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drawings/drawing12.xml" ContentType="application/vnd.openxmlformats-officedocument.drawing+xml"/>
  <Override PartName="/xl/worksheets/sheet35.xml" ContentType="application/vnd.openxmlformats-officedocument.spreadsheetml.worksheet+xml"/>
  <Override PartName="/xl/drawings/drawing13.xml" ContentType="application/vnd.openxmlformats-officedocument.drawing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31" yWindow="65431" windowWidth="38625" windowHeight="21225" tabRatio="968" activeTab="0"/>
  </bookViews>
  <sheets>
    <sheet name="Rekapitulace stavby" sheetId="1" r:id="rId1"/>
    <sheet name="KLADRUBY 01 - SO-01-Vlast.." sheetId="43" r:id="rId2"/>
    <sheet name="UT-Krycí list" sheetId="14" r:id="rId3"/>
    <sheet name="UT-Položky" sheetId="15" r:id="rId4"/>
    <sheet name="VZT-Krycí list" sheetId="16" r:id="rId5"/>
    <sheet name="VZT-Položky" sheetId="17" r:id="rId6"/>
    <sheet name="ZTI-Krycí list" sheetId="18" r:id="rId7"/>
    <sheet name="ZTI-Položky" sheetId="42" r:id="rId8"/>
    <sheet name="PLYN-Krycí list" sheetId="20" r:id="rId9"/>
    <sheet name="PLYN-Položky" sheetId="21" r:id="rId10"/>
    <sheet name="ELE-Souhrn domu (ELM)" sheetId="36" r:id="rId11"/>
    <sheet name="ELE-Rekapitulace (ELM) - Dům" sheetId="37" r:id="rId12"/>
    <sheet name="ELE-STA+Internet - dům stájí" sheetId="38" r:id="rId13"/>
    <sheet name="KLADRUBY 02 - SO-02-zpevn..." sheetId="3" r:id="rId14"/>
    <sheet name="KLADRUBY 07 - SO-07-Vodov..." sheetId="8" r:id="rId15"/>
    <sheet name="SO.07-Krycí list" sheetId="22" r:id="rId16"/>
    <sheet name="SO.07-Položky" sheetId="23" r:id="rId17"/>
    <sheet name="KLADRUBY 08 - SO-08-Prodl..." sheetId="9" r:id="rId18"/>
    <sheet name="SO.08.1-Krycí list" sheetId="24" r:id="rId19"/>
    <sheet name="SO.08.1-Položky" sheetId="25" r:id="rId20"/>
    <sheet name="SO.08.2-Krycí list" sheetId="26" r:id="rId21"/>
    <sheet name="SO.08.2-Položky" sheetId="27" r:id="rId22"/>
    <sheet name="KLADRUBY 09 - SO-09-Demol..." sheetId="10" r:id="rId23"/>
    <sheet name="KLADRUBY 10 - SO-10-Dešťo..." sheetId="11" r:id="rId24"/>
    <sheet name="SO.10-Krycí list" sheetId="28" r:id="rId25"/>
    <sheet name="SO.10-Položky" sheetId="29" r:id="rId26"/>
    <sheet name="KLADRUBY 11 - SO-11-Venko..." sheetId="12" r:id="rId27"/>
    <sheet name="SO.11-Rekapitulace RR_11" sheetId="39" r:id="rId28"/>
    <sheet name="SO.11-Rozpočet_11 (30.05.19)" sheetId="40" r:id="rId29"/>
    <sheet name="SO.11-Parametry_11 (30.05.19)" sheetId="41" r:id="rId30"/>
    <sheet name="KLADRUBY 12 - SO-12-Splaš..." sheetId="13" r:id="rId31"/>
    <sheet name="SO-12 - Rekapitulace stavby" sheetId="44" r:id="rId32"/>
    <sheet name="SO-12-Gravitační kanalizačn..." sheetId="45" r:id="rId33"/>
    <sheet name="SO-12- Tlakové kanalizační řady" sheetId="46" r:id="rId34"/>
    <sheet name="SO-12 - Čerpací stanice" sheetId="47" r:id="rId35"/>
    <sheet name="SO-12-Gravitační veřejné čá..." sheetId="48" r:id="rId36"/>
    <sheet name="Vedlejší rozpočtové..." sheetId="49" r:id="rId37"/>
  </sheets>
  <externalReferences>
    <externalReference r:id="rId40"/>
  </externalReferences>
  <definedNames>
    <definedName name="_xlnm._FilterDatabase" localSheetId="1" hidden="1">'KLADRUBY 01 - SO-01-Vlast..'!$C$143:$K$692</definedName>
    <definedName name="_xlnm._FilterDatabase" localSheetId="13" hidden="1">'KLADRUBY 02 - SO-02-zpevn...'!$C$122:$K$171</definedName>
    <definedName name="_xlnm._FilterDatabase" localSheetId="14" hidden="1">'KLADRUBY 07 - SO-07-Vodov...'!$C$117:$K$121</definedName>
    <definedName name="_xlnm._FilterDatabase" localSheetId="17" hidden="1">'KLADRUBY 08 - SO-08-Prodl...'!$C$117:$K$121</definedName>
    <definedName name="_xlnm._FilterDatabase" localSheetId="22" hidden="1">'KLADRUBY 09 - SO-09-Demol...'!$C$120:$K$137</definedName>
    <definedName name="_xlnm._FilterDatabase" localSheetId="23" hidden="1">'KLADRUBY 10 - SO-10-Dešťo...'!$C$117:$K$121</definedName>
    <definedName name="_xlnm._FilterDatabase" localSheetId="26" hidden="1">'KLADRUBY 11 - SO-11-Venko...'!$C$117:$K$121</definedName>
    <definedName name="_xlnm._FilterDatabase" localSheetId="30" hidden="1">'KLADRUBY 12 - SO-12-Splaš...'!$C$117:$K$121</definedName>
    <definedName name="_xlnm._FilterDatabase" localSheetId="34" hidden="1">'SO-12 - Čerpací stanice'!$C$97:$K$191</definedName>
    <definedName name="_xlnm._FilterDatabase" localSheetId="33" hidden="1">'SO-12- Tlakové kanalizační řady'!$C$92:$K$220</definedName>
    <definedName name="_xlnm._FilterDatabase" localSheetId="32" hidden="1">'SO-12-Gravitační kanalizačn...'!$C$93:$K$224</definedName>
    <definedName name="_xlnm._FilterDatabase" localSheetId="35" hidden="1">'SO-12-Gravitační veřejné čá...'!$C$90:$K$157</definedName>
    <definedName name="_xlnm._FilterDatabase" localSheetId="36" hidden="1">'Vedlejší rozpočtové...'!$C$84:$K$111</definedName>
    <definedName name="cisloobjektu">'UT-Krycí list'!$A$4</definedName>
    <definedName name="cislostavby" localSheetId="7">#REF!</definedName>
    <definedName name="cislostavby">#REF!</definedName>
    <definedName name="Datum">'UT-Krycí list'!$B$26</definedName>
    <definedName name="Dil" localSheetId="7">#REF!</definedName>
    <definedName name="Dil">#REF!</definedName>
    <definedName name="Dodavka" localSheetId="7">#REF!</definedName>
    <definedName name="Dodavka">#REF!</definedName>
    <definedName name="Dodavka0" localSheetId="7">#REF!</definedName>
    <definedName name="Dodavka0">#REF!</definedName>
    <definedName name="HSV" localSheetId="7">#REF!</definedName>
    <definedName name="HSV">#REF!</definedName>
    <definedName name="HSV0" localSheetId="7">#REF!</definedName>
    <definedName name="HSV0">#REF!</definedName>
    <definedName name="HZS" localSheetId="7">#REF!</definedName>
    <definedName name="HZS">#REF!</definedName>
    <definedName name="HZS0" localSheetId="7">#REF!</definedName>
    <definedName name="HZS0">#REF!</definedName>
    <definedName name="JKSO">'UT-Krycí list'!$F$4</definedName>
    <definedName name="MJ">'UT-Krycí list'!$G$4</definedName>
    <definedName name="Mont" localSheetId="7">#REF!</definedName>
    <definedName name="Mont">#REF!</definedName>
    <definedName name="Montaz0" localSheetId="7">#REF!</definedName>
    <definedName name="Montaz0">#REF!</definedName>
    <definedName name="NazevDilu" localSheetId="7">#REF!</definedName>
    <definedName name="NazevDilu">#REF!</definedName>
    <definedName name="nazevobjektu" localSheetId="7">'[1]Krycí list'!$C$4</definedName>
    <definedName name="nazevobjektu">'UT-Krycí list'!$C$4</definedName>
    <definedName name="nazevstavby" localSheetId="7">'[1]Krycí list'!$A$6</definedName>
    <definedName name="nazevstavby">'UT-Krycí list'!$A$6</definedName>
    <definedName name="Objednatel">'UT-Krycí list'!$C$8</definedName>
    <definedName name="_xlnm.Print_Area" localSheetId="11">'ELE-Rekapitulace (ELM) - Dům'!$A$1:$P$128</definedName>
    <definedName name="_xlnm.Print_Area" localSheetId="10">'ELE-Souhrn domu (ELM)'!$A$1:$I$38</definedName>
    <definedName name="_xlnm.Print_Area" localSheetId="12">'ELE-STA+Internet - dům stájí'!$A$1:$J$59</definedName>
    <definedName name="_xlnm.Print_Area" localSheetId="1">'KLADRUBY 01 - SO-01-Vlast..'!$C$4:$J$76,'KLADRUBY 01 - SO-01-Vlast..'!$C$82:$J$125,'KLADRUBY 01 - SO-01-Vlast..'!$C$131:$K$692</definedName>
    <definedName name="_xlnm.Print_Area" localSheetId="13">'KLADRUBY 02 - SO-02-zpevn...'!$C$4:$J$76,'KLADRUBY 02 - SO-02-zpevn...'!$C$82:$J$104,'KLADRUBY 02 - SO-02-zpevn...'!$C$110:$K$171</definedName>
    <definedName name="_xlnm.Print_Area" localSheetId="14">'KLADRUBY 07 - SO-07-Vodov...'!$C$4:$J$76,'KLADRUBY 07 - SO-07-Vodov...'!$C$82:$J$99,'KLADRUBY 07 - SO-07-Vodov...'!$C$105:$K$121</definedName>
    <definedName name="_xlnm.Print_Area" localSheetId="17">'KLADRUBY 08 - SO-08-Prodl...'!$C$4:$J$76,'KLADRUBY 08 - SO-08-Prodl...'!$C$82:$J$99,'KLADRUBY 08 - SO-08-Prodl...'!$C$105:$K$121</definedName>
    <definedName name="_xlnm.Print_Area" localSheetId="22">'KLADRUBY 09 - SO-09-Demol...'!$C$4:$J$76,'KLADRUBY 09 - SO-09-Demol...'!$C$82:$J$102,'KLADRUBY 09 - SO-09-Demol...'!$C$108:$K$137</definedName>
    <definedName name="_xlnm.Print_Area" localSheetId="23">'KLADRUBY 10 - SO-10-Dešťo...'!$C$4:$J$76,'KLADRUBY 10 - SO-10-Dešťo...'!$C$82:$J$99,'KLADRUBY 10 - SO-10-Dešťo...'!$C$105:$K$121</definedName>
    <definedName name="_xlnm.Print_Area" localSheetId="26">'KLADRUBY 11 - SO-11-Venko...'!$C$4:$J$76,'KLADRUBY 11 - SO-11-Venko...'!$C$82:$J$99,'KLADRUBY 11 - SO-11-Venko...'!$C$105:$K$121</definedName>
    <definedName name="_xlnm.Print_Area" localSheetId="30">'KLADRUBY 12 - SO-12-Splaš...'!$C$4:$J$76,'KLADRUBY 12 - SO-12-Splaš...'!$C$82:$J$99,'KLADRUBY 12 - SO-12-Splaš...'!$C$105:$K$121</definedName>
    <definedName name="_xlnm.Print_Area" localSheetId="8">'PLYN-Krycí list'!$A$1:$G$39</definedName>
    <definedName name="_xlnm.Print_Area" localSheetId="9">'PLYN-Položky'!$A$1:$H$32</definedName>
    <definedName name="_xlnm.Print_Area" localSheetId="0">'Rekapitulace stavby'!$D$4:$AO$76,'Rekapitulace stavby'!$C$82:$AQ$103</definedName>
    <definedName name="_xlnm.Print_Area" localSheetId="15">'SO.07-Krycí list'!$A$1:$G$39</definedName>
    <definedName name="_xlnm.Print_Area" localSheetId="16">'SO.07-Položky'!$A$1:$H$101</definedName>
    <definedName name="_xlnm.Print_Area" localSheetId="18">'SO.08.1-Krycí list'!$A$1:$G$39</definedName>
    <definedName name="_xlnm.Print_Area" localSheetId="19">'SO.08.1-Položky'!$A$1:$H$62</definedName>
    <definedName name="_xlnm.Print_Area" localSheetId="20">'SO.08.2-Krycí list'!$A$1:$G$39</definedName>
    <definedName name="_xlnm.Print_Area" localSheetId="21">'SO.08.2-Položky'!$A$1:$H$48</definedName>
    <definedName name="_xlnm.Print_Area" localSheetId="24">'SO.10-Krycí list'!$A$1:$G$39</definedName>
    <definedName name="_xlnm.Print_Area" localSheetId="25">'SO.10-Položky'!$A$1:$H$81</definedName>
    <definedName name="_xlnm.Print_Area" localSheetId="29">'SO.11-Parametry_11 (30.05.19)'!$A$1:$C$35</definedName>
    <definedName name="_xlnm.Print_Area" localSheetId="27">'SO.11-Rekapitulace RR_11'!$A$1:$J$35</definedName>
    <definedName name="_xlnm.Print_Area" localSheetId="28">'SO.11-Rozpočet_11 (30.05.19)'!$F$1:$T$100</definedName>
    <definedName name="_xlnm.Print_Area" localSheetId="34">'SO-12 - Čerpací stanice'!$C$4:$J$41,'SO-12 - Čerpací stanice'!$C$47:$J$77,'SO-12 - Čerpací stanice'!$C$83:$K$191</definedName>
    <definedName name="_xlnm.Print_Area" localSheetId="31">'SO-12 - Rekapitulace stavby'!$D$4:$AO$36,'SO-12 - Rekapitulace stavby'!$C$42:$AQ$61</definedName>
    <definedName name="_xlnm.Print_Area" localSheetId="33">'SO-12- Tlakové kanalizační řady'!$C$4:$J$41,'SO-12- Tlakové kanalizační řady'!$C$47:$J$72,'SO-12- Tlakové kanalizační řady'!$C$78:$K$220</definedName>
    <definedName name="_xlnm.Print_Area" localSheetId="32">'SO-12-Gravitační kanalizačn...'!$C$4:$J$41,'SO-12-Gravitační kanalizačn...'!$C$47:$J$73,'SO-12-Gravitační kanalizačn...'!$C$79:$K$224</definedName>
    <definedName name="_xlnm.Print_Area" localSheetId="35">'SO-12-Gravitační veřejné čá...'!$C$4:$J$41,'SO-12-Gravitační veřejné čá...'!$C$47:$J$70,'SO-12-Gravitační veřejné čá...'!$C$76:$K$157</definedName>
    <definedName name="_xlnm.Print_Area" localSheetId="2">'UT-Krycí list'!$A$1:$G$39</definedName>
    <definedName name="_xlnm.Print_Area" localSheetId="3">'UT-Položky'!$A$1:$H$86</definedName>
    <definedName name="_xlnm.Print_Area" localSheetId="36">'Vedlejší rozpočtové...'!$C$4:$J$39,'Vedlejší rozpočtové...'!$C$45:$J$66,'Vedlejší rozpočtové...'!$C$72:$K$111</definedName>
    <definedName name="_xlnm.Print_Area" localSheetId="4">'VZT-Krycí list'!$A$1:$G$39</definedName>
    <definedName name="_xlnm.Print_Area" localSheetId="5">'VZT-Položky'!$A$1:$H$38</definedName>
    <definedName name="_xlnm.Print_Area" localSheetId="6">'ZTI-Krycí list'!$A$1:$G$39</definedName>
    <definedName name="_xlnm.Print_Area" localSheetId="7">'ZTI-Položky'!$A$1:$H$134</definedName>
    <definedName name="PocetMJ" localSheetId="7">'[1]Krycí list'!$G$7</definedName>
    <definedName name="PocetMJ">'UT-Krycí list'!$G$7</definedName>
    <definedName name="Poznamka">'UT-Krycí list'!$B$32</definedName>
    <definedName name="Projektant">'UT-Krycí list'!$C$7</definedName>
    <definedName name="PSV" localSheetId="7">#REF!</definedName>
    <definedName name="PSV">#REF!</definedName>
    <definedName name="PSV0" localSheetId="7">#REF!</definedName>
    <definedName name="PSV0">#REF!</definedName>
    <definedName name="SloupecCC" localSheetId="7">'ZTI-Položky'!$H$6</definedName>
    <definedName name="SloupecCC">'UT-Položky'!$H$6</definedName>
    <definedName name="SloupecCisloPol" localSheetId="7">'ZTI-Položky'!$C$6</definedName>
    <definedName name="SloupecCisloPol">'UT-Položky'!$C$6</definedName>
    <definedName name="SloupecJC" localSheetId="7">'ZTI-Položky'!$G$6</definedName>
    <definedName name="SloupecJC">'UT-Položky'!$G$6</definedName>
    <definedName name="SloupecMJ" localSheetId="7">'ZTI-Položky'!$E$6</definedName>
    <definedName name="SloupecMJ">'UT-Položky'!$E$6</definedName>
    <definedName name="SloupecMnozstvi" localSheetId="7">'ZTI-Položky'!$F$6</definedName>
    <definedName name="SloupecMnozstvi">'UT-Položky'!$F$6</definedName>
    <definedName name="SloupecNazPol" localSheetId="7">'ZTI-Položky'!$D$6</definedName>
    <definedName name="SloupecNazPol">'UT-Položky'!$D$6</definedName>
    <definedName name="SloupecPC" localSheetId="7">'ZTI-Položky'!$B$6</definedName>
    <definedName name="SloupecPC">'UT-Položky'!$B$6</definedName>
    <definedName name="solver_lin" localSheetId="9" hidden="1">0</definedName>
    <definedName name="solver_lin" localSheetId="16" hidden="1">0</definedName>
    <definedName name="solver_lin" localSheetId="19" hidden="1">0</definedName>
    <definedName name="solver_lin" localSheetId="21" hidden="1">0</definedName>
    <definedName name="solver_lin" localSheetId="25" hidden="1">0</definedName>
    <definedName name="solver_lin" localSheetId="3" hidden="1">0</definedName>
    <definedName name="solver_lin" localSheetId="5" hidden="1">0</definedName>
    <definedName name="solver_lin" localSheetId="7" hidden="1">0</definedName>
    <definedName name="solver_num" localSheetId="9" hidden="1">0</definedName>
    <definedName name="solver_num" localSheetId="16" hidden="1">0</definedName>
    <definedName name="solver_num" localSheetId="19" hidden="1">0</definedName>
    <definedName name="solver_num" localSheetId="21" hidden="1">0</definedName>
    <definedName name="solver_num" localSheetId="25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opt" localSheetId="9" hidden="1">#REF!</definedName>
    <definedName name="solver_opt" localSheetId="16" hidden="1">#REF!</definedName>
    <definedName name="solver_opt" localSheetId="19" hidden="1">#REF!</definedName>
    <definedName name="solver_opt" localSheetId="21" hidden="1">#REF!</definedName>
    <definedName name="solver_opt" localSheetId="25" hidden="1">#REF!</definedName>
    <definedName name="solver_opt" localSheetId="3" hidden="1">#REF!</definedName>
    <definedName name="solver_opt" localSheetId="5" hidden="1">#REF!</definedName>
    <definedName name="solver_opt" localSheetId="7" hidden="1">#REF!</definedName>
    <definedName name="solver_typ" localSheetId="9" hidden="1">1</definedName>
    <definedName name="solver_typ" localSheetId="16" hidden="1">1</definedName>
    <definedName name="solver_typ" localSheetId="19" hidden="1">1</definedName>
    <definedName name="solver_typ" localSheetId="21" hidden="1">1</definedName>
    <definedName name="solver_typ" localSheetId="25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6" hidden="1">0</definedName>
    <definedName name="solver_val" localSheetId="19" hidden="1">0</definedName>
    <definedName name="solver_val" localSheetId="21" hidden="1">0</definedName>
    <definedName name="solver_val" localSheetId="25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Typ" localSheetId="7">#REF!</definedName>
    <definedName name="Typ">#REF!</definedName>
    <definedName name="VRN" localSheetId="7">#REF!</definedName>
    <definedName name="VRN">#REF!</definedName>
    <definedName name="VRNKc" localSheetId="7">#REF!</definedName>
    <definedName name="VRNKc">#REF!</definedName>
    <definedName name="VRNnazev" localSheetId="7">#REF!</definedName>
    <definedName name="VRNnazev">#REF!</definedName>
    <definedName name="VRNproc" localSheetId="7">#REF!</definedName>
    <definedName name="VRNproc">#REF!</definedName>
    <definedName name="VRNzakl" localSheetId="7">#REF!</definedName>
    <definedName name="VRNzakl">#REF!</definedName>
    <definedName name="Zakazka">'UT-Krycí list'!$G$9</definedName>
    <definedName name="Zaklad22" localSheetId="7">#REF!</definedName>
    <definedName name="Zaklad22">#REF!</definedName>
    <definedName name="Zaklad5" localSheetId="7">#REF!</definedName>
    <definedName name="Zaklad5">#REF!</definedName>
    <definedName name="Zhotovitel">'UT-Krycí list'!$E$11</definedName>
    <definedName name="_xlnm.Print_Titles" localSheetId="0">'Rekapitulace stavby'!$92:$92</definedName>
    <definedName name="_xlnm.Print_Titles" localSheetId="1">'KLADRUBY 01 - SO-01-Vlast..'!$143:$143</definedName>
    <definedName name="_xlnm.Print_Titles" localSheetId="3">'UT-Položky'!$1:$6</definedName>
    <definedName name="_xlnm.Print_Titles" localSheetId="5">'VZT-Položky'!$1:$6</definedName>
    <definedName name="_xlnm.Print_Titles" localSheetId="7">'ZTI-Položky'!$1:$6</definedName>
    <definedName name="_xlnm.Print_Titles" localSheetId="9">'PLYN-Položky'!$1:$6</definedName>
    <definedName name="_xlnm.Print_Titles" localSheetId="13">'KLADRUBY 02 - SO-02-zpevn...'!$122:$122</definedName>
    <definedName name="_xlnm.Print_Titles" localSheetId="14">'KLADRUBY 07 - SO-07-Vodov...'!$117:$117</definedName>
    <definedName name="_xlnm.Print_Titles" localSheetId="16">'SO.07-Položky'!$1:$6</definedName>
    <definedName name="_xlnm.Print_Titles" localSheetId="17">'KLADRUBY 08 - SO-08-Prodl...'!$117:$117</definedName>
    <definedName name="_xlnm.Print_Titles" localSheetId="19">'SO.08.1-Položky'!$1:$6</definedName>
    <definedName name="_xlnm.Print_Titles" localSheetId="21">'SO.08.2-Položky'!$1:$6</definedName>
    <definedName name="_xlnm.Print_Titles" localSheetId="22">'KLADRUBY 09 - SO-09-Demol...'!$120:$120</definedName>
    <definedName name="_xlnm.Print_Titles" localSheetId="23">'KLADRUBY 10 - SO-10-Dešťo...'!$117:$117</definedName>
    <definedName name="_xlnm.Print_Titles" localSheetId="25">'SO.10-Položky'!$1:$6</definedName>
    <definedName name="_xlnm.Print_Titles" localSheetId="26">'KLADRUBY 11 - SO-11-Venko...'!$117:$117</definedName>
    <definedName name="_xlnm.Print_Titles" localSheetId="30">'KLADRUBY 12 - SO-12-Splaš...'!$117:$117</definedName>
    <definedName name="_xlnm.Print_Titles" localSheetId="31">'SO-12 - Rekapitulace stavby'!$52:$52</definedName>
    <definedName name="_xlnm.Print_Titles" localSheetId="32">'SO-12-Gravitační kanalizačn...'!$93:$93</definedName>
    <definedName name="_xlnm.Print_Titles" localSheetId="33">'SO-12- Tlakové kanalizační řady'!$92:$92</definedName>
    <definedName name="_xlnm.Print_Titles" localSheetId="34">'SO-12 - Čerpací stanice'!$97:$97</definedName>
    <definedName name="_xlnm.Print_Titles" localSheetId="35">'SO-12-Gravitační veřejné čá...'!$90:$90</definedName>
    <definedName name="_xlnm.Print_Titles" localSheetId="36">'Vedlejší rozpočtové...'!$84:$84</definedName>
  </definedNames>
  <calcPr calcId="125725"/>
  <extLst/>
</workbook>
</file>

<file path=xl/sharedStrings.xml><?xml version="1.0" encoding="utf-8"?>
<sst xmlns="http://schemas.openxmlformats.org/spreadsheetml/2006/main" count="17788" uniqueCount="3230">
  <si>
    <t>Export Komplet</t>
  </si>
  <si>
    <t/>
  </si>
  <si>
    <t>2.0</t>
  </si>
  <si>
    <t>False</t>
  </si>
  <si>
    <t>{4c4571a6-c06c-4a20-87c2-8aa263ccb216}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</si>
  <si>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</si>
  <si>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</si>
  <si>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</si>
  <si>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</si>
  <si>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</si>
  <si>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</si>
  <si>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</si>
  <si>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</si>
  <si>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</si>
  <si>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</si>
  <si>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</si>
  <si>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</si>
  <si>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areálu Borek</t>
  </si>
  <si>
    <t>KSO:</t>
  </si>
  <si>
    <t>CC-CZ:</t>
  </si>
  <si>
    <t>Místo:</t>
  </si>
  <si>
    <t>Kladruby nad Labem</t>
  </si>
  <si>
    <t>Datum:</t>
  </si>
  <si>
    <t>15. 5. 2019</t>
  </si>
  <si>
    <t>Zadavatel:</t>
  </si>
  <si>
    <t>IČ:</t>
  </si>
  <si>
    <t>Národní hřebčín Kladruby nad Labem s.p.o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</si>
  <si>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</si>
  <si>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</si>
  <si>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</si>
  <si>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</si>
  <si>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</si>
  <si>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</si>
  <si>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</si>
  <si>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</si>
  <si>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</si>
  <si>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</si>
  <si>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</si>
  <si>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</si>
  <si>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</si>
  <si>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</si>
  <si>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</si>
  <si>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</si>
  <si>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</si>
  <si>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</si>
  <si>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</si>
  <si>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</si>
  <si>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</si>
  <si>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</si>
  <si>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</si>
  <si>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</si>
  <si>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</si>
  <si>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</si>
  <si>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</si>
  <si>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</si>
  <si>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</si>
  <si>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</si>
  <si>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</si>
  <si>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</si>
  <si>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</si>
  <si>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</si>
  <si>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</si>
  <si>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</si>
  <si>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</si>
  <si>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</si>
  <si>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</si>
  <si>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</si>
  <si>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</si>
  <si>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</si>
  <si>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</si>
  <si>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</si>
  <si>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</si>
  <si>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</si>
  <si>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</si>
  <si>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</si>
  <si>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</si>
  <si>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</si>
  <si>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</si>
  <si>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</si>
  <si>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</si>
  <si>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</si>
  <si>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01</t>
  </si>
  <si>
    <t>SO-01-Vlastní objekt</t>
  </si>
  <si>
    <t>STA</t>
  </si>
  <si>
    <t>1</t>
  </si>
  <si>
    <t>{5f0e1eb2-c5b2-4713-9d10-583d5be2cf1d}</t>
  </si>
  <si>
    <t>2</t>
  </si>
  <si>
    <t>KLADRUBY 02</t>
  </si>
  <si>
    <t>SO-02-zpevněné plochy,komunikace</t>
  </si>
  <si>
    <t>{affbd018-6a68-43f7-92c0-5468696d77b6}</t>
  </si>
  <si>
    <t>KLADRUBY 07</t>
  </si>
  <si>
    <t>SO-07-Vodovodní přípojka,areálový vodovod</t>
  </si>
  <si>
    <t>{5a9adb86-6903-4b2c-b40c-f67eda9e01f8}</t>
  </si>
  <si>
    <t>KLADRUBY 08</t>
  </si>
  <si>
    <t xml:space="preserve">SO-08-Prodloužení STL plynovodu </t>
  </si>
  <si>
    <t>{4da90e8f-51ec-4d1a-8e3a-e3bbfcd42a61}</t>
  </si>
  <si>
    <t>KLADRUBY 09</t>
  </si>
  <si>
    <t>SO-09-Demolice jímky splaškových vod</t>
  </si>
  <si>
    <t>{7c342051-b5ec-4d0f-9730-4e727ffb9f0b}</t>
  </si>
  <si>
    <t>KLADRUBY 10</t>
  </si>
  <si>
    <t xml:space="preserve">SO-10-Dešťová kanalizace </t>
  </si>
  <si>
    <t>{2689dbbf-2147-4d4a-8ce3-a4f583005041}</t>
  </si>
  <si>
    <t>KLADRUBY 11</t>
  </si>
  <si>
    <t xml:space="preserve">SO-11-Venkovní kabelové rozvody NN </t>
  </si>
  <si>
    <t>{ec2169a1-d8cd-4fb7-8d66-d114516aaf03}</t>
  </si>
  <si>
    <t>KLADRUBY 12</t>
  </si>
  <si>
    <t xml:space="preserve">SO-12-Splašková kanalizace </t>
  </si>
  <si>
    <t>{9c6233a6-d148-4b86-8126-a36b88a25246}</t>
  </si>
  <si>
    <t>KRYCÍ LIST SOUPISU PRACÍ</t>
  </si>
  <si>
    <t>Objekt:</t>
  </si>
  <si>
    <t>KLADRUBY 01 -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</si>
  <si>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</si>
  <si>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</si>
  <si>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</si>
  <si>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</si>
  <si>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</si>
  <si>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</si>
  <si>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</si>
  <si>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</si>
  <si>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</si>
  <si>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</si>
  <si>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</si>
  <si>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</si>
  <si>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</si>
  <si>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</si>
  <si>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</si>
  <si>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</si>
  <si>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</si>
  <si>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</si>
  <si>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741 - Elektroinstalace - silnoproud+slaboproud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</si>
  <si>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</si>
  <si>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</si>
  <si>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</si>
  <si>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</si>
  <si>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</si>
  <si>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</si>
  <si>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</si>
  <si>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</si>
  <si>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</si>
  <si>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</si>
  <si>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</si>
  <si>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798 -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</si>
  <si>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</si>
  <si>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</si>
  <si>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</si>
  <si>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</si>
  <si>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</si>
  <si>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</si>
  <si>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</si>
  <si>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</si>
  <si>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</si>
  <si>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</si>
  <si>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</si>
  <si>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</si>
  <si>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</si>
  <si>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</si>
  <si>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</si>
  <si>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</si>
  <si>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</si>
  <si>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</si>
  <si>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</si>
  <si>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</si>
  <si>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</si>
  <si>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</si>
  <si>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</si>
  <si>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</si>
  <si>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-1812564858</t>
  </si>
  <si>
    <t>VV</t>
  </si>
  <si>
    <t>"pro nové vnitřní schodiště" 1,15*0,3*0,4+2,82*0,4*0,4+1,45*0,4*0,4</t>
  </si>
  <si>
    <t>2,93*0,4*0,4+4,15*0,5*0,4</t>
  </si>
  <si>
    <t>"pro venkovní schodiště" (0,6+1,25)*0,4*0,75</t>
  </si>
  <si>
    <t>Součet</t>
  </si>
  <si>
    <t>133201101</t>
  </si>
  <si>
    <t>Hloubení šachet v hornině tř. 3 objemu do 100 m3</t>
  </si>
  <si>
    <t>1788395275</t>
  </si>
  <si>
    <t>"pro vnější schodiště" 0,4*0,4*0,75*2</t>
  </si>
  <si>
    <t>0,5*0,5*1,0*2</t>
  </si>
  <si>
    <t>3</t>
  </si>
  <si>
    <t>162301101</t>
  </si>
  <si>
    <t>Vodorovné přemístění do 500 m výkopku/sypaniny z horniny tř. 1 až 4</t>
  </si>
  <si>
    <t>-535382997</t>
  </si>
  <si>
    <t>"mezideponie" 2,675+0,74</t>
  </si>
  <si>
    <t>162701105</t>
  </si>
  <si>
    <t>Vodorovné přemístění do 10000 m výkopku/sypaniny z horniny tř. 1 až 4</t>
  </si>
  <si>
    <t>1417156228</t>
  </si>
  <si>
    <t>"skládka zeminy" 2,675+0,74</t>
  </si>
  <si>
    <t>5</t>
  </si>
  <si>
    <t>167101101</t>
  </si>
  <si>
    <t>Nakládání výkopku z hornin tř. 1 až 4 do 100 m3</t>
  </si>
  <si>
    <t>584515746</t>
  </si>
  <si>
    <t>2,675*2+0,74*2</t>
  </si>
  <si>
    <t>6</t>
  </si>
  <si>
    <t>171201201</t>
  </si>
  <si>
    <t>Uložení sypaniny na skládky</t>
  </si>
  <si>
    <t>-617579147</t>
  </si>
  <si>
    <t>2,675+0,74</t>
  </si>
  <si>
    <t>7</t>
  </si>
  <si>
    <t>171201211</t>
  </si>
  <si>
    <t>Poplatek za uložení stavebního odpadu - zeminy a kameniva na skládce</t>
  </si>
  <si>
    <t>t</t>
  </si>
  <si>
    <t>1852961446</t>
  </si>
  <si>
    <t>3,415*1,8</t>
  </si>
  <si>
    <t>Zakládání</t>
  </si>
  <si>
    <t>8</t>
  </si>
  <si>
    <t>274313611</t>
  </si>
  <si>
    <t>Základové pásy z betonu tř. C 16/20</t>
  </si>
  <si>
    <t>1677656780</t>
  </si>
  <si>
    <t>(0,6+1,25)*0,4*0,75*1,035</t>
  </si>
  <si>
    <t>9</t>
  </si>
  <si>
    <t>275313611</t>
  </si>
  <si>
    <t>Základové patky z betonu tř. C 16/20</t>
  </si>
  <si>
    <t>-2010863878</t>
  </si>
  <si>
    <t>0,4*0,4*0,75*2*1,035+0,5*0,5*1,0*2*1,035</t>
  </si>
  <si>
    <t>Svislé a kompletní konstrukce</t>
  </si>
  <si>
    <t>10</t>
  </si>
  <si>
    <t>310239211</t>
  </si>
  <si>
    <t>Zazdívka otvorů pl do 4 m2 ve zdivu nadzákladovém cihlami pálenými na MVC</t>
  </si>
  <si>
    <t>886514029</t>
  </si>
  <si>
    <t>"2NP" 0,9*2,1*0,3*2</t>
  </si>
  <si>
    <t>11</t>
  </si>
  <si>
    <t>311235121</t>
  </si>
  <si>
    <t>Zdivo jednovrstvé z cihel broušených do P10 na tenkovrstvou maltu tl 200 mm</t>
  </si>
  <si>
    <t>m2</t>
  </si>
  <si>
    <t>2134039541</t>
  </si>
  <si>
    <t>(2,99+2,6+3,12+1,15)*3,35-1,2*2,5</t>
  </si>
  <si>
    <t>12</t>
  </si>
  <si>
    <t>311235161</t>
  </si>
  <si>
    <t>Zdivo jednovrstvé z cihel broušených přes P10 do P15 na tenkovrstvou maltu tl 300 mm</t>
  </si>
  <si>
    <t>-198740377</t>
  </si>
  <si>
    <t>1,98*3,35</t>
  </si>
  <si>
    <t>13</t>
  </si>
  <si>
    <t>311235191</t>
  </si>
  <si>
    <t>Zdivo jednovrstvé z cihel broušených přes P10 do P15 na tenkovrstvou maltu tl 380 mm</t>
  </si>
  <si>
    <t>-1542112652</t>
  </si>
  <si>
    <t>1,4*3,35</t>
  </si>
  <si>
    <t>14</t>
  </si>
  <si>
    <t>317168053</t>
  </si>
  <si>
    <t>Překlad keramický vysoký v 238 mm dl 1500 mm</t>
  </si>
  <si>
    <t>kus</t>
  </si>
  <si>
    <t>-196173745</t>
  </si>
  <si>
    <t>317234410</t>
  </si>
  <si>
    <t>Vyzdívka mezi nosníky z cihel pálených na MC</t>
  </si>
  <si>
    <t>1168387268</t>
  </si>
  <si>
    <t>"1NP" 1,9*0,45*0,25+1,9*0,45*0,25</t>
  </si>
  <si>
    <t>"podkroví" 2,25*0,3*0,25+1,3*0,3*0,25*2+1,3*0,3*0,25+1,4*0,3*0,25</t>
  </si>
  <si>
    <t>16</t>
  </si>
  <si>
    <t>317944321</t>
  </si>
  <si>
    <t>Válcované nosníky do č.12 dodatečně osazované do připravených otvorů</t>
  </si>
  <si>
    <t>828974835</t>
  </si>
  <si>
    <t>" I č.120" (1,4*2+2,25*2+1,3*6)*0,0112</t>
  </si>
  <si>
    <t>17</t>
  </si>
  <si>
    <t>317944323</t>
  </si>
  <si>
    <t>Válcované nosníky č.14 až 22 dodatečně osazované do připravených otvorů</t>
  </si>
  <si>
    <t>958366595</t>
  </si>
  <si>
    <t>"I č.140" 1,9*6*0,0144</t>
  </si>
  <si>
    <t>18</t>
  </si>
  <si>
    <t>342244211</t>
  </si>
  <si>
    <t>Příčka z cihel broušených na tenkovrstvou maltu tloušťky 115 mm</t>
  </si>
  <si>
    <t>-101747657</t>
  </si>
  <si>
    <t>"1NP" 2,95*3,35</t>
  </si>
  <si>
    <t>19</t>
  </si>
  <si>
    <t>349231811</t>
  </si>
  <si>
    <t>Přizdívka ostění s ozubem z cihel tl do 150 mm</t>
  </si>
  <si>
    <t>220638458</t>
  </si>
  <si>
    <t>0,3*2,0*2+0,45*2,1*2+0,45*2,25*2+0,3*1,45*2*2+0,3*2,0*2+0,3*2,1*2</t>
  </si>
  <si>
    <t>Vodorovné konstrukce</t>
  </si>
  <si>
    <t>20</t>
  </si>
  <si>
    <t>411321515</t>
  </si>
  <si>
    <t>Stropy deskové ze ŽB tř. C 20/25</t>
  </si>
  <si>
    <t>1821966121</t>
  </si>
  <si>
    <t>"D1" 2,8*0,9*0,16</t>
  </si>
  <si>
    <t>"D2" 1,35*2,22*0,16</t>
  </si>
  <si>
    <t>"D3" 1,95*1,55*0,14</t>
  </si>
  <si>
    <t>"D4" 1,1*1,95*0,14</t>
  </si>
  <si>
    <t>"D5" 2,1*0,9*0,14</t>
  </si>
  <si>
    <t>"D6" 4,05*1,32*0,32</t>
  </si>
  <si>
    <t>411351011</t>
  </si>
  <si>
    <t>Zřízení bednění stropů deskových tl do 25 cm bez podpěrné kce</t>
  </si>
  <si>
    <t>-274025124</t>
  </si>
  <si>
    <t>2,8*0,9+1,35*1,22+1,95*1,55+1,1*1,95+2,1*0,9</t>
  </si>
  <si>
    <t>22</t>
  </si>
  <si>
    <t>411351012</t>
  </si>
  <si>
    <t>Odstranění bednění stropů deskových tl do 25 cm bez podpěrné kce</t>
  </si>
  <si>
    <t>1907161858</t>
  </si>
  <si>
    <t>23</t>
  </si>
  <si>
    <t>411351021</t>
  </si>
  <si>
    <t>Zřízení bednění stropů deskových tl do 50 cm bez podpěrné kce</t>
  </si>
  <si>
    <t>476140102</t>
  </si>
  <si>
    <t>4,05*1,32</t>
  </si>
  <si>
    <t>24</t>
  </si>
  <si>
    <t>411351022</t>
  </si>
  <si>
    <t>Odstranění bednění stropů deskových tl do 50 cm bez podpěrné kce</t>
  </si>
  <si>
    <t>2018274910</t>
  </si>
  <si>
    <t>25</t>
  </si>
  <si>
    <t>411354313</t>
  </si>
  <si>
    <t>Zřízení podpěrné konstrukce stropů výšky do 4 m tl do 25 cm</t>
  </si>
  <si>
    <t>-60928564</t>
  </si>
  <si>
    <t>2,8*0,9+1,35*1,22+1,95*1,55+1,1*1,95*2,1*0,9</t>
  </si>
  <si>
    <t>26</t>
  </si>
  <si>
    <t>411354314</t>
  </si>
  <si>
    <t>Odstranění podpěrné konstrukce stropů výšky do 4 m tl do 25 cm</t>
  </si>
  <si>
    <t>-1657718611</t>
  </si>
  <si>
    <t>27</t>
  </si>
  <si>
    <t>411354315</t>
  </si>
  <si>
    <t>Zřízení podpěrné konstrukce stropů výšky do 4 m tl do 35 cm</t>
  </si>
  <si>
    <t>-614464064</t>
  </si>
  <si>
    <t>28</t>
  </si>
  <si>
    <t>411354316</t>
  </si>
  <si>
    <t>Odstranění podpěrné konstrukce stropů výšky do 4 m tl do 35 cm</t>
  </si>
  <si>
    <t>-1272039562</t>
  </si>
  <si>
    <t>29</t>
  </si>
  <si>
    <t>411361821</t>
  </si>
  <si>
    <t>Výztuž stropů betonářskou ocelí 10 505</t>
  </si>
  <si>
    <t>-827837253</t>
  </si>
  <si>
    <t>0,036+0,0665+0,311</t>
  </si>
  <si>
    <t>30</t>
  </si>
  <si>
    <t>411362021</t>
  </si>
  <si>
    <t>Výztuž stropů svařovanými sítěmi Kari</t>
  </si>
  <si>
    <t>-1406471297</t>
  </si>
  <si>
    <t>0,0435+0,018</t>
  </si>
  <si>
    <t>31</t>
  </si>
  <si>
    <t>417321414</t>
  </si>
  <si>
    <t>Ztužující pásy a věnce ze ŽB tř. C 20/25</t>
  </si>
  <si>
    <t>-236312320</t>
  </si>
  <si>
    <t>"V1" 40,0*0,45*0,25</t>
  </si>
  <si>
    <t>"V2"  29,0*0,2*0,2</t>
  </si>
  <si>
    <t>32</t>
  </si>
  <si>
    <t>417351115</t>
  </si>
  <si>
    <t>Zřízení bednění ztužujících věnců</t>
  </si>
  <si>
    <t>783063124</t>
  </si>
  <si>
    <t>40,0*0,25*2+29,0*0,2*2</t>
  </si>
  <si>
    <t>33</t>
  </si>
  <si>
    <t>417351116</t>
  </si>
  <si>
    <t>Odstranění bednění ztužujících věnců</t>
  </si>
  <si>
    <t>-1915150581</t>
  </si>
  <si>
    <t>34</t>
  </si>
  <si>
    <t>430321515</t>
  </si>
  <si>
    <t>Schodišťová konstrukce a rampa ze ŽB tř. C 20/25</t>
  </si>
  <si>
    <t>-611957154</t>
  </si>
  <si>
    <t>"R1" 2,0*1,25*0,15+1,25*1,25*0,18</t>
  </si>
  <si>
    <t>"R2" 1,8*1,25*0,15+1,25*1,25*0,18</t>
  </si>
  <si>
    <t>"R3" 2,4*1,25*0,15</t>
  </si>
  <si>
    <t>35</t>
  </si>
  <si>
    <t>430361821</t>
  </si>
  <si>
    <t>Výztuž schodišťové konstrukce a rampy betonářskou ocelí 10 505</t>
  </si>
  <si>
    <t>848015902</t>
  </si>
  <si>
    <t>0,034+0,17</t>
  </si>
  <si>
    <t>36</t>
  </si>
  <si>
    <t>431351121</t>
  </si>
  <si>
    <t>Zřízení bednění podest schodišť a ramp přímočarých v do 4 m</t>
  </si>
  <si>
    <t>-333232663</t>
  </si>
  <si>
    <t>2,0*1,25+1,25*1,25+1,8*1,25+1,25*1,25+2,4*1,25</t>
  </si>
  <si>
    <t>37</t>
  </si>
  <si>
    <t>431351122</t>
  </si>
  <si>
    <t>Odstranění bednění podest schodišť a ramp přímočarých v do 4 m</t>
  </si>
  <si>
    <t>429219213</t>
  </si>
  <si>
    <t>38</t>
  </si>
  <si>
    <t>434311115</t>
  </si>
  <si>
    <t>Schodišťové stupně dusané na terén z betonu tř. C 20/25 bez potěru</t>
  </si>
  <si>
    <t>m</t>
  </si>
  <si>
    <t>1044408325</t>
  </si>
  <si>
    <t>1,25*21</t>
  </si>
  <si>
    <t>39</t>
  </si>
  <si>
    <t>1225034959</t>
  </si>
  <si>
    <t>"1NP" 1,7*2</t>
  </si>
  <si>
    <t>40</t>
  </si>
  <si>
    <t>434351141</t>
  </si>
  <si>
    <t>Zřízení bednění stupňů přímočarých schodišť</t>
  </si>
  <si>
    <t>652407332</t>
  </si>
  <si>
    <t>41</t>
  </si>
  <si>
    <t>1443400267</t>
  </si>
  <si>
    <t>3,4*0,45</t>
  </si>
  <si>
    <t>42</t>
  </si>
  <si>
    <t>434351142</t>
  </si>
  <si>
    <t>Odstranění bednění stupňů přímočarých schodišť</t>
  </si>
  <si>
    <t>-922367366</t>
  </si>
  <si>
    <t>26,25*0,45</t>
  </si>
  <si>
    <t>43</t>
  </si>
  <si>
    <t>-1437534719</t>
  </si>
  <si>
    <t>Úpravy povrchů, podlahy a osazování výplní</t>
  </si>
  <si>
    <t>44</t>
  </si>
  <si>
    <t>611321141</t>
  </si>
  <si>
    <t>Vápenocementová omítka štuková dvouvrstvá vnitřních stropů rovných nanášená ručně</t>
  </si>
  <si>
    <t>450275107</t>
  </si>
  <si>
    <t>6,9+11,244+5,346</t>
  </si>
  <si>
    <t>45</t>
  </si>
  <si>
    <t>611321145</t>
  </si>
  <si>
    <t>Vápenocementová omítka štuková dvouvrstvá vnitřních schodišťových konstrukcí nanášená ručně</t>
  </si>
  <si>
    <t>-88809307</t>
  </si>
  <si>
    <t>46</t>
  </si>
  <si>
    <t>611321195</t>
  </si>
  <si>
    <t>Příplatek k vápenocementové omítce schodišťových konstrukcí za každých dalších 5 mm tloušťky ručně</t>
  </si>
  <si>
    <t>24389399</t>
  </si>
  <si>
    <t>47</t>
  </si>
  <si>
    <t>612321191</t>
  </si>
  <si>
    <t>Příplatek k vápenocementové omítce vnitřních stěn za každých dalších 5 mm tloušťky ručně</t>
  </si>
  <si>
    <t>1695913973</t>
  </si>
  <si>
    <t>48</t>
  </si>
  <si>
    <t>622321131</t>
  </si>
  <si>
    <t>Potažení vnějších stěn vápenocementovým aktivovaným štukem tloušťky do 3 mm</t>
  </si>
  <si>
    <t>-1602867857</t>
  </si>
  <si>
    <t>49</t>
  </si>
  <si>
    <t>622325103</t>
  </si>
  <si>
    <t>Oprava vnější vápenocementové hladké omítky složitosti 1 stěn v rozsahu do 50%</t>
  </si>
  <si>
    <t>1330902882</t>
  </si>
  <si>
    <t>50</t>
  </si>
  <si>
    <t>632452431</t>
  </si>
  <si>
    <t>Doplnění cementového potěru hlazeného pl do 4 m2 tl do 30 mm</t>
  </si>
  <si>
    <t>-261071535</t>
  </si>
  <si>
    <t>"1NP" 4,95+11,7+6,9</t>
  </si>
  <si>
    <t>51</t>
  </si>
  <si>
    <t>635111215</t>
  </si>
  <si>
    <t>Násyp pod podlahy ze štěrkopísku se zhutněním</t>
  </si>
  <si>
    <t>117867406</t>
  </si>
  <si>
    <t>"1NP" 1,7*0,73*0,2</t>
  </si>
  <si>
    <t>53</t>
  </si>
  <si>
    <t>642942611</t>
  </si>
  <si>
    <t>Osazování zárubní nebo rámů dveřních kovových do 2,5 m2 na montážní pěnu</t>
  </si>
  <si>
    <t>-1801717418</t>
  </si>
  <si>
    <t>54</t>
  </si>
  <si>
    <t>M</t>
  </si>
  <si>
    <t>55331213</t>
  </si>
  <si>
    <t>zárubeň ocelová pro běžné zdění hranatý profil s drážkou 145 800 levá,pravá</t>
  </si>
  <si>
    <t>386004619</t>
  </si>
  <si>
    <t>55</t>
  </si>
  <si>
    <t>642945111</t>
  </si>
  <si>
    <t>Osazování protipožárních nebo protiplynových zárubní dveří jednokřídlových do 2,5 m2</t>
  </si>
  <si>
    <t>1629509104</t>
  </si>
  <si>
    <t>56</t>
  </si>
  <si>
    <t>55331213-PO</t>
  </si>
  <si>
    <t>zárubeň ocelová pro běžné zdění hranatý profil s drážkou 145 800 levá,pravá protipožární</t>
  </si>
  <si>
    <t>-1553476563</t>
  </si>
  <si>
    <t>Ostatní konstrukce a práce, bourání</t>
  </si>
  <si>
    <t>57</t>
  </si>
  <si>
    <t>941111122</t>
  </si>
  <si>
    <t>Montáž lešení řadového trubkového lehkého s podlahami zatížení do 200 kg/m2 š do 1,2 m v do 25 m</t>
  </si>
  <si>
    <t>1911676304</t>
  </si>
  <si>
    <t>(5,7*2+1,2*2+11,4*2+1,2*2+73,12+1,2*4)*10,9</t>
  </si>
  <si>
    <t>58</t>
  </si>
  <si>
    <t>941111222</t>
  </si>
  <si>
    <t>Příplatek k lešení řadovému trubkovému lehkému s podlahami š 1,2 m v 25 m za první a ZKD den použití</t>
  </si>
  <si>
    <t>-470346843</t>
  </si>
  <si>
    <t>1274,428*60</t>
  </si>
  <si>
    <t>59</t>
  </si>
  <si>
    <t>941111822</t>
  </si>
  <si>
    <t>Demontáž lešení řadového trubkového lehkého s podlahami zatížení do 200 kg/m2 š do 1,2 m v do 25 m</t>
  </si>
  <si>
    <t>-843888430</t>
  </si>
  <si>
    <t>60</t>
  </si>
  <si>
    <t>949101111</t>
  </si>
  <si>
    <t>Lešení pomocné pro objekty pozemních staveb s lešeňovou podlahou v do 1,9 m zatížení do 150 kg/m2</t>
  </si>
  <si>
    <t>-1047970150</t>
  </si>
  <si>
    <t>61</t>
  </si>
  <si>
    <t>952901111</t>
  </si>
  <si>
    <t>Vyčištění budov bytové a občanské výstavby při výšce podlaží do 4 m</t>
  </si>
  <si>
    <t>-1508678419</t>
  </si>
  <si>
    <t>746,2+4,95+11,7+11,53+22,27+10,8+6,6+6,9</t>
  </si>
  <si>
    <t>62</t>
  </si>
  <si>
    <t>962031133</t>
  </si>
  <si>
    <t>Bourání příček z cihel pálených na MVC tl do 150 mm</t>
  </si>
  <si>
    <t>1187571549</t>
  </si>
  <si>
    <t>"půdní nadezdívka" (40,7*2+0,3*18*2)*0,38</t>
  </si>
  <si>
    <t>"podkroví" (1,81+1,24)*2,0</t>
  </si>
  <si>
    <t>63</t>
  </si>
  <si>
    <t>962032231</t>
  </si>
  <si>
    <t>Bourání zdiva z cihel pálených nebo vápenopískových na MV nebo MVC přes 1 m3</t>
  </si>
  <si>
    <t>1094782593</t>
  </si>
  <si>
    <t>"1NP" 2,95*0,3*3,35-0,8*1,97*0,3</t>
  </si>
  <si>
    <t>"podkroví" (1,2*2+1,47)*1,5*0,3+116,0*0,3*0,45+8,54*0,3*0,2*2</t>
  </si>
  <si>
    <t>64</t>
  </si>
  <si>
    <t>963042819</t>
  </si>
  <si>
    <t>Bourání schodišťových stupňů betonových zhotovených na místě</t>
  </si>
  <si>
    <t>-1859715978</t>
  </si>
  <si>
    <t>"podkroví" 1,0*2+1,2*5</t>
  </si>
  <si>
    <t>66</t>
  </si>
  <si>
    <t>965042241</t>
  </si>
  <si>
    <t>Bourání podkladů pod dlažby nebo mazanin betonových nebo z litého asfaltu tl přes 100 mm pl pře 4 m2</t>
  </si>
  <si>
    <t>1247693526</t>
  </si>
  <si>
    <t>11,6*0,2+66,0*0,2</t>
  </si>
  <si>
    <t>67</t>
  </si>
  <si>
    <t>68</t>
  </si>
  <si>
    <t>967031132</t>
  </si>
  <si>
    <t>Přisekání rovných ostění v cihelném zdivu na MV nebo MVC</t>
  </si>
  <si>
    <t>967737662</t>
  </si>
  <si>
    <t>"1NP" 0,45*(1,5+2,25*2)+0,45*(1,5+2,1*2)</t>
  </si>
  <si>
    <t>"podkroví" 0,3*(1,96+2,0*2)+0,3*(1,0+1,45*2)*2+0,3*(1,1+2,1*2)</t>
  </si>
  <si>
    <t>69</t>
  </si>
  <si>
    <t>968062374</t>
  </si>
  <si>
    <t>Vybourání dřevěných rámů oken zdvojených včetně křídel pl do 1 m2</t>
  </si>
  <si>
    <t>993122271</t>
  </si>
  <si>
    <t>0,6*0,65+0,9*0,6*2</t>
  </si>
  <si>
    <t>70</t>
  </si>
  <si>
    <t>968062455</t>
  </si>
  <si>
    <t>Vybourání dřevěných dveřních zárubní pl do 2 m2</t>
  </si>
  <si>
    <t>-1679257361</t>
  </si>
  <si>
    <t>0,9*2,0</t>
  </si>
  <si>
    <t>71</t>
  </si>
  <si>
    <t>968072455</t>
  </si>
  <si>
    <t>Vybourání kovových dveřních zárubní pl do 2 m2</t>
  </si>
  <si>
    <t>1306533795</t>
  </si>
  <si>
    <t>0,8*1,97*5</t>
  </si>
  <si>
    <t>72</t>
  </si>
  <si>
    <t>971033631</t>
  </si>
  <si>
    <t>Vybourání otvorů ve zdivu cihelném pl do 4 m2 na MVC nebo MV tl do 150 mm</t>
  </si>
  <si>
    <t>659990521</t>
  </si>
  <si>
    <t>"podkroví" 1,5*0,8</t>
  </si>
  <si>
    <t>73</t>
  </si>
  <si>
    <t>971033641</t>
  </si>
  <si>
    <t>Vybourání otvorů ve zdivu cihelném pl do 4 m2 na MVC nebo MV tl do 300 mm</t>
  </si>
  <si>
    <t>-1026737303</t>
  </si>
  <si>
    <t>"podkroví" 1,96*2,0*0,3-0,8*1,97*0,3+1,0*1,45*0,3*2-0,9*0,6*0,3*2+1,1*2,365*0,3</t>
  </si>
  <si>
    <t>74</t>
  </si>
  <si>
    <t>971033651</t>
  </si>
  <si>
    <t>Vybourání otvorů ve zdivu cihelném pl do 4 m2 na MVC nebo MV tl do 600 mm</t>
  </si>
  <si>
    <t>-556344268</t>
  </si>
  <si>
    <t>" 1NP" 1,5*2,25*0,45-0,6*0,65*0,45+1,5*2,1*0,45</t>
  </si>
  <si>
    <t>75</t>
  </si>
  <si>
    <t>974031666</t>
  </si>
  <si>
    <t>Vysekání rýh ve zdivu cihelném pro vtahování nosníků hl do 150 mm v do 250 mm</t>
  </si>
  <si>
    <t>-397775411</t>
  </si>
  <si>
    <t>"  1NP" 1,9*3+1,9*3</t>
  </si>
  <si>
    <t>"podkroví" 2,25*2+1,3*2*2+1,3*2+1,4*2</t>
  </si>
  <si>
    <t>76</t>
  </si>
  <si>
    <t>974042567</t>
  </si>
  <si>
    <t>Vysekání rýh v dlažbě betonové nebo jiné monolitické hl do 150 mm š do 300 mm</t>
  </si>
  <si>
    <t>603981273</t>
  </si>
  <si>
    <t>1,15+2,82+1,45+2,93+4,15</t>
  </si>
  <si>
    <t>77</t>
  </si>
  <si>
    <t>974042569</t>
  </si>
  <si>
    <t>Příplatek k vysekání rýh v dlažbě betonové nebo jiné monolitické hl do 150 mm ZKD 100 mm š rýhy</t>
  </si>
  <si>
    <t>-965107177</t>
  </si>
  <si>
    <t>2,82+1,45+2,93+4,15*2</t>
  </si>
  <si>
    <t>78</t>
  </si>
  <si>
    <t>978015361</t>
  </si>
  <si>
    <t>Otlučení (osekání) vnější vápenné nebo vápenocementové omítky stupně členitosti 1 a 2 rozsahu do 50%</t>
  </si>
  <si>
    <t>-2136914946</t>
  </si>
  <si>
    <t>"štíty" 11,4*4,4*2+11,4*5,2*2*0,5</t>
  </si>
  <si>
    <t>997</t>
  </si>
  <si>
    <t>Přesun sutě</t>
  </si>
  <si>
    <t>79</t>
  </si>
  <si>
    <t>997013153</t>
  </si>
  <si>
    <t>Vnitrostaveništní doprava suti a vybouraných hmot pro budovy v do 12 m s omezením mechanizace</t>
  </si>
  <si>
    <t>717664968</t>
  </si>
  <si>
    <t>80</t>
  </si>
  <si>
    <t>997013501</t>
  </si>
  <si>
    <t>Odvoz suti a vybouraných hmot na skládku nebo meziskládku do 1 km se složením</t>
  </si>
  <si>
    <t>-1383758073</t>
  </si>
  <si>
    <t>81</t>
  </si>
  <si>
    <t>997013509</t>
  </si>
  <si>
    <t>Příplatek k odvozu suti a vybouraných hmot na skládku ZKD 1 km přes 1 km</t>
  </si>
  <si>
    <t>-384748500</t>
  </si>
  <si>
    <t>143,526*9</t>
  </si>
  <si>
    <t>82</t>
  </si>
  <si>
    <t>997013831</t>
  </si>
  <si>
    <t>Poplatek za uložení na skládce (skládkovné) stavebního odpadu směsného kód odpadu 170 904</t>
  </si>
  <si>
    <t>-477920945</t>
  </si>
  <si>
    <t>998</t>
  </si>
  <si>
    <t>Přesun hmot</t>
  </si>
  <si>
    <t>83</t>
  </si>
  <si>
    <t>998011002</t>
  </si>
  <si>
    <t>Přesun hmot pro budovy zděné v do 12 m</t>
  </si>
  <si>
    <t>887200848</t>
  </si>
  <si>
    <t>PSV</t>
  </si>
  <si>
    <t>Práce a dodávky PSV</t>
  </si>
  <si>
    <t>713</t>
  </si>
  <si>
    <t>Izolace tepelné</t>
  </si>
  <si>
    <t>84</t>
  </si>
  <si>
    <t>713111111</t>
  </si>
  <si>
    <t>Montáž izolace tepelné vrchem stropů volně kladenými rohožemi, pásy, dílci, deskami</t>
  </si>
  <si>
    <t>1586844552</t>
  </si>
  <si>
    <t>72,09*11,5+40,0</t>
  </si>
  <si>
    <t>85</t>
  </si>
  <si>
    <t>ISV.8592248000697</t>
  </si>
  <si>
    <t>Isover UNI 40mm, λD = 0,035 (W·m-1·K-1),1200 x 600 x 40 mm, univerzální izolace z čedičových vláken, vhodná zejména mezi a pod krokve.</t>
  </si>
  <si>
    <t>-281429014</t>
  </si>
  <si>
    <t>869,035*1,02 'Přepočtené koeficientem množství</t>
  </si>
  <si>
    <t>86</t>
  </si>
  <si>
    <t>713121111</t>
  </si>
  <si>
    <t>Montáž izolace tepelné podlah volně kladenými rohožemi, pásy, dílci, deskami 1 vrstva</t>
  </si>
  <si>
    <t>-901353368</t>
  </si>
  <si>
    <t>87</t>
  </si>
  <si>
    <t>28375926</t>
  </si>
  <si>
    <t>deska EPS 200 pro trvalé zatížení v tlaku (max. 3600 kg/m2) tl 100mm</t>
  </si>
  <si>
    <t>201545756</t>
  </si>
  <si>
    <t>698,85*1,02 'Přepočtené koeficientem množství</t>
  </si>
  <si>
    <t>88</t>
  </si>
  <si>
    <t>713131121</t>
  </si>
  <si>
    <t>Montáž izolace tepelné stěn přichycením dráty rohoží, pásů, dílců, desek</t>
  </si>
  <si>
    <t>-714927384</t>
  </si>
  <si>
    <t>"skladba SO01,SO02" 95,088+66,88*2</t>
  </si>
  <si>
    <t>"skladba SO03"52,688</t>
  </si>
  <si>
    <t>"skladba SO04" 8,0*0,86+8,0*5,4*0,5-0,9*1,97</t>
  </si>
  <si>
    <t>"SO05,SO06" 174,847</t>
  </si>
  <si>
    <t>89</t>
  </si>
  <si>
    <t>ISV.8592248000932</t>
  </si>
  <si>
    <t>Isover UNI 200mm, λD = 0,035 (W·m-1·K-1),1200 x 600 x 200 mm, univerzální izolace z čedičových vláken, vhodná zejména mezi a pod krokve.</t>
  </si>
  <si>
    <t>-592241233</t>
  </si>
  <si>
    <t>483,09*1,05 'Přepočtené koeficientem množství</t>
  </si>
  <si>
    <t>90</t>
  </si>
  <si>
    <t>713151111</t>
  </si>
  <si>
    <t>Montáž izolace tepelné střech šikmých kladené volně mezi krokve rohoží, pásů, desek</t>
  </si>
  <si>
    <t>-1583867598</t>
  </si>
  <si>
    <t>91</t>
  </si>
  <si>
    <t>ISV.8592248000369</t>
  </si>
  <si>
    <t>Isover ORSIK 200mm, λD = 0,038 (W·m-1·K-1),1200 x 600 x 200 mm, univerzální izolace do šikmých střech.</t>
  </si>
  <si>
    <t>-360443721</t>
  </si>
  <si>
    <t>721</t>
  </si>
  <si>
    <t xml:space="preserve">Zdravotechnika </t>
  </si>
  <si>
    <t>244</t>
  </si>
  <si>
    <t>721001</t>
  </si>
  <si>
    <t xml:space="preserve">D+M vnitřní rozvody vody,kanalizace vč. zařizovacích předmětů </t>
  </si>
  <si>
    <t>kpl</t>
  </si>
  <si>
    <t>-1476225801</t>
  </si>
  <si>
    <t>247</t>
  </si>
  <si>
    <t>721002</t>
  </si>
  <si>
    <t xml:space="preserve">D+M vnitřní rozvody plynu </t>
  </si>
  <si>
    <t>-511985754</t>
  </si>
  <si>
    <t>731</t>
  </si>
  <si>
    <t xml:space="preserve">Ústřední vytápění </t>
  </si>
  <si>
    <t>246</t>
  </si>
  <si>
    <t>731001</t>
  </si>
  <si>
    <t>ÚT-kotelny,armatury,rozvody potrubí,otpná tělesa</t>
  </si>
  <si>
    <t>382815740</t>
  </si>
  <si>
    <t>741</t>
  </si>
  <si>
    <t>Elektroinstalace - silnoproud+slaboproud</t>
  </si>
  <si>
    <t>248</t>
  </si>
  <si>
    <t>741001</t>
  </si>
  <si>
    <t>D+M rozvody silnoproudu a slaboproudu vč. hromosvodu</t>
  </si>
  <si>
    <t>-1011587152</t>
  </si>
  <si>
    <t>751</t>
  </si>
  <si>
    <t>Vzduchotechnika</t>
  </si>
  <si>
    <t>92</t>
  </si>
  <si>
    <t>751001</t>
  </si>
  <si>
    <t>Demontáž VZT potrubí a jeho opláštění</t>
  </si>
  <si>
    <t>bm</t>
  </si>
  <si>
    <t>-143145924</t>
  </si>
  <si>
    <t>245</t>
  </si>
  <si>
    <t>751002</t>
  </si>
  <si>
    <t>D+M rozvody VZD vč. jednotek</t>
  </si>
  <si>
    <t>1308719560</t>
  </si>
  <si>
    <t>762</t>
  </si>
  <si>
    <t>Konstrukce tesařské</t>
  </si>
  <si>
    <t>93</t>
  </si>
  <si>
    <t>762001</t>
  </si>
  <si>
    <t>D+M rampa z dřevěných hranolků s kamenivem +OSB deska tl.22mm</t>
  </si>
  <si>
    <t>ks</t>
  </si>
  <si>
    <t>472356054</t>
  </si>
  <si>
    <t>"skladba PD3" 1</t>
  </si>
  <si>
    <t>94</t>
  </si>
  <si>
    <t>762002</t>
  </si>
  <si>
    <t xml:space="preserve">D+M opláštění větrací šachty nad střechou desky OSB +ocelový lakovaný plech </t>
  </si>
  <si>
    <t>-1284123126</t>
  </si>
  <si>
    <t>(1,96+0,8)*2*1,0</t>
  </si>
  <si>
    <t>95</t>
  </si>
  <si>
    <t>762003</t>
  </si>
  <si>
    <t xml:space="preserve">D+M opláštění větrací šachty v prostoru půdy-desky cementovláknité+zateplení MW tl.50mm +SDK s PO 30 min. </t>
  </si>
  <si>
    <t>-170837870</t>
  </si>
  <si>
    <t>(1,96+0,8)*2*4,22</t>
  </si>
  <si>
    <t>96</t>
  </si>
  <si>
    <t>762004</t>
  </si>
  <si>
    <t>dtto,avšak v podkroví -dle řezu A-A</t>
  </si>
  <si>
    <t>1330957304</t>
  </si>
  <si>
    <t>(2,06+0,7*2)*2,65</t>
  </si>
  <si>
    <t>97</t>
  </si>
  <si>
    <t>762083121</t>
  </si>
  <si>
    <t>Impregnace řeziva proti dřevokaznému hmyzu, houbám a plísním máčením třída ohrožení 1 a 2</t>
  </si>
  <si>
    <t>-1575954678</t>
  </si>
  <si>
    <t>25,423+44,361</t>
  </si>
  <si>
    <t>98</t>
  </si>
  <si>
    <t>762331811</t>
  </si>
  <si>
    <t>Demontáž vázaných kcí krovů z hranolů průřezové plochy do 120 cm2</t>
  </si>
  <si>
    <t>-1279983523</t>
  </si>
  <si>
    <t>14,5*2</t>
  </si>
  <si>
    <t>99</t>
  </si>
  <si>
    <t>762331812</t>
  </si>
  <si>
    <t>Demontáž vázaných kcí krovů z hranolů průřezové plochy do 224 cm2</t>
  </si>
  <si>
    <t>-1729471255</t>
  </si>
  <si>
    <t>4,5*13*2</t>
  </si>
  <si>
    <t>100</t>
  </si>
  <si>
    <t>762331911</t>
  </si>
  <si>
    <t>Vyřezání části střešní vazby průřezové plochy řeziva do 120 cm2 délky do 3 m</t>
  </si>
  <si>
    <t>-530554721</t>
  </si>
  <si>
    <t>1,58+4,46*72</t>
  </si>
  <si>
    <t>101</t>
  </si>
  <si>
    <t>762332131</t>
  </si>
  <si>
    <t>Montáž vázaných kcí krovů pravidelných z hraněného řeziva průřezové plochy do 120 cm2</t>
  </si>
  <si>
    <t>523094993</t>
  </si>
  <si>
    <t>3,7*34+8,34*31+12,02*36+8,51*31*2+4,03*36*2+40,7*2</t>
  </si>
  <si>
    <t>1,87*46+23,1*2+3,33*2+72,82*2*2+4,22*20+3,9*112+5,0*8</t>
  </si>
  <si>
    <t>40,7*2+2,8*20</t>
  </si>
  <si>
    <t>102</t>
  </si>
  <si>
    <t>762332132</t>
  </si>
  <si>
    <t>Montáž vázaných kcí krovů pravidelných z hraněného řeziva průřezové plochy do 224 cm2</t>
  </si>
  <si>
    <t>990358250</t>
  </si>
  <si>
    <t>14,5*2+14,5*2+3,6*2+3,9*28+2,36*7+1,4*28*2+5,54*2+2,8*3</t>
  </si>
  <si>
    <t>3,33*2+1,7+5,54*2+1,68</t>
  </si>
  <si>
    <t>103</t>
  </si>
  <si>
    <t>762332134</t>
  </si>
  <si>
    <t>Montáž vázaných kcí krovů pravidelných z hraněného řeziva průřezové plochy do 450 cm2</t>
  </si>
  <si>
    <t>1227929283</t>
  </si>
  <si>
    <t>72,82*2</t>
  </si>
  <si>
    <t>104</t>
  </si>
  <si>
    <t>60512135</t>
  </si>
  <si>
    <t>hranol stavební řezivo průřezu do 288cm2 do dl 6m</t>
  </si>
  <si>
    <t>1967375193</t>
  </si>
  <si>
    <t>14,5*2*0,14*0,12*1,1+14,5*2*0,1*0,16*1,1+3,7*34*0,08*0,14*1,1</t>
  </si>
  <si>
    <t>3,6*2*0,14*0,14*1,1+72,82*0,16*0,24*2*1,1+3,9*28*0,12*0,16*1,1</t>
  </si>
  <si>
    <t>8,34*31*2*0,04*0,16*1,1+12,02*36*0,04*0,16*2*1,1</t>
  </si>
  <si>
    <t>2,36*7*0,08*0,16*1,1+8,51*62*0,03*0,15*2+4,03*72*0,03*0,15*2*1,1+40,7*0,15*0,08*2*1,1+72,82*2*0,06*0,16*2</t>
  </si>
  <si>
    <t>1,4*28*0,12*0,16*2*1,1+4,22*20*0,08*0,13*1,1</t>
  </si>
  <si>
    <t>3,9*112*0,08*0,13*1,1+5,0*8*0,08*0,13*1,1+40,7*2*0,12*0,1*1,1</t>
  </si>
  <si>
    <t>2,8*20*0,08*0,12*1,1+1,87*46*0,08*0,12*1,1+23,1*2*0,08*0,12*1,1</t>
  </si>
  <si>
    <t>5,54*2*0,08*0,16*1,1+2,8*3*0,08*0,16*1,1+3,33*2*0,08*0,12*1,1+1,7*0,12*0,14*1,1+5,54*2*0,08*0,16*1,1</t>
  </si>
  <si>
    <t>1,68*0,08*0,16*1,1</t>
  </si>
  <si>
    <t>105</t>
  </si>
  <si>
    <t>762341014</t>
  </si>
  <si>
    <t>Bednění střech rovných z desek OSB tl 18 mm na sraz šroubovaných na krokve</t>
  </si>
  <si>
    <t>822849246</t>
  </si>
  <si>
    <t>"skladba S3"  117,0</t>
  </si>
  <si>
    <t>106</t>
  </si>
  <si>
    <t>762341210</t>
  </si>
  <si>
    <t>Montáž bednění střech rovných a šikmých sklonu do 60° z hrubých prken na sraz</t>
  </si>
  <si>
    <t>754877470</t>
  </si>
  <si>
    <t>107</t>
  </si>
  <si>
    <t>60511046</t>
  </si>
  <si>
    <t>řezivo jehličnaté boční omítané š do 200mm tl do 100mm dl 3,5m</t>
  </si>
  <si>
    <t>831763285</t>
  </si>
  <si>
    <t>(648,0+315,0)*0,024*1,1</t>
  </si>
  <si>
    <t>108</t>
  </si>
  <si>
    <t>762341811</t>
  </si>
  <si>
    <t>Demontáž bednění střech z prken</t>
  </si>
  <si>
    <t>596792476</t>
  </si>
  <si>
    <t>1320,0*0,5+104,0</t>
  </si>
  <si>
    <t>109</t>
  </si>
  <si>
    <t>762342214</t>
  </si>
  <si>
    <t>Montáž laťování na střechách jednoduchých sklonu do 60° osové vzdálenosti do 360 mm</t>
  </si>
  <si>
    <t>-1563667533</t>
  </si>
  <si>
    <t>110</t>
  </si>
  <si>
    <t>60514114</t>
  </si>
  <si>
    <t>řezivo jehličnaté lať impregnovaná dl 4 m</t>
  </si>
  <si>
    <t>1606315965</t>
  </si>
  <si>
    <t>1440,0*4,76*0,05*0,03*1,1</t>
  </si>
  <si>
    <t>111</t>
  </si>
  <si>
    <t>762342441</t>
  </si>
  <si>
    <t>Montáž lišt trojúhelníkových nebo kontralatí na střechách sklonu do 60°</t>
  </si>
  <si>
    <t>883959322</t>
  </si>
  <si>
    <t>112</t>
  </si>
  <si>
    <t>1935249522</t>
  </si>
  <si>
    <t>1460,0*0,05*0,04*1,1</t>
  </si>
  <si>
    <t>113</t>
  </si>
  <si>
    <t>762395000</t>
  </si>
  <si>
    <t>Spojovací prostředky krovů, bednění, laťování, nadstřešních konstrukcí</t>
  </si>
  <si>
    <t>-260368420</t>
  </si>
  <si>
    <t>25,423+44,361+11,31+3,212</t>
  </si>
  <si>
    <t>114</t>
  </si>
  <si>
    <t>762431014</t>
  </si>
  <si>
    <t>Obložení stěn z desek OSB tl 18 mm na sraz přibíjených</t>
  </si>
  <si>
    <t>-1291224517</t>
  </si>
  <si>
    <t>"skladba SO02" 66,88</t>
  </si>
  <si>
    <t>115</t>
  </si>
  <si>
    <t>762511212</t>
  </si>
  <si>
    <t>Podlahové kce podkladové z desek OSB tl 12 mm na sraz lepených</t>
  </si>
  <si>
    <t>118108192</t>
  </si>
  <si>
    <t>116</t>
  </si>
  <si>
    <t>762511246</t>
  </si>
  <si>
    <t>Podlahové kce podkladové z desek OSB tl 22 mm na sraz šroubovaných</t>
  </si>
  <si>
    <t>2411702</t>
  </si>
  <si>
    <t>23,0*2</t>
  </si>
  <si>
    <t>763</t>
  </si>
  <si>
    <t>Konstrukce suché výstavby</t>
  </si>
  <si>
    <t>117</t>
  </si>
  <si>
    <t>763005</t>
  </si>
  <si>
    <t xml:space="preserve">D+M SDK samonosný na konstrukci z R-CD profilů protipožární </t>
  </si>
  <si>
    <t>-875303305</t>
  </si>
  <si>
    <t>118</t>
  </si>
  <si>
    <t>763111316</t>
  </si>
  <si>
    <t>SDK příčka tl 150 mm profil CW+UW 100 desky 1xA 12,5 TI 80 mm EI 30 Rw 48 dB</t>
  </si>
  <si>
    <t>1270278533</t>
  </si>
  <si>
    <t>"ozn.C" 4,23*2*2,9-0,8*1,97*2</t>
  </si>
  <si>
    <t>119</t>
  </si>
  <si>
    <t>763111333</t>
  </si>
  <si>
    <t>SDK příčka tl 100 mm profil CW+UW 75 desky 1xH2 12,5 TI 60 mm EI 30 Rw 45 dB</t>
  </si>
  <si>
    <t>-1717280869</t>
  </si>
  <si>
    <t>"ozn.B" (2,1*9+2,095*8+2,82)*2,9-0,7*1,97*18</t>
  </si>
  <si>
    <t>120</t>
  </si>
  <si>
    <t>763111336</t>
  </si>
  <si>
    <t>SDK příčka tl 150 mm profil CW+UW 100 desky 1xH2 12,5 TI 80 mm EI 30 Rw 48 dB</t>
  </si>
  <si>
    <t>1869252098</t>
  </si>
  <si>
    <t>"ozn.C" 4,23*17*2,9-0,8*1,97*17</t>
  </si>
  <si>
    <t>121</t>
  </si>
  <si>
    <t>763111351</t>
  </si>
  <si>
    <t>1080705739</t>
  </si>
  <si>
    <t>"ozn.G"  1,2*2,5</t>
  </si>
  <si>
    <t>122</t>
  </si>
  <si>
    <t>763111414</t>
  </si>
  <si>
    <t>SDK příčka tl 125 mm profil CW+UW 75 desky 2xA 12,5 TI 75 mm EI 60 Rw 53 dB</t>
  </si>
  <si>
    <t>-307406877</t>
  </si>
  <si>
    <t>"ozn.D"(4,28+3,08+2,975+6,34)*2,9-0,8*1,97*3</t>
  </si>
  <si>
    <t>123</t>
  </si>
  <si>
    <t>763111434</t>
  </si>
  <si>
    <t>SDK příčka tl 125 mm profil CW+UW 75 desky 2xH2 12,5 TI 75 mm EI 60 Rw 53 dB</t>
  </si>
  <si>
    <t>-825413699</t>
  </si>
  <si>
    <t>"ozn.D" 3,185*2,9</t>
  </si>
  <si>
    <t>124</t>
  </si>
  <si>
    <t>763111717</t>
  </si>
  <si>
    <t>SDK příčka základní penetrační nátěr</t>
  </si>
  <si>
    <t>-1019633007</t>
  </si>
  <si>
    <t>0,6*2,9+471,66*2+21,382*2+86,77*2+181,747*2+3,0*2</t>
  </si>
  <si>
    <t>43,63*2+9,237*2</t>
  </si>
  <si>
    <t>125</t>
  </si>
  <si>
    <t>763112322</t>
  </si>
  <si>
    <t>SDK příčka mezibytová tl 155 mm zdvojený profil CW+UW 50 desky 2xDF 12,5 TI 50+50 mm EI 90 Rw 62 dB</t>
  </si>
  <si>
    <t>957726634</t>
  </si>
  <si>
    <t>"skladba A" (9,365*2+2,995*2+3,0*2+3,35*2+7,095*2+2,995*2+10,505*2+3,0*2+5,225*2+4,365+3,21)*2,9</t>
  </si>
  <si>
    <t>(10,57+4,23*2+4,23*2+4,23*2+4,23*2+4,23*6)*2,9</t>
  </si>
  <si>
    <t>-0,8*1,97*18</t>
  </si>
  <si>
    <t>126</t>
  </si>
  <si>
    <t>763121222</t>
  </si>
  <si>
    <t>SDK stěna předsazená deska 1x H2 tl 12,5 mm lepené na bochánky bez nosné kce</t>
  </si>
  <si>
    <t>2063527166</t>
  </si>
  <si>
    <t>0,8*1,2*20</t>
  </si>
  <si>
    <t>127</t>
  </si>
  <si>
    <t>763121421</t>
  </si>
  <si>
    <t>714822544</t>
  </si>
  <si>
    <t>"skladba S01,S02" 95,088+66,88*2</t>
  </si>
  <si>
    <t>"skladba S03" (11,4+3,4)*0,86+(11,4+3,4)*5,4*0,5</t>
  </si>
  <si>
    <t>"skladba SO04" 26,707</t>
  </si>
  <si>
    <t>"skladba SO05" (73,12*2-27,587*2)*1,45+(5,285*2+7,71)*1,45+7,17*5,4*0,5-1,459*2,1</t>
  </si>
  <si>
    <t>128</t>
  </si>
  <si>
    <t>763121714</t>
  </si>
  <si>
    <t>SDK stěna předsazená základní penetrační nátěr</t>
  </si>
  <si>
    <t>-1907762268</t>
  </si>
  <si>
    <t>129</t>
  </si>
  <si>
    <t>763131431</t>
  </si>
  <si>
    <t>1909641156</t>
  </si>
  <si>
    <t>"1NP"4,95+11,7</t>
  </si>
  <si>
    <t>"2NP" 9,2+5,3+17,8+13,2+50,5+52,2+40,0+26,15+25,8+44,05+27,0*5+25,8+27,0+25,8+31,2</t>
  </si>
  <si>
    <t>27,0+27,0+27,0+27,0+27,0+44,05-5,3*9-5,4-5,3*8</t>
  </si>
  <si>
    <t>130</t>
  </si>
  <si>
    <t>763131471</t>
  </si>
  <si>
    <t>-1044794710</t>
  </si>
  <si>
    <t>5,3*9+5,3*8+5,4</t>
  </si>
  <si>
    <t>131</t>
  </si>
  <si>
    <t>763131714</t>
  </si>
  <si>
    <t>SDK podhled základní penetrační nátěr</t>
  </si>
  <si>
    <t>239180191</t>
  </si>
  <si>
    <t>629,2+117,0</t>
  </si>
  <si>
    <t>132</t>
  </si>
  <si>
    <t>763131751</t>
  </si>
  <si>
    <t>Montáž parotěsné zábrany do SDK podhledu</t>
  </si>
  <si>
    <t>-197638629</t>
  </si>
  <si>
    <t>869,035+117,0</t>
  </si>
  <si>
    <t>133</t>
  </si>
  <si>
    <t>28329282</t>
  </si>
  <si>
    <t>fólie PE vyztužená Al vrstvou pro parotěsnou vrstvu 170g/m2</t>
  </si>
  <si>
    <t>989224722</t>
  </si>
  <si>
    <t>986,035*1,1 'Přepočtené koeficientem množství</t>
  </si>
  <si>
    <t>134</t>
  </si>
  <si>
    <t>-1634672003</t>
  </si>
  <si>
    <t>135</t>
  </si>
  <si>
    <t>JTA.JFNAL170SP</t>
  </si>
  <si>
    <t>folie parotěsná JUTAFOL N Al Speciál 170 g/m2 (1,5 x 50 m)</t>
  </si>
  <si>
    <t>484512684</t>
  </si>
  <si>
    <t>505,047995221007*1,1 'Přepočtené koeficientem množství</t>
  </si>
  <si>
    <t>136</t>
  </si>
  <si>
    <t>763153211</t>
  </si>
  <si>
    <t>SDK podlaha tl 45 mm z desek tl 2x12,5 mm se suchým podsypem tl 20 mm</t>
  </si>
  <si>
    <t>-88883620</t>
  </si>
  <si>
    <t>137</t>
  </si>
  <si>
    <t>763153391</t>
  </si>
  <si>
    <t>Příplatek k SDK podlaze za každých dalších 10 mm suchého podsypu</t>
  </si>
  <si>
    <t>-166551278</t>
  </si>
  <si>
    <t>698,85*8</t>
  </si>
  <si>
    <t>138</t>
  </si>
  <si>
    <t>763164316</t>
  </si>
  <si>
    <t>-1846478224</t>
  </si>
  <si>
    <t>"ozn.F" 2,9*2</t>
  </si>
  <si>
    <t>764</t>
  </si>
  <si>
    <t>Konstrukce klempířské</t>
  </si>
  <si>
    <t>139</t>
  </si>
  <si>
    <t>764001</t>
  </si>
  <si>
    <t>D+M větrací mřížka do větrací šachty 670/610mm pozink</t>
  </si>
  <si>
    <t>1532447415</t>
  </si>
  <si>
    <t>"schema15/K"  2</t>
  </si>
  <si>
    <t>140</t>
  </si>
  <si>
    <t>764002</t>
  </si>
  <si>
    <t>dtto,avšak 400/600mm</t>
  </si>
  <si>
    <t>-1268736859</t>
  </si>
  <si>
    <t>"schema 16/K" 4</t>
  </si>
  <si>
    <t>141</t>
  </si>
  <si>
    <t>764002801</t>
  </si>
  <si>
    <t>Demontáž závětrné lišty do suti</t>
  </si>
  <si>
    <t>-423957812</t>
  </si>
  <si>
    <t>142</t>
  </si>
  <si>
    <t>764002871</t>
  </si>
  <si>
    <t>Demontáž lemování zdí do suti</t>
  </si>
  <si>
    <t>1293207842</t>
  </si>
  <si>
    <t>143</t>
  </si>
  <si>
    <t>764004801</t>
  </si>
  <si>
    <t>Demontáž podokapního žlabu do suti</t>
  </si>
  <si>
    <t>1196184579</t>
  </si>
  <si>
    <t>144</t>
  </si>
  <si>
    <t>764004861</t>
  </si>
  <si>
    <t>Demontáž svodu do suti</t>
  </si>
  <si>
    <t>-71723703</t>
  </si>
  <si>
    <t>145</t>
  </si>
  <si>
    <t>764111471</t>
  </si>
  <si>
    <t>Krytina železobetonových desek z Pz plechu</t>
  </si>
  <si>
    <t>1087229627</t>
  </si>
  <si>
    <t>"schema 14/K"  2,2*1,1</t>
  </si>
  <si>
    <t>146</t>
  </si>
  <si>
    <t>764111641</t>
  </si>
  <si>
    <t>Krytina střechy rovné drážkováním ze svitků z Pz plechu s povrchovou úpravou do rš 670 mm sklonu do 30° vč. separační folie</t>
  </si>
  <si>
    <t>86597939</t>
  </si>
  <si>
    <t>"schema 7/K"  117,0</t>
  </si>
  <si>
    <t>147</t>
  </si>
  <si>
    <t>764212606</t>
  </si>
  <si>
    <t>Oplechování úžlabí z Pz s povrchovou úpravou rš 500 mm</t>
  </si>
  <si>
    <t>-82176425</t>
  </si>
  <si>
    <t>"schema 9/K"  93,0</t>
  </si>
  <si>
    <t>148</t>
  </si>
  <si>
    <t>764212663</t>
  </si>
  <si>
    <t>Oplechování rovné okapové hrany z Pz s povrchovou úpravou rš 250 mm</t>
  </si>
  <si>
    <t>2042714195</t>
  </si>
  <si>
    <t>"schema 5/K"  188,0</t>
  </si>
  <si>
    <t>149</t>
  </si>
  <si>
    <t>764212666</t>
  </si>
  <si>
    <t>Oplechování rovné okapové hrany z Pz s povrchovou úpravou rš 500 mm</t>
  </si>
  <si>
    <t>-1136083930</t>
  </si>
  <si>
    <t>"schema 6/K"  12,0</t>
  </si>
  <si>
    <t>150</t>
  </si>
  <si>
    <t>764213455-R</t>
  </si>
  <si>
    <t xml:space="preserve">Sněhový zachytávač krytiny z Pz plechu průběžný jednotrubkový-žárově zinkovaný s nátěrem </t>
  </si>
  <si>
    <t>1552874747</t>
  </si>
  <si>
    <t>"schema 01/Os"  200,0</t>
  </si>
  <si>
    <t>151</t>
  </si>
  <si>
    <t>764216601</t>
  </si>
  <si>
    <t>Oplechování rovných parapetů mechanicky kotvené z Pz s povrchovou úpravou rš 150 mm</t>
  </si>
  <si>
    <t>-602480765</t>
  </si>
  <si>
    <t>"schema 2/K" 46,0</t>
  </si>
  <si>
    <t>152</t>
  </si>
  <si>
    <t>764216604</t>
  </si>
  <si>
    <t>Oplechování rovných parapetů mechanicky kotvené z Pz s povrchovou úpravou rš 330 mm</t>
  </si>
  <si>
    <t>-912126265</t>
  </si>
  <si>
    <t>"schema 1/K" 3,0</t>
  </si>
  <si>
    <t>153</t>
  </si>
  <si>
    <t>764311614</t>
  </si>
  <si>
    <t>Lemování rovných zdí střech s krytinou skládanou z Pz s povrchovou úpravou rš 330 mm</t>
  </si>
  <si>
    <t>-1444752340</t>
  </si>
  <si>
    <t>"schema 8/K" 42,0</t>
  </si>
  <si>
    <t>154</t>
  </si>
  <si>
    <t>764311616</t>
  </si>
  <si>
    <t>Lemování rovných zdí střech s krytinou skládanou z Pz s povrchovou úpravou rš 530mm</t>
  </si>
  <si>
    <t>-1641039135</t>
  </si>
  <si>
    <t>"schema 3-4/K" 46,0+87,0</t>
  </si>
  <si>
    <t>155</t>
  </si>
  <si>
    <t>764315625</t>
  </si>
  <si>
    <t>Lemování trub, konzol,držáků z Pz s povrch úpravou střech s krytinou skládanou D do 500mm</t>
  </si>
  <si>
    <t>-1061126457</t>
  </si>
  <si>
    <t>"schema 12/K" 6,5</t>
  </si>
  <si>
    <t>156</t>
  </si>
  <si>
    <t>764511602</t>
  </si>
  <si>
    <t>Žlab podokapní půlkruhový z Pz s povrchovou úpravou rš 330 mm</t>
  </si>
  <si>
    <t>-1871509398</t>
  </si>
  <si>
    <t>"schema 10/K" 188,0</t>
  </si>
  <si>
    <t>157</t>
  </si>
  <si>
    <t>764511642</t>
  </si>
  <si>
    <t>Kotlík oválný (trychtýřový) pro podokapní žlaby z Pz s povrchovou úpravou 330/100 mm</t>
  </si>
  <si>
    <t>260872552</t>
  </si>
  <si>
    <t>158</t>
  </si>
  <si>
    <t>764513406</t>
  </si>
  <si>
    <t>Žlaby nadokapní (nástřešní ) oblého tvaru včetně háků, čel a hrdel z Pz plechu rš 500 mm</t>
  </si>
  <si>
    <t>522366843</t>
  </si>
  <si>
    <t>"schema 13/K" 4,0</t>
  </si>
  <si>
    <t>159</t>
  </si>
  <si>
    <t>764518622</t>
  </si>
  <si>
    <t>Svody kruhové včetně objímek, kolen, odskoků z Pz s povrchovou úpravou průměru 100 mm</t>
  </si>
  <si>
    <t>-2044806157</t>
  </si>
  <si>
    <t>"schema 11/K"  90,0</t>
  </si>
  <si>
    <t>765</t>
  </si>
  <si>
    <t>Krytina skládaná</t>
  </si>
  <si>
    <t>160</t>
  </si>
  <si>
    <t>765001</t>
  </si>
  <si>
    <t xml:space="preserve">D+M střešní prostupky </t>
  </si>
  <si>
    <t>-687461037</t>
  </si>
  <si>
    <t>"schema 03/Os" 24</t>
  </si>
  <si>
    <t>161</t>
  </si>
  <si>
    <t>765131801</t>
  </si>
  <si>
    <t>Demontáž vláknocementové skládané krytiny sklonu do 30° do suti</t>
  </si>
  <si>
    <t>-1675887350</t>
  </si>
  <si>
    <t>1320,0+104,0</t>
  </si>
  <si>
    <t>162</t>
  </si>
  <si>
    <t>765131841</t>
  </si>
  <si>
    <t>Příplatek k cenám demontáže skládané vláknocementové krytiny za sklon přes 30°</t>
  </si>
  <si>
    <t>-16722552</t>
  </si>
  <si>
    <t>163</t>
  </si>
  <si>
    <t>765191001</t>
  </si>
  <si>
    <t>Montáž pojistné hydroizolační fólie kladené ve sklonu do 20° lepením na bednění nebo izolaci</t>
  </si>
  <si>
    <t>-176162087</t>
  </si>
  <si>
    <t>"skladba S3" 117,0</t>
  </si>
  <si>
    <t>164</t>
  </si>
  <si>
    <t>59660235</t>
  </si>
  <si>
    <t>fólie kontaktní difuzně propustná pro doplňkovou hydroizolační vrstvu, mikrofleece 145 g/m2</t>
  </si>
  <si>
    <t>343126938</t>
  </si>
  <si>
    <t>117*1,1 'Přepočtené koeficientem množství</t>
  </si>
  <si>
    <t>165</t>
  </si>
  <si>
    <t>765191011</t>
  </si>
  <si>
    <t>Montáž pojistné hydroizolační fólie kladené ve sklonu do 30° volně na krokve</t>
  </si>
  <si>
    <t>1082316095</t>
  </si>
  <si>
    <t>"skladba S1,S2" (73,42+5,7)*8,54*2</t>
  </si>
  <si>
    <t>166</t>
  </si>
  <si>
    <t>63150819</t>
  </si>
  <si>
    <t>fólie kontaktní difuzně propustná pro doplňkovou hydroizolační vrstvu, jednovrstvá mikrovláknitá s funkční vrstvou tl 220μm</t>
  </si>
  <si>
    <t>-621942671</t>
  </si>
  <si>
    <t>1351,37*1,1 'Přepočtené koeficientem množství</t>
  </si>
  <si>
    <t>167</t>
  </si>
  <si>
    <t>765191091</t>
  </si>
  <si>
    <t>Příplatek k cenám montáže pojistné hydroizolační fólie za sklon přes 30°</t>
  </si>
  <si>
    <t>693369745</t>
  </si>
  <si>
    <t>168</t>
  </si>
  <si>
    <t>765191911</t>
  </si>
  <si>
    <t>Demontáž pojistné hydroizolační fólie kladené ve sklonu přes 30°</t>
  </si>
  <si>
    <t>-1053388906</t>
  </si>
  <si>
    <t>169</t>
  </si>
  <si>
    <t>765192811</t>
  </si>
  <si>
    <t>Demontáž střešního výlezu jakkékoliv plochy</t>
  </si>
  <si>
    <t>299967278</t>
  </si>
  <si>
    <t>766</t>
  </si>
  <si>
    <t>Konstrukce truhlářské</t>
  </si>
  <si>
    <t>170</t>
  </si>
  <si>
    <t>766001</t>
  </si>
  <si>
    <t xml:space="preserve">D+M dveře vstupní dřevěné z lepených hranolů 1500/2250mm výplň XPS 2kř. otočné zasklené izolačním trojsklem </t>
  </si>
  <si>
    <t>-1736975125</t>
  </si>
  <si>
    <t>"schema 01"  1</t>
  </si>
  <si>
    <t>171</t>
  </si>
  <si>
    <t>766002</t>
  </si>
  <si>
    <t xml:space="preserve">dtto,avšak s PO EI 15 DP 3  1500/2150mm zasklení izolačním trojsklem </t>
  </si>
  <si>
    <t>-681400551</t>
  </si>
  <si>
    <t>"schema 02"   1</t>
  </si>
  <si>
    <t>172</t>
  </si>
  <si>
    <t>766003</t>
  </si>
  <si>
    <t xml:space="preserve">D+M okna dřevěná z hranolů povrch lak zasklení izolační trojsklo vč. kování a vnitřní hliníkové žaluzie </t>
  </si>
  <si>
    <t>-462588372</t>
  </si>
  <si>
    <t>"schema 03-06,10"   2,2*1,4*16+1,1*1,4*5+2,2*1,4+3,3*1,4+1,0*1,45*3</t>
  </si>
  <si>
    <t>173</t>
  </si>
  <si>
    <t>766004</t>
  </si>
  <si>
    <t xml:space="preserve">D+M sestava dvou střešních oken 780/1190+780/1190mm z dřevěných profilů zasklení sklem bezpečnostním dvojsklem vč. kování a  lemován vč. žaluzie í </t>
  </si>
  <si>
    <t>1996602122</t>
  </si>
  <si>
    <t>"schema 07" 4</t>
  </si>
  <si>
    <t>174</t>
  </si>
  <si>
    <t>766005</t>
  </si>
  <si>
    <t xml:space="preserve">D+M střešní výlez 860/870mm z dřevěných profilů zasklení izolační bezpečn. dvojsklo </t>
  </si>
  <si>
    <t>289742806</t>
  </si>
  <si>
    <t>"schema 08"   1</t>
  </si>
  <si>
    <t>175</t>
  </si>
  <si>
    <t>766006</t>
  </si>
  <si>
    <t xml:space="preserve">D+M světlovod pro šikmé střechy s PO EI 30 délka 400cm </t>
  </si>
  <si>
    <t>-1592278121</t>
  </si>
  <si>
    <t>"schema 09"  8</t>
  </si>
  <si>
    <t>176</t>
  </si>
  <si>
    <t>766007</t>
  </si>
  <si>
    <t>D+M dveře vnitřní dřevěné ze 2/3 zasklené do obložkové zárubně materiál DTD s laminem HPL 1500/2150mm</t>
  </si>
  <si>
    <t>545464856</t>
  </si>
  <si>
    <t>"schema 1/T"  1</t>
  </si>
  <si>
    <t>177</t>
  </si>
  <si>
    <t>766008</t>
  </si>
  <si>
    <t xml:space="preserve">D+M dveře vnitřní dřevěné hladké plné DTD  povrch HPL laminát do ocel. zárubně 800/1970mm </t>
  </si>
  <si>
    <t>-384018291</t>
  </si>
  <si>
    <t>"schema 2/T"  1</t>
  </si>
  <si>
    <t>178</t>
  </si>
  <si>
    <t>766009</t>
  </si>
  <si>
    <t xml:space="preserve">dtto,avšak s PO EW 30 DP 3 800/1970mm </t>
  </si>
  <si>
    <t>-532424201</t>
  </si>
  <si>
    <t>"schema 3/T" 1</t>
  </si>
  <si>
    <t>179</t>
  </si>
  <si>
    <t>766010</t>
  </si>
  <si>
    <t xml:space="preserve">D+M dveře vnitřní dřevěné plné hladké materiál DTD povrch HPL lamino vč. kování s PO EW 15 DP 3 800/1970mm  obložková zárubeň </t>
  </si>
  <si>
    <t>-742494118</t>
  </si>
  <si>
    <t>"schema 4/T" 19</t>
  </si>
  <si>
    <t>180</t>
  </si>
  <si>
    <t>766011</t>
  </si>
  <si>
    <t xml:space="preserve">D+M dveře vnitřní dřevěné kazetové plné DTD povrch HPL lamino 800/1970mm vč. kování a obložk. zárubně se samozavíračem  s PO EW 30 DP 3-C2čem </t>
  </si>
  <si>
    <t>-203729662</t>
  </si>
  <si>
    <t>"schema 5/T" 1</t>
  </si>
  <si>
    <t>181</t>
  </si>
  <si>
    <t>766012</t>
  </si>
  <si>
    <t xml:space="preserve">D+M dveře vnitřní dřevěné kazetové otočné povrch HPL laminát vč. obložk. zárubně a kování 700/1970mm </t>
  </si>
  <si>
    <t>-1194087711</t>
  </si>
  <si>
    <t>"schema 7/T" 18</t>
  </si>
  <si>
    <t>182</t>
  </si>
  <si>
    <t>766013</t>
  </si>
  <si>
    <t xml:space="preserve">dtto,avšak 900/197mm </t>
  </si>
  <si>
    <t>1973503002</t>
  </si>
  <si>
    <t>"schema 9/T" 1</t>
  </si>
  <si>
    <t>183</t>
  </si>
  <si>
    <t>766014</t>
  </si>
  <si>
    <t>dtto,avšak ze 2/3 zasklené 800/1970mm</t>
  </si>
  <si>
    <t>-733723966</t>
  </si>
  <si>
    <t>"schema 6/T"  21</t>
  </si>
  <si>
    <t>184</t>
  </si>
  <si>
    <t>766015</t>
  </si>
  <si>
    <t xml:space="preserve">dtto,avšak 900/1970mm </t>
  </si>
  <si>
    <t>1374826251</t>
  </si>
  <si>
    <t>"schema 8/T"  1</t>
  </si>
  <si>
    <t>185</t>
  </si>
  <si>
    <t>766016</t>
  </si>
  <si>
    <t xml:space="preserve">D+M protipožární stahovací schody 700/1200mm s PO EI 15 s madly horní víko zateplené vč. pákového mechanizmu </t>
  </si>
  <si>
    <t>94257278</t>
  </si>
  <si>
    <t>"schema 19/T"  1</t>
  </si>
  <si>
    <t>186</t>
  </si>
  <si>
    <t>766017</t>
  </si>
  <si>
    <t xml:space="preserve">D+M vnitřn íokenní parapet z DTD + laminát oblá čelní  hrana </t>
  </si>
  <si>
    <t>-1403512153</t>
  </si>
  <si>
    <t>"schema 10-12/T"  0,215*3,0+0,265*42,0+0,3*2,2</t>
  </si>
  <si>
    <t>187</t>
  </si>
  <si>
    <t>766018</t>
  </si>
  <si>
    <t xml:space="preserve">D+M kuchyňské linky vč. vestavěných spotřebičů </t>
  </si>
  <si>
    <t>-1697957159</t>
  </si>
  <si>
    <t>"schema 13-16/T,18/T "  4,28+4,1*2+4,35*12+2,6+4,35*2</t>
  </si>
  <si>
    <t>188</t>
  </si>
  <si>
    <t>766019</t>
  </si>
  <si>
    <t xml:space="preserve">D+M šatní a spižní skříň v bytě č.18 1650/2120mm DTD povrch HPL laminát </t>
  </si>
  <si>
    <t>1238199250</t>
  </si>
  <si>
    <t>"schema17/T" 1</t>
  </si>
  <si>
    <t>189</t>
  </si>
  <si>
    <t>766020</t>
  </si>
  <si>
    <t xml:space="preserve">D+M obklad dřevěnými palubkami  ze sibiřského modřínu vč. roštu 60/40mm s lazurovacím lakem  tl.19mm </t>
  </si>
  <si>
    <t>-292407634</t>
  </si>
  <si>
    <t>"skladba SO1,SO02" (4,35*2+8,85*2*3+14,38*2)*1,05</t>
  </si>
  <si>
    <t>4,35*0,5*2+8,85*0,5*3*2+14,38*0,5*2+1,2*1,8*0,5*20</t>
  </si>
  <si>
    <t>767</t>
  </si>
  <si>
    <t>Konstrukce zámečnické</t>
  </si>
  <si>
    <t>190</t>
  </si>
  <si>
    <t>767001</t>
  </si>
  <si>
    <t xml:space="preserve">D+M ocelové venkovní schodiště vč. nátěru se zábradlím ,stupně a podesta pororošt </t>
  </si>
  <si>
    <t>kg</t>
  </si>
  <si>
    <t>1176542390</t>
  </si>
  <si>
    <t>191</t>
  </si>
  <si>
    <t>767002</t>
  </si>
  <si>
    <t xml:space="preserve">D+M ocelové schodiště v podkroví  vč. nátěru se zábradlím </t>
  </si>
  <si>
    <t>1237957203</t>
  </si>
  <si>
    <t>"schema Z/2"  518,0</t>
  </si>
  <si>
    <t>192</t>
  </si>
  <si>
    <t>767003</t>
  </si>
  <si>
    <t xml:space="preserve">D+M ocelové zábradlí v podkroví vč. nátěru výška 900mm </t>
  </si>
  <si>
    <t>2074207354</t>
  </si>
  <si>
    <t>"schema Z/3" 45,9</t>
  </si>
  <si>
    <t>193</t>
  </si>
  <si>
    <t>767004</t>
  </si>
  <si>
    <t xml:space="preserve">D+M ocelová konstrukce větrací šachty z jakl. profilů vč. nátěru </t>
  </si>
  <si>
    <t>1685138780</t>
  </si>
  <si>
    <t>"schema Z/4" 863,0</t>
  </si>
  <si>
    <t>194</t>
  </si>
  <si>
    <t>767005</t>
  </si>
  <si>
    <t>D+M tyč pro kotvení antény DN 50 mm pozink výška 300cm</t>
  </si>
  <si>
    <t>-1487975604</t>
  </si>
  <si>
    <t>"schema Z/5" 3,0</t>
  </si>
  <si>
    <t>195</t>
  </si>
  <si>
    <t>767006</t>
  </si>
  <si>
    <t xml:space="preserve">D+M stoupací plošina 2000/250mm +800/250mm 2x  se zábradlím výšky 1100mm </t>
  </si>
  <si>
    <t>1553641652</t>
  </si>
  <si>
    <t>"schema 02/Os" 1</t>
  </si>
  <si>
    <t>196</t>
  </si>
  <si>
    <t>767007</t>
  </si>
  <si>
    <t xml:space="preserve">D+M hlásič autonomní detekce a signalizace požáru </t>
  </si>
  <si>
    <t>-461638022</t>
  </si>
  <si>
    <t>"schema 03/Os" 18</t>
  </si>
  <si>
    <t>197</t>
  </si>
  <si>
    <t>767008</t>
  </si>
  <si>
    <t>D+M přenosné hasící přístroje práškové s hasící schopností 21A</t>
  </si>
  <si>
    <t>535386527</t>
  </si>
  <si>
    <t>198</t>
  </si>
  <si>
    <t>767009</t>
  </si>
  <si>
    <t xml:space="preserve">D+M ocelové prvky stropů z válc. profilů a trapézových plechů </t>
  </si>
  <si>
    <t>-561651432</t>
  </si>
  <si>
    <t>95,5+74,6+421,0</t>
  </si>
  <si>
    <t>199</t>
  </si>
  <si>
    <t>767010</t>
  </si>
  <si>
    <t xml:space="preserve">D+M čistící zony v hliníkovém rámu výplň polypropylen do PVC podkladu </t>
  </si>
  <si>
    <t>-1499023007</t>
  </si>
  <si>
    <t>"schema 06/Os"  1,5*1,0+1,45*1,0</t>
  </si>
  <si>
    <t>200</t>
  </si>
  <si>
    <t>767996801</t>
  </si>
  <si>
    <t>Demontáž atypických zámečnických konstrukcí rozebráním hmotnosti jednotlivých dílů do 50 kg</t>
  </si>
  <si>
    <t>-1014432945</t>
  </si>
  <si>
    <t>"schodiště" 85</t>
  </si>
  <si>
    <t>771</t>
  </si>
  <si>
    <t>Podlahy z dlaždic</t>
  </si>
  <si>
    <t>201</t>
  </si>
  <si>
    <t>771121011</t>
  </si>
  <si>
    <t>Nátěr penetrační na podlahu vč. soklíků</t>
  </si>
  <si>
    <t>-691878472</t>
  </si>
  <si>
    <t>"1NP"( 4,95+6,9)*1,1</t>
  </si>
  <si>
    <t>"2NP"(9,2+5,3+17,8+13,2+50,5+52,2+40,0+3,35+5,3+3,35)*1,1+(3,35*9+3,4+5,3*9+5,4)*1,1</t>
  </si>
  <si>
    <t>(5,3+3,35+5,3+3,35+5,3+3,35+5,3+3,35+5,3+3,35+5,3+8,65)*1,1</t>
  </si>
  <si>
    <t>202</t>
  </si>
  <si>
    <t>771151011</t>
  </si>
  <si>
    <t>Samonivelační stěrka podlah pevnosti 20 MPa tl 3 mm</t>
  </si>
  <si>
    <t>-1271894636</t>
  </si>
  <si>
    <t>203</t>
  </si>
  <si>
    <t>771274113</t>
  </si>
  <si>
    <t>Montáž obkladů stupnic z dlaždic keramických flexibilní lepidlo š do 300 mm vč.soklíků</t>
  </si>
  <si>
    <t>-1989149301</t>
  </si>
  <si>
    <t>1,25*21*1,1</t>
  </si>
  <si>
    <t>204</t>
  </si>
  <si>
    <t>771274232</t>
  </si>
  <si>
    <t>Montáž obkladů podstupnic z dlaždic hladkých keramických flexibilní lepidlo v do 200 mm</t>
  </si>
  <si>
    <t>445352298</t>
  </si>
  <si>
    <t>205</t>
  </si>
  <si>
    <t>771574112</t>
  </si>
  <si>
    <t>Montáž podlah keramických hladkých lepených flexibilním lepidlem do 12 ks/ m2</t>
  </si>
  <si>
    <t>-1903056895</t>
  </si>
  <si>
    <t>206</t>
  </si>
  <si>
    <t>59761003</t>
  </si>
  <si>
    <t>dlažba keramická hutná hladká do interiéru přes 9 do 12 ks/m2</t>
  </si>
  <si>
    <t>160296258</t>
  </si>
  <si>
    <t>368,893636363636*1,1 'Přepočtené koeficientem množství</t>
  </si>
  <si>
    <t>776</t>
  </si>
  <si>
    <t>Podlahy povlakové</t>
  </si>
  <si>
    <t>207</t>
  </si>
  <si>
    <t>776121111</t>
  </si>
  <si>
    <t>Vodou ředitelná penetrace savého podkladu povlakových podlah ředěná v poměru 1:3 vč. soklíků</t>
  </si>
  <si>
    <t>1137277203</t>
  </si>
  <si>
    <t>"2NP" (17,35+17,15+18,35+18,35+18,35+18,35+18,35+18,4+17,0)*1,1+(18,4+17,0+18,35+18,35*4+17,15*2+18,35)*1,1</t>
  </si>
  <si>
    <t>(22,4+20,5)*1,1</t>
  </si>
  <si>
    <t>208</t>
  </si>
  <si>
    <t>776141111</t>
  </si>
  <si>
    <t>Vyrovnání podkladu povlakových podlah stěrkou pevnosti 20 MPa tl 3 mm</t>
  </si>
  <si>
    <t>1289899544</t>
  </si>
  <si>
    <t>209</t>
  </si>
  <si>
    <t>776221111</t>
  </si>
  <si>
    <t>Lepení pásů z PVC standardním lepidlem</t>
  </si>
  <si>
    <t>983684535</t>
  </si>
  <si>
    <t>210</t>
  </si>
  <si>
    <t>28411000</t>
  </si>
  <si>
    <t>613125408</t>
  </si>
  <si>
    <t>422,785*1,1 'Přepočtené koeficientem množství</t>
  </si>
  <si>
    <t>211</t>
  </si>
  <si>
    <t>776223112</t>
  </si>
  <si>
    <t>Spoj povlakových podlahovin z PVC svařováním za studena</t>
  </si>
  <si>
    <t>1677682423</t>
  </si>
  <si>
    <t>422,785*0,7</t>
  </si>
  <si>
    <t>781</t>
  </si>
  <si>
    <t>Dokončovací práce - obklady</t>
  </si>
  <si>
    <t>212</t>
  </si>
  <si>
    <t>781121011</t>
  </si>
  <si>
    <t>Nátěr penetrační na stěnu</t>
  </si>
  <si>
    <t>1373599287</t>
  </si>
  <si>
    <t>"2NP-koupelny" (2,1+2,53)*2*2,1*18-0,7*1,97*18</t>
  </si>
  <si>
    <t>213</t>
  </si>
  <si>
    <t>781474112</t>
  </si>
  <si>
    <t>Montáž obkladů vnitřních keramických hladkých do 12 ks/m2 lepených flexibilním lepidlem</t>
  </si>
  <si>
    <t>1354209154</t>
  </si>
  <si>
    <t>214</t>
  </si>
  <si>
    <t>59761026</t>
  </si>
  <si>
    <t>obklad keramický hladký do 12ks/m2</t>
  </si>
  <si>
    <t>-1600652330</t>
  </si>
  <si>
    <t>325,206*1,1 'Přepočtené koeficientem množství</t>
  </si>
  <si>
    <t>215</t>
  </si>
  <si>
    <t>781494511</t>
  </si>
  <si>
    <t>Plastové profily ukončovací lepené flexibilním lepidlem</t>
  </si>
  <si>
    <t>-1633457257</t>
  </si>
  <si>
    <t>2,1*2*18+2,53*2*18</t>
  </si>
  <si>
    <t>784</t>
  </si>
  <si>
    <t>Dokončovací práce - malby a tapety</t>
  </si>
  <si>
    <t>216</t>
  </si>
  <si>
    <t>784181101</t>
  </si>
  <si>
    <t>Základní akrylátová jednonásobná penetrace podkladu v místnostech výšky do 3,80m</t>
  </si>
  <si>
    <t>-1899463902</t>
  </si>
  <si>
    <t>23,49+10,575+117,0+21,382*2+86,77*2+181,747*2+3,0*2</t>
  </si>
  <si>
    <t>43,63*2+9,23*2+471,665*2+19,2+483,09+746,2-325,206</t>
  </si>
  <si>
    <t>217</t>
  </si>
  <si>
    <t>784211111</t>
  </si>
  <si>
    <t>Dvojnásobné bílé malby ze směsí za mokra velmi dobře otěruvzdorných v místnostech výšky do 3,80 m</t>
  </si>
  <si>
    <t>1528846125</t>
  </si>
  <si>
    <t>798</t>
  </si>
  <si>
    <t>Interier</t>
  </si>
  <si>
    <t>218</t>
  </si>
  <si>
    <t>798001</t>
  </si>
  <si>
    <t xml:space="preserve">D+M postel vč. roštu a matrace DTD +lamino 800/2000mm </t>
  </si>
  <si>
    <t>2091922761</t>
  </si>
  <si>
    <t>"ozn.1"  34</t>
  </si>
  <si>
    <t>219</t>
  </si>
  <si>
    <t>798002</t>
  </si>
  <si>
    <t xml:space="preserve">Noční stolek 450/450/500mm DTD s laminem </t>
  </si>
  <si>
    <t>689474073</t>
  </si>
  <si>
    <t>"ozn 2" 34</t>
  </si>
  <si>
    <t>220</t>
  </si>
  <si>
    <t>798003</t>
  </si>
  <si>
    <t xml:space="preserve">D+M komoda 1100/430/670mm DTD s laminem </t>
  </si>
  <si>
    <t>1442868601</t>
  </si>
  <si>
    <t>"ozn.3" 17</t>
  </si>
  <si>
    <t>221</t>
  </si>
  <si>
    <t>798004</t>
  </si>
  <si>
    <t>Dvousedák šířka 1500mm čalouněný  nohy dřevěné</t>
  </si>
  <si>
    <t>332014184</t>
  </si>
  <si>
    <t>"ozn.4"  2</t>
  </si>
  <si>
    <t>222</t>
  </si>
  <si>
    <t>798005</t>
  </si>
  <si>
    <t>Konferenční stolek retro styl 1000/600/480mm DTD s laminem</t>
  </si>
  <si>
    <t>639530822</t>
  </si>
  <si>
    <t>"ozn.5" 3</t>
  </si>
  <si>
    <t>223</t>
  </si>
  <si>
    <t>798006</t>
  </si>
  <si>
    <t xml:space="preserve">Jídelní stůl DTD s laminem 800/800/780mm </t>
  </si>
  <si>
    <t>131557499</t>
  </si>
  <si>
    <t>"ozn.6" 15</t>
  </si>
  <si>
    <t>224</t>
  </si>
  <si>
    <t>798007</t>
  </si>
  <si>
    <t>dtto,avšak 800/1200/780mm</t>
  </si>
  <si>
    <t>1925710596</t>
  </si>
  <si>
    <t>"ozn.7"  2</t>
  </si>
  <si>
    <t>225</t>
  </si>
  <si>
    <t>798008</t>
  </si>
  <si>
    <t>Jídelní židle dřevěná s polstrováním</t>
  </si>
  <si>
    <t>79696069</t>
  </si>
  <si>
    <t>"schema č.8" 38</t>
  </si>
  <si>
    <t>226</t>
  </si>
  <si>
    <t>798009</t>
  </si>
  <si>
    <t xml:space="preserve">D+M šatní skříň 1200/600/2000mm korpus TD +povrch lamino </t>
  </si>
  <si>
    <t>-993455564</t>
  </si>
  <si>
    <t>"schema č.10" 4</t>
  </si>
  <si>
    <t>227</t>
  </si>
  <si>
    <t>798010</t>
  </si>
  <si>
    <t xml:space="preserve">dtto,avšak 1600/2400mm </t>
  </si>
  <si>
    <t>-475291144</t>
  </si>
  <si>
    <t>"schema č.9" 17</t>
  </si>
  <si>
    <t>228</t>
  </si>
  <si>
    <t>798011</t>
  </si>
  <si>
    <t xml:space="preserve">D+M komoda 1600/1000mm korpus DTD +lamino </t>
  </si>
  <si>
    <t>-1770759661</t>
  </si>
  <si>
    <t>"schema č.11" 2</t>
  </si>
  <si>
    <t>229</t>
  </si>
  <si>
    <t>798012</t>
  </si>
  <si>
    <t xml:space="preserve">dtto,avšak 2100/1000mm </t>
  </si>
  <si>
    <t>1201958541</t>
  </si>
  <si>
    <t>"schema č.12"  17</t>
  </si>
  <si>
    <t>230</t>
  </si>
  <si>
    <t>798013</t>
  </si>
  <si>
    <t>Křeslo s čalouněným potahem  dřevěná podnož</t>
  </si>
  <si>
    <t>-1434875447</t>
  </si>
  <si>
    <t>"schema č.13" 2</t>
  </si>
  <si>
    <t>231</t>
  </si>
  <si>
    <t>798014</t>
  </si>
  <si>
    <t xml:space="preserve">D+M věšáková stěna 600/1200mm 3x dvojháček </t>
  </si>
  <si>
    <t>1177176781</t>
  </si>
  <si>
    <t>"schema č.14" 1</t>
  </si>
  <si>
    <t>232</t>
  </si>
  <si>
    <t>798015</t>
  </si>
  <si>
    <t xml:space="preserve">D+M kancelářský stůl 1400/800/750mm lamino s dekorem vč. čalouněné kancelářské židle </t>
  </si>
  <si>
    <t>10020449</t>
  </si>
  <si>
    <t>"schema č.15"   2</t>
  </si>
  <si>
    <t>233</t>
  </si>
  <si>
    <t>798016</t>
  </si>
  <si>
    <t xml:space="preserve">D+M skříň kancelářská 1800/800/400mm  lamino v dekoru dřeva </t>
  </si>
  <si>
    <t>-1995178946</t>
  </si>
  <si>
    <t>"schema č.16"   2</t>
  </si>
  <si>
    <t>234</t>
  </si>
  <si>
    <t>798017</t>
  </si>
  <si>
    <t xml:space="preserve">D+M dřevěná garnýž dvouřadá odstín dub </t>
  </si>
  <si>
    <t>-253903064</t>
  </si>
  <si>
    <t>2,5*17+1,5+3,8</t>
  </si>
  <si>
    <t>235</t>
  </si>
  <si>
    <t>798018</t>
  </si>
  <si>
    <t>D+M zatemňovací závěsy</t>
  </si>
  <si>
    <t>-1912057283</t>
  </si>
  <si>
    <t>95,0*1,5</t>
  </si>
  <si>
    <t>236</t>
  </si>
  <si>
    <t>798019</t>
  </si>
  <si>
    <t xml:space="preserve">Záclony </t>
  </si>
  <si>
    <t>1634863094</t>
  </si>
  <si>
    <t>237</t>
  </si>
  <si>
    <t>798020</t>
  </si>
  <si>
    <t xml:space="preserve">D+M koupelnové doplňky </t>
  </si>
  <si>
    <t>796874739</t>
  </si>
  <si>
    <t>238</t>
  </si>
  <si>
    <t>798021</t>
  </si>
  <si>
    <t xml:space="preserve">D+M kuchyňské doplňky </t>
  </si>
  <si>
    <t>-1024830472</t>
  </si>
  <si>
    <t>239</t>
  </si>
  <si>
    <t>798022</t>
  </si>
  <si>
    <t>D+M skříň kancelářská 800/800/400mm lamino v dekoru dřeva</t>
  </si>
  <si>
    <t>-280632001</t>
  </si>
  <si>
    <t>"schema č.17" 2</t>
  </si>
  <si>
    <t>241</t>
  </si>
  <si>
    <t>798024</t>
  </si>
  <si>
    <t xml:space="preserve">Televizor HD Smart TV </t>
  </si>
  <si>
    <t>-260363519</t>
  </si>
  <si>
    <t>"ozn. 19" 17</t>
  </si>
  <si>
    <t>242</t>
  </si>
  <si>
    <t>798025</t>
  </si>
  <si>
    <t>Pračka předem plněná kapacita 7kg 60/85/45cm</t>
  </si>
  <si>
    <t>1272617110</t>
  </si>
  <si>
    <t>"ozn. 20"  17</t>
  </si>
  <si>
    <t>HZS</t>
  </si>
  <si>
    <t>Hodinové zúčtovací sazby</t>
  </si>
  <si>
    <t>243</t>
  </si>
  <si>
    <t>HZS1301</t>
  </si>
  <si>
    <t>Hodinová zúčtovací sazba zedník-stavební výpomocné práce pro profese</t>
  </si>
  <si>
    <t>hod</t>
  </si>
  <si>
    <t>512</t>
  </si>
  <si>
    <t>-1525364418</t>
  </si>
  <si>
    <t>KLADRUBY 02 - SO-02-zpevněné plochy,komunikace</t>
  </si>
  <si>
    <t xml:space="preserve">    5 - Komunikace pozemní</t>
  </si>
  <si>
    <t>113108442</t>
  </si>
  <si>
    <t>Rozrytí krytu z kameniva bez zhutnění s živičným pojivem</t>
  </si>
  <si>
    <t>408798572</t>
  </si>
  <si>
    <t>122201102</t>
  </si>
  <si>
    <t>Odkopávky a prokopávky nezapažené v hornině tř. 3 objem do 1000 m3</t>
  </si>
  <si>
    <t>1323212007</t>
  </si>
  <si>
    <t>625,0*0,65+291,0*0,29</t>
  </si>
  <si>
    <t>746769649</t>
  </si>
  <si>
    <t>"mezideponie" 625,0*0,65+291,0*0,29</t>
  </si>
  <si>
    <t>-1091730155</t>
  </si>
  <si>
    <t>"skládka zeminy" 291,0*0,29+625,0*0,65</t>
  </si>
  <si>
    <t>167101102</t>
  </si>
  <si>
    <t>Nakládání výkopku z hornin tř. 1 až 4 přes 100 m3</t>
  </si>
  <si>
    <t>-595994969</t>
  </si>
  <si>
    <t>490,64*2</t>
  </si>
  <si>
    <t>66676020</t>
  </si>
  <si>
    <t>-1962974615</t>
  </si>
  <si>
    <t>490,64*1,8</t>
  </si>
  <si>
    <t>181951102</t>
  </si>
  <si>
    <t>Úprava pláně v hornině tř. 1 až 4 se zhutněním</t>
  </si>
  <si>
    <t>-642217127</t>
  </si>
  <si>
    <t>291,0+625,0</t>
  </si>
  <si>
    <t>561001</t>
  </si>
  <si>
    <t xml:space="preserve">Zapracování stabilizačního prostředku na bázi solí se zhutněním </t>
  </si>
  <si>
    <t>1806803346</t>
  </si>
  <si>
    <t>339921131</t>
  </si>
  <si>
    <t>Osazování betonových palisád do betonového základu v řadě výšky prvku do 0,5 m</t>
  </si>
  <si>
    <t>1541843692</t>
  </si>
  <si>
    <t>59228412</t>
  </si>
  <si>
    <t>palisáda betonová tyčová půlkulatá přírodní 175x200x600mm</t>
  </si>
  <si>
    <t>-469184679</t>
  </si>
  <si>
    <t>28*5,9 'Přepočtené koeficientem množství</t>
  </si>
  <si>
    <t>Komunikace pozemní</t>
  </si>
  <si>
    <t>564762111</t>
  </si>
  <si>
    <t>Podklad z vibrovaného štěrku VŠ tl 200 mm</t>
  </si>
  <si>
    <t>1941983407</t>
  </si>
  <si>
    <t>564831111</t>
  </si>
  <si>
    <t>Podklad ze štěrkodrtě ŠD tl 100 mm</t>
  </si>
  <si>
    <t>113471283</t>
  </si>
  <si>
    <t>291,0</t>
  </si>
  <si>
    <t>564851111</t>
  </si>
  <si>
    <t>Podklad ze štěrkodrtě ŠD tl 150 mm</t>
  </si>
  <si>
    <t>-2130749108</t>
  </si>
  <si>
    <t>625,0+291,0+1137,0</t>
  </si>
  <si>
    <t>564871116</t>
  </si>
  <si>
    <t>Podklad ze štěrkodrtě ŠD tl. 300 mm</t>
  </si>
  <si>
    <t>1366954925</t>
  </si>
  <si>
    <t>573111112</t>
  </si>
  <si>
    <t>Postřik živičný infiltrační s posypem z asfaltu množství 1 kg/m2</t>
  </si>
  <si>
    <t>1669829629</t>
  </si>
  <si>
    <t>733291316</t>
  </si>
  <si>
    <t>635111232</t>
  </si>
  <si>
    <t>Násyp pod podlahy z drobného kameniva 0-4 se zhutněním</t>
  </si>
  <si>
    <t>1248625014</t>
  </si>
  <si>
    <t>291,0*0,04</t>
  </si>
  <si>
    <t>916131213</t>
  </si>
  <si>
    <t>Osazení silničního obrubníku betonového stojatého s boční opěrou do lože z betonu prostého</t>
  </si>
  <si>
    <t>1957809410</t>
  </si>
  <si>
    <t>190,0+42,4</t>
  </si>
  <si>
    <t>59217033</t>
  </si>
  <si>
    <t>obrubník betonový silniční 1000x100x300mm</t>
  </si>
  <si>
    <t>1140886150</t>
  </si>
  <si>
    <t>190*1,05 'Přepočtené koeficientem množství</t>
  </si>
  <si>
    <t>59217029</t>
  </si>
  <si>
    <t>obrubník betonový silniční nájezdový 1000x150x150mm</t>
  </si>
  <si>
    <t>-156856181</t>
  </si>
  <si>
    <t>42,4*1,05 'Přepočtené koeficientem množství</t>
  </si>
  <si>
    <t>916331112</t>
  </si>
  <si>
    <t>Osazení zahradního obrubníku betonového do lože z betonu s boční opěrou</t>
  </si>
  <si>
    <t>1914932202</t>
  </si>
  <si>
    <t>26*1,05 'Přepočtené koeficientem množství</t>
  </si>
  <si>
    <t>59217001</t>
  </si>
  <si>
    <t>obrubník betonový zahradní 1000x50x250mm</t>
  </si>
  <si>
    <t>552643042</t>
  </si>
  <si>
    <t>998225111</t>
  </si>
  <si>
    <t>Přesun hmot pro pozemní komunikace s krytem z kamene, monolitickým betonovým nebo živičným</t>
  </si>
  <si>
    <t>423408709</t>
  </si>
  <si>
    <t>%</t>
  </si>
  <si>
    <t>KLADRUBY 07 - SO-07-Vodovodní přípojka,areálový vodovod</t>
  </si>
  <si>
    <t>HSV - HSV</t>
  </si>
  <si>
    <t xml:space="preserve">    827 - Venkovní vodovod vč přípojky </t>
  </si>
  <si>
    <t>827</t>
  </si>
  <si>
    <t xml:space="preserve">Venkovní vodovod vč přípojky </t>
  </si>
  <si>
    <t>827001</t>
  </si>
  <si>
    <t xml:space="preserve">D+M potrubí PE  d 63 a d90 vč.zemních prací </t>
  </si>
  <si>
    <t>-2014469497</t>
  </si>
  <si>
    <t xml:space="preserve">KLADRUBY 08 - SO-08-Prodloužení STL plynovodu </t>
  </si>
  <si>
    <t xml:space="preserve">    827 - Prodloužení STL plynovodu,HUP </t>
  </si>
  <si>
    <t xml:space="preserve">Prodloužení STL plynovodu,HUP </t>
  </si>
  <si>
    <t>D+M potrubí PE 100 vč. zemních prací</t>
  </si>
  <si>
    <t>1752585970</t>
  </si>
  <si>
    <t>KLADRUBY 09 - SO-09-Demolice jímky splaškových vod</t>
  </si>
  <si>
    <t>635321211</t>
  </si>
  <si>
    <t>Násyp pod podlahy z cihelného recyklátu se zhutněním</t>
  </si>
  <si>
    <t>-1515903127</t>
  </si>
  <si>
    <t>3,6*3,5*2,3*8</t>
  </si>
  <si>
    <t>963001</t>
  </si>
  <si>
    <t xml:space="preserve">Likvidace 2 ks plastových jímek </t>
  </si>
  <si>
    <t>-1708014732</t>
  </si>
  <si>
    <t>963051113</t>
  </si>
  <si>
    <t>Bourání ŽB stropů deskových tl přes 80 mm</t>
  </si>
  <si>
    <t>964915088</t>
  </si>
  <si>
    <t>125,0*0,2</t>
  </si>
  <si>
    <t>997013151</t>
  </si>
  <si>
    <t>Vnitrostaveništní doprava suti a vybouraných hmot pro budovy v do 6 m s omezením mechanizace</t>
  </si>
  <si>
    <t>-1615575274</t>
  </si>
  <si>
    <t>1190071979</t>
  </si>
  <si>
    <t>-1891799163</t>
  </si>
  <si>
    <t>60,0*9</t>
  </si>
  <si>
    <t>997013802</t>
  </si>
  <si>
    <t>Poplatek za uložení na skládce (skládkovné) stavebního odpadu železobetonového kód odpadu 170 101</t>
  </si>
  <si>
    <t>1079095070</t>
  </si>
  <si>
    <t>998011001</t>
  </si>
  <si>
    <t>Přesun hmot pro budovy zděné v do 6 m</t>
  </si>
  <si>
    <t>1218608810</t>
  </si>
  <si>
    <t xml:space="preserve">KLADRUBY 10 - SO-10-Dešťová kanalizace </t>
  </si>
  <si>
    <t xml:space="preserve">    827 - Dešťová kanalizace,vsakování,podzemní požární nádrž </t>
  </si>
  <si>
    <t xml:space="preserve">Dešťová kanalizace,vsakování,podzemní požární nádrž </t>
  </si>
  <si>
    <t>D+M potrubí PVC KG SN 8 DN 110,125,150,200 vč. zemních prací</t>
  </si>
  <si>
    <t>618200039</t>
  </si>
  <si>
    <t xml:space="preserve">KLADRUBY 11 - SO-11-Venkovní kabelové rozvody NN </t>
  </si>
  <si>
    <t xml:space="preserve">    741 - Venkovní kabelové rozvody EI-nn</t>
  </si>
  <si>
    <t>Venkovní kabelové rozvody EI-nn</t>
  </si>
  <si>
    <t xml:space="preserve">Venk. kabelové rozvody ei-nn vč. zemních prací </t>
  </si>
  <si>
    <t>1943956811</t>
  </si>
  <si>
    <t xml:space="preserve">KLADRUBY 12 - SO-12-Splašková kanalizace </t>
  </si>
  <si>
    <t xml:space="preserve">    827 - Splašková kanalizace</t>
  </si>
  <si>
    <t>Splašková kanalizace</t>
  </si>
  <si>
    <t xml:space="preserve">D+M rozvody splaškové kanalizace vč. zemních prací a odkanalizování </t>
  </si>
  <si>
    <t>-82555969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</si>
  <si>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</si>
  <si>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</si>
  <si>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</si>
  <si>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</si>
  <si>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</si>
  <si>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</si>
  <si>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</si>
  <si>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</si>
  <si>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NÁRODNÍ HŘEBČÍN KLADRUBY NAD LABEM</t>
  </si>
  <si>
    <t>Projektant :</t>
  </si>
  <si>
    <t>Radko Vondra - PRIDOS</t>
  </si>
  <si>
    <t>Počet měrných jednotek :</t>
  </si>
  <si>
    <t>Objednatel :</t>
  </si>
  <si>
    <t>Národní hřebčín Kladruby n. L.,s.p.o.</t>
  </si>
  <si>
    <t>Náklady na MJ :</t>
  </si>
  <si>
    <t>Kladruby nad Labem čp. 1,  533 14 Kladruby n. Labem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</si>
  <si>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</si>
  <si>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</si>
  <si>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</si>
  <si>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</si>
  <si>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</si>
  <si>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</si>
  <si>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</si>
  <si>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</si>
  <si>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</si>
  <si>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</si>
  <si>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</si>
  <si>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</si>
  <si>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</si>
  <si>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</si>
  <si>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</si>
  <si>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</si>
  <si>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</si>
  <si>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</si>
  <si>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</si>
  <si>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</si>
  <si>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</si>
  <si>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</si>
  <si>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</si>
  <si>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</si>
  <si>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</si>
  <si>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</si>
  <si>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</si>
  <si>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</si>
  <si>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</si>
  <si>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</si>
  <si>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</si>
  <si>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</si>
  <si>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</si>
  <si>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</si>
  <si>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</si>
  <si>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</si>
  <si>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</si>
  <si>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</si>
  <si>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</si>
  <si>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</si>
  <si>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</si>
  <si>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Zajistí stavba dle požadavku profese</t>
  </si>
  <si>
    <t>Požární opatření prostupu</t>
  </si>
  <si>
    <t>Celkem za</t>
  </si>
  <si>
    <t>HSV Celkem</t>
  </si>
  <si>
    <t>Trubní vedení - vytápění</t>
  </si>
  <si>
    <t>Potrubí měděné polotvrdé spojované pájením D 15x1</t>
  </si>
  <si>
    <t>Potrubí měděné polotvrdé spojované pájením D 18x1</t>
  </si>
  <si>
    <t>Potrubí měděné polotvrdé spojované pájením D 22x1</t>
  </si>
  <si>
    <t>Potrubí měděné polotvrdé spojované pájením D 28x1,5</t>
  </si>
  <si>
    <t>Potrubí měděné polotvrdé spojované pájením D 35x1,5</t>
  </si>
  <si>
    <t>Potrubí měděné polotvrdé spojované pájením D 42x1,5</t>
  </si>
  <si>
    <t>Ochrana trubek izolačními trubicemi</t>
  </si>
  <si>
    <t xml:space="preserve">Zkouška těsnosti potrubí </t>
  </si>
  <si>
    <t>Nosný systém potrubí, kotvení</t>
  </si>
  <si>
    <t>Lešení pomocné</t>
  </si>
  <si>
    <t>Přesun hmot pro rozvody potrubí v objektech v do 12 m</t>
  </si>
  <si>
    <t>Technická místnost</t>
  </si>
  <si>
    <t>D+M Závěsný plynový kondenzační turbo kotel o výkonu 48kW včetně připojovacího příslušenství</t>
  </si>
  <si>
    <t>D+M Koaxiální odkouření 80/125 mm včetně střešní hlavice L=9m</t>
  </si>
  <si>
    <t>D+M Stacionární nepřímotopený zásobníkový ohřívač o objemu 1000 litrů vč. izolace</t>
  </si>
  <si>
    <t>D+M Tlaková expanzní nádoba 50 litrů</t>
  </si>
  <si>
    <t>D+M Kompaktní rozdělovač / sběrač DN 100 - 4 větve včetně izolace a konzol</t>
  </si>
  <si>
    <t>D+M Hydraulický vyrovnávač dynamických tlaků</t>
  </si>
  <si>
    <t>D+M Zařízení pro automatické doplňování systému</t>
  </si>
  <si>
    <t>Přesun hmot pro technické místnosti v objektech v do 12 m</t>
  </si>
  <si>
    <t>Armatury</t>
  </si>
  <si>
    <t>Montáž armatury závitové s dvěma závity G 1/2 antivandal</t>
  </si>
  <si>
    <t>Termostatická hlavice antivandal</t>
  </si>
  <si>
    <t xml:space="preserve">Svěrné šroubení </t>
  </si>
  <si>
    <t xml:space="preserve">Ventil term.1/2  rohový (přímý) </t>
  </si>
  <si>
    <t>Rohove r sroubeni DN  15 vč. plastové bílé krytky</t>
  </si>
  <si>
    <t>Vekolux rohový</t>
  </si>
  <si>
    <t>D+M Pojistný ventil pro topení 1x1 1/4, 0,3 Mpa</t>
  </si>
  <si>
    <t>D+M Kulový kohout KK25</t>
  </si>
  <si>
    <t>D+M Kulový kohout KK32</t>
  </si>
  <si>
    <t>D+M Kulový kohout KK40</t>
  </si>
  <si>
    <t>D+M Filtr do potrubí F32</t>
  </si>
  <si>
    <t>D+M Filtr do potrubí F40</t>
  </si>
  <si>
    <t>D+M Zpětný ventil ZV32</t>
  </si>
  <si>
    <t>D+M Zpětný ventil ZV40</t>
  </si>
  <si>
    <t>D+M Zátka DN25</t>
  </si>
  <si>
    <t>D+M Teploměr</t>
  </si>
  <si>
    <t>D+M Manometr</t>
  </si>
  <si>
    <t>D+M Automatický odvzdušňovací ventil AOV</t>
  </si>
  <si>
    <t>D+M Vypouštěcí kohout VK15</t>
  </si>
  <si>
    <t>D+M Energeticky úsporné inteligentní oběhové čerpadlo topné větve např. GRUNDFOS ALPHA2 25-60 N 180</t>
  </si>
  <si>
    <t>D+M Trojcestný směšovací ventil se servopohonem např. DN25, kvs 6,3 např. SIEMENS VXP45.25-6,3+pohon SSB61</t>
  </si>
  <si>
    <t>Drobný montážní materiál</t>
  </si>
  <si>
    <t>Přesun hmot pro armatury v objektech v do 12 m</t>
  </si>
  <si>
    <t>Otopná tělesa</t>
  </si>
  <si>
    <t>Deskové otopné těleso se spodním připojením 22-030040-60-VK</t>
  </si>
  <si>
    <t>Deskové otopné těleso se spodním připojením 22-030060-60-VK</t>
  </si>
  <si>
    <t>Deskové otopné těleso se spodním připojením 22-030100-60-VK</t>
  </si>
  <si>
    <t>Deskové otopné těleso se spodním připojením 22-030120-60-VK</t>
  </si>
  <si>
    <t>Deskové otopné těleso se spodním připojením 22-060040-60-VK</t>
  </si>
  <si>
    <t>Deskové otopné těleso se spodním připojením 22-060060-60-VK</t>
  </si>
  <si>
    <t>Deskové otopné těleso se spodním připojením 22-060080-60-VK</t>
  </si>
  <si>
    <t>Deskové otopné těleso se spodním připojením 22-060100-60-VK</t>
  </si>
  <si>
    <t>Trubkové žebříkové těleso KRC 1500.0600</t>
  </si>
  <si>
    <t>Elektrická patrona do žebříku 300W včetně termostatu</t>
  </si>
  <si>
    <t>Montáž otopných těles panelových / žebříkových</t>
  </si>
  <si>
    <t>Přesun hmot pro otopná tělesa v objektech v do 12 m</t>
  </si>
  <si>
    <t>Měření a regulace MaR</t>
  </si>
  <si>
    <t>D+M Měření a regulace vytápění, ohřevu TV (řídící systém, rozvaděč, čidla, kabeláž, komplet)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</si>
  <si>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</si>
  <si>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</si>
  <si>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</si>
  <si>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</si>
  <si>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</si>
  <si>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D.1.4.c) - ZAŘÍZENÍ VZDUCHOTECHNIKY</t>
  </si>
  <si>
    <t>Nucené větrání</t>
  </si>
  <si>
    <t>Potrubí spiro d125 vč. izolace tl. 20 mm</t>
  </si>
  <si>
    <t>Potrubí d150</t>
  </si>
  <si>
    <t>T-kus se záslepkou HT 125</t>
  </si>
  <si>
    <t>Větrací hlavice 125 výfuková</t>
  </si>
  <si>
    <t>Výfuková protidešťová žaluzie se síťkou proti hmyzu 200x200</t>
  </si>
  <si>
    <t>Nosný materiál</t>
  </si>
  <si>
    <t>Digestoř komínová, nerezová s uhlíkovými filtry, šířka 600mm, výkon 600m3/h vč. osvětlení</t>
  </si>
  <si>
    <t>Digestoř cirkulační, nerezová s uhlíkovými filtry, šířka 600mm, výkon 600m3/h vč. osvětlení</t>
  </si>
  <si>
    <t>Podstropní ventilátor 150m3/h, 100Pa, zpětná klapka, ložiska, doběh</t>
  </si>
  <si>
    <t>Nástěnný ventilátor 50m3/h, 100Pa, zpětná klapka, ložiska, doběh</t>
  </si>
  <si>
    <t>Montáž rozvodů VZT</t>
  </si>
  <si>
    <t>Zaregulování VZT</t>
  </si>
  <si>
    <t>Dveřní mřížka 300x100</t>
  </si>
  <si>
    <t>Dveřní mřížka požární 300x100 (30 min)</t>
  </si>
  <si>
    <t>Přesun hmot v objektech v do 12 m</t>
  </si>
  <si>
    <t>D.1.4.e) - ZAŘÍZENÍ ZDRAVOTNĚ TECHNICKÝCH INSTALACÍ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</si>
  <si>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</si>
  <si>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</si>
  <si>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</si>
  <si>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</si>
  <si>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Potrubí kanalizační z PVC hrdlové ležaté DN 200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</si>
  <si>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</si>
  <si>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</si>
  <si>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</si>
  <si>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</si>
  <si>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</si>
  <si>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</si>
  <si>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</si>
  <si>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</si>
  <si>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</si>
  <si>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</si>
  <si>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</si>
  <si>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</si>
  <si>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</si>
  <si>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Větrací tvarovka do střechy DN100</t>
  </si>
  <si>
    <t>Čistící kus DN75 + dvířka plastová</t>
  </si>
  <si>
    <t>Čistící kus DN100 + dvířka plastová</t>
  </si>
  <si>
    <t>Přivzdušňovací ventil DN75</t>
  </si>
  <si>
    <t>Přivzdušňovací ventil DN100</t>
  </si>
  <si>
    <t>Zápachová uzávěrka - pro úkap pojistného ventilu HL21</t>
  </si>
  <si>
    <t>Zápachová uzávěrka - pro pračku, myčku a sušičku HL405</t>
  </si>
  <si>
    <t>Zápachová uzávěrka - pro VZT kondenzátní HL138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</si>
  <si>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</si>
  <si>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</si>
  <si>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</si>
  <si>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</si>
  <si>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</si>
  <si>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žlab, sifon, zástěna</t>
  </si>
  <si>
    <t>D+M Baterie nástěnná termoregulační sprchová páková s hadicí a sprchovou růžicí posuvnou na tyči</t>
  </si>
  <si>
    <t>D+M Výlevka plastová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</si>
  <si>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</si>
  <si>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</si>
  <si>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</si>
  <si>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Trubní vedení - vnitřní požární vodovod</t>
  </si>
  <si>
    <t>Rozvody vody ocel pozink DN25</t>
  </si>
  <si>
    <t>Rozvody vody ocel pozink DN32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</si>
  <si>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</si>
  <si>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</si>
  <si>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</si>
  <si>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D+M Potrubní oddělovač požární vody DN32</t>
  </si>
  <si>
    <t xml:space="preserve">D+M Vnitřní hydrantový systém D 25/30 s tvarově stálou hadicí d19 mm délka hadice 30 m, průměr proudnice 6 mm (0,3 l/s) 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</si>
  <si>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</si>
  <si>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</si>
  <si>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</si>
  <si>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</si>
  <si>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Rozvody vody z plastů svařované polyfuzně do D 40 mm PN16</t>
  </si>
  <si>
    <t>Rozvody vody z plastů svařované polyfuzně do D 50 mm PN16</t>
  </si>
  <si>
    <t>Rozvody vody z plastů svařované polyfuzně do D 63 mm PN16</t>
  </si>
  <si>
    <t>Trubní vedení - vodovod armatury, zařízení</t>
  </si>
  <si>
    <t>D+M Kulový kohout KK15</t>
  </si>
  <si>
    <t>D+M Kulový kohout KK20</t>
  </si>
  <si>
    <t>D+M Kulový kohout KK50</t>
  </si>
  <si>
    <t>D+M Zpětný ventil ZV20</t>
  </si>
  <si>
    <t>D+M Zpětný ventil ZV50</t>
  </si>
  <si>
    <t>D+M Filtr do potrubí F20</t>
  </si>
  <si>
    <t>D+M Filtr do potrubí F50</t>
  </si>
  <si>
    <t>D+M Pojistný ventil PV32, 6bar</t>
  </si>
  <si>
    <t>D+M Vyvažovací ventil Stad 15</t>
  </si>
  <si>
    <t>D+M Vyvažovací ventil Stad 20</t>
  </si>
  <si>
    <t>D+M Ventil rohový RV15 s hadičkou</t>
  </si>
  <si>
    <t>D+M Sestava inteligentního cirkulačního čerpadla a armatur</t>
  </si>
  <si>
    <t>D+M Tlaková expanzní nádoba pro pitnou vodu 50 litrů</t>
  </si>
  <si>
    <t>D+M Průtokový ohřívač vody 5l, 2kW s bezpečnostní sadou</t>
  </si>
  <si>
    <t>D+M Podružná vodoměrná sestava 2xKK25+ZV15+F25+vodoměr Qn1,5 vč. konzole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</si>
  <si>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</si>
  <si>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</si>
  <si>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</si>
  <si>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</si>
  <si>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D.1.4.f) - PLYNOVÁ ZAŘÍZENÍ - vnitřní</t>
  </si>
  <si>
    <t>Domovní plynovod</t>
  </si>
  <si>
    <t>D+M Potrubí ocel DN25</t>
  </si>
  <si>
    <t>D+M Potrubí ocel DN50</t>
  </si>
  <si>
    <t>Nátěr potrubí (označení dle ČSN)</t>
  </si>
  <si>
    <t>D+M Chránička do DN80</t>
  </si>
  <si>
    <t>Konzole</t>
  </si>
  <si>
    <t>D+M Kohout kulový přímý do G5/4" vč. klíče a hadice</t>
  </si>
  <si>
    <t xml:space="preserve">Uvedení plynového spotřebiče do provozu </t>
  </si>
  <si>
    <t xml:space="preserve">Revize a tlaková zkouška </t>
  </si>
  <si>
    <t>SO.07 – Vodovodní přípojka, areálový vodovod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</si>
  <si>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</si>
  <si>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</si>
  <si>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</si>
  <si>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</si>
  <si>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</si>
  <si>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</si>
  <si>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</si>
  <si>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Uložení sypaniny na pozemku investora</t>
  </si>
  <si>
    <t xml:space="preserve">Zásyp jam, rýh se zhutněním </t>
  </si>
  <si>
    <t xml:space="preserve">Obsyp potrubí bez prohození sypaniny </t>
  </si>
  <si>
    <t>štěrkopísek frakce 0-16 B</t>
  </si>
  <si>
    <t>T</t>
  </si>
  <si>
    <t>Likvidace stávajícího vybouraného betonu, živice vč. odvozu na skládku a skládkovného</t>
  </si>
  <si>
    <t>Provedení protlaku pod komunikací DN80 - ocelová chránička DN150</t>
  </si>
  <si>
    <t>Dopravní značení omezení při výkopu</t>
  </si>
  <si>
    <t>Vybourání živičného krytu vč. kufru</t>
  </si>
  <si>
    <t>Obnova povrchu - živice vč. kufru</t>
  </si>
  <si>
    <t>Obnova povrchu - ozelenění</t>
  </si>
  <si>
    <t>Obetonování lomů a konce</t>
  </si>
  <si>
    <t>Trubní vedení - vodovod</t>
  </si>
  <si>
    <t>Přípojka vody:</t>
  </si>
  <si>
    <t>Napojení na stávající vodovod DN100</t>
  </si>
  <si>
    <t>POTRUBÍ PE100 RC SDR11 DN80 d90 - vodovodní přípojka</t>
  </si>
  <si>
    <t>WAGA +GF+ spojka s přírubou DN 80</t>
  </si>
  <si>
    <t>WAGA +GF+ spojka s přírubou DN 100</t>
  </si>
  <si>
    <t>T KUS 8510  DN 100/80</t>
  </si>
  <si>
    <t>D+M E-ŠOUPÁTKO č.4000 DN80</t>
  </si>
  <si>
    <t>D+M E-ŠOUPÁTKO č.4000 DN100</t>
  </si>
  <si>
    <t>POKL. 1750  TH., Š A COMBI T</t>
  </si>
  <si>
    <t>ZS 9500  TELESK. 1,30-1,80 M DN 80</t>
  </si>
  <si>
    <t>ZS 9500  TELESK. 1,30-1,80 M DN 100</t>
  </si>
  <si>
    <t>Pozinkovaná konzola pod VDM sestavu</t>
  </si>
  <si>
    <t>Odstavení vodovodu, odkalení, odvzdušnění</t>
  </si>
  <si>
    <t>Součinnost s VAK Pardubice</t>
  </si>
  <si>
    <t>VDM sestava v šachtě:</t>
  </si>
  <si>
    <t>Ruční kolo pro DN80</t>
  </si>
  <si>
    <t>PŘÍRUBA PRO PE POTRUBÍ DN80 č.4000</t>
  </si>
  <si>
    <t>DVOUPŘÍRUBOVÝ KUS DN80-200 mm č.8500</t>
  </si>
  <si>
    <t>LAPAČ NEČISTOT DN80 č.9911</t>
  </si>
  <si>
    <t>ZPĚTNÁ KLAPKA DN80 č.9830</t>
  </si>
  <si>
    <t>PŘÍRUBOVÝ PŘECHOD DN80/50 č.8550</t>
  </si>
  <si>
    <t>SDRUŽENÝ VODOMĚR WPV DN50</t>
  </si>
  <si>
    <t>MONTÁŽNÍ VLOŽKA DN50</t>
  </si>
  <si>
    <t>D+M ŽB vodoměrná šachta 2800x1400x1930 s poklopem D400 vč. stavební připravenosti</t>
  </si>
  <si>
    <t>Areálový rozvod vody:</t>
  </si>
  <si>
    <t>D+M potrubí PE d63 PN10</t>
  </si>
  <si>
    <t>D+M potrubí PE d90 PN10</t>
  </si>
  <si>
    <t xml:space="preserve">D+M PE OBLOUK DN80 d90-45° </t>
  </si>
  <si>
    <t>D+M T KUS 8510  DN 80/80</t>
  </si>
  <si>
    <t>D+M PŘÍRUBA č.0400 DN80/d110</t>
  </si>
  <si>
    <t>D+M  Podzemní hydrant bude použit s jednoduchým uzávěrem např. typu AVK DN80 12.1.3. se šoupětem s trojnásobnou ucpávkou vřetene např. AVK F4 DN80 3.1. + podkladová deska 7.2.17 + hydrantový poklop 7.2.15</t>
  </si>
  <si>
    <t>D+M H DUO K230  N.OBJEZD. 2B, 1,50 M DN80</t>
  </si>
  <si>
    <t>D+M FF KUS 8500 L=400 DN80</t>
  </si>
  <si>
    <t>D+M N 90 5049  KOLENO DN80</t>
  </si>
  <si>
    <t>D+M ZS 9510  TELESK. 1,30-1,80 M DN 80</t>
  </si>
  <si>
    <t>D+M POKL. 1750  TH., Š A COMBI T</t>
  </si>
  <si>
    <t>D+M T KUS 8510  DN 80/50</t>
  </si>
  <si>
    <t>D+M PŘÍRUBA č.0400 DN50/d63</t>
  </si>
  <si>
    <t>D+M E-ŠOUPÁTKO č.4000 DN50</t>
  </si>
  <si>
    <t>D+M ZS 9500  TELESK. 1,30-1,80 M DN 50</t>
  </si>
  <si>
    <t>D+M Plastová vodoměrná šachta 2000x1200x1600 s poklopem D400 vč. stavební připravenosti</t>
  </si>
  <si>
    <t>D+M Podružná vodoměrná sestava, armatury vč. vodoměru</t>
  </si>
  <si>
    <t>Vodovodní přípojky pro 3 stávající RD v areálu Borek:</t>
  </si>
  <si>
    <t>D+M Plastová vodoměrná šachta 1200x900x1600 s poklopem D400 vč. stavební připravenosti</t>
  </si>
  <si>
    <t>D+M Potrubí PEd32</t>
  </si>
  <si>
    <t>D+M Signalizační drát CYY</t>
  </si>
  <si>
    <t>D+M Navrtávací souprava DN80PE/PEd32 DN25 + šoupě přípojkové DN25 se zemní soupravou, poklopem D400</t>
  </si>
  <si>
    <t>Ostatní armatury:</t>
  </si>
  <si>
    <t>Odstatní materiál (nerezové šrouby, matky, podložky, těsnění)</t>
  </si>
  <si>
    <t>kpt</t>
  </si>
  <si>
    <t>Montáž armatur</t>
  </si>
  <si>
    <t>Zkouška těsnosti, proplach a desinfekce</t>
  </si>
  <si>
    <t>Staveništní přesun hmot</t>
  </si>
  <si>
    <t xml:space="preserve">Přesun hmot, trubní vedení plastová, otevř. výkop </t>
  </si>
  <si>
    <t>M21</t>
  </si>
  <si>
    <t>Identifikační drát</t>
  </si>
  <si>
    <t>Vedení uzemňovací na povrchu Cu do 50 mm2 včetně dodávky Cu 10 mm2</t>
  </si>
  <si>
    <t>M21 Identifikační drát</t>
  </si>
  <si>
    <t>M46</t>
  </si>
  <si>
    <t>Zemní práce při montážích</t>
  </si>
  <si>
    <t>Zakrytí výstražnou folií PVC, šířka 33 cm</t>
  </si>
  <si>
    <t>Geodetické zaměření, vytyčení stavby, vytyčení stávajících sítí</t>
  </si>
  <si>
    <t>SO.08 – Prodloužení STL plynovodu, HUP</t>
  </si>
  <si>
    <t>Trubní vedení - STL plynovod</t>
  </si>
  <si>
    <t>Napojení na stávající plynovod DN32 PEd40</t>
  </si>
  <si>
    <t>Odstavení plynovodu - stlačení 2x</t>
  </si>
  <si>
    <t>POTRUBÍ PE100 SDR11 DN50 d32 s ochranným pláštěm - přípojky</t>
  </si>
  <si>
    <t>POTRUBÍ PE100 SDR11 DN50 d63 s ochranným pláštěm - STL plynovod</t>
  </si>
  <si>
    <t>D+M PE elektro redukce MR d63/d40</t>
  </si>
  <si>
    <t>D+M PE elektro záslepka MV d63</t>
  </si>
  <si>
    <t>D+M PE elektro navrtávací odbočkový T-kus d63/d32 DAA (KIT)</t>
  </si>
  <si>
    <t>D+M PE elektro záslepka pro DAA</t>
  </si>
  <si>
    <t>D+M PE elektro zátka pro DAA</t>
  </si>
  <si>
    <t>D+M PE elektro spojka MBd32</t>
  </si>
  <si>
    <t>D+M PE elektro koleno W90 90° d32</t>
  </si>
  <si>
    <t>D+M PE elektro přechodka PE/závit d32</t>
  </si>
  <si>
    <t>D+M Uzávěr plynu DN20/25</t>
  </si>
  <si>
    <t>D+M Stavebnicový betonový systém pilířku HUP včetně základových bloků</t>
  </si>
  <si>
    <t>Odstatní materiál</t>
  </si>
  <si>
    <t>Součinnost s techniky Innogy</t>
  </si>
  <si>
    <t>SO.08 – NTL vnější domovní plynovod</t>
  </si>
  <si>
    <t>Trubní vedení - NTL domovní plynovod</t>
  </si>
  <si>
    <t>D+M Bralen DN50</t>
  </si>
  <si>
    <t>Přechodka ocel / PE DN50/PEd63</t>
  </si>
  <si>
    <t>Napojení na HUP</t>
  </si>
  <si>
    <t>D+M Vystrojení HUP (regulátor, uzávěr, rozpěrka, rámeček, štítek)</t>
  </si>
  <si>
    <t>SO.10 - Dešťová kanalizace, podzemní požární nádrž, vsakování</t>
  </si>
  <si>
    <t>Nakládka, odvoz výkopku, likvidace na skládce do 10 km včetně skládkovného</t>
  </si>
  <si>
    <t>Trubní vedení - kanalizace dešťová</t>
  </si>
  <si>
    <t>D+M potrubí PVC KG SN8 DN 110</t>
  </si>
  <si>
    <t>D+M potrubí PVC KG SN8 DN 125</t>
  </si>
  <si>
    <t>D+M potrubí PVC KG SN8 DN 150</t>
  </si>
  <si>
    <t>D+M potrubí PVC KG SN8 DN 200</t>
  </si>
  <si>
    <t>D+M ŽB prefa šachta s poklopem D400</t>
  </si>
  <si>
    <t>D+M prefa uliční vpust s mříží D400</t>
  </si>
  <si>
    <t>D+M Podzemní prefa retenční nádrž 30 m3 vč. stavební připravenosti (náhrada za plastovou v PD)</t>
  </si>
  <si>
    <t>D+M Podzemní plastová vsakovací galerie S=60m2, V=18m3 vč. geotextilie</t>
  </si>
  <si>
    <t>Doprava a montáž ŽB prefa retence</t>
  </si>
  <si>
    <t>Jeřáb</t>
  </si>
  <si>
    <t>Odběrné místo požární vody - ŽB čerpací šachta hl. 4,0 m</t>
  </si>
  <si>
    <t>Odběrné místo požární vody - cedule, značení</t>
  </si>
  <si>
    <t>D+M Lapač střešních splavenin</t>
  </si>
  <si>
    <t>Zkouška těsnosti potrubí kanalizace vodou</t>
  </si>
  <si>
    <t>Geod. vytyčení stavby, vytyčení stávajících sítí</t>
  </si>
  <si>
    <t>Trubní vedení - kanalizace splašková</t>
  </si>
  <si>
    <t>D+M plastová šachta s poklopem D400</t>
  </si>
  <si>
    <t>Napojení na stávající rozvod</t>
  </si>
  <si>
    <t>Trubní vedení - vnější domovní vodovod + suchovod</t>
  </si>
  <si>
    <t>D+M potrubí PEd63 DN50</t>
  </si>
  <si>
    <t>D+M ŽB prefa armaturní šachta s poklopem D400 hl. 2,5 m vč. stavební připravenosti</t>
  </si>
  <si>
    <t>D+M Šoupě DN50 se zemní soupravou a poklopem D400</t>
  </si>
  <si>
    <t>D+M Dopouštěcí ventil s řídícím plovákovým ventilem DN50</t>
  </si>
  <si>
    <t>Potrubí ocel pozink DN100</t>
  </si>
  <si>
    <t>D+M Kulový kohout KK100</t>
  </si>
  <si>
    <t>D+M Přechodka na savicové šroubení - závit A110, návarek DN100</t>
  </si>
  <si>
    <t>D+M Víčko A110</t>
  </si>
  <si>
    <t>D+M Vypouštěcí ventil DN25</t>
  </si>
  <si>
    <t>D+M Sací koš A110 s klapkou</t>
  </si>
  <si>
    <t>Spojovací materiál</t>
  </si>
  <si>
    <t>Zkouška těsnosti potrubí vodou</t>
  </si>
  <si>
    <t>Geodetické zaměření</t>
  </si>
  <si>
    <t>{13bca0b3-23d3-4902-9c1e-320b7431f520}</t>
  </si>
  <si>
    <t>Kladru_SV</t>
  </si>
  <si>
    <t>Národní hřebčín Kladruby nad Labem, stavební úpravy "BOREK"</t>
  </si>
  <si>
    <t>k.ú. Kladruby nad Labem</t>
  </si>
  <si>
    <t>Národní hřebčín Kladruby nad Labem</t>
  </si>
  <si>
    <t>Medium projekt v.o.s. Pardubice</t>
  </si>
  <si>
    <t>A</t>
  </si>
  <si>
    <t>Kanalizační řady</t>
  </si>
  <si>
    <t>ING</t>
  </si>
  <si>
    <t>{601ea5a7-37e6-4c25-ba20-f6faf93dd95b}</t>
  </si>
  <si>
    <t>Gravitační kanalizační stoky DN 250</t>
  </si>
  <si>
    <t>Soupis</t>
  </si>
  <si>
    <t>{22cd25c3-cecb-4f55-964a-959f4a7ae4d7}</t>
  </si>
  <si>
    <t>Tlakové kanalizační řady</t>
  </si>
  <si>
    <t>{9d756432-3d9b-471e-901d-7960473429af}</t>
  </si>
  <si>
    <t>Čerpací stanice</t>
  </si>
  <si>
    <t>{aed96a13-0116-4e20-8d95-ee827ae2396b}</t>
  </si>
  <si>
    <t>B</t>
  </si>
  <si>
    <t>Podružné kanalizační stoky (kanalizační přípojky)</t>
  </si>
  <si>
    <t>{9c64697e-a042-40b9-9b74-1f227d199e91}</t>
  </si>
  <si>
    <t xml:space="preserve">Gravitační veřejné části přípojek </t>
  </si>
  <si>
    <t>{8e1add9a-b291-4b41-972b-376511810015}</t>
  </si>
  <si>
    <t>VRN</t>
  </si>
  <si>
    <t>VON</t>
  </si>
  <si>
    <t>{18601daa-5637-4060-a2b6-a6d65bfc7377}</t>
  </si>
  <si>
    <t>A - Kanalizační řady</t>
  </si>
  <si>
    <t>Soupis:</t>
  </si>
  <si>
    <t>1 - Gravitační kanalizační stoky DN 250</t>
  </si>
  <si>
    <t>NH Kladruby nad Labem</t>
  </si>
  <si>
    <t xml:space="preserve">Zpracovatel: </t>
  </si>
  <si>
    <t xml:space="preserve">    8 - Trubní vedení</t>
  </si>
  <si>
    <t>113107171</t>
  </si>
  <si>
    <t>Odstranění podkladu z betonu prostého tl 150 mm strojně pl přes 50 do 200 m2</t>
  </si>
  <si>
    <t>-1904035656</t>
  </si>
  <si>
    <t>113107181</t>
  </si>
  <si>
    <t>Odstranění podkladu živičného tl 50 mm strojně pl přes 50 do 200 m2</t>
  </si>
  <si>
    <t>1068131227</t>
  </si>
  <si>
    <t>30 stoka AK</t>
  </si>
  <si>
    <t xml:space="preserve">Součet - odstranění živ.podkladu v místní živ.komunikaci </t>
  </si>
  <si>
    <t>113154123</t>
  </si>
  <si>
    <t>Frézování živičného krytu tl 50 mm pruh š 1 m pl do 500 m2 bez překážek v trase</t>
  </si>
  <si>
    <t>(30*2) stoka AK</t>
  </si>
  <si>
    <t>1575056289</t>
  </si>
  <si>
    <t xml:space="preserve">Součet - frézování krytu v místní živ.komunikaci </t>
  </si>
  <si>
    <t>115101201</t>
  </si>
  <si>
    <t>Čerpání vody na dopravní výšku do 10 m průměrný přítok do 500 l/min</t>
  </si>
  <si>
    <t>10*24</t>
  </si>
  <si>
    <t>115101301</t>
  </si>
  <si>
    <t>Pohotovost čerpací soupravy pro dopravní výšku do 10 m přítok do 500 l/min</t>
  </si>
  <si>
    <t>den</t>
  </si>
  <si>
    <t>-1343186634</t>
  </si>
  <si>
    <t>119001401</t>
  </si>
  <si>
    <t>Dočasné zajištění potrubí ocelového nebo litinového DN do 200</t>
  </si>
  <si>
    <t>2*1,5 "stoka AK</t>
  </si>
  <si>
    <t>-262274437</t>
  </si>
  <si>
    <t>1134656245</t>
  </si>
  <si>
    <t>119001421</t>
  </si>
  <si>
    <t>Dočasné zajištění kabelů a kabelových tratí ze 3 volně ložených kabelů</t>
  </si>
  <si>
    <t>130001101</t>
  </si>
  <si>
    <t>Příplatek za ztížení vykopávky v blízkosti podzemního vedení</t>
  </si>
  <si>
    <t>-1103878486</t>
  </si>
  <si>
    <t>uvažováno 40% celkového objemu hloubených vykopávek jam a rýh</t>
  </si>
  <si>
    <t>131101201</t>
  </si>
  <si>
    <t>Hloubení jam zapažených v hornině tř. 1 a 2 objemu do 100 m3</t>
  </si>
  <si>
    <t>80% podíl zastoupení zeminy tř.těžitelnosti 1/2</t>
  </si>
  <si>
    <t>jámy pro šachty</t>
  </si>
  <si>
    <t>-136319224</t>
  </si>
  <si>
    <t>Součet - hloubení jam do hl.v. 2,5 m</t>
  </si>
  <si>
    <t>131201201</t>
  </si>
  <si>
    <t>Hloubení jam zapažených v hornině tř. 3 objemu do 100 m3</t>
  </si>
  <si>
    <t>803539889</t>
  </si>
  <si>
    <t>20% podíl zastoupení zeminy tř.těžitelnosti 3</t>
  </si>
  <si>
    <t>131201209</t>
  </si>
  <si>
    <t>Příplatek za lepivost u hloubení jam zapažených v hornině tř. 3</t>
  </si>
  <si>
    <t>0,50*16,88</t>
  </si>
  <si>
    <t>1615138513</t>
  </si>
  <si>
    <t>132101202</t>
  </si>
  <si>
    <t>Hloubení rýh š do 2000 mm v hornině tř. 1 a 2 objemu do 1000 m3</t>
  </si>
  <si>
    <t xml:space="preserve">80% podíl zastoupení zeminy tř.těžitelnosti 1/2 </t>
  </si>
  <si>
    <t>stoka AK,AK1, BK rýha pro potrubí</t>
  </si>
  <si>
    <t>Součet - hloubení rýh do hl.v. 2,5 m</t>
  </si>
  <si>
    <t>132201201</t>
  </si>
  <si>
    <t>Hloubení rýh š do 2000 mm v hornině tř. 3 objemu do 100 m3</t>
  </si>
  <si>
    <t>1043492817</t>
  </si>
  <si>
    <t xml:space="preserve">20% podíl zastoupení zeminy tř.těžitelnosti 3 </t>
  </si>
  <si>
    <t>26842116</t>
  </si>
  <si>
    <t>132201209</t>
  </si>
  <si>
    <t>Příplatek za lepivost k hloubení rýh š do 2000 mm v hornině tř. 3</t>
  </si>
  <si>
    <t>0,5*114,57</t>
  </si>
  <si>
    <t>151101101</t>
  </si>
  <si>
    <t>Zřízení příložného pažení a rozepření stěn rýh hl do 2 m</t>
  </si>
  <si>
    <t>stoka AK,AK1,BK rýha pro potrubí</t>
  </si>
  <si>
    <t>1951144758</t>
  </si>
  <si>
    <t>151101111</t>
  </si>
  <si>
    <t>Odstranění příložného pažení a rozepření stěn rýh hl do 2 m</t>
  </si>
  <si>
    <t>151101201</t>
  </si>
  <si>
    <t>Zřízení příložného pažení stěn výkopu hl do 4 m</t>
  </si>
  <si>
    <t>151101211</t>
  </si>
  <si>
    <t>Odstranění příložného pažení stěn hl do 4 m</t>
  </si>
  <si>
    <t>151101301</t>
  </si>
  <si>
    <t>Zřízení rozepření stěn při pažení příložném hl do 4 m</t>
  </si>
  <si>
    <t>-1805650097</t>
  </si>
  <si>
    <t>151101311</t>
  </si>
  <si>
    <t>Odstranění rozepření stěn při pažení příložném hl do 4 m</t>
  </si>
  <si>
    <t>161101101</t>
  </si>
  <si>
    <t>Svislé přemístění výkopku z horniny tř. 1 až 4 hl výkopu do 2,5 m</t>
  </si>
  <si>
    <t>-1278268437</t>
  </si>
  <si>
    <t>100% (součet hloubených vykopávek jam do 2,5 m)</t>
  </si>
  <si>
    <t>50% (součet hloubených vykopávek rýh do 2,5 m)</t>
  </si>
  <si>
    <t>-93296285</t>
  </si>
  <si>
    <t>objem lože+obsyp+potrubí+šachty</t>
  </si>
  <si>
    <t>1724898841</t>
  </si>
  <si>
    <t>P</t>
  </si>
  <si>
    <t>223,78*1,8 'Přepočtené koeficientem množství</t>
  </si>
  <si>
    <t>451311494</t>
  </si>
  <si>
    <t>174101101</t>
  </si>
  <si>
    <t>Zásyp jam, šachet rýh nebo kolem objektů sypaninou se zhutněním</t>
  </si>
  <si>
    <t>1337962715</t>
  </si>
  <si>
    <t>celkový objem hloubených vykopávek</t>
  </si>
  <si>
    <t>-(16,52+80,03+6,43+8,91) "objem lože+obsyp+potrubí+šachty</t>
  </si>
  <si>
    <t>-1534913025</t>
  </si>
  <si>
    <t>-805038037</t>
  </si>
  <si>
    <t>175151101</t>
  </si>
  <si>
    <t>Obsypání potrubí strojně sypaninou bez prohození, uloženou do 3 m</t>
  </si>
  <si>
    <t>stoka AK, AK1, BK</t>
  </si>
  <si>
    <t>583313400</t>
  </si>
  <si>
    <t>kamenivo těžené drobné prané frakce 0-4</t>
  </si>
  <si>
    <t>-1924661895</t>
  </si>
  <si>
    <t>160,06*2 'Přepočtené koeficientem množství</t>
  </si>
  <si>
    <t>181111111</t>
  </si>
  <si>
    <t>Plošná úprava terénu do 500 m2 zemina tř 1 až 4 nerovnosti do 100 mm v rovinně a svahu do 1:5</t>
  </si>
  <si>
    <t>-787562348</t>
  </si>
  <si>
    <t>-198340078</t>
  </si>
  <si>
    <t>181411121</t>
  </si>
  <si>
    <t>Založení lučního trávníku výsevem plochy do 1000 m2 v rovině a ve svahu do 1:5</t>
  </si>
  <si>
    <t>00572470</t>
  </si>
  <si>
    <t>osivo směs travní univerzál</t>
  </si>
  <si>
    <t>53152856</t>
  </si>
  <si>
    <t>128*0,015 'Přepočtené koeficientem množství</t>
  </si>
  <si>
    <t>359901211</t>
  </si>
  <si>
    <t>Monitoring stoky jakékoli výšky na nové kanalizaci</t>
  </si>
  <si>
    <t>-2106730876</t>
  </si>
  <si>
    <t>451572111</t>
  </si>
  <si>
    <t>Lože pod potrubí otevřený výkop z kameniva drobného těženého</t>
  </si>
  <si>
    <t>-2091499190</t>
  </si>
  <si>
    <t>-642290950</t>
  </si>
  <si>
    <t>564861111</t>
  </si>
  <si>
    <t>Podklad ze štěrkodrtě ŠD tl 200 mm</t>
  </si>
  <si>
    <t>565175113</t>
  </si>
  <si>
    <t>Asfaltový beton vrstva podkladní ACP 16 (obalované kamenivo OKS) tl 120 mm š do 3 m</t>
  </si>
  <si>
    <t>573211111</t>
  </si>
  <si>
    <t>Postřik živičný spojovací z asfaltu v množství 0,60 kg/m2</t>
  </si>
  <si>
    <t>1808692569</t>
  </si>
  <si>
    <t>577144111</t>
  </si>
  <si>
    <t>Asfaltový beton vrstva obrusná ACO 11 (ABS) tř. I tl 50 mm š do 3 m z nemodifikovaného asfaltu</t>
  </si>
  <si>
    <t>2085813983</t>
  </si>
  <si>
    <t>Součet - krycí vrstva v asf. komunikaci</t>
  </si>
  <si>
    <t>577146111</t>
  </si>
  <si>
    <t>Asfaltový beton vrstva ložní ACL 22 (ABVH) tl 50 mm š do 3 m z nemodifikovaného asfaltu</t>
  </si>
  <si>
    <t>Součet - podkladní vrstva v asf. komunikaci</t>
  </si>
  <si>
    <t>1755455457</t>
  </si>
  <si>
    <t>Trubní vedení</t>
  </si>
  <si>
    <t>871360310</t>
  </si>
  <si>
    <t>Montáž kanalizačního potrubí hladkého plnostěnného SN 10 z polypropylenu DN 250</t>
  </si>
  <si>
    <t>261,9 "stoka AK, AK1, BK</t>
  </si>
  <si>
    <t>28617013</t>
  </si>
  <si>
    <t>trubka kanalizační PVC plnostěnná třívrstvá DN 250x3000 mm SN 12</t>
  </si>
  <si>
    <t>-2090925239</t>
  </si>
  <si>
    <t>261,9*1,015 'Přepočtené koeficientem množství</t>
  </si>
  <si>
    <t>877360320</t>
  </si>
  <si>
    <t>Montáž odboček na kanalizačním potrubí z PVC trub hladkých plnostěnných DN 250</t>
  </si>
  <si>
    <t>28617210</t>
  </si>
  <si>
    <t>odbočka kanalizační PVC SN 12 45° DN 250/DN150</t>
  </si>
  <si>
    <t>892381111</t>
  </si>
  <si>
    <t>Tlaková zkouška vodou potrubí DN 250, DN 300 nebo 350</t>
  </si>
  <si>
    <t>2079713916</t>
  </si>
  <si>
    <t>-667891091</t>
  </si>
  <si>
    <t>894411311</t>
  </si>
  <si>
    <t>Osazení železobetonových dílců pro šachty skruží rovných</t>
  </si>
  <si>
    <t>654804344</t>
  </si>
  <si>
    <t>59224050</t>
  </si>
  <si>
    <t>skruž pro kanalizační šachty se zabudovanými stupadly 100 x 25 x 12 cm</t>
  </si>
  <si>
    <t>59224051</t>
  </si>
  <si>
    <t>skruž pro kanalizační šachty se zabudovanými stupadly 100 x 50 x 12 cm</t>
  </si>
  <si>
    <t>838409522</t>
  </si>
  <si>
    <t>894412411</t>
  </si>
  <si>
    <t>Osazení železobetonových dílců pro šachty skruží přechodových</t>
  </si>
  <si>
    <t>59224168</t>
  </si>
  <si>
    <t>skruž betonová přechodová 62,5/100x60x12 cm, stupadla poplastovaná kapsová</t>
  </si>
  <si>
    <t>894414111</t>
  </si>
  <si>
    <t>Osazení železobetonových dílců pro šachty skruží základových (dno)</t>
  </si>
  <si>
    <t>-1981647205</t>
  </si>
  <si>
    <t>59224337</t>
  </si>
  <si>
    <t>dno betonové šachty kanalizační přímé 100x60x40 cm</t>
  </si>
  <si>
    <t>899104112</t>
  </si>
  <si>
    <t>Osazení poklopů litinových nebo ocelových včetně rámů pro třídu zatížení D400, E600</t>
  </si>
  <si>
    <t>552410140</t>
  </si>
  <si>
    <t>poklop šachtový třída D 400, kruhový rám 785, vstup 600 mm, bez ventilace</t>
  </si>
  <si>
    <t>405810601</t>
  </si>
  <si>
    <t>9190101-R</t>
  </si>
  <si>
    <t>Zalití spár flexibilní zálivkou</t>
  </si>
  <si>
    <t>919731121</t>
  </si>
  <si>
    <t>Zarovnání styčné plochy podkladu nebo krytu živičného tl do 50 mm</t>
  </si>
  <si>
    <t>919735111</t>
  </si>
  <si>
    <t>Řezání stávajícího živičného krytu hl do 50 mm</t>
  </si>
  <si>
    <t>1164935786</t>
  </si>
  <si>
    <t>-25445714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</si>
  <si>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</si>
  <si>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</si>
  <si>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</si>
  <si>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</si>
  <si>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</si>
  <si>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na skládce (skládkovné) stavebního odpadu betonového kód odpadu 170 101</t>
  </si>
  <si>
    <t>-1810911944</t>
  </si>
  <si>
    <t>-1902026298</t>
  </si>
  <si>
    <t>997221845</t>
  </si>
  <si>
    <t>Poplatek za uložení na skládce (skládkovné) odpadu asfaltového bez dehtu kód odpadu 170 302</t>
  </si>
  <si>
    <t>998276101</t>
  </si>
  <si>
    <t>Přesun hmot pro trubní vedení z trub z plastických hmot otevřený výkop</t>
  </si>
  <si>
    <t>-923286527</t>
  </si>
  <si>
    <t>1447469785</t>
  </si>
  <si>
    <t>22155803</t>
  </si>
  <si>
    <t>-470833110</t>
  </si>
  <si>
    <t>-1245923428</t>
  </si>
  <si>
    <t>-1214735583</t>
  </si>
  <si>
    <t>1290493380</t>
  </si>
  <si>
    <t>1952125924</t>
  </si>
  <si>
    <t>-48491268</t>
  </si>
  <si>
    <t>712108017</t>
  </si>
  <si>
    <t>-1965732411</t>
  </si>
  <si>
    <t>-26219223</t>
  </si>
  <si>
    <t>-938315986</t>
  </si>
  <si>
    <t>1807713309</t>
  </si>
  <si>
    <t>380261051</t>
  </si>
  <si>
    <t>1466780603</t>
  </si>
  <si>
    <t>-674322014</t>
  </si>
  <si>
    <t>2 - Tlakové kanalizační řady</t>
  </si>
  <si>
    <t>1484124953</t>
  </si>
  <si>
    <t>-1062133981</t>
  </si>
  <si>
    <t>-1142199423</t>
  </si>
  <si>
    <t>2*0,9</t>
  </si>
  <si>
    <t>-1587973952</t>
  </si>
  <si>
    <t>1*0,9</t>
  </si>
  <si>
    <t>-465409054</t>
  </si>
  <si>
    <t>0,40*(18,0+676,80) "uvažováno 40% celkového objemu hloubených vykopávek jam a rýh</t>
  </si>
  <si>
    <t>1086507414</t>
  </si>
  <si>
    <t>0,8*((2*2*2)+(2*2*2,5)) "protlaková jáma a jáma pro AŠ</t>
  </si>
  <si>
    <t>-32937026</t>
  </si>
  <si>
    <t>0,2*((2*2*2)+(2*2*2,5)) "jáma pro AŠ</t>
  </si>
  <si>
    <t>-2064715691</t>
  </si>
  <si>
    <t>0,50*3,60</t>
  </si>
  <si>
    <t>1794476152</t>
  </si>
  <si>
    <t>0,8*(470*0,9*1,6) "potrubí výtlaku D 75 mm</t>
  </si>
  <si>
    <t>132201202</t>
  </si>
  <si>
    <t>Hloubení rýh š do 2000 mm v hornině tř. 3 objemu do 1000 m3</t>
  </si>
  <si>
    <t>-1078848848</t>
  </si>
  <si>
    <t>0,2*(470*0,9*1,6) "potrubí výtlaku D 75 mm</t>
  </si>
  <si>
    <t>1738633943</t>
  </si>
  <si>
    <t>0,5*135,360</t>
  </si>
  <si>
    <t>141721115</t>
  </si>
  <si>
    <t>Řízený zemní protlak hloubky do 6 m vnějšího průměru do 160 mm v hornině tř 1 až 4</t>
  </si>
  <si>
    <t>-2092333334</t>
  </si>
  <si>
    <t>11,0 "protlak chráničky pod komunikací</t>
  </si>
  <si>
    <t>799452593</t>
  </si>
  <si>
    <t>(2*470*1,6) "potrubí výtlaku D 75 mm</t>
  </si>
  <si>
    <t>-1054330461</t>
  </si>
  <si>
    <t>1783619337</t>
  </si>
  <si>
    <t>1633625306</t>
  </si>
  <si>
    <t>-286208384</t>
  </si>
  <si>
    <t>-178962772</t>
  </si>
  <si>
    <t>830013616</t>
  </si>
  <si>
    <t>18,0 "100% (součet hloubených vykopávek jam do 2,5 m)</t>
  </si>
  <si>
    <t>0,50*676,80 "50% (součet hloubených vykopávek rýh do 2,5 m)</t>
  </si>
  <si>
    <t>316593051</t>
  </si>
  <si>
    <t>(42,428+0,2+0,384+160,74+2,44) "objem lože+deska+obsyp+AŠ</t>
  </si>
  <si>
    <t>-401826003</t>
  </si>
  <si>
    <t>-908012247</t>
  </si>
  <si>
    <t>206,192*1,8 'Přepočtené koeficientem množství</t>
  </si>
  <si>
    <t>273971441</t>
  </si>
  <si>
    <t>(18,0+676,80) "celkový objem hloubených vykopávek</t>
  </si>
  <si>
    <t>-(42,428+0,2+0,384+160,74+2,44) "objem lože+deska+obsyp+AŠ</t>
  </si>
  <si>
    <t>-255068964</t>
  </si>
  <si>
    <t>(470*0,9*0,38) "obsyp potrubí D 75 mm, mimo protlak</t>
  </si>
  <si>
    <t>1324571499</t>
  </si>
  <si>
    <t>160,74*2 'Přepočtené koeficientem množství</t>
  </si>
  <si>
    <t>-1992894111</t>
  </si>
  <si>
    <t>(470*0,9)+2*(2*2)</t>
  </si>
  <si>
    <t>-1792062060</t>
  </si>
  <si>
    <t>-2051032864</t>
  </si>
  <si>
    <t>431*0,015 'Přepočtené koeficientem množství</t>
  </si>
  <si>
    <t>R-39410035</t>
  </si>
  <si>
    <t>Prefabrikovaná ŽB nádrž pr. 1000 mm v. 1,85/1,70 m se vztlakovou pojistkou + ZD pro D400 s 1 otvorem pro poklop + nabetonování dna, vodotěsné provedení</t>
  </si>
  <si>
    <t>-456247200</t>
  </si>
  <si>
    <t xml:space="preserve">Poznámka k položce:
- montáž a dodávka AŠ
</t>
  </si>
  <si>
    <t>-842786803</t>
  </si>
  <si>
    <t>(470*0,9*0,1) "uložení potrubí D 75, mimo protlak</t>
  </si>
  <si>
    <t>1,6*1,6*0,05 "uložení AŠ</t>
  </si>
  <si>
    <t>451573111</t>
  </si>
  <si>
    <t>Lože pod potrubí otevřený výkop ze štěrkopísku</t>
  </si>
  <si>
    <t>210640755</t>
  </si>
  <si>
    <t>2*2*0,05 "uložení AŠ</t>
  </si>
  <si>
    <t>452112111</t>
  </si>
  <si>
    <t>Osazení betonových prstenců nebo rámů v do 100 mm</t>
  </si>
  <si>
    <t>25655137</t>
  </si>
  <si>
    <t>59224011</t>
  </si>
  <si>
    <t>prstenec betonový vyrovnávací ke krytu šachty 62,5x6x10 cm</t>
  </si>
  <si>
    <t>CS ÚRS 2018 01</t>
  </si>
  <si>
    <t>-1096293545</t>
  </si>
  <si>
    <t>452321131</t>
  </si>
  <si>
    <t>Podkladní desky ze ŽB tř. C 12/15 otevřený výkop</t>
  </si>
  <si>
    <t>1046418282</t>
  </si>
  <si>
    <t>1,6*1,6*0,15 "uložení AŠ</t>
  </si>
  <si>
    <t>452351101</t>
  </si>
  <si>
    <t>Bednění podkladních desek nebo bloků nebo sedlového lože otevřený výkop</t>
  </si>
  <si>
    <t>1708992519</t>
  </si>
  <si>
    <t>4*1,6*0,15</t>
  </si>
  <si>
    <t>452368211</t>
  </si>
  <si>
    <t>Výztuž podkladních desek nebo bloků nebo pražců otevřený výkop ze svařovaných sítí Kari</t>
  </si>
  <si>
    <t>-44944891</t>
  </si>
  <si>
    <t>0,00526*(1,6*1,6)</t>
  </si>
  <si>
    <t>857242122</t>
  </si>
  <si>
    <t>Montáž litinových tvarovek jednoosých přírubových otevřený výkop DN 80</t>
  </si>
  <si>
    <t>-318053855</t>
  </si>
  <si>
    <t>853005000016</t>
  </si>
  <si>
    <t>TVAROVKA OBLOUK 90° 50</t>
  </si>
  <si>
    <t>KS</t>
  </si>
  <si>
    <t>-580021815</t>
  </si>
  <si>
    <t>857244122</t>
  </si>
  <si>
    <t>Montáž litinových tvarovek odbočných přírubových otevřený výkop DN 80</t>
  </si>
  <si>
    <t>-227673951</t>
  </si>
  <si>
    <t>851006505016</t>
  </si>
  <si>
    <t>TVAROVKA T KUS 65-50</t>
  </si>
  <si>
    <t>931183857</t>
  </si>
  <si>
    <t>871235201</t>
  </si>
  <si>
    <t>Montáž kanalizačního potrubí z PE SDR11 otevřený výkop svařovaných elektrotvarovkou D 75 x 6,8 mm</t>
  </si>
  <si>
    <t>-1622423716</t>
  </si>
  <si>
    <t>28613383</t>
  </si>
  <si>
    <t>potrubí kanalizační tlakové PE100 SDR 11, návin se signalizační vrstvou 75 x 6,8 mm</t>
  </si>
  <si>
    <t>1821954165</t>
  </si>
  <si>
    <t>545,1*1,015 'Přepočtené koeficientem množství</t>
  </si>
  <si>
    <t>871295301</t>
  </si>
  <si>
    <t>Montáž kanalizačního potrubí z PE SDR17 otevřený výkop svařovaných elektrotvarovkou D 140 x 8,3 mm</t>
  </si>
  <si>
    <t>-2081761618</t>
  </si>
  <si>
    <t>28613447</t>
  </si>
  <si>
    <t>potrubí dvouvrstvé PE100 RC se signalizační vrstvou SDR 17, 140x8,3mm dl 12 m</t>
  </si>
  <si>
    <t>877231101</t>
  </si>
  <si>
    <t>Montáž elektrospojek na vodovodním potrubí z PE trub d 75</t>
  </si>
  <si>
    <t>-1753186841</t>
  </si>
  <si>
    <t>28612223R</t>
  </si>
  <si>
    <t>elektrospojka s lehce vyrazitelným dorazem MB D 75 mm PE100 SDR11</t>
  </si>
  <si>
    <t>28612570R</t>
  </si>
  <si>
    <t>lemový nákružek dlouhé provedení BE D 75 mm PE100 SDR11, tvarovka na tupo</t>
  </si>
  <si>
    <t>1329384899</t>
  </si>
  <si>
    <t>28612585R</t>
  </si>
  <si>
    <t>profilovaná volná příruba BFL D 75/65 mm, tvárná litina poplastovaná PP vrstvou</t>
  </si>
  <si>
    <t>965056114</t>
  </si>
  <si>
    <t>877231110</t>
  </si>
  <si>
    <t>Montáž elektrokolen 45° na vodovodním potrubí z PE trub d 75</t>
  </si>
  <si>
    <t>1395439699</t>
  </si>
  <si>
    <t>28612273R</t>
  </si>
  <si>
    <t>elektrokoleno 45°, W45° D 75 mm PE100 SDR11</t>
  </si>
  <si>
    <t>-1225590294</t>
  </si>
  <si>
    <t>891211222</t>
  </si>
  <si>
    <t>Montáž vodovodních šoupátek s ručním kolečkem v šachtách DN 50</t>
  </si>
  <si>
    <t>-1400827790</t>
  </si>
  <si>
    <t>52</t>
  </si>
  <si>
    <t>360005000010</t>
  </si>
  <si>
    <t>ZPĚTNÁ KLAPKA DN 65, PN 16, pro odpadní vodu</t>
  </si>
  <si>
    <t>1699988797</t>
  </si>
  <si>
    <t>780005000000</t>
  </si>
  <si>
    <t>ŠOUPĚ DESKOVÉ NESTOUPAVÉ VŘETENO 50, pro odpadní vodu</t>
  </si>
  <si>
    <t>-1536502154</t>
  </si>
  <si>
    <t>891213321</t>
  </si>
  <si>
    <t>Montáž ventilů odvzdušňovacích přírubových DN 50</t>
  </si>
  <si>
    <t>256</t>
  </si>
  <si>
    <t>416938980</t>
  </si>
  <si>
    <t>986305000016</t>
  </si>
  <si>
    <t>VENTIL ODVZDUŠŇOVACÍ OCEL PRO ODPAD VODU 50</t>
  </si>
  <si>
    <t>-650940088</t>
  </si>
  <si>
    <t>pc.8009001</t>
  </si>
  <si>
    <t>přírubový spoj nerez pro DN 50 a DN 65 ( 4x šroub M16/70, matice, podložka a těsnění)</t>
  </si>
  <si>
    <t>2034192742</t>
  </si>
  <si>
    <t>892241111</t>
  </si>
  <si>
    <t>Tlaková zkouška vodou potrubí do 80</t>
  </si>
  <si>
    <t>-1482697116</t>
  </si>
  <si>
    <t>545,1 "výtlačné potrubí D 75 mm</t>
  </si>
  <si>
    <t>333485769</t>
  </si>
  <si>
    <t>-215689172</t>
  </si>
  <si>
    <t>899713111</t>
  </si>
  <si>
    <t>Orientační tabulky na sloupku betonovém nebo ocelovém</t>
  </si>
  <si>
    <t>1701042884</t>
  </si>
  <si>
    <t>2 "označení AŠ</t>
  </si>
  <si>
    <t>135275200</t>
  </si>
  <si>
    <t>14540101R</t>
  </si>
  <si>
    <t>sloupek - ocelová trubka 5/4" dl. 2,30 m, včetně nátěru sloupku a betonové patky</t>
  </si>
  <si>
    <t>-942235119</t>
  </si>
  <si>
    <t>899721111</t>
  </si>
  <si>
    <t>Signalizační vodič DN do 150 mm na potrubí PVC</t>
  </si>
  <si>
    <t>899722112</t>
  </si>
  <si>
    <t>Krytí potrubí z plastů výstražnou fólií z PVC 25 cm</t>
  </si>
  <si>
    <t>358121961</t>
  </si>
  <si>
    <t>Poznámka k položce:
- bude použita fólie PVC hnědé barvy</t>
  </si>
  <si>
    <t>-282428732</t>
  </si>
  <si>
    <t>481-11 "přiložen k potrubí výtlaku mimo protlak</t>
  </si>
  <si>
    <t>-227588968</t>
  </si>
  <si>
    <t>899913132</t>
  </si>
  <si>
    <t>Uzavírací manžeta chráničky potrubí DN 80 x 125</t>
  </si>
  <si>
    <t>65</t>
  </si>
  <si>
    <t>R-8999012</t>
  </si>
  <si>
    <t>Zřízení prostupu pro potrubí D 75 mm - vyvrtání otvoru + segmentové těsnění</t>
  </si>
  <si>
    <t>1277034360</t>
  </si>
  <si>
    <t>1698037011</t>
  </si>
  <si>
    <t>823755230</t>
  </si>
  <si>
    <t>R-7675600</t>
  </si>
  <si>
    <t>Pomocný kotvící a upevňovací materiál - dodávka a montáž</t>
  </si>
  <si>
    <t>soubor</t>
  </si>
  <si>
    <t>R-7675614</t>
  </si>
  <si>
    <t>Kompozitový žebřík š.500 mm dl. 1,50 m s výsuvnými madly včetně ukotvení ke stěně a dnu nádrže - dodávka a montáž</t>
  </si>
  <si>
    <t>998767101</t>
  </si>
  <si>
    <t>Přesun hmot tonážní pro zámečnické konstrukce v objektech v do 6 m</t>
  </si>
  <si>
    <t>262178224</t>
  </si>
  <si>
    <t>-2130507661</t>
  </si>
  <si>
    <t>1528682208</t>
  </si>
  <si>
    <t>3 - Čerpací stanice</t>
  </si>
  <si>
    <t xml:space="preserve">    9 - Ostatní konstrukce a práce-bourání</t>
  </si>
  <si>
    <t>M - Práce a dodávky M</t>
  </si>
  <si>
    <t xml:space="preserve">    21-M - Elektromontáže</t>
  </si>
  <si>
    <t xml:space="preserve">    23-M - Montáže potrubí</t>
  </si>
  <si>
    <t xml:space="preserve">    35-M - Montáž čerpadel, kompr.a vodoh.zař.</t>
  </si>
  <si>
    <t>-501834931</t>
  </si>
  <si>
    <t>3*24</t>
  </si>
  <si>
    <t>-1888941622</t>
  </si>
  <si>
    <t>1135628644</t>
  </si>
  <si>
    <t>0,8*(3*3*3,85) "jáma pro ČS</t>
  </si>
  <si>
    <t>Součet - hloubení jam do hl.v. 4,0 m</t>
  </si>
  <si>
    <t>1985325371</t>
  </si>
  <si>
    <t>0,2*(3*3*3,85) "jáma pro ČS</t>
  </si>
  <si>
    <t>-1172932074</t>
  </si>
  <si>
    <t>0,50*6,930</t>
  </si>
  <si>
    <t>997620430</t>
  </si>
  <si>
    <t>4*3*3,85</t>
  </si>
  <si>
    <t>1441931079</t>
  </si>
  <si>
    <t>-198260605</t>
  </si>
  <si>
    <t>34,650 "objem hloubených vykopávek jámy</t>
  </si>
  <si>
    <t>1950130628</t>
  </si>
  <si>
    <t>161101102</t>
  </si>
  <si>
    <t>Svislé přemístění výkopku z horniny tř. 1 až 4 hl výkopu do 4 m</t>
  </si>
  <si>
    <t>1232321106</t>
  </si>
  <si>
    <t>34,650 "100% (součet hloubených vykopávek jam do 2,5 m)</t>
  </si>
  <si>
    <t>-2123785163</t>
  </si>
  <si>
    <t>(0,221+0,45+0,662+7,90) "objem lože+deska+ČS</t>
  </si>
  <si>
    <t>1325431192</t>
  </si>
  <si>
    <t>1801833646</t>
  </si>
  <si>
    <t>9,233*1,8 'Přepočtené koeficientem množství</t>
  </si>
  <si>
    <t>159813361</t>
  </si>
  <si>
    <t>34,650 "celkový objem hloubených vykopávek</t>
  </si>
  <si>
    <t>-(0,221+0,45+0,662+7,90) "objem lože+deska+ČS</t>
  </si>
  <si>
    <t>-992731027</t>
  </si>
  <si>
    <t>3*3</t>
  </si>
  <si>
    <t>-935107681</t>
  </si>
  <si>
    <t>-1584865828</t>
  </si>
  <si>
    <t>9*0,015 'Přepočtené koeficientem množství</t>
  </si>
  <si>
    <t>R-39416042</t>
  </si>
  <si>
    <t>Prefabrikovaná ŽB nádrž pr. 1500 mm v. 2,10/1,95 m se vztlakovou pojistkou + nástavec v. 1,05 m + ZD pro D400 se 2 otvory pro poklop + nabetonování dna, vodotěsné provedení</t>
  </si>
  <si>
    <t>-452338940</t>
  </si>
  <si>
    <t xml:space="preserve">Poznámka k položce:
</t>
  </si>
  <si>
    <t>26428878</t>
  </si>
  <si>
    <t>2,1*2,1*0,05</t>
  </si>
  <si>
    <t>-1045676721</t>
  </si>
  <si>
    <t>3*3*0,05</t>
  </si>
  <si>
    <t>-1716909184</t>
  </si>
  <si>
    <t>2*2</t>
  </si>
  <si>
    <t>1846002705</t>
  </si>
  <si>
    <t>1507758360</t>
  </si>
  <si>
    <t>2,1*2,1*0,15</t>
  </si>
  <si>
    <t>-2090659040</t>
  </si>
  <si>
    <t>4*2,1*0,15</t>
  </si>
  <si>
    <t>699563345</t>
  </si>
  <si>
    <t>0,00526*(2,1*2,1)</t>
  </si>
  <si>
    <t>-1422337139</t>
  </si>
  <si>
    <t>-972382261</t>
  </si>
  <si>
    <t>887273317</t>
  </si>
  <si>
    <t>Ostatní konstrukce a práce-bourání</t>
  </si>
  <si>
    <t>R-9801010</t>
  </si>
  <si>
    <t>Pomocné stavební práce - vyvrtání otvorů pro kotevní prvky a dotěsnění</t>
  </si>
  <si>
    <t>komplet</t>
  </si>
  <si>
    <t>309762841</t>
  </si>
  <si>
    <t>793811124</t>
  </si>
  <si>
    <t>-739363017</t>
  </si>
  <si>
    <t>R-7675624</t>
  </si>
  <si>
    <t>Kompozitový žebřík š.500 mm dl. 2,70 m s výsuvnými madly včetně ukotvení ke stěně a dnu nádrže - dodávka a montáž</t>
  </si>
  <si>
    <t>234972532</t>
  </si>
  <si>
    <t>-1043981917</t>
  </si>
  <si>
    <t>Práce a dodávky M</t>
  </si>
  <si>
    <t>21-M</t>
  </si>
  <si>
    <t>Elektromontáže</t>
  </si>
  <si>
    <t>21001001R</t>
  </si>
  <si>
    <t>Kabelová přípojka elektro pro ČS dl. 51,0 m - kompletní dodávka a montáž včetně napojení na zdroj, rozvaděče a zemních prací</t>
  </si>
  <si>
    <t>sada</t>
  </si>
  <si>
    <t>-438527515</t>
  </si>
  <si>
    <t>23-M</t>
  </si>
  <si>
    <t>Montáže potrubí</t>
  </si>
  <si>
    <t>230038217R</t>
  </si>
  <si>
    <t>Montáž přírub. armatur, 2 příruby, PN 16, DN 65</t>
  </si>
  <si>
    <t>2109774544</t>
  </si>
  <si>
    <t>2 "šoupata</t>
  </si>
  <si>
    <t>2 "zpětné klapky</t>
  </si>
  <si>
    <t>360006500010</t>
  </si>
  <si>
    <t>ŠOUPĚ DESKOVÉ NESTOUPAVÉ VŘETENO 65</t>
  </si>
  <si>
    <t>-690505609</t>
  </si>
  <si>
    <t>780008000000</t>
  </si>
  <si>
    <t>KOLO RUČNÍ  65-80</t>
  </si>
  <si>
    <t>-697260967</t>
  </si>
  <si>
    <t>983006500016</t>
  </si>
  <si>
    <t>KLAPKA ZPĚTNÁ 65</t>
  </si>
  <si>
    <t>1264770818</t>
  </si>
  <si>
    <t>1689504540</t>
  </si>
  <si>
    <t>230140042R</t>
  </si>
  <si>
    <t>Montáž trubek z nerez.oceli tř.17, 76 x 3</t>
  </si>
  <si>
    <t>1823866920</t>
  </si>
  <si>
    <t>552620065</t>
  </si>
  <si>
    <t>potrubí nerez ocelové D 76 x 3 mm, kartáčovaná trubka tř. 1.4301</t>
  </si>
  <si>
    <t>754675629</t>
  </si>
  <si>
    <t>230140172R</t>
  </si>
  <si>
    <t>Montáž trubních dílů přivařovacích tř. 17, 76 x 3</t>
  </si>
  <si>
    <t>654916936</t>
  </si>
  <si>
    <t>7+2+1</t>
  </si>
  <si>
    <t>552620061</t>
  </si>
  <si>
    <t xml:space="preserve">koleno z nerez oceli 90° - D 76 x 3 mm, přivařovací </t>
  </si>
  <si>
    <t>-1863493054</t>
  </si>
  <si>
    <t>552620064</t>
  </si>
  <si>
    <t>T-kus jednoznačný z nerez oceli D 76/76 mm, přivařovací</t>
  </si>
  <si>
    <t>238437945</t>
  </si>
  <si>
    <t>552620066</t>
  </si>
  <si>
    <t xml:space="preserve">příruba z nerez oceli D 76/DN 65 mm, přivařovací </t>
  </si>
  <si>
    <t>774459825</t>
  </si>
  <si>
    <t>230170002R</t>
  </si>
  <si>
    <t>Příprava pro zkoušku těsnosti, DN 50 - 80</t>
  </si>
  <si>
    <t>439786540</t>
  </si>
  <si>
    <t>230170012R</t>
  </si>
  <si>
    <t>Zkouška těsnosti potrubí, DN 50 - 80</t>
  </si>
  <si>
    <t>579753988</t>
  </si>
  <si>
    <t>35-M</t>
  </si>
  <si>
    <t>Montáž čerpadel, kompr.a vodoh.zař.</t>
  </si>
  <si>
    <t>R-3535642</t>
  </si>
  <si>
    <t>Kalové ponorné čerpadlo, připojení motoru 1,5kW/400V/50Hz, vyhodnocovací relé vlhkosti, instal. sada vedení 2x tyčí s držákem+ vodící tyče, nerez řetěz 5m, patní koleno DN 65, kabel 10m</t>
  </si>
  <si>
    <t>-691817805</t>
  </si>
  <si>
    <t>Poznámka k položce:
- dodávka a montáž čerpadla</t>
  </si>
  <si>
    <t>B - Podružné kanalizační stoky (kanalizační přípojky)</t>
  </si>
  <si>
    <t xml:space="preserve">1 - Gravitační veřejné části přípojek </t>
  </si>
  <si>
    <t>1700666100</t>
  </si>
  <si>
    <t>2*1,0</t>
  </si>
  <si>
    <t>421102363</t>
  </si>
  <si>
    <t>3*1,0</t>
  </si>
  <si>
    <t>2043134359</t>
  </si>
  <si>
    <t>uvažováno 20% celkového objemu hloubených vykopávek jam a rýh</t>
  </si>
  <si>
    <t>-927314936</t>
  </si>
  <si>
    <t>-996430010</t>
  </si>
  <si>
    <t>0,50*1,32</t>
  </si>
  <si>
    <t>132101201</t>
  </si>
  <si>
    <t>Hloubení rýh š do 2000 mm v hornině tř. 1 a 2 objemu do 100 m3</t>
  </si>
  <si>
    <t>71386257</t>
  </si>
  <si>
    <t>-1256268906</t>
  </si>
  <si>
    <t>-131165662</t>
  </si>
  <si>
    <t>0,5*9,61</t>
  </si>
  <si>
    <t>141721117</t>
  </si>
  <si>
    <t>Řízený zemní protlak hloubky do 6 m vnějšího průměru do 315 mm v hornině tř 1 až 4</t>
  </si>
  <si>
    <t>8+9 "protlak chrániček pod komunikací</t>
  </si>
  <si>
    <t>1449560863</t>
  </si>
  <si>
    <t>potrubí DN 150 mm</t>
  </si>
  <si>
    <t>-1108685001</t>
  </si>
  <si>
    <t>1068064576</t>
  </si>
  <si>
    <t>-225215876</t>
  </si>
  <si>
    <t>278953220</t>
  </si>
  <si>
    <t>1995714342</t>
  </si>
  <si>
    <t>-1661238756</t>
  </si>
  <si>
    <t>-1289316879</t>
  </si>
  <si>
    <t>138588980</t>
  </si>
  <si>
    <t>Přepočtené koeficientem množství</t>
  </si>
  <si>
    <t>-1886932865</t>
  </si>
  <si>
    <t>8,933*2 'Přepočtené koeficientem množství</t>
  </si>
  <si>
    <t>1803961907</t>
  </si>
  <si>
    <t>647471878</t>
  </si>
  <si>
    <t>-1506630287</t>
  </si>
  <si>
    <t>871315221</t>
  </si>
  <si>
    <t>Kanalizační potrubí z tvrdého PVC jednovrstvé tuhost třídy SN8 DN 160</t>
  </si>
  <si>
    <t>-716008098</t>
  </si>
  <si>
    <t>871365301</t>
  </si>
  <si>
    <t>Montáž kanalizačního potrubí z PE SDR17 otevřený výkop svařovaných elektrotvarovkou D 250 x 14,8 mm</t>
  </si>
  <si>
    <t>8+9 "chráničky protlaku</t>
  </si>
  <si>
    <t>28613452</t>
  </si>
  <si>
    <t>potrubí dvouvrstvé PE100 RC se signalizační vrstvou SDR 17, 250x14,8mm dl 12 m</t>
  </si>
  <si>
    <t>-361123989</t>
  </si>
  <si>
    <t>877315211</t>
  </si>
  <si>
    <t>Montáž tvarovek z tvrdého PVC-systém KG nebo z polypropylenu-systém KG 2000 jednoosé DN 150</t>
  </si>
  <si>
    <t>28611361</t>
  </si>
  <si>
    <t>koleno kanalizační PVC KG 150x45°</t>
  </si>
  <si>
    <t>-1903369174</t>
  </si>
  <si>
    <t>892351111</t>
  </si>
  <si>
    <t>Tlaková zkouška vodou potrubí DN 150 nebo 200</t>
  </si>
  <si>
    <t>899911101</t>
  </si>
  <si>
    <t>Kluzná objímka výšky 25 mm vnějšího průměru potrubí do 183 mm</t>
  </si>
  <si>
    <t>899913152</t>
  </si>
  <si>
    <t>Uzavírací manžeta chráničky potrubí DN 150 x 250</t>
  </si>
  <si>
    <t>883741519</t>
  </si>
  <si>
    <t>-403686772</t>
  </si>
  <si>
    <t>-742540791</t>
  </si>
  <si>
    <t>1967832974</t>
  </si>
  <si>
    <t>-881976409</t>
  </si>
  <si>
    <t>15971499</t>
  </si>
  <si>
    <t>-863312464</t>
  </si>
  <si>
    <t>-1107707604</t>
  </si>
  <si>
    <t>1794991593</t>
  </si>
  <si>
    <t>1152758110</t>
  </si>
  <si>
    <t>-1532453642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</si>
  <si>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</si>
  <si>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</si>
  <si>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</si>
  <si>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</si>
  <si>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</si>
  <si>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</si>
  <si>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</si>
  <si>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</si>
  <si>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011135000R</t>
  </si>
  <si>
    <t>Hydrogeologický dohled základní</t>
  </si>
  <si>
    <t>...</t>
  </si>
  <si>
    <t>1024</t>
  </si>
  <si>
    <t>1236917809</t>
  </si>
  <si>
    <t>012103000</t>
  </si>
  <si>
    <t>Geodetické práce před výstavbou</t>
  </si>
  <si>
    <t>…</t>
  </si>
  <si>
    <t>607075294</t>
  </si>
  <si>
    <t>Poznámka k položce:
- vytýčení stavby - trasa výtlaku a arm.šachty
- vytýčení stáv. inženýrských sítí</t>
  </si>
  <si>
    <t>012303000</t>
  </si>
  <si>
    <t>Geodetické práce po výstavbě</t>
  </si>
  <si>
    <t>-204044589</t>
  </si>
  <si>
    <t>Poznámka k položce:
1/ zaměření skutečného provedení stavby
2/ vyhotovení geometrických plánů</t>
  </si>
  <si>
    <t>013254000</t>
  </si>
  <si>
    <t>Dokumentace skutečného provedení stavby</t>
  </si>
  <si>
    <t>1672401064</t>
  </si>
  <si>
    <t>VRN3</t>
  </si>
  <si>
    <t>Zařízení staveniště</t>
  </si>
  <si>
    <t>030001000</t>
  </si>
  <si>
    <t>49295454</t>
  </si>
  <si>
    <t>Poznámka k položce:
- úprava plochy pro ZS, zajištění energií, zřízení vybavení, oplocení, osvětlení a zabezpečení, zrušení ZS</t>
  </si>
  <si>
    <t>VRN4</t>
  </si>
  <si>
    <t>Inženýrská činnost</t>
  </si>
  <si>
    <t>043103000</t>
  </si>
  <si>
    <t>Zkoušky bez rozlišení</t>
  </si>
  <si>
    <t>-96196462</t>
  </si>
  <si>
    <t>Poznámka k položce:
- vyzkoušení a komplexní zkoušky dodaného technologického vystrojení, zařízení a strojů v rozsahu nutném k ověření úplnosti a správnosti funkce</t>
  </si>
  <si>
    <t>043194000</t>
  </si>
  <si>
    <t>Ostatní zkoušky</t>
  </si>
  <si>
    <t>66387711</t>
  </si>
  <si>
    <t>Poznámka k položce:
- např. provedení hutnících zkoušek v komunikacích</t>
  </si>
  <si>
    <t>049103000</t>
  </si>
  <si>
    <t>Náklady vzniklé v souvislosti s realizací stavby</t>
  </si>
  <si>
    <t>-1137901196</t>
  </si>
  <si>
    <t>VRN7</t>
  </si>
  <si>
    <t>Provozní vlivy</t>
  </si>
  <si>
    <t>072002000</t>
  </si>
  <si>
    <t>Silniční provoz</t>
  </si>
  <si>
    <t>-1795329565</t>
  </si>
  <si>
    <t>Poznámka k položce:
- omezení dopravy v místě stavby
- dopravně inženýrské opatření - zřízení, údržba, přemístění a odstranění dočasného dopravního značení po dobu výstavby 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</si>
  <si>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</si>
  <si>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</si>
  <si>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</si>
  <si>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</si>
  <si>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1511557939</t>
  </si>
  <si>
    <t>Poznámka k položce:
- zřízení a zabezpečení provizorních vstupů a vjezdů ke stávajícím objektům po dobu výstavby</t>
  </si>
  <si>
    <t>091504000</t>
  </si>
  <si>
    <t>Náklady související s publikační činností</t>
  </si>
  <si>
    <t>-233293439</t>
  </si>
  <si>
    <t>Poznámka k položce:
propagace stavby= billboard a deska</t>
  </si>
  <si>
    <t>Rozpočet akce:</t>
  </si>
  <si>
    <t>Národní hřebčín Kladruby na Labem, s.p.o.</t>
  </si>
  <si>
    <t>Stavební objekt:</t>
  </si>
  <si>
    <t>SO 01 - Stavební úpravy v areálu Borek - ELEKTROINSTALACE v objektu stájí</t>
  </si>
  <si>
    <t>Rozpočet:</t>
  </si>
  <si>
    <t>(= zhotovení prováděcí dokumentace)</t>
  </si>
  <si>
    <t>Datum: 20.06.2019</t>
  </si>
  <si>
    <t>Vyhotovil:</t>
  </si>
  <si>
    <t>Radko Vondra</t>
  </si>
  <si>
    <t>Výkaz výměr:</t>
  </si>
  <si>
    <t>Archivní číslo:</t>
  </si>
  <si>
    <t>Sazba za hodinu:</t>
  </si>
  <si>
    <t>Kontroloval:</t>
  </si>
  <si>
    <t>Ing. Radko Vondra</t>
  </si>
  <si>
    <t>Cenová úroveň   :</t>
  </si>
  <si>
    <t>04/2019</t>
  </si>
  <si>
    <t>ZÁKLADNÍ NÁKLADY:</t>
  </si>
  <si>
    <t>1. Dodávky celkem :</t>
  </si>
  <si>
    <t>Kč</t>
  </si>
  <si>
    <t>2. Doprava dodávek (5%):</t>
  </si>
  <si>
    <t>3. Montážní materiál :</t>
  </si>
  <si>
    <t>4. Montážní práce :</t>
  </si>
  <si>
    <t>MEZISOUČET 1</t>
  </si>
  <si>
    <t>PPP z montáží (6%) :</t>
  </si>
  <si>
    <t>MEZISOUČET 2</t>
  </si>
  <si>
    <t>Zhotovení prováděcí dokumentace:</t>
  </si>
  <si>
    <t>Nepředvidatelné práce, rizika (2,0%) :</t>
  </si>
  <si>
    <t>ZÁKLADNÍ NÁKLADY CELKEM</t>
  </si>
  <si>
    <t>VEDLEJŠÍ NÁKLADY</t>
  </si>
  <si>
    <t>Zřízení staveniště (GZS) a mimostaveništní doprava (1,9%) :</t>
  </si>
  <si>
    <t>Provozní vlivy (1,0%) :</t>
  </si>
  <si>
    <t>VEDLEJŠÍ NÁKLADY CELKEM</t>
  </si>
  <si>
    <t>Kompletační činnost (1,8%) :</t>
  </si>
  <si>
    <t>NÁKLADY CELKEM  BEZ DPH</t>
  </si>
  <si>
    <r>
      <t xml:space="preserve">SO 01 - </t>
    </r>
    <r>
      <rPr>
        <u val="single"/>
        <sz val="14"/>
        <color indexed="57"/>
        <rFont val="Arial CE"/>
        <family val="2"/>
      </rPr>
      <t xml:space="preserve">Elektromontáže :   </t>
    </r>
    <r>
      <rPr>
        <b/>
        <u val="single"/>
        <sz val="14"/>
        <color indexed="57"/>
        <rFont val="Arial CE"/>
        <family val="2"/>
      </rPr>
      <t>Dům - celek</t>
    </r>
    <r>
      <rPr>
        <u val="single"/>
        <sz val="14"/>
        <color indexed="57"/>
        <rFont val="Arial CE"/>
        <family val="2"/>
      </rPr>
      <t xml:space="preserve"> </t>
    </r>
    <r>
      <rPr>
        <b/>
        <u val="single"/>
        <sz val="14"/>
        <color indexed="57"/>
        <rFont val="Arial CE"/>
        <family val="2"/>
      </rPr>
      <t>- Zařízení silnoproudé elektrotechniky v objektu stájí Kladruby-Borek</t>
    </r>
  </si>
  <si>
    <t>REKAPITULACE VÝMĚR - Dům - celek</t>
  </si>
  <si>
    <t>číslo řádku</t>
  </si>
  <si>
    <t>byty</t>
  </si>
  <si>
    <t>společné</t>
  </si>
  <si>
    <t>STA, net, zvonky</t>
  </si>
  <si>
    <t>venek</t>
  </si>
  <si>
    <t>jednotky</t>
  </si>
  <si>
    <t>materiálu za jednotku</t>
  </si>
  <si>
    <t>souhrn. cena materiálu</t>
  </si>
  <si>
    <t>montáž za jednotku</t>
  </si>
  <si>
    <t>souhrn. cena montáže</t>
  </si>
  <si>
    <t>souhrn celek</t>
  </si>
  <si>
    <t>cena jednotková katalogová</t>
  </si>
  <si>
    <t>cena jednotková za montáž</t>
  </si>
  <si>
    <t>násobitel</t>
  </si>
  <si>
    <t>Kabel CYKY-J4x16</t>
  </si>
  <si>
    <t>Kabel CYKY-J4x10</t>
  </si>
  <si>
    <t>Kabel CYKY-J5x6</t>
  </si>
  <si>
    <t>Kabel CYKY-J3x4</t>
  </si>
  <si>
    <t>Kabel CYKY-J5x2,5</t>
  </si>
  <si>
    <t>Kabel CYKY-J3x2,5</t>
  </si>
  <si>
    <t>Kabel CYKY-J5x1,5</t>
  </si>
  <si>
    <t>Kabel CYKY-J3x1,5</t>
  </si>
  <si>
    <t>Kabel CYSY-J3x1,5</t>
  </si>
  <si>
    <t>Kabel CYKY-O3x1,5</t>
  </si>
  <si>
    <t>Kabel CYKY-O2x1,5</t>
  </si>
  <si>
    <t>Vodič CY4 - pospojení pro bojler</t>
  </si>
  <si>
    <t>Trubka dvouplášťová korugovaná ohebná červená pr. 63/50mm se zatahovací šňůrou, vč. spojky K2</t>
  </si>
  <si>
    <t>Drát FeZn10 φ 10mm (0,62kg/m), pevně   (200m*0,62=124kg)</t>
  </si>
  <si>
    <t>SR 3a svorka pro zemnící drát pr.10</t>
  </si>
  <si>
    <t>Ošetření zemnících svorek proti zemní korozi asfaltovým nátěrem</t>
  </si>
  <si>
    <t>Barva asfaltová (pro nátěr zemnících spojů a zemních vodičů)</t>
  </si>
  <si>
    <t>SVORKY BEZŠROUBOVÉ 1-2,5MM2 (SET)   (18bj+kanc+kot+spol.pr.+schodiště)</t>
  </si>
  <si>
    <t>set</t>
  </si>
  <si>
    <t>KRABICE ROZBOČNÁ S VÍČKEM POD OMÍTKU</t>
  </si>
  <si>
    <t>KRABICE PŘÍSTR. POD OMÍTKU HLUBOKÁ</t>
  </si>
  <si>
    <t>Zás. pod omítku 1x 230V, 16A, 2P+PE, IP20</t>
  </si>
  <si>
    <t>Zás. pod omítku 1x 230V, 16A, 2P+PE, IP20, s přepěť. ochranou "D"</t>
  </si>
  <si>
    <t>Zás. pod omítku 230V, 16A, 2P+PE dvojitá</t>
  </si>
  <si>
    <t>Zás. pod omítku 1x 230V, 16A, 2P+PE s víčkem</t>
  </si>
  <si>
    <t>Vývodka přístrojová 5x 2,5 pod omítku</t>
  </si>
  <si>
    <t>Svorkovnice 4x2,5 porcelánová - na strop</t>
  </si>
  <si>
    <t>SPÍNAČ č.5 POD OMÍTKU</t>
  </si>
  <si>
    <t>SPÍNAČ č.1 POD OMÍTKU</t>
  </si>
  <si>
    <t>SPÍNAČ č.6 POD OMÍTKU</t>
  </si>
  <si>
    <t>OVLADAČ TLAČÍTKOVÝ č.1/0 POD OMÍTKU</t>
  </si>
  <si>
    <t>SPÍNAČ 3x400V, 3-fázový s doutnavkou do KP68 - tzv. sporáková kombinace, POD OMÍTKU</t>
  </si>
  <si>
    <t>Zpožďovací relé do krabice - pro ventilátor</t>
  </si>
  <si>
    <t>Svítidlo nouzové orientační LED, IP42, 1 hodina</t>
  </si>
  <si>
    <t>Svítidlo nouzové orientační LED, IP42, 1 hodina + EXIT</t>
  </si>
  <si>
    <r>
      <t>Svítidlo přisazené IP40 E27 se sv. LED zdrojem 10W/3500</t>
    </r>
    <r>
      <rPr>
        <sz val="10"/>
        <color theme="1"/>
        <rFont val="Calibri"/>
        <family val="2"/>
      </rPr>
      <t>⁰</t>
    </r>
    <r>
      <rPr>
        <sz val="8"/>
        <color theme="1"/>
        <rFont val="Arial"/>
        <family val="2"/>
      </rPr>
      <t xml:space="preserve">K </t>
    </r>
    <r>
      <rPr>
        <sz val="10"/>
        <color theme="1"/>
        <rFont val="Arial"/>
        <family val="2"/>
      </rPr>
      <t>(označ. K)</t>
    </r>
  </si>
  <si>
    <r>
      <t>Svítidlo přísazené IP65 E27 se sv. LED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(označ. KV)</t>
    </r>
  </si>
  <si>
    <t>Svítidlo zářivkové průmyslové, přisazené, LED, 35W, 3500⁰K, IP65</t>
  </si>
  <si>
    <r>
      <t>Svít. zářivkové LED kancelářské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(pro místnosti s PC)</t>
    </r>
  </si>
  <si>
    <r>
      <t>Svít. přisazené IP42 E27 s detektorem pohybu,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(označ. KD)</t>
    </r>
  </si>
  <si>
    <r>
      <t>Svít. přisazené IP65 E27 s detektorem pohybu, se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10"/>
        <rFont val="Arial"/>
        <family val="2"/>
      </rPr>
      <t xml:space="preserve"> (označ. KVD)</t>
    </r>
  </si>
  <si>
    <r>
      <t>SET s LED-osvětlením pod kuchyňskou linku, IP20, 14W, 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</si>
  <si>
    <r>
      <t>Svítidlo venkovní nástěnné pouliční LED, pro nástěnný výložník venkovního osvětlení, 34W, 4500lm, 4000⁰K, příruba pr. 60mm, IP54 (označ. VR)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</si>
  <si>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r>
      <t>Výložník nástěnný trubkový pro venkovní osvětlení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</si>
  <si>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t>Ventilátor domovní 50W nástěnný</t>
  </si>
  <si>
    <t>Vestavná elektrická varná deska 2 ploténky 230 V/16A</t>
  </si>
  <si>
    <t>Vestavná elektrická varná deska 4 ploténky 400 V/16A</t>
  </si>
  <si>
    <t>Termostat na přístrojovou krabici (chod VZT)</t>
  </si>
  <si>
    <t>PRŮRAZ DO CIHLOVÉ ZDI DO š 250 MM</t>
  </si>
  <si>
    <t>PRŮRAZ DO CIHLOVÉ ZDI OD š 500 MM</t>
  </si>
  <si>
    <t>STOUPACÍ OTVOR PRO KABELY 150X150 MM</t>
  </si>
  <si>
    <t>Sádra stavební 10 kg</t>
  </si>
  <si>
    <t>Použití mechanizmu pro stavbu stožárku</t>
  </si>
  <si>
    <t>MONTÁŽ ROZVADĚČŮ</t>
  </si>
  <si>
    <t>VÝMĚNA KABELOVÉ SKŘÍNĚ</t>
  </si>
  <si>
    <t>DEMONTÁŽE STÁVAJÍCÍ KS na budově stájí</t>
  </si>
  <si>
    <t>DEMONTÁŽE STÁVAJÍCÍ ELEKTROINSTALACE</t>
  </si>
  <si>
    <t>MONTÁŽ KABELŮ DO NOVÉ KS na budově stájí</t>
  </si>
  <si>
    <t>UKONČENÍ VODIČŮ NAD 16MM2 V RV</t>
  </si>
  <si>
    <t>UKONČENÍ VODIČŮ 6-16MM2 V RV</t>
  </si>
  <si>
    <t>UKONČENÍ VODIČŮ DO 6MM2 V RV</t>
  </si>
  <si>
    <t>MONTÁŽNÍ PRÁCE BEZ ROZLIŠENÍ   (18bj+kanc+kot+spol.pr.+schodiště á 12hod)</t>
  </si>
  <si>
    <t>Osvětlovací stožár bezpaticový zinkovaný (sadový dvojstupňový 133/60-Z), výška 5,0m pro zapuštění do základu</t>
  </si>
  <si>
    <t>Stožárová svorkovnice pro smyčkování 5-polová, v systému TNS</t>
  </si>
  <si>
    <r>
      <t>Svítidlo LED na stožárek venkovního osvětlení, 34W, 5500lm, 4000</t>
    </r>
    <r>
      <rPr>
        <sz val="10"/>
        <rFont val="Calibri"/>
        <family val="2"/>
      </rPr>
      <t>⁰</t>
    </r>
    <r>
      <rPr>
        <sz val="10"/>
        <rFont val="Arial"/>
        <family val="2"/>
      </rPr>
      <t>K, IP54, příruba pr. 60mm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 xml:space="preserve">)   </t>
    </r>
  </si>
  <si>
    <r>
      <t>Jednoduchý výložník na stožárek venkovního osvětlení, zinkovaný, příruba pr. 60mm, délka 500mm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>)</t>
    </r>
  </si>
  <si>
    <t>DOKUMENTACE DLE SKUTEČ.PROVEDENÍ</t>
  </si>
  <si>
    <t>SPOLUPRÁCE S REVIZNÍM TECHNIKEM</t>
  </si>
  <si>
    <t>REVIZE ELEKTRO vč. dopravmého   (hod-RT=hod*1,35)</t>
  </si>
  <si>
    <t>hod-RT</t>
  </si>
  <si>
    <t>KOORDINACE PRACÍ   (hod-KP=hod*1,25)</t>
  </si>
  <si>
    <t>hod-KP</t>
  </si>
  <si>
    <t>Hmoždinky M10 s vruty</t>
  </si>
  <si>
    <t>Hmoždinky M8 s vruty</t>
  </si>
  <si>
    <t>DODÁVKY</t>
  </si>
  <si>
    <r>
      <rPr>
        <b/>
        <sz val="11"/>
        <color rgb="FF00B050"/>
        <rFont val="Arial"/>
        <family val="2"/>
      </rPr>
      <t>RE-B</t>
    </r>
    <r>
      <rPr>
        <sz val="10"/>
        <color rgb="FF00B050"/>
        <rFont val="Arial"/>
        <family val="2"/>
      </rPr>
      <t xml:space="preserve"> (rozvaděč elektroměrový dle v.č. 4E070) </t>
    </r>
    <r>
      <rPr>
        <sz val="10"/>
        <color rgb="FF00B050"/>
        <rFont val="Calibri"/>
        <family val="2"/>
      </rPr>
      <t>[rozvaděč vestavný pro 6*12=72 modulů, provedení s ocelovými dvířky v komaxitu a ocelovou vanou, IP54/30, In=80A, 3+N+PE, AC50Hz, 400/230V TNC-S, jednoduchá izolace, přívody a vývody spodem i horem, rozměr cca 550x950x205mm]</t>
    </r>
  </si>
  <si>
    <r>
      <rPr>
        <b/>
        <sz val="11"/>
        <color rgb="FF00B050"/>
        <rFont val="Arial"/>
        <family val="2"/>
      </rPr>
      <t>RSS</t>
    </r>
    <r>
      <rPr>
        <sz val="10"/>
        <color rgb="FF00B050"/>
        <rFont val="Arial"/>
        <family val="2"/>
      </rPr>
      <t xml:space="preserve"> (rozvaděč společné spotřeby dle v.č. 3E072) [rozvaděč pro obezdění pro 3*12=36 modulů, provedení s ocelovými dvířky v komaxitu a ocelovou vanou, IP44/30, In=32A, 3+N+PE, AC50Hz, 400/230V TNC-S, dvojitá izolace, přívody a vývody horem, rozměr cca 400x600x150mm; POŽÁRNĚ ODOLNÝ EW-S 30]</t>
    </r>
  </si>
  <si>
    <r>
      <rPr>
        <b/>
        <sz val="11"/>
        <color rgb="FF00B050"/>
        <rFont val="Arial"/>
        <family val="2"/>
      </rPr>
      <t>RB-jednofázový</t>
    </r>
    <r>
      <rPr>
        <sz val="10"/>
        <color rgb="FF00B050"/>
        <rFont val="Arial"/>
        <family val="2"/>
      </rPr>
      <t xml:space="preserve"> (bytový rozvaděč dle v.č. 3E071) [rozvaděč vestavný 4*12=48 modulů, provedení s ocelovými dvířky v komaxitu a plastovou vanou, IP40/30, In=32A, 1+N+PE, AC50Hz, 230V TNC-S, dvojitá izolace, přívody a vývody horem, rozměr cca 350x550x120mm]  /</t>
    </r>
    <r>
      <rPr>
        <b/>
        <sz val="10"/>
        <color rgb="FF00B050"/>
        <rFont val="Arial"/>
        <family val="2"/>
      </rPr>
      <t>platí pro RB2, RB3, RB4, RB5, RB6, RB7, RB8, RB11, RB12, RB13, RB14, RB15, RB16, RB17, RB18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</si>
  <si>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RB-třífázový</t>
    </r>
    <r>
      <rPr>
        <sz val="10"/>
        <color rgb="FF00B050"/>
        <rFont val="Arial"/>
        <family val="2"/>
      </rPr>
      <t xml:space="preserve"> (bytový rozvaděč dle v.č. 3E075)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RB9, RB10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</si>
  <si>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RB1-třífázový</t>
    </r>
    <r>
      <rPr>
        <sz val="10"/>
        <color rgb="FF00B050"/>
        <rFont val="Arial"/>
        <family val="2"/>
      </rPr>
      <t xml:space="preserve"> (bytový rozvaděč dle v.č. 3E074)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RB1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</si>
  <si>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R204 (</t>
    </r>
    <r>
      <rPr>
        <sz val="10"/>
        <color rgb="FF00B050"/>
        <rFont val="Arial"/>
        <family val="2"/>
      </rPr>
      <t>bytový rozvaděč dle v.č. 3E073) [rozvaděč vestavný 3*12=36 modulů, provedení s ocelovými dvířky v komaxitu a plastovou vanou, IP40/30, In=32A, 1+N+PE, AC50Hz, 230V TNC-S, dvojitá izolace, přívody a vývody horem, rozměr cca 350x500x120mm]  /</t>
    </r>
    <r>
      <rPr>
        <b/>
        <sz val="10"/>
        <color rgb="FF00B050"/>
        <rFont val="Arial"/>
        <family val="2"/>
      </rPr>
      <t>platí pro R204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</si>
  <si>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Rint</t>
    </r>
    <r>
      <rPr>
        <sz val="10"/>
        <color rgb="FF00B050"/>
        <rFont val="Arial"/>
        <family val="2"/>
      </rPr>
      <t xml:space="preserve"> (rozvaděč datové sítě) [rozvaděč nástěnný, provedení s ocelovými dvířky v komaxitu a plastovou vanou, specifikaci navrhne dodavatel zakázky dle realizačních zvyklostí, přívody a vývody horem, rozměr cca 500x800x300mm]</t>
    </r>
  </si>
  <si>
    <r>
      <t xml:space="preserve">Kabelová skříň </t>
    </r>
    <r>
      <rPr>
        <u val="single"/>
        <sz val="10"/>
        <color rgb="FF00B050"/>
        <rFont val="Arial"/>
        <family val="2"/>
      </rPr>
      <t>do výklenku</t>
    </r>
    <r>
      <rPr>
        <sz val="10"/>
        <color rgb="FF00B050"/>
        <rFont val="Arial"/>
        <family val="2"/>
      </rPr>
      <t xml:space="preserve"> plastová </t>
    </r>
    <r>
      <rPr>
        <b/>
        <sz val="10"/>
        <color rgb="FF00B050"/>
        <rFont val="Arial"/>
        <family val="2"/>
      </rPr>
      <t>KSN3</t>
    </r>
    <r>
      <rPr>
        <sz val="10"/>
        <color rgb="FF00B050"/>
        <rFont val="Arial"/>
        <family val="2"/>
      </rPr>
      <t xml:space="preserve"> - 4-ř vývodová, In=400A,                vč. pojistkových patron 2x vel.2 + 2x vel.00, provedení SR408/NVW2                (dle výkresu č. 4E095)</t>
    </r>
  </si>
  <si>
    <t>DODÁVKY CELKEM</t>
  </si>
  <si>
    <t>Bleskosvod</t>
  </si>
  <si>
    <t>Vodič venkovní AlMgSi 8</t>
  </si>
  <si>
    <t>Podpěra vedení na hřeben střechy</t>
  </si>
  <si>
    <t>Podpěra vedení šikmé střeše</t>
  </si>
  <si>
    <t>Úchyty svislých vedení</t>
  </si>
  <si>
    <t>Jímač AlMgSi 2,0 m se svorkou</t>
  </si>
  <si>
    <t>Jímač AlMgSi 1,0 m se svorkou</t>
  </si>
  <si>
    <t>Zkušební svorka</t>
  </si>
  <si>
    <t>Svorka universální</t>
  </si>
  <si>
    <t>Svorka okapová</t>
  </si>
  <si>
    <t>Ochranná stříška dolní na jímací tyč</t>
  </si>
  <si>
    <t>Ochrana přechodu zem/venek, beton/venek</t>
  </si>
  <si>
    <t>Ochranný úhelník svodu</t>
  </si>
  <si>
    <t>Držák ochranného úhelníku - do zdi</t>
  </si>
  <si>
    <t xml:space="preserve">Drobný montážní a označovací materiál </t>
  </si>
  <si>
    <t>Tyčový zemnič 1,5 m</t>
  </si>
  <si>
    <t>Drát FeZn10 φ 10mm (0,62kg/m), volně   (70m*0,62=43,4kg)</t>
  </si>
  <si>
    <t>Vodič páskový FeZn30x4 (1,0kg/m), volně   (140*1,0=140,0kg)</t>
  </si>
  <si>
    <t>Hloubení kabelové rýhy v zemině třídy 3, šíře 350mm, hloubka 700mm   (mezi KSN3 a RE-B + RE-A)</t>
  </si>
  <si>
    <t>Hloubení kabelové rýhy v zemině třídy 3, šíře 350mm, hloubka 700mm   (mezi RSS a osv.stožáry)</t>
  </si>
  <si>
    <t>Zřízení kabelového lože z kopaného písku, bez zakrytí, šíře do 65cm, podsyp tl. 5cm + obsyp tl. 5cm</t>
  </si>
  <si>
    <t>Zához kabelové rýhy v zemině třídy 3, šíře 350mm,   hloubka 600mm</t>
  </si>
  <si>
    <r>
      <t>Písek kopaný tříděný, včetně dovozu   (225*0,5*0,1=11,25m</t>
    </r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)</t>
    </r>
  </si>
  <si>
    <t>Zřízení výkopu a základu pro trubkový stožárek výšky 5,0m, + bet.trubka pr.300mm, + bet.hlavička pr.500mm, + beton B20, včetně odvozu a dovozu</t>
  </si>
  <si>
    <t>DATOVÉ ROZVODY a STA</t>
  </si>
  <si>
    <t>SOUHRN ZA LIST  /automatický převod ze samostaného listu STA+Internet - dům stájí/</t>
  </si>
  <si>
    <t>SOUB</t>
  </si>
  <si>
    <t>SOUHRN CELEK</t>
  </si>
  <si>
    <t>UPOZORNĚNÍ:</t>
  </si>
  <si>
    <t>Svítidla jsou započítána se světelnými zdroji !</t>
  </si>
  <si>
    <t>SO 01 - Zařízení silnoproudé elektrotechniky v objektu stájí Kladruby-Borek</t>
  </si>
  <si>
    <t>část - DATOVÉ ROZVODY  a  STA</t>
  </si>
  <si>
    <t>počet</t>
  </si>
  <si>
    <t>Souhrn</t>
  </si>
  <si>
    <t>Montáž</t>
  </si>
  <si>
    <t xml:space="preserve">Souhrn </t>
  </si>
  <si>
    <t>Jednotka</t>
  </si>
  <si>
    <t>jednotek</t>
  </si>
  <si>
    <t>za jednotku</t>
  </si>
  <si>
    <t>materiál</t>
  </si>
  <si>
    <t>montáž</t>
  </si>
  <si>
    <t>celek</t>
  </si>
  <si>
    <t>Kabely, vodiče, trubky</t>
  </si>
  <si>
    <t>Koaxiální kabel TV rozvodu (z antény do rozvaděče)</t>
  </si>
  <si>
    <t>Koaxiální kabel televizního rozvodu (po bytech)</t>
  </si>
  <si>
    <t>CYKY-J3x2,5 - kabel napájení WIFI antény</t>
  </si>
  <si>
    <t>Kabel pro napájení RACK a RTV CYKY-J3x2,5</t>
  </si>
  <si>
    <t>Trubka instalační ohebná P16 pro rozvod kabelu TV signálu</t>
  </si>
  <si>
    <t>Trubka instalační ohebná P20 pro přívody od antén do rozvaděčů</t>
  </si>
  <si>
    <t>Trubka instalační ohebná P13 pro rozvod kabelu internetu</t>
  </si>
  <si>
    <t>Trubka instalační ohebná P20 pro rozvod kabelu dorozumívacího zařízení</t>
  </si>
  <si>
    <t>Kabel pro propojení dorozumívacího zařízení a zvonkového tabla</t>
  </si>
  <si>
    <t>Vodič CY 10 (uzemnění serveru RACK)</t>
  </si>
  <si>
    <t>Dodávky</t>
  </si>
  <si>
    <t>Zvonkové tablo pod omítku - 4 pozice s dorozumívacím zařízením</t>
  </si>
  <si>
    <t>Rozvaděč TV signálu se zesilovačem</t>
  </si>
  <si>
    <t>Domácí dorozumívací zařízení</t>
  </si>
  <si>
    <t>Anténní stožár pozinkovaný 4 m</t>
  </si>
  <si>
    <t>Anténa WIFI s upevněním na stožár</t>
  </si>
  <si>
    <t>Anténa TV s upevněním na stožár (typ pro vysílání DVBT2)</t>
  </si>
  <si>
    <t>Anténa R s upevněním na stožár (typ pro vysílání VKV)</t>
  </si>
  <si>
    <t>Materiál s montáží</t>
  </si>
  <si>
    <t>dvou-zásuvka nástěnná IP42, 230 V, 16A, s přepěťovou ochranou třídy D (půda)</t>
  </si>
  <si>
    <t>zásuvka pod omítku IP20, 230 V, 16A, s přepěťovou ochranou třídy D (RACK)</t>
  </si>
  <si>
    <t xml:space="preserve">zásuvka TV+R+SAT pod omítku </t>
  </si>
  <si>
    <t>universální komunikační zásuvka 2x RJ45 pod omítku</t>
  </si>
  <si>
    <t>přístrojové krabice pod zásuvky</t>
  </si>
  <si>
    <t>Izolovaný držák vedení s příchytkou na jímací tyč (např. DEHN) - délka 675 mm</t>
  </si>
  <si>
    <t>Nosný rozvod drátěnými kabelovými žlaby zinkovanými</t>
  </si>
  <si>
    <t>Drátěný kabelový žlab 50x50</t>
  </si>
  <si>
    <t>Závěs kabelového žlabu (dle konstrukce podhledu)</t>
  </si>
  <si>
    <t>Držák kabelového žlabu</t>
  </si>
  <si>
    <t>Spojka kabelového žlabu 50 mm</t>
  </si>
  <si>
    <t>Zemnící propojka kabelových žlabů</t>
  </si>
  <si>
    <t>SOUHRN BEZ DPH :</t>
  </si>
  <si>
    <t>Věta</t>
  </si>
  <si>
    <t>Název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</si>
  <si>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</si>
  <si>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</si>
  <si>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</si>
  <si>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</si>
  <si>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</si>
  <si>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</si>
  <si>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Format</t>
  </si>
  <si>
    <t>Základní náklady</t>
  </si>
  <si>
    <t>000000|e0fee0|T|1</t>
  </si>
  <si>
    <t>Dodávka</t>
  </si>
  <si>
    <t>&lt;2:ASUM&gt;</t>
  </si>
  <si>
    <t>Doprava 5,00%, Přesun 3,00%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</si>
  <si>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</si>
  <si>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</si>
  <si>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</si>
  <si>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</si>
  <si>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</si>
  <si>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</si>
  <si>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</si>
  <si>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</si>
  <si>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</si>
  <si>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</si>
  <si>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000000|ffeaff|T|0</t>
  </si>
  <si>
    <t>PPV 6,00% z montáže: materiál + práce</t>
  </si>
  <si>
    <t>PPV {22}% z montáže: materiál + práce</t>
  </si>
  <si>
    <t>([3B] + [4B]) * {22} / 100</t>
  </si>
  <si>
    <t>Nátěry</t>
  </si>
  <si>
    <t>&lt;5:ASUM&gt; + &lt;5:BSUM&gt;</t>
  </si>
  <si>
    <t>&lt;6:ASUM&gt; + &lt;6:BSUM&gt;</t>
  </si>
  <si>
    <t>PPV 1,50%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</si>
  <si>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</si>
  <si>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</si>
  <si>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</si>
  <si>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</si>
  <si>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</si>
  <si>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dle SKP 1,50% z mezisoučtu 2</t>
  </si>
  <si>
    <t>Dodav. dokumentace {24}% z mezisoučtu 2</t>
  </si>
  <si>
    <t>([10A] + [10B]) * {24} / 100</t>
  </si>
  <si>
    <t>Rizika a pojištění 2,00% z mezisoučtu 2</t>
  </si>
  <si>
    <t>Rizika a pojištění {25}% z mezisoučtu 2</t>
  </si>
  <si>
    <t>([10A] + [10B]) * {25} / 100</t>
  </si>
  <si>
    <t>Opravy v záruce 0,00%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</si>
  <si>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</si>
  <si>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</si>
  <si>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</si>
  <si>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</si>
  <si>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</si>
  <si>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3,25% z pravé strany mezisoučtu 2</t>
  </si>
  <si>
    <t>GZS {27}% z pravé strany mezisoučtu 2</t>
  </si>
  <si>
    <t>[10B] * {27} / 100</t>
  </si>
  <si>
    <t>Provozní vlivy 1,50%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</si>
  <si>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</si>
  <si>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</si>
  <si>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</si>
  <si>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</si>
  <si>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</si>
  <si>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</si>
  <si>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 bez DPH</t>
  </si>
  <si>
    <t>Náklady celkem</t>
  </si>
  <si>
    <t>[14B] + [22B] + [30B]</t>
  </si>
  <si>
    <t>000000|bfebff|T|2</t>
  </si>
  <si>
    <t>Roční nárůst cen 0,00%</t>
  </si>
  <si>
    <t>Roční nárůst cen {33}%</t>
  </si>
  <si>
    <t>[50B] * {33} / 100</t>
  </si>
  <si>
    <t>Roční nárůst cen {34}%</t>
  </si>
  <si>
    <t>[50B] * {34} / 100</t>
  </si>
  <si>
    <t>Součty odstavců</t>
  </si>
  <si>
    <t>Součty odstavců|Materiál|Montáž</t>
  </si>
  <si>
    <t>SECTIONS(1;2;3)&lt;#%SECTION%:ASUM&gt;</t>
  </si>
  <si>
    <t>&lt;#%SECTION%:BSUM&gt;</t>
  </si>
  <si>
    <t>Specifikace dodávky</t>
  </si>
  <si>
    <t>&lt;#1:ASUM&gt;</t>
  </si>
  <si>
    <t>&lt;#1:BSUM&gt;</t>
  </si>
  <si>
    <t>&lt;#4:ASUM&gt;</t>
  </si>
  <si>
    <t>&lt;#4:BSUM&gt;</t>
  </si>
  <si>
    <t>&lt;#2:ASUM&gt;</t>
  </si>
  <si>
    <t>&lt;#2:BSUM&gt;</t>
  </si>
  <si>
    <t>Zemní práce - NEPOČÍTÁNO /neoceňovat/</t>
  </si>
  <si>
    <t>&lt;#3:ASUM&gt;</t>
  </si>
  <si>
    <t>&lt;#3:BSUM&gt;</t>
  </si>
  <si>
    <t>Seznam výrobců</t>
  </si>
  <si>
    <t>Seznam výrobců|Číslo (ID)
výrobce|</t>
  </si>
  <si>
    <t>PRODUCERS()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</si>
  <si>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</si>
  <si>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</si>
  <si>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</si>
  <si>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</si>
  <si>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</si>
  <si>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</si>
  <si>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</si>
  <si>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</si>
  <si>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Montážní položka</t>
  </si>
  <si>
    <t>Cena</t>
  </si>
  <si>
    <t>Hmotnost</t>
  </si>
  <si>
    <t>Hmotnost celkem</t>
  </si>
  <si>
    <t>Poznámka 1</t>
  </si>
  <si>
    <t>Poznámka 2</t>
  </si>
  <si>
    <t>Poznámka3</t>
  </si>
  <si>
    <t>nabídka od</t>
  </si>
  <si>
    <t>CN</t>
  </si>
  <si>
    <t>cena jednotková materiál</t>
  </si>
  <si>
    <t>cena jednotková montáž</t>
  </si>
  <si>
    <t>násobitel materiálu</t>
  </si>
  <si>
    <t>násobitel montáže</t>
  </si>
  <si>
    <t>1-A-1</t>
  </si>
  <si>
    <t>KS1</t>
  </si>
  <si>
    <r>
      <rPr>
        <b/>
        <sz val="9"/>
        <color indexed="10"/>
        <rFont val="Tahoma"/>
        <family val="2"/>
      </rPr>
      <t>RE</t>
    </r>
    <r>
      <rPr>
        <b/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Elektroměrový rozvaděč pro nepřímé měření v nerezové skříni s výklopným rámem pro montáž na konzolu venkovní trafostanice, 4-ř</t>
    </r>
    <r>
      <rPr>
        <sz val="8"/>
        <color indexed="10"/>
        <rFont val="Tahoma"/>
        <family val="2"/>
      </rPr>
      <t xml:space="preserve"> vývodový se základovým nerezovým dílem k zemi pro ochranu kabelů, In=250A, MTP: 200/5A, DTV3: 100-250A (dle v. č. 4E092)</t>
    </r>
  </si>
  <si>
    <t>KS2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</si>
  <si>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KSN1</t>
    </r>
    <r>
      <rPr>
        <sz val="8"/>
        <color indexed="10"/>
        <rFont val="Tahoma"/>
        <family val="2"/>
      </rPr>
      <t xml:space="preserve"> - 5-ti vývodový s koncovkovým a základovým dílem, In=400A, vč. pojistkových patron 5x vel.2, provedení SR502/NKW2 (dle výkresu č. 4E093)</t>
    </r>
  </si>
  <si>
    <t>"DCK" s daní</t>
  </si>
  <si>
    <t>KS5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</si>
  <si>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4E094)</t>
    </r>
  </si>
  <si>
    <t>KS4+KSOO+KSOD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</si>
  <si>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KSN3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4E095)</t>
    </r>
  </si>
  <si>
    <t>ROV2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</si>
  <si>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KSN4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4E096)</t>
    </r>
  </si>
  <si>
    <t>P15=1,0|P14=1,0</t>
  </si>
  <si>
    <t>KSOO</t>
  </si>
  <si>
    <r>
      <rPr>
        <u val="single"/>
        <sz val="8"/>
        <color indexed="10"/>
        <rFont val="Tahoma"/>
        <family val="2"/>
      </rPr>
      <t>Zásuvkový 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RZ4</t>
    </r>
    <r>
      <rPr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s koncovkovým a základovým dílem, In=32A, (dle výkresu č. 4E096)</t>
    </r>
  </si>
  <si>
    <t>KSOD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</si>
  <si>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KSN5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4E097)</t>
    </r>
  </si>
  <si>
    <t>R1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</si>
  <si>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KSN6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4E098)</t>
    </r>
  </si>
  <si>
    <t>R3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</si>
  <si>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KSV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4E099)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</si>
  <si>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Rč</t>
    </r>
    <r>
      <rPr>
        <sz val="8"/>
        <color indexed="10"/>
        <rFont val="Tahoma"/>
        <family val="2"/>
      </rPr>
      <t xml:space="preserve"> - 1-no vývodový s koncovkovým a základovým dílem, In=160A, vč. pojistkových patron 1x vel.00, provedení SS100/PKE1P (dle výkresu č. 4E100)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</si>
  <si>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KSN2.1</t>
    </r>
    <r>
      <rPr>
        <sz val="8"/>
        <color indexed="10"/>
        <rFont val="Tahoma"/>
        <family val="2"/>
      </rPr>
      <t xml:space="preserve"> - 1</t>
    </r>
    <r>
      <rPr>
        <sz val="8"/>
        <color indexed="10"/>
        <rFont val="Tahoma"/>
        <family val="2"/>
      </rPr>
      <t>-no vývodový s koncovkovým a základovým dílem, In=160A, vč. pojistkových patron 1x vel.00, provedení SS100/PKE1P (dle výkresu č. 4E101)</t>
    </r>
  </si>
  <si>
    <t>1-Z-1</t>
  </si>
  <si>
    <t>2-A-4</t>
  </si>
  <si>
    <t>%INSSECTION(1, A)|P12=19|P13=19</t>
  </si>
  <si>
    <t>soub</t>
  </si>
  <si>
    <t>2-Z-4</t>
  </si>
  <si>
    <t>3-A-2</t>
  </si>
  <si>
    <t>*</t>
  </si>
  <si>
    <t>9999-1280</t>
  </si>
  <si>
    <t>MONTÁŽE</t>
  </si>
  <si>
    <t>000000|ffffe0|K|1</t>
  </si>
  <si>
    <t>P12=21|P13=21|P15=1,0|P14=1,0</t>
  </si>
  <si>
    <t>9999-1293</t>
  </si>
  <si>
    <r>
      <rPr>
        <i/>
        <sz val="8"/>
        <color indexed="10"/>
        <rFont val="Tahoma"/>
        <family val="2"/>
      </rPr>
      <t xml:space="preserve">MONTÁŽ kabelových pilířů vč. základových dílů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volného terénu, zapojení kabelů do svorek a kompletace</t>
    </r>
    <r>
      <rPr>
        <i/>
        <sz val="8"/>
        <color indexed="10"/>
        <rFont val="Tahoma"/>
        <family val="2"/>
      </rPr>
      <t xml:space="preserve"> (8 kompletů á 8NH)</t>
    </r>
  </si>
  <si>
    <r>
      <rPr>
        <i/>
        <sz val="8"/>
        <color indexed="10"/>
        <rFont val="Tahoma"/>
        <family val="2"/>
      </rPr>
      <t xml:space="preserve">MONTÁŽ kabelových skříní vč. zazdění polyuretanovou pěnou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stavební niky, zapojení kabelů do svorek a kompletace</t>
    </r>
    <r>
      <rPr>
        <i/>
        <sz val="8"/>
        <color indexed="10"/>
        <rFont val="Tahoma"/>
        <family val="2"/>
      </rPr>
      <t xml:space="preserve"> (2 komplety á 7NH)</t>
    </r>
  </si>
  <si>
    <t>Montážní práce samostatné - kabelové skříně</t>
  </si>
  <si>
    <t>Demontáž stávajícího vyzděného pilíře "u cesty", vč. demontáže kabelů   /dnes v místě KSN1/</t>
  </si>
  <si>
    <t>Demontáž stávající přizděné KS na budově stájí 1, vč. odpojení kabelů   /dnes v místě KSN2/</t>
  </si>
  <si>
    <t>Demontáž stávající vestavěné KS na budově stájí 2, vč. odpojení kabelů   /dnes v místě KSN3/</t>
  </si>
  <si>
    <t>Demontáž stávajícího vyzděného volného pilíře, vč. demontáže kabelů   /dnes v místě KSN4/</t>
  </si>
  <si>
    <t>Demontáž stávající vestavěné KS na domku vodárny, vč. odpojení kabelů   /dnes v místě KSV/</t>
  </si>
  <si>
    <t>Zavedení kabelů do kabelových skříní - celek (10 kompletů á 4NH)</t>
  </si>
  <si>
    <t>Montážní práce samostatné - trafostanice</t>
  </si>
  <si>
    <t>Vypnutí přívodu z rozvaděče trafa do rozvaděče měření RE odběratele - současná spolupráce 2lidi od ČEZ Distribuce vč. průměrného cestovného (1 hod-čez = 1hod x 1,80)</t>
  </si>
  <si>
    <t>hod-čez</t>
  </si>
  <si>
    <t>Odpojení a demontáž stávajících kabelů v rozvaděči měření RE odběratele</t>
  </si>
  <si>
    <t>Demontáž rozvaděče měření RE odběratele z rámu vedle trafostanice</t>
  </si>
  <si>
    <t>Montáž nového rozvaděče měření RE na rám vedle trafostanice</t>
  </si>
  <si>
    <t>Zavedení a připojení kabelů NN do rozvaděče měření RE</t>
  </si>
  <si>
    <t>Napojení zemnícího vodiče na stávající zemnění trafostanice a do rozvaděče měření RE</t>
  </si>
  <si>
    <t>Zapnutí přívodu z rozvaděče trafa do rozvaděče měření RE odběratele - současná spolupráce 2lidi od ČEZ Distribuce vč. průměrného cestovného (1 hod-čez = 1hod x 1,80)</t>
  </si>
  <si>
    <t>Montážní práce samostatné - kabeLová vedení s příslušenstvím</t>
  </si>
  <si>
    <t>P7=6|uPMONT=|uCOLOR=|uTIME=60,00|P14=1|uNAME=Montaz|uPRICE=0,00|P3=280|uTYPE=|uUNIT=hod|P12=21|P1=382,80|uPRICE1=|P13=21</t>
  </si>
  <si>
    <t>9999-1290</t>
  </si>
  <si>
    <t>Pokládka kabelů vč. pokládky kabelových chrániček do zřízeného výkopu, zapískování v tl. 8cm, výstražná folie 33cm (přepočet: 2m/1hod)</t>
  </si>
  <si>
    <t>Pokládka zemního drátu FeZn 30x4mm, FeZn pr.10mm (přepočet: 8m/1hod)</t>
  </si>
  <si>
    <t>9999-1294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</si>
  <si>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montáž</t>
    </r>
  </si>
  <si>
    <t>Připojení zemního vodiče na svorky PE</t>
  </si>
  <si>
    <t>Montážní práce souhrnné</t>
  </si>
  <si>
    <t>VYTÝČENÍ KABELOVÉ TRASY</t>
  </si>
  <si>
    <t>uUNIT=km|uNAME=Kabelové vedení v zastaveném prostoru|*uPRICE=1180,00|uTYPE=|uCOLOR=|P20=1|P12=21|P2=0|uPMONT=|uTIME=0,00|uDM=|uPRICE1=|P13=21|P1=0,50</t>
  </si>
  <si>
    <t>9999-890</t>
  </si>
  <si>
    <t xml:space="preserve"> Kabelové vedení v zastaveném prostoru</t>
  </si>
  <si>
    <t>km</t>
  </si>
  <si>
    <t>9999-1292</t>
  </si>
  <si>
    <t>SPOLUPRACE S DODAVATELEM PRI</t>
  </si>
  <si>
    <t>P7=6|uPMONT=|uCOLOR=|uTIME=60,00|P14=1|uNAME=zapojovani a zkouskach|uPRICE=0,00|P3=280|uTYPE=|uUNIT=hod|P12=21|P1=16,00|uPRICE1=|P13=21</t>
  </si>
  <si>
    <t>Zapojovani a zkouskach</t>
  </si>
  <si>
    <t>KOORDINACE POSTUPU PRACI</t>
  </si>
  <si>
    <t>P7=6|uPMONT=|uCOLOR=|uTIME=60,00|P14=1|uNAME=S ostatnimi profesemi|uPRICE=0,00|P3=280|uTYPE=|uUNIT=hod|P12=21|P1=12,00|uPRICE1=|P13=21</t>
  </si>
  <si>
    <t>9999-1295</t>
  </si>
  <si>
    <t xml:space="preserve"> S ostatnimi profesemi</t>
  </si>
  <si>
    <t>9999-1296</t>
  </si>
  <si>
    <t>PROVEDENI REVIZNICH ZKOUSEK DLE CSN 331500</t>
  </si>
  <si>
    <t>P7=6|uPMONT=|uCOLOR=|uTIME=60,00|P14=1|uNAME=Spoluprace s reviz.technikem|uPRICE=0,00|P3=280|uTYPE=|uUNIT=hod|P12=21|P1=16,00|uPRICE1=|P13=21</t>
  </si>
  <si>
    <t>9999-1299</t>
  </si>
  <si>
    <t>Spoluprace s reviz.technikem</t>
  </si>
  <si>
    <t>P7=6|uPMONT=|uCOLOR=|uTIME=70,00|P14=1|uNAME=Revizni technik|uPRICE=0,00|P3=280|uTYPE=|uUNIT=hod|P12=21|P1=32,00|uPRICE1=|P13=21</t>
  </si>
  <si>
    <t>9999-1298</t>
  </si>
  <si>
    <t>Revizni technik vč. průměrného cestovného (1 hod-REV = 1hod x 1,25)</t>
  </si>
  <si>
    <t>ELEKTROMATERIÁL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</si>
  <si>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u val="single"/>
        <sz val="8"/>
        <color indexed="10"/>
        <rFont val="Tahoma"/>
        <family val="2"/>
      </rPr>
      <t>elektromateriál</t>
    </r>
  </si>
  <si>
    <t>KABELOVÉ OCHRANNÉ TRUBKY KORUGOVANÉ Z PVC</t>
  </si>
  <si>
    <t>P7=6|uTIME=12,00|P14=1|uNAME=KANÁL ZEMNÍ 100X100|uPRICE=155,40|P3=280|uTYPE=KOPOKAN 1|uUNIT=m|P12=21|P1=480,00|P2=1,2|P13=21|P20=1</t>
  </si>
  <si>
    <t>1123-7316</t>
  </si>
  <si>
    <t>Trubka dvouplášťová korugovaná ohebná červená pr. 110/90mm, vč. spojky K1</t>
  </si>
  <si>
    <t>P7=6|uTIME=14,00|P14=1|uNAME=KANÁL ZEMNÍ 130X140|uPRICE=217,04|P3=280|uTYPE=KOPOKAN 3|uUNIT=m|P12=21|P1=590,00|P2=1,2|P13=21|P20=1</t>
  </si>
  <si>
    <t>1123-7318</t>
  </si>
  <si>
    <t>Trubka dvouplášťová korugovaná ohebná červená pr. 63/50mm, vč. spojky K2</t>
  </si>
  <si>
    <t>KABEL SILOVÝ S MĚDĚNÝM JÁDREM, IZOLACE PVC</t>
  </si>
  <si>
    <t>CYKY-J 5x4, volně</t>
  </si>
  <si>
    <t>CYKY-J 5x6, volně</t>
  </si>
  <si>
    <t>CYKY-J 4x10, volně</t>
  </si>
  <si>
    <t>CYKY-J 4x16, volně</t>
  </si>
  <si>
    <t>KABEL SILOVÝ S HLINÍKOVÝM JÁDREM, IZOLACE PVC</t>
  </si>
  <si>
    <t>AYKY-J 3x95+70, volně</t>
  </si>
  <si>
    <t>9999-1117</t>
  </si>
  <si>
    <t>FOLIE VÝSTRAŽNÁ Z PVC</t>
  </si>
  <si>
    <t>P7=6|uPMONT=|uCOLOR=|uTIME=4,00|P14=1|uNAME=Šířka 33cm|*uPRICE=31,40|P3=280|uTYPE=|uUNIT=m|P12=21|P1=1000,00|P2=1,2|uPRICE1=|P13=21</t>
  </si>
  <si>
    <t>9999-1119</t>
  </si>
  <si>
    <t xml:space="preserve"> Šířka 33cm</t>
  </si>
  <si>
    <t>1244-6</t>
  </si>
  <si>
    <t>OCELOVÝ PÁSEK POZINKOVANÝ</t>
  </si>
  <si>
    <t>DB2C3=0,000000|uUNIT=m|DB2C4=0,000000|DB2C6=0,000000|P3=280|uNAME=páska 30x4 (0,95 kg/m)|*uPRICE=27,62|uTYPE=Páska 30x4|uCOLOR=|P20=1|P12=21|P2=1,2|*DB2C2=8,390000|uPMONT=|DB2C1=18,340000|uTIME=-148,00|P14=1|uPRICE1=|P7=6|P13=21|P1=530,00|DB2C5=0,000000</t>
  </si>
  <si>
    <t>1244-8</t>
  </si>
  <si>
    <t>Páska zinkovaná 30x4 mm (0,95 kg/m), volně /zemnící síť/</t>
  </si>
  <si>
    <t>1244-1</t>
  </si>
  <si>
    <t>OCELOVÝ DRÁT POZINKOVANÝ</t>
  </si>
  <si>
    <t>DB2C3=0,000000|uUNIT=m|DB2C4=0,000000|DB2C6=0,000000|P3=280|uNAME=drát o 10mm(0,62kg/m)|*uPRICE=18,01|uTYPE=Drát 10|uCOLOR=|P20=1|P12=21|P2=1,2|DB2C2=16,110000|uPMONT=|*DB2C1=29,830000|uTIME=-147,00|P14=1|uPRICE1=|P7=6|P13=21|P1=120,00|DB2C5=0,000000</t>
  </si>
  <si>
    <t>1244-3</t>
  </si>
  <si>
    <r>
      <t xml:space="preserve">Drát FeZn10 </t>
    </r>
    <r>
      <rPr>
        <sz val="8"/>
        <color indexed="10"/>
        <rFont val="Calibri"/>
        <family val="2"/>
      </rPr>
      <t>φ</t>
    </r>
    <r>
      <rPr>
        <sz val="8"/>
        <color indexed="10"/>
        <rFont val="Tahoma"/>
        <family val="2"/>
      </rPr>
      <t xml:space="preserve"> 10mm (0,62kg/m), pevně</t>
    </r>
  </si>
  <si>
    <t>1244-199</t>
  </si>
  <si>
    <t>SVORKA HROMOSVODNÍ, UZEMŇOVACÍ</t>
  </si>
  <si>
    <t>P7=6|uPMONT=|uCOLOR=|uTIME=6,50|P14=1|uNAME=svorka páska-drát+mezideska M6|*uPRICE=20,60|P3=280|uTYPE=SR 3b+1 E|uUNIT=ks|P12=21|P1=50,00|P2=1,2|uPRICE1=|P13=21|P20=1</t>
  </si>
  <si>
    <t>1244-243</t>
  </si>
  <si>
    <t>SR 3b+1 E svorka páska-drát+mezideska M6</t>
  </si>
  <si>
    <t>1244-247</t>
  </si>
  <si>
    <t>SR 3a svorka pro zemnící pásku</t>
  </si>
  <si>
    <t>%PMATERIAL;Podružný materiál,  P7 , P12=21</t>
  </si>
  <si>
    <t>Podružný materiál</t>
  </si>
  <si>
    <t>prc</t>
  </si>
  <si>
    <t>3-Z-2</t>
  </si>
  <si>
    <t>Elektromontáže - celkem</t>
  </si>
  <si>
    <t>6-A-3</t>
  </si>
  <si>
    <t>BOURÁNÍ POVRCHŮ PRO KABELOVÉ RÝHY</t>
  </si>
  <si>
    <t>uUNIT=m|P5=800|uNAME=Zemina třídy 3, šíře %P4%mm,hloubka %P5%mm|*uPRICE=3,90|uTYPE=|uCOLOR=|P4=350|P20=1|P12=21|P2=0|uPMONT=|uTIME=0,00|uDM=|uPRICE1=|P13=21|P1=100,00</t>
  </si>
  <si>
    <t>9999-990</t>
  </si>
  <si>
    <t>Řezání spráry v asfaltovém povrchu</t>
  </si>
  <si>
    <t>Vybourání asfaltového povrchu vozovky vč. "kufru"</t>
  </si>
  <si>
    <t>9999-991</t>
  </si>
  <si>
    <t>HLOUBENÍ KABELOVÉ RÝHY</t>
  </si>
  <si>
    <t>9999-999</t>
  </si>
  <si>
    <t xml:space="preserve"> Zemina třídy 3, šíře 350mm,   hloubka 700mm</t>
  </si>
  <si>
    <t>uUNIT=m|P5=800|uNAME=Zemina třídy 3, šíře %P4%mm,hloubka %P5%mm|*uPRICE=3,90|uTYPE=|uCOLOR=|P4=500|P20=1|P12=21|P2=0|uPMONT=|uTIME=0,00|uDM=|uPRICE1=|P13=21|P1=190,00</t>
  </si>
  <si>
    <t xml:space="preserve"> Zemina třídy 3, šíře 500mm,   hloubka 900mm</t>
  </si>
  <si>
    <t xml:space="preserve"> Zemina třídy 3, šíře 650mm,   hloubka 1100mm</t>
  </si>
  <si>
    <t>9999-1067</t>
  </si>
  <si>
    <t>ZŘÍZENÍ KABELOVÉHO LOŽE</t>
  </si>
  <si>
    <t>uUNIT=m|uNAME=Z kopaného písku, bez zakrytí, šíře do 65cm,tloušťka 5cm|*uPRICE=29,00|uTYPE=|uCOLOR=|P20=1|P12=21|P2=0|uPMONT=|uTIME=0,00|uDM=|uPRICE1=|P13=21|P1=500,00</t>
  </si>
  <si>
    <t>9999-1072</t>
  </si>
  <si>
    <t>Z kopaného písku, bez zakrytí, šíře do 65cm, podsyp tl. 5cm + obsyp tl. 5cm</t>
  </si>
  <si>
    <t>Z kopaného písku, bez zakrytí, šíře do 100cm, podsyp tl. 5cm + obsyp tl. 5cm</t>
  </si>
  <si>
    <t>Kopaný písek tříděný 0-4mm /vč. dopravy na stavbu do 50km/   (63.m3*1,6=100,60t)</t>
  </si>
  <si>
    <t>Doprava písku tříděného 0-4mm /doprava na stavbu do 50km tam a zpět/</t>
  </si>
  <si>
    <t>9999-1175</t>
  </si>
  <si>
    <t>ZÁHOZ KABELOVÉ RÝHY</t>
  </si>
  <si>
    <t>uUNIT=m|P5=800|uNAME=Zemina třídy 3, šíře %P4%mm,hloubka %P5%mm|*uPRICE=2,30|uTYPE=|uCOLOR=|P4=350|P20=1|P12=21|P2=0|uPMONT=|uTIME=0,00|uDM=|uPRICE1=|P13=21|P1=100,00</t>
  </si>
  <si>
    <t>9999-1180</t>
  </si>
  <si>
    <t xml:space="preserve"> Zemina třídy 3, šíře 350mm,   hloubka 600mm</t>
  </si>
  <si>
    <t>uUNIT=m|P5=800|uNAME=Zemina třídy 3, šíře %P4%mm,hloubka %P5%mm|*uPRICE=2,30|uTYPE=|uCOLOR=|P4=500|P20=1|P12=21|P2=0|uPMONT=|uTIME=0,00|uDM=|uPRICE1=|P13=21|P1=190,00</t>
  </si>
  <si>
    <t xml:space="preserve"> Zemina třídy 3, šíře 500mm,   hloubka 800mm</t>
  </si>
  <si>
    <t>uUNIT=m|P5=800|uNAME=Zemina třídy 3, šíře %P4%mm,hloubka %P5%mm|*uPRICE=2,30|uTYPE=|uCOLOR=|P4=600|P20=1|P12=21|P2=0|uPMONT=|uTIME=0,00|uDM=|uPRICE1=|P13=21|P1=40</t>
  </si>
  <si>
    <t xml:space="preserve"> Zemina třídy 3, šíře 650mm,   hloubka 1000mm</t>
  </si>
  <si>
    <t>6-Z-3</t>
  </si>
  <si>
    <t>Zemní práce - celkem</t>
  </si>
  <si>
    <t>Hodnota</t>
  </si>
  <si>
    <t>Nadpis rekapitulace</t>
  </si>
  <si>
    <t>Seznam prací a dodávek elektrotechnických zařízení</t>
  </si>
  <si>
    <t>dbMemo</t>
  </si>
  <si>
    <t>Akce</t>
  </si>
  <si>
    <t>Národní hřebčín Kladruby nad Labem, Stavební úpravy v areálu Borek</t>
  </si>
  <si>
    <t>Projekt</t>
  </si>
  <si>
    <t>SO 11 Venkovní kabelové rozvody NN</t>
  </si>
  <si>
    <t>Investor</t>
  </si>
  <si>
    <t>Z. č.</t>
  </si>
  <si>
    <t>dbText</t>
  </si>
  <si>
    <t>A. č.</t>
  </si>
  <si>
    <t>Smlouva</t>
  </si>
  <si>
    <t>Rejnyš Jaroslav</t>
  </si>
  <si>
    <t>Kontroloval</t>
  </si>
  <si>
    <r>
      <t xml:space="preserve">Vondra Radko                      </t>
    </r>
    <r>
      <rPr>
        <b/>
        <sz val="10"/>
        <color indexed="8"/>
        <rFont val="Lucida Calligraphy"/>
        <family val="4"/>
      </rPr>
      <t>Ing.Vondra Radko, v. r.</t>
    </r>
  </si>
  <si>
    <t>Datum</t>
  </si>
  <si>
    <t>30.05.2019</t>
  </si>
  <si>
    <t>dbDate</t>
  </si>
  <si>
    <t>Radko Vondra - PRIDOS, Hradec Králové</t>
  </si>
  <si>
    <t>CÚ</t>
  </si>
  <si>
    <r>
      <t xml:space="preserve">2019 </t>
    </r>
    <r>
      <rPr>
        <sz val="9"/>
        <color indexed="8"/>
        <rFont val="Tahoma"/>
        <family val="2"/>
      </rPr>
      <t>/HZS = 380,-Kč/</t>
    </r>
  </si>
  <si>
    <t>Poznámka</t>
  </si>
  <si>
    <t>Uvedené ceny jsou v Kč a nezahrnují DPH, pokud to není uvedeno.</t>
  </si>
  <si>
    <t>Doprava dodávek  (5,0) %</t>
  </si>
  <si>
    <t>5,00</t>
  </si>
  <si>
    <t>dbSingle</t>
  </si>
  <si>
    <t>Přesun dodávek  (3,0) %</t>
  </si>
  <si>
    <t>3,00</t>
  </si>
  <si>
    <t>PPV  (1 nebo 6) %</t>
  </si>
  <si>
    <t>6,00</t>
  </si>
  <si>
    <t>PPV zemních prací, nátěrů  (1,0) %</t>
  </si>
  <si>
    <t>1,00</t>
  </si>
  <si>
    <t>Dodavat. dokumentace  (1,0 - 1,5) %</t>
  </si>
  <si>
    <t>1,50</t>
  </si>
  <si>
    <t>Rizika a pojištění  (1,5 - 2,5) %</t>
  </si>
  <si>
    <t>2,00</t>
  </si>
  <si>
    <t>Opravy v záruce  (5 - 7) %</t>
  </si>
  <si>
    <t>0,00</t>
  </si>
  <si>
    <t>GZS  (3,25 nebo 8,4) %</t>
  </si>
  <si>
    <t>3,25</t>
  </si>
  <si>
    <t>Provozní vlivy (1,5 - 2,5) %</t>
  </si>
  <si>
    <t>Kompletační činnost - a</t>
  </si>
  <si>
    <t>0,18</t>
  </si>
  <si>
    <t>Kompletační činnost - b</t>
  </si>
  <si>
    <t>0,952842</t>
  </si>
  <si>
    <t>dbDouble;6</t>
  </si>
  <si>
    <t>Kompletační činnost - k1</t>
  </si>
  <si>
    <t>0,32</t>
  </si>
  <si>
    <t>Kompletační činnost - k2</t>
  </si>
  <si>
    <t>1,35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</si>
  <si>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</si>
  <si>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</si>
  <si>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</si>
  <si>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</si>
  <si>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</si>
  <si>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Likvidace stávajícího vybouraného betonu, živice vč. nakládky, odvozu výkopku, likvidace na skládce do 10 km včetně skládkovného</t>
  </si>
  <si>
    <t>Vybourání betonového krytu vč. podkladu</t>
  </si>
  <si>
    <t>Obnova železobetonového povrchu vč. podkladu</t>
  </si>
  <si>
    <t>Oprava hydroizolace</t>
  </si>
  <si>
    <t>D+M plastová šachta s plynotěsným poklopem D400</t>
  </si>
  <si>
    <t xml:space="preserve">    711 - Izolace proti vodě, vlhkosti a plynům</t>
  </si>
  <si>
    <t>250</t>
  </si>
  <si>
    <t>997013821</t>
  </si>
  <si>
    <t>Poplatek za uložení na skládce (skládkovné) stavebního odpadu s obsahem azbestu kód odpadu 170 605</t>
  </si>
  <si>
    <t>CS ÚRS 2019 02</t>
  </si>
  <si>
    <t>332097637</t>
  </si>
  <si>
    <t>143,526-25,319</t>
  </si>
  <si>
    <t>711</t>
  </si>
  <si>
    <t>Izolace proti vodě, vlhkosti a plynům</t>
  </si>
  <si>
    <t>264</t>
  </si>
  <si>
    <t>711191201</t>
  </si>
  <si>
    <t>Provedení izolace proti zemní vlhkosti hydroizolační stěrkou vodorovné na betonu, 2 vrstvy vč.dodávky</t>
  </si>
  <si>
    <t>706748108</t>
  </si>
  <si>
    <t>265</t>
  </si>
  <si>
    <t>711192201</t>
  </si>
  <si>
    <t>Provedení izolace proti zemní vlhkosti hydroizolační stěrkou svislé na betonu, 2 vrstvy vč. dodávky</t>
  </si>
  <si>
    <t>1977430206</t>
  </si>
  <si>
    <t>266</t>
  </si>
  <si>
    <t>998711202</t>
  </si>
  <si>
    <t>Přesun hmot procentní pro izolace proti vodě, vlhkosti a plynům v objektech v do 12 m</t>
  </si>
  <si>
    <t>-926908881</t>
  </si>
  <si>
    <t>251</t>
  </si>
  <si>
    <t>998713202</t>
  </si>
  <si>
    <t>Přesun hmot procentní pro izolace tepelné v objektech v do 12 m</t>
  </si>
  <si>
    <t>1506593505</t>
  </si>
  <si>
    <t>252</t>
  </si>
  <si>
    <t>998762202</t>
  </si>
  <si>
    <t>Přesun hmot procentní pro kce tesařské v objektech v do 12 m</t>
  </si>
  <si>
    <t>73651766</t>
  </si>
  <si>
    <t>253</t>
  </si>
  <si>
    <t>998763402</t>
  </si>
  <si>
    <t>Přesun hmot procentní pro sádrokartonové konstrukce v objektech v do 12 m</t>
  </si>
  <si>
    <t>943950532</t>
  </si>
  <si>
    <t>254</t>
  </si>
  <si>
    <t>998764202</t>
  </si>
  <si>
    <t>Přesun hmot procentní pro konstrukce klempířské v objektech v do 12 m</t>
  </si>
  <si>
    <t>-783713057</t>
  </si>
  <si>
    <t>255</t>
  </si>
  <si>
    <t>765133001</t>
  </si>
  <si>
    <t>Krytina vláknocementová sklonu do 30° skládaná ze šablon s povrchem hladkým</t>
  </si>
  <si>
    <t>-1175285142</t>
  </si>
  <si>
    <t>1351,37</t>
  </si>
  <si>
    <t>765133011</t>
  </si>
  <si>
    <t>Okapová hrana vláknocementové krytiny jednoduché krytí ze šablon povrchem hladkým</t>
  </si>
  <si>
    <t>-1910270328</t>
  </si>
  <si>
    <t>73,42+5,7+15,0*2</t>
  </si>
  <si>
    <t>257</t>
  </si>
  <si>
    <t>765133035</t>
  </si>
  <si>
    <t>Hřeben vláknocementové krytiny z hřebenáčů s větracím pásem</t>
  </si>
  <si>
    <t>-1598511082</t>
  </si>
  <si>
    <t>73,42+5,7</t>
  </si>
  <si>
    <t>249</t>
  </si>
  <si>
    <t>765192001</t>
  </si>
  <si>
    <t>Nouzové (provizorní) zakrytí střechy plachtou</t>
  </si>
  <si>
    <t>2141542735</t>
  </si>
  <si>
    <t>258</t>
  </si>
  <si>
    <t>998765202</t>
  </si>
  <si>
    <t>Přesun hmot procentní pro krytiny skládané v objektech v do 12 m</t>
  </si>
  <si>
    <t>-1856902942</t>
  </si>
  <si>
    <t>259</t>
  </si>
  <si>
    <t>998766202</t>
  </si>
  <si>
    <t>Přesun hmot procentní pro konstrukce truhlářské v objektech v do 12 m</t>
  </si>
  <si>
    <t>1244016190</t>
  </si>
  <si>
    <t>260</t>
  </si>
  <si>
    <t>998767202</t>
  </si>
  <si>
    <t>Přesun hmot procentní pro zámečnické konstrukce v objektech v do 12 m</t>
  </si>
  <si>
    <t>-1772594362</t>
  </si>
  <si>
    <t>261</t>
  </si>
  <si>
    <t>998771202</t>
  </si>
  <si>
    <t>Přesun hmot procentní pro podlahy z dlaždic v objektech v do 12 m</t>
  </si>
  <si>
    <t>1257681613</t>
  </si>
  <si>
    <t>PVC homogenní zátěžová antibakteriální, nášlapná vrstva 0,90mm, třída zátěže 34/43, otlak do 0,03mm, R10, hořlavost Bfl S1</t>
  </si>
  <si>
    <t>262</t>
  </si>
  <si>
    <t>998776202</t>
  </si>
  <si>
    <t>Přesun hmot procentní pro podlahy povlakové v objektech v do 12 m</t>
  </si>
  <si>
    <t>292450369</t>
  </si>
  <si>
    <t>263</t>
  </si>
  <si>
    <t>998781202</t>
  </si>
  <si>
    <t>Přesun hmot procentní pro obklady keramické v objektech v do 12 m</t>
  </si>
  <si>
    <t>-1839253528</t>
  </si>
  <si>
    <t>1552,0+507,0+1137,0</t>
  </si>
  <si>
    <t>1670,0+1552</t>
  </si>
  <si>
    <t>12d</t>
  </si>
  <si>
    <t>Stíněný kabel datový, kategorie CAT 6 (po bytech)</t>
  </si>
  <si>
    <r>
      <t xml:space="preserve">Materiál ostatní, </t>
    </r>
    <r>
      <rPr>
        <b/>
        <i/>
        <sz val="10"/>
        <rFont val="Calibri"/>
        <family val="2"/>
        <scheme val="minor"/>
      </rPr>
      <t>montáže</t>
    </r>
  </si>
  <si>
    <r>
      <t xml:space="preserve">Sádra stavební 25 kg   -   dodávka, </t>
    </r>
    <r>
      <rPr>
        <i/>
        <sz val="9"/>
        <rFont val="Calibri"/>
        <family val="2"/>
        <scheme val="minor"/>
      </rPr>
      <t>montáž</t>
    </r>
  </si>
  <si>
    <r>
      <t xml:space="preserve">Hmoždinky stavební plastové HM 10 s vruty   -   dodávka, </t>
    </r>
    <r>
      <rPr>
        <i/>
        <sz val="9"/>
        <rFont val="Calibri"/>
        <family val="2"/>
        <scheme val="minor"/>
      </rPr>
      <t>montáž</t>
    </r>
  </si>
  <si>
    <r>
      <t xml:space="preserve">Protipožární průchodka (zeď do 150 mm)   -   dodávka, </t>
    </r>
    <r>
      <rPr>
        <i/>
        <sz val="9"/>
        <rFont val="Calibri"/>
        <family val="2"/>
        <scheme val="minor"/>
      </rPr>
      <t>montáž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</si>
  <si>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RACK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</si>
  <si>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</si>
  <si>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zvonkového tabla a DRZ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</si>
  <si>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anténního stožáru 4 m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</si>
  <si>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WIFI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</si>
  <si>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</si>
  <si>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R (VKV)</t>
    </r>
  </si>
  <si>
    <r>
      <rPr>
        <i/>
        <sz val="9"/>
        <rFont val="Calibri"/>
        <family val="2"/>
        <scheme val="minor"/>
      </rPr>
      <t>Montáž</t>
    </r>
    <r>
      <rPr>
        <sz val="9"/>
        <rFont val="Calibri"/>
        <family val="2"/>
        <scheme val="minor"/>
      </rPr>
      <t xml:space="preserve"> hromosvodového vedení na anténní stožár</t>
    </r>
  </si>
  <si>
    <r>
      <rPr>
        <i/>
        <sz val="9"/>
        <rFont val="Calibri"/>
        <family val="2"/>
        <scheme val="minor"/>
      </rPr>
      <t>Vypracování</t>
    </r>
    <r>
      <rPr>
        <sz val="9"/>
        <rFont val="Calibri"/>
        <family val="2"/>
        <scheme val="minor"/>
      </rPr>
      <t xml:space="preserve"> PD dle skutečnosti pro DATA a pro STA   (hod-PD=hod*1,25)</t>
    </r>
  </si>
  <si>
    <t>rozvaděč RACK /dodávka silnoproudu pod položkou Rint/</t>
  </si>
  <si>
    <t>Asfaltový beton vrstva obrusná ACO 16 (ABJ) tl 50 mm š přes 3 m z nemodifikovaného asfaltu</t>
  </si>
  <si>
    <t>577145121</t>
  </si>
  <si>
    <t xml:space="preserve">Poznámka k položce:
- uložení na skládku obce
</t>
  </si>
  <si>
    <t>128,632 "odstraňovaná podkl.vrstva komunikací</t>
  </si>
  <si>
    <t>Poznámka k položce:
- uložení na skládku obce
- nutno uvést v SOD</t>
  </si>
  <si>
    <t>"schema 05/Os" 5</t>
  </si>
  <si>
    <t>SDK podhled deska 1xRF 12,5 bez TI dvouvrstvá spodní kce profil CD+UD</t>
  </si>
  <si>
    <t>SDK obklad dřevěných kcí uzavřeného tvaru š do 0,8 m desky 1xRF 15</t>
  </si>
  <si>
    <t>SDK podhled deska 1xH2RF 12,5 bez TI dvouvrstvá spodní kce profil CD+UD</t>
  </si>
  <si>
    <t>SDK stěna předsazená tl 62,5 mm profil CW+UW 50 deska 1xRF 12,5 TI 40 mm EI 30</t>
  </si>
  <si>
    <t>SDK příčka tl 105 mm profil CW+UW 75 desky 1xRF 15 TI 60 mm EI 45 Rw 45 dB</t>
  </si>
  <si>
    <t xml:space="preserve">Poznámka k položce:
- náklady na dočasný zábor pozemků
- úhrada oprávněných poplatků 
- vzorkování materiálu dle požadavků investora (obklady, dlažby , nátěry)
</t>
  </si>
  <si>
    <t>1 Bourací práce prostupy</t>
  </si>
  <si>
    <t>2 Trubní vedení - vnitřní ležatá kanalizace splašková</t>
  </si>
  <si>
    <t>4 Trubní vedení - vnitřní připojovací a stoupací gravitační kanalizace</t>
  </si>
  <si>
    <t>5 Trubní vedení - kanalizace tvarovky, armatury, výpustky</t>
  </si>
  <si>
    <t>6 Zařizovací předměty a vybavení</t>
  </si>
  <si>
    <t>7 Trubní vedení - vnitřní požární vodovod</t>
  </si>
  <si>
    <t>8 Trubní vedení - vnitřní rozvod studené vody, teplé vody a cirkulace</t>
  </si>
  <si>
    <t>9 Trubní vedení - vodovod armatury, zařízení</t>
  </si>
  <si>
    <t>s polypropylenovým vláknem</t>
  </si>
  <si>
    <t>včetně soklových PVC lišt</t>
  </si>
  <si>
    <t xml:space="preserve">Dodávky - celkem   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</si>
</sst>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</numFmts>
  <fonts count="14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rgb="FF003366"/>
      <name val="Arial CE"/>
      <family val="2"/>
    </font>
    <font>
      <sz val="8"/>
      <color rgb="FF800080"/>
      <name val="Arial CE"/>
      <family val="2"/>
    </font>
    <font>
      <i/>
      <sz val="7"/>
      <color rgb="FF969696"/>
      <name val="Arial CE"/>
      <family val="2"/>
    </font>
    <font>
      <sz val="8"/>
      <color rgb="FF0000A8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48"/>
      <name val="Arial CE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4"/>
      <color rgb="FFFF0000"/>
      <name val="Arial CE"/>
      <family val="2"/>
    </font>
    <font>
      <b/>
      <u val="single"/>
      <sz val="14"/>
      <color indexed="57"/>
      <name val="Arial CE"/>
      <family val="2"/>
    </font>
    <font>
      <u val="single"/>
      <sz val="14"/>
      <color indexed="57"/>
      <name val="Arial CE"/>
      <family val="2"/>
    </font>
    <font>
      <b/>
      <u val="single"/>
      <sz val="9"/>
      <color indexed="57"/>
      <name val="Arial CE"/>
      <family val="2"/>
    </font>
    <font>
      <sz val="1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u val="single"/>
      <sz val="1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indexed="12"/>
      <name val="Arial CE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48"/>
      <name val="Calibri"/>
      <family val="2"/>
      <scheme val="minor"/>
    </font>
    <font>
      <b/>
      <sz val="9"/>
      <name val="Arial"/>
      <family val="2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color rgb="FF7030A0"/>
      <name val="Tahoma"/>
      <family val="2"/>
    </font>
    <font>
      <sz val="8"/>
      <color rgb="FF0070C0"/>
      <name val="Tahoma"/>
      <family val="2"/>
    </font>
    <font>
      <sz val="9"/>
      <color indexed="8"/>
      <name val="Tahoma"/>
      <family val="2"/>
    </font>
    <font>
      <sz val="9"/>
      <color rgb="FF7030A0"/>
      <name val="Arial CE"/>
      <family val="2"/>
    </font>
    <font>
      <i/>
      <sz val="9"/>
      <color rgb="FF0070C0"/>
      <name val="Arial CE"/>
      <family val="2"/>
    </font>
    <font>
      <sz val="8"/>
      <color rgb="FFFF0000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00EE6C"/>
      <name val="Tahoma"/>
      <family val="2"/>
    </font>
    <font>
      <sz val="8"/>
      <color rgb="FF00B050"/>
      <name val="Arial"/>
      <family val="2"/>
    </font>
    <font>
      <sz val="8"/>
      <color rgb="FFC00000"/>
      <name val="Arial"/>
      <family val="2"/>
    </font>
    <font>
      <i/>
      <sz val="8"/>
      <color indexed="8"/>
      <name val="Tahoma"/>
      <family val="2"/>
    </font>
    <font>
      <u val="single"/>
      <sz val="8"/>
      <color indexed="10"/>
      <name val="Tahoma"/>
      <family val="2"/>
    </font>
    <font>
      <i/>
      <sz val="8"/>
      <color rgb="FF7030A0"/>
      <name val="Arial"/>
      <family val="2"/>
    </font>
    <font>
      <sz val="8"/>
      <color rgb="FFC0000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8"/>
      <color rgb="FFFF0000"/>
      <name val="Tahoma"/>
      <family val="2"/>
    </font>
    <font>
      <i/>
      <sz val="8"/>
      <color rgb="FF0070C0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Tahoma"/>
      <family val="2"/>
    </font>
    <font>
      <b/>
      <i/>
      <u val="single"/>
      <sz val="10"/>
      <color rgb="FFFF0000"/>
      <name val="Calibri"/>
      <family val="2"/>
      <scheme val="minor"/>
    </font>
    <font>
      <i/>
      <sz val="8"/>
      <color indexed="10"/>
      <name val="Tahoma"/>
      <family val="2"/>
    </font>
    <font>
      <i/>
      <u val="single"/>
      <sz val="8"/>
      <color indexed="10"/>
      <name val="Tahoma"/>
      <family val="2"/>
    </font>
    <font>
      <i/>
      <sz val="9"/>
      <color rgb="FFFF0000"/>
      <name val="Tahoma"/>
      <family val="2"/>
    </font>
    <font>
      <i/>
      <sz val="9"/>
      <name val="Tahoma"/>
      <family val="2"/>
    </font>
    <font>
      <sz val="9"/>
      <color rgb="FFFF0000"/>
      <name val="Tahoma"/>
      <family val="2"/>
    </font>
    <font>
      <sz val="8"/>
      <color indexed="10"/>
      <name val="Calibri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8"/>
      <name val="Tahoma"/>
      <family val="2"/>
    </font>
    <font>
      <b/>
      <sz val="12"/>
      <color rgb="FF7030A0"/>
      <name val="Tahoma"/>
      <family val="2"/>
    </font>
    <font>
      <b/>
      <sz val="10"/>
      <color indexed="8"/>
      <name val="Lucida Calligraphy"/>
      <family val="4"/>
    </font>
    <font>
      <b/>
      <i/>
      <sz val="13"/>
      <name val="Lucida Calligraphy"/>
      <family val="4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 tint="0.34999001026153564"/>
      <name val="Arial CE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102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5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25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6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8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0" fontId="4" fillId="0" borderId="25" xfId="21" applyFont="1" applyFill="1" applyBorder="1">
      <alignment/>
      <protection/>
    </xf>
    <xf numFmtId="49" fontId="39" fillId="0" borderId="26" xfId="21" applyNumberFormat="1" applyFont="1" applyFill="1" applyBorder="1">
      <alignment/>
      <protection/>
    </xf>
    <xf numFmtId="49" fontId="4" fillId="0" borderId="29" xfId="21" applyNumberFormat="1" applyFont="1" applyFill="1" applyBorder="1">
      <alignment/>
      <protection/>
    </xf>
    <xf numFmtId="0" fontId="40" fillId="0" borderId="0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0" fontId="40" fillId="0" borderId="26" xfId="21" applyFont="1" applyFill="1" applyBorder="1">
      <alignment/>
      <protection/>
    </xf>
    <xf numFmtId="49" fontId="4" fillId="0" borderId="35" xfId="21" applyNumberFormat="1" applyFont="1" applyFill="1" applyBorder="1" applyAlignment="1">
      <alignment horizontal="left"/>
      <protection/>
    </xf>
    <xf numFmtId="0" fontId="4" fillId="0" borderId="33" xfId="21" applyNumberFormat="1" applyFont="1" applyFill="1" applyBorder="1">
      <alignment/>
      <protection/>
    </xf>
    <xf numFmtId="0" fontId="4" fillId="0" borderId="32" xfId="21" applyNumberFormat="1" applyFont="1" applyFill="1" applyBorder="1">
      <alignment/>
      <protection/>
    </xf>
    <xf numFmtId="0" fontId="4" fillId="0" borderId="34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6" xfId="21" applyFont="1" applyFill="1" applyBorder="1">
      <alignment/>
      <protection/>
    </xf>
    <xf numFmtId="3" fontId="4" fillId="0" borderId="34" xfId="21" applyNumberFormat="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35" xfId="21" applyFont="1" applyFill="1" applyBorder="1">
      <alignment/>
      <protection/>
    </xf>
    <xf numFmtId="3" fontId="4" fillId="0" borderId="0" xfId="21" applyNumberFormat="1">
      <alignment/>
      <protection/>
    </xf>
    <xf numFmtId="0" fontId="15" fillId="0" borderId="40" xfId="21" applyFont="1" applyFill="1" applyBorder="1" applyAlignment="1">
      <alignment horizontal="centerContinuous" vertical="center"/>
      <protection/>
    </xf>
    <xf numFmtId="0" fontId="6" fillId="0" borderId="41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4" fillId="0" borderId="42" xfId="21" applyFont="1" applyFill="1" applyBorder="1" applyAlignment="1">
      <alignment horizontal="centerContinuous" vertical="center"/>
      <protection/>
    </xf>
    <xf numFmtId="0" fontId="18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left"/>
      <protection/>
    </xf>
    <xf numFmtId="0" fontId="4" fillId="0" borderId="45" xfId="21" applyFont="1" applyFill="1" applyBorder="1" applyAlignment="1">
      <alignment horizontal="centerContinuous"/>
      <protection/>
    </xf>
    <xf numFmtId="0" fontId="18" fillId="0" borderId="44" xfId="21" applyFont="1" applyFill="1" applyBorder="1" applyAlignment="1">
      <alignment horizontal="centerContinuous"/>
      <protection/>
    </xf>
    <xf numFmtId="0" fontId="4" fillId="0" borderId="44" xfId="21" applyFont="1" applyFill="1" applyBorder="1" applyAlignment="1">
      <alignment horizontal="centerContinuous"/>
      <protection/>
    </xf>
    <xf numFmtId="0" fontId="4" fillId="0" borderId="46" xfId="21" applyFont="1" applyFill="1" applyBorder="1">
      <alignment/>
      <protection/>
    </xf>
    <xf numFmtId="0" fontId="4" fillId="0" borderId="47" xfId="21" applyFont="1" applyFill="1" applyBorder="1">
      <alignment/>
      <protection/>
    </xf>
    <xf numFmtId="3" fontId="4" fillId="0" borderId="48" xfId="21" applyNumberFormat="1" applyFont="1" applyFill="1" applyBorder="1">
      <alignment/>
      <protection/>
    </xf>
    <xf numFmtId="0" fontId="4" fillId="0" borderId="49" xfId="21" applyFont="1" applyFill="1" applyBorder="1">
      <alignment/>
      <protection/>
    </xf>
    <xf numFmtId="3" fontId="4" fillId="0" borderId="50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3" fontId="4" fillId="0" borderId="36" xfId="21" applyNumberFormat="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0" fontId="4" fillId="0" borderId="54" xfId="21" applyFont="1" applyFill="1" applyBorder="1">
      <alignment/>
      <protection/>
    </xf>
    <xf numFmtId="3" fontId="4" fillId="0" borderId="55" xfId="21" applyNumberFormat="1" applyFont="1" applyFill="1" applyBorder="1">
      <alignment/>
      <protection/>
    </xf>
    <xf numFmtId="0" fontId="4" fillId="0" borderId="56" xfId="21" applyFont="1" applyFill="1" applyBorder="1">
      <alignment/>
      <protection/>
    </xf>
    <xf numFmtId="3" fontId="4" fillId="0" borderId="57" xfId="21" applyNumberFormat="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59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60" xfId="21" applyFont="1" applyFill="1" applyBorder="1">
      <alignment/>
      <protection/>
    </xf>
    <xf numFmtId="169" fontId="6" fillId="0" borderId="44" xfId="21" applyNumberFormat="1" applyFont="1" applyFill="1" applyBorder="1">
      <alignment/>
      <protection/>
    </xf>
    <xf numFmtId="0" fontId="6" fillId="0" borderId="45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7" xfId="21" applyFont="1" applyFill="1" applyBorder="1" applyAlignment="1">
      <alignment/>
      <protection/>
    </xf>
    <xf numFmtId="0" fontId="4" fillId="0" borderId="26" xfId="21" applyFont="1" applyFill="1" applyBorder="1" applyAlignment="1">
      <alignment vertical="justify"/>
      <protection/>
    </xf>
    <xf numFmtId="0" fontId="4" fillId="0" borderId="61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40" fillId="0" borderId="62" xfId="22" applyFont="1" applyFill="1" applyBorder="1">
      <alignment/>
      <protection/>
    </xf>
    <xf numFmtId="0" fontId="4" fillId="0" borderId="62" xfId="22" applyFill="1" applyBorder="1">
      <alignment/>
      <protection/>
    </xf>
    <xf numFmtId="0" fontId="23" fillId="0" borderId="62" xfId="22" applyFont="1" applyFill="1" applyBorder="1" applyAlignment="1">
      <alignment horizontal="right"/>
      <protection/>
    </xf>
    <xf numFmtId="0" fontId="4" fillId="0" borderId="62" xfId="22" applyFill="1" applyBorder="1" applyAlignment="1">
      <alignment horizontal="left"/>
      <protection/>
    </xf>
    <xf numFmtId="0" fontId="4" fillId="0" borderId="63" xfId="22" applyFill="1" applyBorder="1">
      <alignment/>
      <protection/>
    </xf>
    <xf numFmtId="0" fontId="40" fillId="0" borderId="64" xfId="22" applyFont="1" applyFill="1" applyBorder="1">
      <alignment/>
      <protection/>
    </xf>
    <xf numFmtId="0" fontId="4" fillId="0" borderId="64" xfId="22" applyFill="1" applyBorder="1">
      <alignment/>
      <protection/>
    </xf>
    <xf numFmtId="0" fontId="23" fillId="0" borderId="26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7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2" fillId="0" borderId="65" xfId="22" applyNumberFormat="1" applyFont="1" applyFill="1" applyBorder="1">
      <alignment/>
      <protection/>
    </xf>
    <xf numFmtId="0" fontId="42" fillId="0" borderId="31" xfId="22" applyFont="1" applyFill="1" applyBorder="1" applyAlignment="1">
      <alignment horizontal="center"/>
      <protection/>
    </xf>
    <xf numFmtId="0" fontId="42" fillId="0" borderId="31" xfId="22" applyNumberFormat="1" applyFont="1" applyFill="1" applyBorder="1" applyAlignment="1">
      <alignment horizontal="center"/>
      <protection/>
    </xf>
    <xf numFmtId="0" fontId="42" fillId="0" borderId="66" xfId="22" applyFont="1" applyFill="1" applyBorder="1" applyAlignment="1">
      <alignment horizontal="center"/>
      <protection/>
    </xf>
    <xf numFmtId="49" fontId="42" fillId="0" borderId="37" xfId="22" applyNumberFormat="1" applyFont="1" applyFill="1" applyBorder="1">
      <alignment/>
      <protection/>
    </xf>
    <xf numFmtId="49" fontId="40" fillId="0" borderId="36" xfId="22" applyNumberFormat="1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center"/>
      <protection/>
    </xf>
    <xf numFmtId="0" fontId="42" fillId="0" borderId="36" xfId="22" applyNumberFormat="1" applyFont="1" applyFill="1" applyBorder="1" applyAlignment="1">
      <alignment horizontal="center"/>
      <protection/>
    </xf>
    <xf numFmtId="0" fontId="42" fillId="0" borderId="39" xfId="22" applyFont="1" applyFill="1" applyBorder="1" applyAlignment="1">
      <alignment horizontal="center"/>
      <protection/>
    </xf>
    <xf numFmtId="0" fontId="18" fillId="0" borderId="46" xfId="22" applyFont="1" applyFill="1" applyBorder="1" applyAlignment="1">
      <alignment horizontal="center"/>
      <protection/>
    </xf>
    <xf numFmtId="49" fontId="18" fillId="0" borderId="67" xfId="22" applyNumberFormat="1" applyFont="1" applyFill="1" applyBorder="1" applyAlignment="1">
      <alignment horizontal="left"/>
      <protection/>
    </xf>
    <xf numFmtId="0" fontId="18" fillId="0" borderId="67" xfId="22" applyFont="1" applyFill="1" applyBorder="1">
      <alignment/>
      <protection/>
    </xf>
    <xf numFmtId="0" fontId="4" fillId="0" borderId="67" xfId="22" applyFill="1" applyBorder="1" applyAlignment="1">
      <alignment horizontal="center"/>
      <protection/>
    </xf>
    <xf numFmtId="0" fontId="4" fillId="0" borderId="67" xfId="22" applyNumberFormat="1" applyFill="1" applyBorder="1" applyAlignment="1">
      <alignment horizontal="right"/>
      <protection/>
    </xf>
    <xf numFmtId="0" fontId="4" fillId="0" borderId="68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3" fillId="0" borderId="0" xfId="22" applyFont="1">
      <alignment/>
      <protection/>
    </xf>
    <xf numFmtId="0" fontId="4" fillId="0" borderId="46" xfId="22" applyFont="1" applyFill="1" applyBorder="1" applyAlignment="1">
      <alignment horizontal="center"/>
      <protection/>
    </xf>
    <xf numFmtId="49" fontId="0" fillId="0" borderId="67" xfId="22" applyNumberFormat="1" applyFont="1" applyFill="1" applyBorder="1" applyAlignment="1">
      <alignment horizontal="left"/>
      <protection/>
    </xf>
    <xf numFmtId="0" fontId="0" fillId="0" borderId="67" xfId="22" applyFont="1" applyFill="1" applyBorder="1" applyAlignment="1">
      <alignment wrapText="1"/>
      <protection/>
    </xf>
    <xf numFmtId="49" fontId="0" fillId="0" borderId="67" xfId="22" applyNumberFormat="1" applyFont="1" applyFill="1" applyBorder="1" applyAlignment="1">
      <alignment horizontal="center" shrinkToFit="1"/>
      <protection/>
    </xf>
    <xf numFmtId="4" fontId="0" fillId="0" borderId="67" xfId="22" applyNumberFormat="1" applyFont="1" applyFill="1" applyBorder="1" applyAlignment="1">
      <alignment horizontal="right"/>
      <protection/>
    </xf>
    <xf numFmtId="4" fontId="0" fillId="0" borderId="68" xfId="22" applyNumberFormat="1" applyFont="1" applyFill="1" applyBorder="1">
      <alignment/>
      <protection/>
    </xf>
    <xf numFmtId="0" fontId="44" fillId="0" borderId="0" xfId="21" applyFont="1" applyFill="1" applyBorder="1" applyAlignment="1" applyProtection="1">
      <alignment horizontal="left" vertical="center"/>
      <protection/>
    </xf>
    <xf numFmtId="49" fontId="40" fillId="0" borderId="69" xfId="22" applyNumberFormat="1" applyFont="1" applyFill="1" applyBorder="1" applyAlignment="1">
      <alignment horizontal="left"/>
      <protection/>
    </xf>
    <xf numFmtId="0" fontId="40" fillId="0" borderId="69" xfId="22" applyFont="1" applyFill="1" applyBorder="1">
      <alignment/>
      <protection/>
    </xf>
    <xf numFmtId="0" fontId="4" fillId="0" borderId="69" xfId="22" applyFill="1" applyBorder="1" applyAlignment="1">
      <alignment horizontal="center"/>
      <protection/>
    </xf>
    <xf numFmtId="4" fontId="4" fillId="0" borderId="69" xfId="22" applyNumberFormat="1" applyFill="1" applyBorder="1" applyAlignment="1">
      <alignment horizontal="right"/>
      <protection/>
    </xf>
    <xf numFmtId="4" fontId="18" fillId="0" borderId="48" xfId="22" applyNumberFormat="1" applyFont="1" applyFill="1" applyBorder="1">
      <alignment/>
      <protection/>
    </xf>
    <xf numFmtId="0" fontId="4" fillId="0" borderId="30" xfId="22" applyFill="1" applyBorder="1" applyAlignment="1">
      <alignment horizontal="center"/>
      <protection/>
    </xf>
    <xf numFmtId="49" fontId="40" fillId="0" borderId="32" xfId="22" applyNumberFormat="1" applyFont="1" applyFill="1" applyBorder="1" applyAlignment="1">
      <alignment horizontal="left"/>
      <protection/>
    </xf>
    <xf numFmtId="0" fontId="40" fillId="0" borderId="32" xfId="22" applyFont="1" applyFill="1" applyBorder="1">
      <alignment/>
      <protection/>
    </xf>
    <xf numFmtId="0" fontId="4" fillId="0" borderId="32" xfId="22" applyFill="1" applyBorder="1" applyAlignment="1">
      <alignment horizontal="center"/>
      <protection/>
    </xf>
    <xf numFmtId="4" fontId="4" fillId="0" borderId="32" xfId="22" applyNumberFormat="1" applyFill="1" applyBorder="1" applyAlignment="1">
      <alignment horizontal="right"/>
      <protection/>
    </xf>
    <xf numFmtId="4" fontId="18" fillId="0" borderId="34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7" xfId="22" applyFill="1" applyBorder="1" applyAlignment="1">
      <alignment horizontal="center"/>
      <protection/>
    </xf>
    <xf numFmtId="0" fontId="4" fillId="0" borderId="36" xfId="22" applyFill="1" applyBorder="1" applyAlignment="1">
      <alignment horizontal="center"/>
      <protection/>
    </xf>
    <xf numFmtId="4" fontId="4" fillId="0" borderId="36" xfId="22" applyNumberFormat="1" applyFill="1" applyBorder="1" applyAlignment="1">
      <alignment horizontal="right"/>
      <protection/>
    </xf>
    <xf numFmtId="4" fontId="18" fillId="0" borderId="39" xfId="22" applyNumberFormat="1" applyFont="1" applyFill="1" applyBorder="1">
      <alignment/>
      <protection/>
    </xf>
    <xf numFmtId="49" fontId="18" fillId="0" borderId="70" xfId="22" applyNumberFormat="1" applyFont="1" applyFill="1" applyBorder="1" applyAlignment="1">
      <alignment horizontal="left"/>
      <protection/>
    </xf>
    <xf numFmtId="0" fontId="18" fillId="0" borderId="70" xfId="22" applyFont="1" applyFill="1" applyBorder="1">
      <alignment/>
      <protection/>
    </xf>
    <xf numFmtId="0" fontId="4" fillId="0" borderId="70" xfId="22" applyFill="1" applyBorder="1" applyAlignment="1">
      <alignment horizontal="center"/>
      <protection/>
    </xf>
    <xf numFmtId="0" fontId="4" fillId="0" borderId="70" xfId="22" applyNumberFormat="1" applyFill="1" applyBorder="1" applyAlignment="1">
      <alignment horizontal="right"/>
      <protection/>
    </xf>
    <xf numFmtId="0" fontId="4" fillId="0" borderId="66" xfId="22" applyNumberFormat="1" applyFill="1" applyBorder="1">
      <alignment/>
      <protection/>
    </xf>
    <xf numFmtId="0" fontId="40" fillId="0" borderId="36" xfId="22" applyFont="1" applyFill="1" applyBorder="1">
      <alignment/>
      <protection/>
    </xf>
    <xf numFmtId="0" fontId="4" fillId="0" borderId="53" xfId="22" applyFill="1" applyBorder="1" applyAlignment="1">
      <alignment horizontal="center"/>
      <protection/>
    </xf>
    <xf numFmtId="0" fontId="4" fillId="0" borderId="26" xfId="22" applyFill="1" applyBorder="1" applyAlignment="1">
      <alignment horizontal="center"/>
      <protection/>
    </xf>
    <xf numFmtId="49" fontId="40" fillId="0" borderId="0" xfId="22" applyNumberFormat="1" applyFont="1" applyFill="1" applyBorder="1" applyAlignment="1">
      <alignment horizontal="left"/>
      <protection/>
    </xf>
    <xf numFmtId="0" fontId="40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8" fillId="5" borderId="71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8" fillId="0" borderId="27" xfId="22" applyNumberFormat="1" applyFont="1" applyFill="1" applyBorder="1">
      <alignment/>
      <protection/>
    </xf>
    <xf numFmtId="0" fontId="4" fillId="0" borderId="61" xfId="22" applyBorder="1">
      <alignment/>
      <protection/>
    </xf>
    <xf numFmtId="0" fontId="4" fillId="0" borderId="72" xfId="22" applyBorder="1">
      <alignment/>
      <protection/>
    </xf>
    <xf numFmtId="4" fontId="4" fillId="0" borderId="73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6" borderId="0" xfId="22" applyFill="1">
      <alignment/>
      <protection/>
    </xf>
    <xf numFmtId="0" fontId="4" fillId="0" borderId="0" xfId="22" applyBorder="1">
      <alignment/>
      <protection/>
    </xf>
    <xf numFmtId="0" fontId="45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6" fillId="0" borderId="0" xfId="22" applyFont="1" applyBorder="1">
      <alignment/>
      <protection/>
    </xf>
    <xf numFmtId="3" fontId="46" fillId="0" borderId="0" xfId="22" applyNumberFormat="1" applyFont="1" applyBorder="1" applyAlignment="1">
      <alignment horizontal="right"/>
      <protection/>
    </xf>
    <xf numFmtId="4" fontId="46" fillId="0" borderId="0" xfId="22" applyNumberFormat="1" applyFont="1" applyBorder="1">
      <alignment/>
      <protection/>
    </xf>
    <xf numFmtId="0" fontId="45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49" fontId="42" fillId="0" borderId="74" xfId="22" applyNumberFormat="1" applyFont="1" applyFill="1" applyBorder="1">
      <alignment/>
      <protection/>
    </xf>
    <xf numFmtId="0" fontId="42" fillId="0" borderId="52" xfId="22" applyFont="1" applyFill="1" applyBorder="1" applyAlignment="1">
      <alignment horizontal="center"/>
      <protection/>
    </xf>
    <xf numFmtId="0" fontId="42" fillId="0" borderId="52" xfId="22" applyNumberFormat="1" applyFont="1" applyFill="1" applyBorder="1" applyAlignment="1">
      <alignment horizontal="center"/>
      <protection/>
    </xf>
    <xf numFmtId="0" fontId="42" fillId="0" borderId="75" xfId="22" applyFont="1" applyFill="1" applyBorder="1" applyAlignment="1">
      <alignment horizontal="center"/>
      <protection/>
    </xf>
    <xf numFmtId="0" fontId="44" fillId="0" borderId="0" xfId="21" applyFont="1" applyAlignment="1" applyProtection="1">
      <alignment horizontal="left" vertical="center"/>
      <protection/>
    </xf>
    <xf numFmtId="0" fontId="0" fillId="6" borderId="67" xfId="22" applyFont="1" applyFill="1" applyBorder="1" applyAlignment="1">
      <alignment wrapText="1"/>
      <protection/>
    </xf>
    <xf numFmtId="4" fontId="0" fillId="0" borderId="35" xfId="22" applyNumberFormat="1" applyFont="1" applyFill="1" applyBorder="1" applyAlignment="1">
      <alignment horizontal="right"/>
      <protection/>
    </xf>
    <xf numFmtId="49" fontId="23" fillId="0" borderId="67" xfId="22" applyNumberFormat="1" applyFont="1" applyFill="1" applyBorder="1" applyAlignment="1">
      <alignment horizontal="left"/>
      <protection/>
    </xf>
    <xf numFmtId="49" fontId="18" fillId="7" borderId="67" xfId="22" applyNumberFormat="1" applyFont="1" applyFill="1" applyBorder="1" applyAlignment="1">
      <alignment horizontal="left"/>
      <protection/>
    </xf>
    <xf numFmtId="0" fontId="12" fillId="7" borderId="67" xfId="22" applyFont="1" applyFill="1" applyBorder="1" applyAlignment="1">
      <alignment wrapText="1"/>
      <protection/>
    </xf>
    <xf numFmtId="0" fontId="4" fillId="7" borderId="67" xfId="22" applyFill="1" applyBorder="1" applyAlignment="1">
      <alignment horizontal="center"/>
      <protection/>
    </xf>
    <xf numFmtId="0" fontId="4" fillId="7" borderId="67" xfId="22" applyNumberFormat="1" applyFill="1" applyBorder="1" applyAlignment="1">
      <alignment horizontal="right"/>
      <protection/>
    </xf>
    <xf numFmtId="0" fontId="4" fillId="7" borderId="68" xfId="22" applyNumberFormat="1" applyFill="1" applyBorder="1">
      <alignment/>
      <protection/>
    </xf>
    <xf numFmtId="49" fontId="0" fillId="7" borderId="67" xfId="22" applyNumberFormat="1" applyFont="1" applyFill="1" applyBorder="1" applyAlignment="1">
      <alignment horizontal="center" shrinkToFit="1"/>
      <protection/>
    </xf>
    <xf numFmtId="4" fontId="0" fillId="7" borderId="67" xfId="22" applyNumberFormat="1" applyFont="1" applyFill="1" applyBorder="1" applyAlignment="1">
      <alignment horizontal="right"/>
      <protection/>
    </xf>
    <xf numFmtId="4" fontId="0" fillId="7" borderId="68" xfId="22" applyNumberFormat="1" applyFont="1" applyFill="1" applyBorder="1">
      <alignment/>
      <protection/>
    </xf>
    <xf numFmtId="4" fontId="4" fillId="0" borderId="67" xfId="22" applyNumberFormat="1" applyFill="1" applyBorder="1" applyAlignment="1">
      <alignment horizontal="right"/>
      <protection/>
    </xf>
    <xf numFmtId="4" fontId="18" fillId="0" borderId="68" xfId="22" applyNumberFormat="1" applyFont="1" applyFill="1" applyBorder="1">
      <alignment/>
      <protection/>
    </xf>
    <xf numFmtId="0" fontId="4" fillId="0" borderId="46" xfId="22" applyFill="1" applyBorder="1" applyAlignment="1">
      <alignment horizontal="center"/>
      <protection/>
    </xf>
    <xf numFmtId="49" fontId="40" fillId="0" borderId="67" xfId="22" applyNumberFormat="1" applyFont="1" applyFill="1" applyBorder="1" applyAlignment="1">
      <alignment horizontal="left"/>
      <protection/>
    </xf>
    <xf numFmtId="0" fontId="40" fillId="0" borderId="67" xfId="22" applyFont="1" applyFill="1" applyBorder="1">
      <alignment/>
      <protection/>
    </xf>
    <xf numFmtId="0" fontId="18" fillId="0" borderId="65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wrapText="1"/>
      <protection/>
    </xf>
    <xf numFmtId="0" fontId="22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76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76" xfId="0" applyFont="1" applyBorder="1" applyAlignment="1" applyProtection="1">
      <alignment vertical="center"/>
      <protection locked="0"/>
    </xf>
    <xf numFmtId="4" fontId="0" fillId="0" borderId="67" xfId="22" applyNumberFormat="1" applyFont="1" applyFill="1" applyBorder="1" applyAlignment="1" applyProtection="1">
      <alignment horizontal="right"/>
      <protection locked="0"/>
    </xf>
    <xf numFmtId="4" fontId="4" fillId="0" borderId="69" xfId="22" applyNumberFormat="1" applyFill="1" applyBorder="1" applyAlignment="1" applyProtection="1">
      <alignment horizontal="right"/>
      <protection locked="0"/>
    </xf>
    <xf numFmtId="4" fontId="4" fillId="0" borderId="32" xfId="22" applyNumberFormat="1" applyFill="1" applyBorder="1" applyAlignment="1" applyProtection="1">
      <alignment horizontal="right"/>
      <protection locked="0"/>
    </xf>
    <xf numFmtId="4" fontId="4" fillId="0" borderId="36" xfId="22" applyNumberFormat="1" applyFill="1" applyBorder="1" applyAlignment="1" applyProtection="1">
      <alignment horizontal="right"/>
      <protection locked="0"/>
    </xf>
    <xf numFmtId="0" fontId="4" fillId="0" borderId="67" xfId="22" applyNumberFormat="1" applyFill="1" applyBorder="1" applyAlignment="1" applyProtection="1">
      <alignment horizontal="right"/>
      <protection locked="0"/>
    </xf>
    <xf numFmtId="0" fontId="4" fillId="0" borderId="70" xfId="22" applyNumberFormat="1" applyFill="1" applyBorder="1" applyAlignment="1" applyProtection="1">
      <alignment horizontal="right"/>
      <protection locked="0"/>
    </xf>
    <xf numFmtId="0" fontId="4" fillId="7" borderId="67" xfId="22" applyNumberFormat="1" applyFill="1" applyBorder="1" applyAlignment="1" applyProtection="1">
      <alignment horizontal="right"/>
      <protection locked="0"/>
    </xf>
    <xf numFmtId="4" fontId="0" fillId="7" borderId="67" xfId="22" applyNumberFormat="1" applyFont="1" applyFill="1" applyBorder="1" applyAlignment="1" applyProtection="1">
      <alignment horizontal="right"/>
      <protection locked="0"/>
    </xf>
    <xf numFmtId="4" fontId="4" fillId="0" borderId="67" xfId="22" applyNumberFormat="1" applyFill="1" applyBorder="1" applyAlignment="1" applyProtection="1">
      <alignment horizontal="right"/>
      <protection locked="0"/>
    </xf>
    <xf numFmtId="0" fontId="2" fillId="0" borderId="0" xfId="23" applyProtection="1">
      <alignment/>
      <protection/>
    </xf>
    <xf numFmtId="0" fontId="2" fillId="0" borderId="0" xfId="23">
      <alignment/>
      <protection/>
    </xf>
    <xf numFmtId="0" fontId="55" fillId="0" borderId="0" xfId="24" applyFont="1" applyFill="1" applyProtection="1">
      <alignment/>
      <protection/>
    </xf>
    <xf numFmtId="0" fontId="56" fillId="0" borderId="0" xfId="24" applyFont="1" applyFill="1" applyAlignment="1" applyProtection="1">
      <alignment horizontal="center"/>
      <protection/>
    </xf>
    <xf numFmtId="0" fontId="55" fillId="0" borderId="0" xfId="24" applyFont="1" applyFill="1" applyAlignment="1" applyProtection="1">
      <alignment horizontal="center" wrapText="1"/>
      <protection/>
    </xf>
    <xf numFmtId="0" fontId="55" fillId="0" borderId="0" xfId="24" applyFont="1" applyFill="1" applyAlignment="1" applyProtection="1">
      <alignment horizontal="center"/>
      <protection/>
    </xf>
    <xf numFmtId="0" fontId="2" fillId="0" borderId="72" xfId="23" applyBorder="1" applyProtection="1">
      <alignment/>
      <protection/>
    </xf>
    <xf numFmtId="0" fontId="2" fillId="8" borderId="0" xfId="23" applyFill="1" applyProtection="1">
      <alignment/>
      <protection/>
    </xf>
    <xf numFmtId="0" fontId="2" fillId="0" borderId="0" xfId="23" applyAlignment="1" applyProtection="1">
      <alignment horizontal="center"/>
      <protection/>
    </xf>
    <xf numFmtId="0" fontId="18" fillId="8" borderId="0" xfId="23" applyFont="1" applyFill="1" applyAlignment="1" applyProtection="1">
      <alignment horizontal="center"/>
      <protection/>
    </xf>
    <xf numFmtId="0" fontId="18" fillId="9" borderId="0" xfId="23" applyFont="1" applyFill="1" applyAlignment="1" applyProtection="1">
      <alignment horizontal="center"/>
      <protection/>
    </xf>
    <xf numFmtId="0" fontId="2" fillId="9" borderId="0" xfId="23" applyFill="1" applyProtection="1">
      <alignment/>
      <protection/>
    </xf>
    <xf numFmtId="0" fontId="2" fillId="8" borderId="72" xfId="23" applyFill="1" applyBorder="1" applyProtection="1">
      <alignment/>
      <protection/>
    </xf>
    <xf numFmtId="171" fontId="2" fillId="0" borderId="72" xfId="23" applyNumberFormat="1" applyBorder="1" applyProtection="1">
      <alignment/>
      <protection/>
    </xf>
    <xf numFmtId="171" fontId="2" fillId="0" borderId="0" xfId="23" applyNumberFormat="1" applyProtection="1">
      <alignment/>
      <protection/>
    </xf>
    <xf numFmtId="0" fontId="58" fillId="8" borderId="0" xfId="23" applyFont="1" applyFill="1" applyAlignment="1" applyProtection="1">
      <alignment horizontal="center"/>
      <protection/>
    </xf>
    <xf numFmtId="0" fontId="59" fillId="8" borderId="0" xfId="23" applyFont="1" applyFill="1" applyProtection="1">
      <alignment/>
      <protection/>
    </xf>
    <xf numFmtId="0" fontId="59" fillId="9" borderId="0" xfId="23" applyFont="1" applyFill="1" applyProtection="1">
      <alignment/>
      <protection/>
    </xf>
    <xf numFmtId="171" fontId="2" fillId="0" borderId="0" xfId="23" applyNumberFormat="1">
      <alignment/>
      <protection/>
    </xf>
    <xf numFmtId="0" fontId="23" fillId="0" borderId="0" xfId="23" applyFont="1" applyBorder="1" applyProtection="1">
      <alignment/>
      <protection/>
    </xf>
    <xf numFmtId="0" fontId="2" fillId="0" borderId="0" xfId="23" applyBorder="1" applyProtection="1">
      <alignment/>
      <protection/>
    </xf>
    <xf numFmtId="0" fontId="61" fillId="0" borderId="0" xfId="23" applyFont="1" applyBorder="1" applyAlignment="1" applyProtection="1">
      <alignment vertical="center"/>
      <protection/>
    </xf>
    <xf numFmtId="0" fontId="63" fillId="0" borderId="0" xfId="23" applyFont="1" applyBorder="1" applyProtection="1">
      <alignment/>
      <protection/>
    </xf>
    <xf numFmtId="0" fontId="23" fillId="0" borderId="0" xfId="23" applyFont="1" applyBorder="1" applyAlignment="1" applyProtection="1">
      <alignment horizontal="center"/>
      <protection/>
    </xf>
    <xf numFmtId="0" fontId="2" fillId="0" borderId="0" xfId="23" applyFill="1" applyBorder="1" applyProtection="1">
      <alignment/>
      <protection/>
    </xf>
    <xf numFmtId="0" fontId="2" fillId="0" borderId="0" xfId="23" applyFill="1" applyProtection="1">
      <alignment/>
      <protection/>
    </xf>
    <xf numFmtId="0" fontId="2" fillId="0" borderId="0" xfId="23" applyFill="1">
      <alignment/>
      <protection/>
    </xf>
    <xf numFmtId="0" fontId="23" fillId="0" borderId="0" xfId="23" applyFont="1">
      <alignment/>
      <protection/>
    </xf>
    <xf numFmtId="0" fontId="64" fillId="0" borderId="0" xfId="23" applyFont="1" applyFill="1" applyProtection="1">
      <alignment/>
      <protection/>
    </xf>
    <xf numFmtId="0" fontId="64" fillId="0" borderId="0" xfId="23" applyFont="1" applyAlignment="1" applyProtection="1">
      <alignment horizontal="center"/>
      <protection/>
    </xf>
    <xf numFmtId="0" fontId="2" fillId="0" borderId="0" xfId="23" applyFill="1" applyBorder="1" applyAlignment="1" applyProtection="1">
      <alignment horizontal="center"/>
      <protection/>
    </xf>
    <xf numFmtId="0" fontId="2" fillId="0" borderId="0" xfId="23" applyAlignment="1">
      <alignment horizontal="center"/>
      <protection/>
    </xf>
    <xf numFmtId="0" fontId="2" fillId="0" borderId="76" xfId="23" applyBorder="1" applyProtection="1">
      <alignment/>
      <protection/>
    </xf>
    <xf numFmtId="0" fontId="65" fillId="10" borderId="76" xfId="23" applyFont="1" applyFill="1" applyBorder="1" applyAlignment="1" applyProtection="1">
      <alignment horizontal="left" indent="1"/>
      <protection/>
    </xf>
    <xf numFmtId="0" fontId="65" fillId="0" borderId="76" xfId="23" applyFont="1" applyFill="1" applyBorder="1" applyAlignment="1" applyProtection="1">
      <alignment horizontal="left" inden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65" fillId="0" borderId="76" xfId="23" applyFont="1" applyFill="1" applyBorder="1" applyAlignment="1" applyProtection="1">
      <alignment horizontal="left" wrapText="1"/>
      <protection/>
    </xf>
    <xf numFmtId="0" fontId="2" fillId="0" borderId="76" xfId="23" applyBorder="1" applyAlignment="1" applyProtection="1">
      <alignment horizontal="center" wrapText="1"/>
      <protection/>
    </xf>
    <xf numFmtId="0" fontId="64" fillId="0" borderId="76" xfId="23" applyFont="1" applyBorder="1" applyAlignment="1" applyProtection="1">
      <alignment horizontal="center"/>
      <protection/>
    </xf>
    <xf numFmtId="0" fontId="2" fillId="0" borderId="76" xfId="23" applyBorder="1" applyAlignment="1" applyProtection="1">
      <alignment horizontal="center"/>
      <protection/>
    </xf>
    <xf numFmtId="0" fontId="2" fillId="0" borderId="76" xfId="23" applyBorder="1" applyAlignment="1">
      <alignment horizontal="center"/>
      <protection/>
    </xf>
    <xf numFmtId="0" fontId="66" fillId="0" borderId="76" xfId="24" applyFont="1" applyFill="1" applyBorder="1" applyProtection="1">
      <alignment/>
      <protection/>
    </xf>
    <xf numFmtId="0" fontId="67" fillId="0" borderId="76" xfId="24" applyFont="1" applyFill="1" applyBorder="1" applyAlignment="1" applyProtection="1">
      <alignment horizontal="center"/>
      <protection/>
    </xf>
    <xf numFmtId="0" fontId="68" fillId="0" borderId="77" xfId="23" applyFont="1" applyBorder="1" applyAlignment="1" applyProtection="1">
      <alignment wrapText="1"/>
      <protection/>
    </xf>
    <xf numFmtId="0" fontId="69" fillId="0" borderId="77" xfId="23" applyFont="1" applyFill="1" applyBorder="1" applyProtection="1">
      <alignment/>
      <protection/>
    </xf>
    <xf numFmtId="0" fontId="69" fillId="11" borderId="77" xfId="23" applyFont="1" applyFill="1" applyBorder="1" applyProtection="1">
      <alignment/>
      <protection/>
    </xf>
    <xf numFmtId="0" fontId="70" fillId="0" borderId="77" xfId="23" applyFont="1" applyBorder="1" applyAlignment="1" applyProtection="1">
      <alignment horizontal="center"/>
      <protection/>
    </xf>
    <xf numFmtId="0" fontId="70" fillId="0" borderId="77" xfId="23" applyFont="1" applyBorder="1" applyAlignment="1" applyProtection="1">
      <alignment horizontal="center" wrapText="1"/>
      <protection/>
    </xf>
    <xf numFmtId="0" fontId="2" fillId="0" borderId="77" xfId="23" applyBorder="1" applyAlignment="1" applyProtection="1">
      <alignment horizontal="center"/>
      <protection/>
    </xf>
    <xf numFmtId="0" fontId="64" fillId="0" borderId="77" xfId="23" applyFont="1" applyBorder="1" applyAlignment="1" applyProtection="1">
      <alignment horizontal="center"/>
      <protection/>
    </xf>
    <xf numFmtId="0" fontId="2" fillId="0" borderId="77" xfId="23" applyBorder="1" applyAlignment="1" applyProtection="1">
      <alignment horizontal="center" wrapText="1"/>
      <protection/>
    </xf>
    <xf numFmtId="0" fontId="71" fillId="0" borderId="77" xfId="23" applyFont="1" applyBorder="1" applyAlignment="1" applyProtection="1">
      <alignment horizontal="center" wrapText="1"/>
      <protection/>
    </xf>
    <xf numFmtId="0" fontId="70" fillId="12" borderId="69" xfId="23" applyFont="1" applyFill="1" applyBorder="1" applyAlignment="1">
      <alignment horizontal="center" wrapText="1"/>
      <protection/>
    </xf>
    <xf numFmtId="0" fontId="4" fillId="0" borderId="0" xfId="23" applyFont="1">
      <alignment/>
      <protection/>
    </xf>
    <xf numFmtId="0" fontId="4" fillId="8" borderId="76" xfId="23" applyFont="1" applyFill="1" applyBorder="1" applyAlignment="1">
      <alignment horizontal="center"/>
      <protection/>
    </xf>
    <xf numFmtId="0" fontId="66" fillId="0" borderId="76" xfId="24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1" fillId="0" borderId="69" xfId="23" applyFont="1" applyBorder="1" applyProtection="1">
      <alignment/>
      <protection/>
    </xf>
    <xf numFmtId="0" fontId="1" fillId="11" borderId="76" xfId="23" applyFont="1" applyFill="1" applyBorder="1" applyProtection="1">
      <alignment/>
      <protection/>
    </xf>
    <xf numFmtId="0" fontId="72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horizontal="right"/>
      <protection/>
    </xf>
    <xf numFmtId="0" fontId="2" fillId="0" borderId="69" xfId="23" applyBorder="1" applyAlignment="1" applyProtection="1">
      <alignment horizontal="center"/>
      <protection/>
    </xf>
    <xf numFmtId="0" fontId="64" fillId="11" borderId="69" xfId="23" applyFont="1" applyFill="1" applyBorder="1" applyProtection="1">
      <alignment/>
      <protection/>
    </xf>
    <xf numFmtId="0" fontId="72" fillId="0" borderId="76" xfId="23" applyFont="1" applyBorder="1" applyAlignment="1" applyProtection="1">
      <alignment horizontal="center"/>
      <protection/>
    </xf>
    <xf numFmtId="0" fontId="73" fillId="0" borderId="76" xfId="23" applyFont="1" applyBorder="1" applyAlignment="1" applyProtection="1">
      <alignment horizontal="center"/>
      <protection/>
    </xf>
    <xf numFmtId="171" fontId="4" fillId="0" borderId="76" xfId="23" applyNumberFormat="1" applyFont="1" applyFill="1" applyBorder="1" applyProtection="1">
      <alignment/>
      <protection/>
    </xf>
    <xf numFmtId="4" fontId="2" fillId="0" borderId="76" xfId="23" applyNumberFormat="1" applyBorder="1" applyAlignment="1" applyProtection="1">
      <alignment horizontal="right" indent="1"/>
      <protection/>
    </xf>
    <xf numFmtId="0" fontId="4" fillId="0" borderId="0" xfId="23" applyFont="1" applyFill="1" applyProtection="1">
      <alignment/>
      <protection/>
    </xf>
    <xf numFmtId="0" fontId="74" fillId="0" borderId="0" xfId="23" applyFont="1" applyFill="1" applyAlignment="1">
      <alignment horizontal="right" indent="1"/>
      <protection/>
    </xf>
    <xf numFmtId="0" fontId="75" fillId="0" borderId="0" xfId="23" applyFont="1">
      <alignment/>
      <protection/>
    </xf>
    <xf numFmtId="4" fontId="4" fillId="0" borderId="0" xfId="23" applyNumberFormat="1" applyFont="1">
      <alignment/>
      <protection/>
    </xf>
    <xf numFmtId="0" fontId="1" fillId="0" borderId="76" xfId="23" applyFont="1" applyBorder="1" applyProtection="1">
      <alignment/>
      <protection/>
    </xf>
    <xf numFmtId="0" fontId="75" fillId="0" borderId="0" xfId="23" applyFont="1" applyFill="1" applyProtection="1">
      <alignment/>
      <protection/>
    </xf>
    <xf numFmtId="0" fontId="1" fillId="0" borderId="76" xfId="23" applyFont="1" applyBorder="1" applyAlignment="1" applyProtection="1">
      <alignment horizontal="right"/>
      <protection/>
    </xf>
    <xf numFmtId="0" fontId="1" fillId="0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horizontal="right"/>
      <protection/>
    </xf>
    <xf numFmtId="0" fontId="1" fillId="0" borderId="76" xfId="23" applyFont="1" applyBorder="1" applyAlignment="1" applyProtection="1">
      <alignment horizontal="center"/>
      <protection/>
    </xf>
    <xf numFmtId="49" fontId="1" fillId="6" borderId="78" xfId="23" applyNumberFormat="1" applyFont="1" applyFill="1" applyBorder="1" applyAlignment="1" applyProtection="1">
      <alignment horizontal="left" wrapText="1"/>
      <protection/>
    </xf>
    <xf numFmtId="0" fontId="1" fillId="0" borderId="76" xfId="23" applyFont="1" applyFill="1" applyBorder="1" applyAlignment="1" applyProtection="1">
      <alignment horizontal="center"/>
      <protection/>
    </xf>
    <xf numFmtId="0" fontId="72" fillId="11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wrapText="1"/>
      <protection/>
    </xf>
    <xf numFmtId="0" fontId="1" fillId="11" borderId="76" xfId="23" applyFont="1" applyFill="1" applyBorder="1" applyAlignment="1" applyProtection="1">
      <alignment wrapText="1"/>
      <protection/>
    </xf>
    <xf numFmtId="0" fontId="1" fillId="0" borderId="76" xfId="23" applyFont="1" applyFill="1" applyBorder="1" applyAlignment="1" applyProtection="1">
      <alignment horizontal="right" wrapText="1"/>
      <protection/>
    </xf>
    <xf numFmtId="0" fontId="1" fillId="0" borderId="76" xfId="23" applyFont="1" applyBorder="1" applyAlignment="1" applyProtection="1">
      <alignment wrapText="1"/>
      <protection/>
    </xf>
    <xf numFmtId="0" fontId="79" fillId="11" borderId="76" xfId="23" applyFont="1" applyFill="1" applyBorder="1" applyProtection="1">
      <alignment/>
      <protection/>
    </xf>
    <xf numFmtId="0" fontId="79" fillId="0" borderId="76" xfId="23" applyFont="1" applyFill="1" applyBorder="1" applyProtection="1">
      <alignment/>
      <protection/>
    </xf>
    <xf numFmtId="0" fontId="79" fillId="0" borderId="76" xfId="23" applyFont="1" applyFill="1" applyBorder="1" applyAlignment="1" applyProtection="1">
      <alignment horizontal="right"/>
      <protection/>
    </xf>
    <xf numFmtId="4" fontId="64" fillId="0" borderId="76" xfId="23" applyNumberFormat="1" applyFont="1" applyBorder="1" applyAlignment="1" applyProtection="1">
      <alignment horizontal="right" indent="1"/>
      <protection/>
    </xf>
    <xf numFmtId="0" fontId="80" fillId="0" borderId="0" xfId="23" applyFont="1">
      <alignment/>
      <protection/>
    </xf>
    <xf numFmtId="0" fontId="51" fillId="0" borderId="0" xfId="23" applyFont="1">
      <alignment/>
      <protection/>
    </xf>
    <xf numFmtId="0" fontId="1" fillId="0" borderId="76" xfId="23" applyFont="1" applyFill="1" applyBorder="1" applyAlignment="1" applyProtection="1">
      <alignment horizontal="right" indent="1"/>
      <protection/>
    </xf>
    <xf numFmtId="0" fontId="82" fillId="0" borderId="69" xfId="23" applyFont="1" applyFill="1" applyBorder="1" applyAlignment="1" applyProtection="1">
      <alignment horizontal="right" indent="1"/>
      <protection/>
    </xf>
    <xf numFmtId="0" fontId="83" fillId="0" borderId="76" xfId="23" applyFont="1" applyFill="1" applyBorder="1" applyProtection="1">
      <alignment/>
      <protection/>
    </xf>
    <xf numFmtId="0" fontId="84" fillId="0" borderId="76" xfId="23" applyFont="1" applyBorder="1" applyProtection="1">
      <alignment/>
      <protection/>
    </xf>
    <xf numFmtId="0" fontId="85" fillId="11" borderId="76" xfId="23" applyFont="1" applyFill="1" applyBorder="1" applyProtection="1">
      <alignment/>
      <protection/>
    </xf>
    <xf numFmtId="0" fontId="85" fillId="0" borderId="76" xfId="23" applyFont="1" applyBorder="1" applyProtection="1">
      <alignment/>
      <protection/>
    </xf>
    <xf numFmtId="0" fontId="85" fillId="0" borderId="76" xfId="23" applyFont="1" applyBorder="1" applyAlignment="1" applyProtection="1">
      <alignment horizontal="right"/>
      <protection/>
    </xf>
    <xf numFmtId="0" fontId="82" fillId="13" borderId="69" xfId="23" applyFont="1" applyFill="1" applyBorder="1" applyAlignment="1" applyProtection="1">
      <alignment wrapText="1"/>
      <protection/>
    </xf>
    <xf numFmtId="0" fontId="1" fillId="11" borderId="69" xfId="23" applyFont="1" applyFill="1" applyBorder="1" applyProtection="1">
      <alignment/>
      <protection/>
    </xf>
    <xf numFmtId="0" fontId="1" fillId="0" borderId="69" xfId="23" applyFont="1" applyFill="1" applyBorder="1" applyAlignment="1" applyProtection="1">
      <alignment horizontal="right" indent="1"/>
      <protection/>
    </xf>
    <xf numFmtId="0" fontId="1" fillId="0" borderId="69" xfId="23" applyFont="1" applyBorder="1" applyAlignment="1" applyProtection="1">
      <alignment horizontal="center"/>
      <protection/>
    </xf>
    <xf numFmtId="0" fontId="82" fillId="13" borderId="76" xfId="23" applyFont="1" applyFill="1" applyBorder="1" applyAlignment="1" applyProtection="1">
      <alignment wrapText="1"/>
      <protection/>
    </xf>
    <xf numFmtId="0" fontId="82" fillId="14" borderId="69" xfId="23" applyFont="1" applyFill="1" applyBorder="1" applyAlignment="1" applyProtection="1">
      <alignment wrapText="1"/>
      <protection/>
    </xf>
    <xf numFmtId="0" fontId="82" fillId="14" borderId="76" xfId="23" applyFont="1" applyFill="1" applyBorder="1" applyAlignment="1" applyProtection="1">
      <alignment wrapText="1"/>
      <protection/>
    </xf>
    <xf numFmtId="4" fontId="71" fillId="0" borderId="76" xfId="23" applyNumberFormat="1" applyFont="1" applyBorder="1" applyAlignment="1" applyProtection="1">
      <alignment horizontal="right" indent="1"/>
      <protection/>
    </xf>
    <xf numFmtId="0" fontId="23" fillId="0" borderId="0" xfId="23" applyFont="1" applyFill="1">
      <alignment/>
      <protection/>
    </xf>
    <xf numFmtId="0" fontId="90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wrapText="1"/>
      <protection/>
    </xf>
    <xf numFmtId="0" fontId="66" fillId="0" borderId="76" xfId="23" applyFont="1" applyBorder="1" applyProtection="1">
      <alignment/>
      <protection/>
    </xf>
    <xf numFmtId="0" fontId="1" fillId="0" borderId="77" xfId="23" applyFont="1" applyFill="1" applyBorder="1" applyProtection="1">
      <alignment/>
      <protection/>
    </xf>
    <xf numFmtId="0" fontId="1" fillId="11" borderId="77" xfId="23" applyFont="1" applyFill="1" applyBorder="1" applyProtection="1">
      <alignment/>
      <protection/>
    </xf>
    <xf numFmtId="4" fontId="2" fillId="0" borderId="77" xfId="23" applyNumberFormat="1" applyBorder="1" applyAlignment="1" applyProtection="1">
      <alignment horizontal="right" indent="1"/>
      <protection/>
    </xf>
    <xf numFmtId="171" fontId="4" fillId="0" borderId="77" xfId="23" applyNumberFormat="1" applyFont="1" applyBorder="1" applyAlignment="1" applyProtection="1">
      <alignment horizontal="right" indent="1"/>
      <protection/>
    </xf>
    <xf numFmtId="0" fontId="91" fillId="0" borderId="69" xfId="23" applyFont="1" applyFill="1" applyBorder="1" applyAlignment="1" applyProtection="1">
      <alignment/>
      <protection/>
    </xf>
    <xf numFmtId="0" fontId="91" fillId="11" borderId="69" xfId="23" applyFont="1" applyFill="1" applyBorder="1" applyAlignment="1" applyProtection="1">
      <alignment/>
      <protection/>
    </xf>
    <xf numFmtId="0" fontId="71" fillId="0" borderId="69" xfId="23" applyFont="1" applyBorder="1" applyAlignment="1" applyProtection="1">
      <alignment horizontal="center"/>
      <protection/>
    </xf>
    <xf numFmtId="0" fontId="91" fillId="0" borderId="69" xfId="23" applyFont="1" applyBorder="1" applyAlignment="1" applyProtection="1">
      <alignment horizontal="center"/>
      <protection/>
    </xf>
    <xf numFmtId="4" fontId="52" fillId="0" borderId="69" xfId="23" applyNumberFormat="1" applyFont="1" applyBorder="1" applyAlignment="1" applyProtection="1">
      <alignment horizontal="right"/>
      <protection/>
    </xf>
    <xf numFmtId="0" fontId="71" fillId="0" borderId="69" xfId="23" applyFont="1" applyBorder="1" applyAlignment="1" applyProtection="1">
      <alignment horizontal="right"/>
      <protection/>
    </xf>
    <xf numFmtId="4" fontId="71" fillId="0" borderId="69" xfId="23" applyNumberFormat="1" applyFont="1" applyBorder="1" applyAlignment="1" applyProtection="1">
      <alignment horizontal="right"/>
      <protection/>
    </xf>
    <xf numFmtId="0" fontId="2" fillId="0" borderId="0" xfId="23" applyFill="1" applyAlignment="1" applyProtection="1">
      <alignment/>
      <protection/>
    </xf>
    <xf numFmtId="0" fontId="74" fillId="0" borderId="0" xfId="23" applyFont="1" applyFill="1" applyAlignment="1">
      <alignment horizontal="right"/>
      <protection/>
    </xf>
    <xf numFmtId="0" fontId="4" fillId="0" borderId="0" xfId="23" applyFont="1" applyAlignment="1">
      <alignment/>
      <protection/>
    </xf>
    <xf numFmtId="4" fontId="4" fillId="0" borderId="0" xfId="23" applyNumberFormat="1" applyFont="1" applyAlignment="1">
      <alignment/>
      <protection/>
    </xf>
    <xf numFmtId="0" fontId="23" fillId="0" borderId="0" xfId="23" applyFont="1" applyAlignment="1">
      <alignment/>
      <protection/>
    </xf>
    <xf numFmtId="0" fontId="2" fillId="0" borderId="0" xfId="23" applyAlignment="1">
      <alignment/>
      <protection/>
    </xf>
    <xf numFmtId="0" fontId="2" fillId="0" borderId="35" xfId="23" applyBorder="1" applyAlignment="1" applyProtection="1">
      <alignment horizontal="center"/>
      <protection/>
    </xf>
    <xf numFmtId="0" fontId="91" fillId="0" borderId="0" xfId="23" applyFont="1" applyFill="1" applyBorder="1" applyProtection="1">
      <alignment/>
      <protection/>
    </xf>
    <xf numFmtId="0" fontId="64" fillId="0" borderId="0" xfId="23" applyFont="1" applyFill="1" applyBorder="1" applyProtection="1">
      <alignment/>
      <protection/>
    </xf>
    <xf numFmtId="0" fontId="71" fillId="0" borderId="0" xfId="23" applyFont="1" applyBorder="1" applyAlignment="1" applyProtection="1">
      <alignment horizontal="center"/>
      <protection/>
    </xf>
    <xf numFmtId="0" fontId="91" fillId="0" borderId="0" xfId="23" applyFont="1" applyBorder="1" applyAlignment="1" applyProtection="1">
      <alignment horizontal="center"/>
      <protection/>
    </xf>
    <xf numFmtId="4" fontId="52" fillId="0" borderId="0" xfId="23" applyNumberFormat="1" applyFont="1" applyBorder="1" applyAlignment="1" applyProtection="1">
      <alignment horizontal="right" indent="1"/>
      <protection/>
    </xf>
    <xf numFmtId="0" fontId="71" fillId="0" borderId="0" xfId="23" applyFont="1" applyBorder="1" applyAlignment="1" applyProtection="1">
      <alignment horizontal="right" indent="1"/>
      <protection/>
    </xf>
    <xf numFmtId="4" fontId="71" fillId="0" borderId="29" xfId="23" applyNumberFormat="1" applyFont="1" applyBorder="1" applyAlignment="1" applyProtection="1">
      <alignment horizontal="right" indent="1"/>
      <protection/>
    </xf>
    <xf numFmtId="0" fontId="2" fillId="0" borderId="35" xfId="23" applyBorder="1" applyProtection="1">
      <alignment/>
      <protection/>
    </xf>
    <xf numFmtId="0" fontId="2" fillId="0" borderId="0" xfId="23" applyBorder="1" applyAlignment="1" applyProtection="1">
      <alignment horizontal="center"/>
      <protection/>
    </xf>
    <xf numFmtId="0" fontId="2" fillId="0" borderId="29" xfId="23" applyBorder="1" applyAlignment="1" applyProtection="1">
      <alignment horizontal="center"/>
      <protection/>
    </xf>
    <xf numFmtId="0" fontId="92" fillId="14" borderId="0" xfId="23" applyFont="1" applyFill="1" applyBorder="1" applyProtection="1">
      <alignment/>
      <protection/>
    </xf>
    <xf numFmtId="0" fontId="72" fillId="0" borderId="0" xfId="23" applyFont="1" applyFill="1" applyBorder="1" applyProtection="1">
      <alignment/>
      <protection/>
    </xf>
    <xf numFmtId="0" fontId="64" fillId="0" borderId="0" xfId="23" applyFont="1" applyBorder="1" applyAlignment="1" applyProtection="1">
      <alignment horizontal="center"/>
      <protection/>
    </xf>
    <xf numFmtId="0" fontId="2" fillId="0" borderId="79" xfId="23" applyBorder="1" applyProtection="1">
      <alignment/>
      <protection/>
    </xf>
    <xf numFmtId="0" fontId="72" fillId="0" borderId="47" xfId="23" applyFont="1" applyBorder="1" applyProtection="1">
      <alignment/>
      <protection/>
    </xf>
    <xf numFmtId="0" fontId="72" fillId="0" borderId="47" xfId="23" applyFont="1" applyBorder="1" applyAlignment="1" applyProtection="1">
      <alignment vertical="center"/>
      <protection/>
    </xf>
    <xf numFmtId="0" fontId="2" fillId="0" borderId="47" xfId="23" applyBorder="1" applyAlignment="1" applyProtection="1">
      <alignment horizontal="center"/>
      <protection/>
    </xf>
    <xf numFmtId="0" fontId="64" fillId="0" borderId="47" xfId="23" applyFont="1" applyBorder="1" applyAlignment="1" applyProtection="1">
      <alignment horizontal="center"/>
      <protection/>
    </xf>
    <xf numFmtId="4" fontId="2" fillId="0" borderId="47" xfId="23" applyNumberFormat="1" applyBorder="1" applyAlignment="1" applyProtection="1">
      <alignment horizontal="center"/>
      <protection/>
    </xf>
    <xf numFmtId="0" fontId="2" fillId="0" borderId="80" xfId="23" applyBorder="1" applyAlignment="1" applyProtection="1">
      <alignment horizontal="center"/>
      <protection/>
    </xf>
    <xf numFmtId="0" fontId="4" fillId="0" borderId="0" xfId="23" applyFont="1" applyFill="1" applyAlignment="1">
      <alignment horizontal="right" indent="1"/>
      <protection/>
    </xf>
    <xf numFmtId="0" fontId="2" fillId="0" borderId="0" xfId="23" applyFill="1" applyAlignment="1">
      <alignment horizontal="right" indent="1"/>
      <protection/>
    </xf>
    <xf numFmtId="4" fontId="2" fillId="0" borderId="0" xfId="23" applyNumberFormat="1">
      <alignment/>
      <protection/>
    </xf>
    <xf numFmtId="0" fontId="2" fillId="0" borderId="0" xfId="23" applyBorder="1">
      <alignment/>
      <protection/>
    </xf>
    <xf numFmtId="171" fontId="2" fillId="0" borderId="0" xfId="23" applyNumberFormat="1" applyBorder="1">
      <alignment/>
      <protection/>
    </xf>
    <xf numFmtId="4" fontId="93" fillId="0" borderId="0" xfId="23" applyNumberFormat="1" applyFont="1">
      <alignment/>
      <protection/>
    </xf>
    <xf numFmtId="0" fontId="4" fillId="0" borderId="0" xfId="23" applyFont="1" applyFill="1">
      <alignment/>
      <protection/>
    </xf>
    <xf numFmtId="0" fontId="94" fillId="0" borderId="0" xfId="23" applyFont="1" applyFill="1" applyAlignment="1">
      <alignment horizontal="right" indent="1"/>
      <protection/>
    </xf>
    <xf numFmtId="171" fontId="4" fillId="0" borderId="0" xfId="23" applyNumberFormat="1" applyFont="1" applyFill="1">
      <alignment/>
      <protection/>
    </xf>
    <xf numFmtId="0" fontId="4" fillId="0" borderId="0" xfId="23" applyFont="1" applyBorder="1">
      <alignment/>
      <protection/>
    </xf>
    <xf numFmtId="171" fontId="4" fillId="0" borderId="0" xfId="23" applyNumberFormat="1" applyFont="1" applyBorder="1">
      <alignment/>
      <protection/>
    </xf>
    <xf numFmtId="171" fontId="34" fillId="0" borderId="0" xfId="23" applyNumberFormat="1" applyFont="1">
      <alignment/>
      <protection/>
    </xf>
    <xf numFmtId="171" fontId="42" fillId="0" borderId="0" xfId="23" applyNumberFormat="1" applyFont="1" applyFill="1">
      <alignment/>
      <protection/>
    </xf>
    <xf numFmtId="171" fontId="23" fillId="0" borderId="0" xfId="23" applyNumberFormat="1" applyFont="1">
      <alignment/>
      <protection/>
    </xf>
    <xf numFmtId="4" fontId="31" fillId="0" borderId="0" xfId="23" applyNumberFormat="1" applyFont="1" applyFill="1" applyProtection="1">
      <alignment/>
      <protection locked="0"/>
    </xf>
    <xf numFmtId="0" fontId="64" fillId="0" borderId="0" xfId="23" applyFont="1" applyFill="1">
      <alignment/>
      <protection/>
    </xf>
    <xf numFmtId="0" fontId="64" fillId="0" borderId="0" xfId="23" applyFont="1" applyAlignment="1">
      <alignment horizontal="center"/>
      <protection/>
    </xf>
    <xf numFmtId="0" fontId="95" fillId="0" borderId="0" xfId="23" applyFont="1" applyProtection="1">
      <alignment/>
      <protection/>
    </xf>
    <xf numFmtId="0" fontId="95" fillId="0" borderId="0" xfId="23" applyFont="1" applyAlignment="1" applyProtection="1">
      <alignment horizontal="center"/>
      <protection/>
    </xf>
    <xf numFmtId="0" fontId="95" fillId="0" borderId="0" xfId="23" applyFont="1">
      <alignment/>
      <protection/>
    </xf>
    <xf numFmtId="0" fontId="96" fillId="0" borderId="0" xfId="23" applyFont="1" applyAlignment="1" applyProtection="1">
      <alignment vertical="center"/>
      <protection/>
    </xf>
    <xf numFmtId="0" fontId="97" fillId="0" borderId="0" xfId="23" applyFont="1" applyAlignment="1" applyProtection="1">
      <alignment horizontal="center"/>
      <protection/>
    </xf>
    <xf numFmtId="0" fontId="97" fillId="0" borderId="0" xfId="23" applyFont="1" applyAlignment="1" applyProtection="1">
      <alignment horizontal="center"/>
      <protection locked="0"/>
    </xf>
    <xf numFmtId="0" fontId="98" fillId="0" borderId="0" xfId="24" applyFont="1" applyFill="1" applyBorder="1" applyProtection="1">
      <alignment/>
      <protection/>
    </xf>
    <xf numFmtId="0" fontId="67" fillId="0" borderId="0" xfId="24" applyFont="1" applyFill="1" applyBorder="1" applyAlignment="1" applyProtection="1">
      <alignment horizontal="center"/>
      <protection/>
    </xf>
    <xf numFmtId="0" fontId="96" fillId="0" borderId="0" xfId="23" applyFont="1" applyAlignment="1" applyProtection="1">
      <alignment vertical="top"/>
      <protection/>
    </xf>
    <xf numFmtId="0" fontId="98" fillId="0" borderId="76" xfId="24" applyFont="1" applyFill="1" applyBorder="1" applyProtection="1">
      <alignment/>
      <protection/>
    </xf>
    <xf numFmtId="0" fontId="95" fillId="8" borderId="31" xfId="23" applyFont="1" applyFill="1" applyBorder="1" applyProtection="1">
      <alignment/>
      <protection/>
    </xf>
    <xf numFmtId="0" fontId="95" fillId="8" borderId="70" xfId="23" applyFont="1" applyFill="1" applyBorder="1" applyAlignment="1" applyProtection="1">
      <alignment horizontal="center"/>
      <protection/>
    </xf>
    <xf numFmtId="0" fontId="4" fillId="0" borderId="32" xfId="23" applyFont="1" applyBorder="1">
      <alignment/>
      <protection/>
    </xf>
    <xf numFmtId="0" fontId="101" fillId="8" borderId="29" xfId="23" applyFont="1" applyFill="1" applyBorder="1" applyAlignment="1" applyProtection="1">
      <alignment horizontal="center"/>
      <protection/>
    </xf>
    <xf numFmtId="0" fontId="95" fillId="8" borderId="67" xfId="23" applyFont="1" applyFill="1" applyBorder="1" applyAlignment="1" applyProtection="1">
      <alignment horizontal="center"/>
      <protection/>
    </xf>
    <xf numFmtId="0" fontId="4" fillId="0" borderId="47" xfId="23" applyFont="1" applyBorder="1">
      <alignment/>
      <protection/>
    </xf>
    <xf numFmtId="0" fontId="95" fillId="0" borderId="0" xfId="23" applyFont="1" applyAlignment="1">
      <alignment horizontal="center"/>
      <protection/>
    </xf>
    <xf numFmtId="0" fontId="95" fillId="0" borderId="76" xfId="23" applyFont="1" applyBorder="1" applyAlignment="1" applyProtection="1">
      <alignment horizontal="center"/>
      <protection/>
    </xf>
    <xf numFmtId="0" fontId="102" fillId="0" borderId="76" xfId="23" applyFont="1" applyBorder="1" applyProtection="1">
      <alignment/>
      <protection/>
    </xf>
    <xf numFmtId="0" fontId="95" fillId="0" borderId="76" xfId="23" applyFont="1" applyBorder="1" applyProtection="1">
      <alignment/>
      <protection/>
    </xf>
    <xf numFmtId="171" fontId="4" fillId="0" borderId="76" xfId="23" applyNumberFormat="1" applyFont="1" applyBorder="1" applyProtection="1">
      <alignment/>
      <protection/>
    </xf>
    <xf numFmtId="0" fontId="4" fillId="0" borderId="0" xfId="23" applyFont="1" applyFill="1" applyBorder="1" applyProtection="1">
      <alignment/>
      <protection/>
    </xf>
    <xf numFmtId="0" fontId="74" fillId="0" borderId="0" xfId="23" applyFont="1" applyFill="1" applyBorder="1" applyAlignment="1">
      <alignment horizontal="right" indent="1"/>
      <protection/>
    </xf>
    <xf numFmtId="0" fontId="75" fillId="0" borderId="0" xfId="23" applyFont="1" applyBorder="1">
      <alignment/>
      <protection/>
    </xf>
    <xf numFmtId="4" fontId="4" fillId="0" borderId="0" xfId="23" applyNumberFormat="1" applyFont="1" applyBorder="1">
      <alignment/>
      <protection/>
    </xf>
    <xf numFmtId="0" fontId="95" fillId="0" borderId="76" xfId="23" applyFont="1" applyFill="1" applyBorder="1" applyProtection="1">
      <alignment/>
      <protection/>
    </xf>
    <xf numFmtId="0" fontId="70" fillId="0" borderId="76" xfId="23" applyFont="1" applyBorder="1" applyAlignment="1" applyProtection="1">
      <alignment horizontal="center"/>
      <protection/>
    </xf>
    <xf numFmtId="171" fontId="68" fillId="0" borderId="76" xfId="23" applyNumberFormat="1" applyFont="1" applyBorder="1" applyProtection="1">
      <alignment/>
      <protection/>
    </xf>
    <xf numFmtId="171" fontId="95" fillId="0" borderId="76" xfId="23" applyNumberFormat="1" applyFont="1" applyBorder="1" applyProtection="1">
      <alignment/>
      <protection/>
    </xf>
    <xf numFmtId="0" fontId="103" fillId="8" borderId="76" xfId="23" applyFont="1" applyFill="1" applyBorder="1" applyAlignment="1" applyProtection="1">
      <alignment horizontal="right"/>
      <protection/>
    </xf>
    <xf numFmtId="0" fontId="95" fillId="8" borderId="76" xfId="23" applyFont="1" applyFill="1" applyBorder="1" applyAlignment="1" applyProtection="1">
      <alignment horizontal="center"/>
      <protection/>
    </xf>
    <xf numFmtId="171" fontId="95" fillId="8" borderId="76" xfId="23" applyNumberFormat="1" applyFont="1" applyFill="1" applyBorder="1" applyProtection="1">
      <alignment/>
      <protection/>
    </xf>
    <xf numFmtId="0" fontId="95" fillId="8" borderId="76" xfId="23" applyFont="1" applyFill="1" applyBorder="1" applyProtection="1">
      <alignment/>
      <protection/>
    </xf>
    <xf numFmtId="171" fontId="104" fillId="0" borderId="76" xfId="23" applyNumberFormat="1" applyFont="1" applyBorder="1" applyProtection="1">
      <alignment/>
      <protection/>
    </xf>
    <xf numFmtId="171" fontId="4" fillId="15" borderId="76" xfId="23" applyNumberFormat="1" applyFont="1" applyFill="1" applyBorder="1" applyProtection="1">
      <alignment/>
      <protection locked="0"/>
    </xf>
    <xf numFmtId="171" fontId="4" fillId="0" borderId="77" xfId="23" applyNumberFormat="1" applyFont="1" applyFill="1" applyBorder="1" applyProtection="1">
      <alignment/>
      <protection locked="0"/>
    </xf>
    <xf numFmtId="171" fontId="4" fillId="15" borderId="76" xfId="23" applyNumberFormat="1" applyFont="1" applyFill="1" applyBorder="1" applyAlignment="1" applyProtection="1">
      <alignment horizontal="right" indent="1"/>
      <protection locked="0"/>
    </xf>
    <xf numFmtId="4" fontId="105" fillId="16" borderId="78" xfId="26" applyNumberFormat="1" applyFont="1" applyFill="1" applyBorder="1" applyAlignment="1">
      <alignment horizontal="left"/>
      <protection/>
    </xf>
    <xf numFmtId="49" fontId="105" fillId="16" borderId="78" xfId="26" applyNumberFormat="1" applyFont="1" applyFill="1" applyBorder="1" applyAlignment="1">
      <alignment horizontal="left"/>
      <protection/>
    </xf>
    <xf numFmtId="0" fontId="1" fillId="0" borderId="0" xfId="26">
      <alignment/>
      <protection/>
    </xf>
    <xf numFmtId="4" fontId="106" fillId="17" borderId="78" xfId="26" applyNumberFormat="1" applyFont="1" applyFill="1" applyBorder="1" applyAlignment="1">
      <alignment horizontal="right"/>
      <protection/>
    </xf>
    <xf numFmtId="49" fontId="106" fillId="17" borderId="78" xfId="26" applyNumberFormat="1" applyFont="1" applyFill="1" applyBorder="1" applyAlignment="1">
      <alignment horizontal="left"/>
      <protection/>
    </xf>
    <xf numFmtId="4" fontId="105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/>
      <protection/>
    </xf>
    <xf numFmtId="4" fontId="107" fillId="6" borderId="78" xfId="26" applyNumberFormat="1" applyFont="1" applyFill="1" applyBorder="1" applyAlignment="1">
      <alignment horizontal="right"/>
      <protection/>
    </xf>
    <xf numFmtId="49" fontId="107" fillId="6" borderId="78" xfId="26" applyNumberFormat="1" applyFont="1" applyFill="1" applyBorder="1" applyAlignment="1">
      <alignment horizontal="left"/>
      <protection/>
    </xf>
    <xf numFmtId="4" fontId="1" fillId="0" borderId="0" xfId="26" applyNumberFormat="1">
      <alignment/>
      <protection/>
    </xf>
    <xf numFmtId="4" fontId="108" fillId="18" borderId="78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/>
      <protection/>
    </xf>
    <xf numFmtId="4" fontId="106" fillId="17" borderId="78" xfId="26" applyNumberFormat="1" applyFont="1" applyFill="1" applyBorder="1" applyAlignment="1">
      <alignment horizontal="center"/>
      <protection/>
    </xf>
    <xf numFmtId="49" fontId="106" fillId="17" borderId="78" xfId="26" applyNumberFormat="1" applyFont="1" applyFill="1" applyBorder="1" applyAlignment="1">
      <alignment horizontal="left" wrapText="1"/>
      <protection/>
    </xf>
    <xf numFmtId="49" fontId="1" fillId="0" borderId="0" xfId="26" applyNumberFormat="1">
      <alignment/>
      <protection/>
    </xf>
    <xf numFmtId="4" fontId="109" fillId="16" borderId="78" xfId="26" applyNumberFormat="1" applyFont="1" applyFill="1" applyBorder="1" applyAlignment="1">
      <alignment horizontal="left"/>
      <protection/>
    </xf>
    <xf numFmtId="4" fontId="110" fillId="16" borderId="78" xfId="26" applyNumberFormat="1" applyFont="1" applyFill="1" applyBorder="1" applyAlignment="1">
      <alignment horizontal="left"/>
      <protection/>
    </xf>
    <xf numFmtId="49" fontId="105" fillId="16" borderId="81" xfId="26" applyNumberFormat="1" applyFont="1" applyFill="1" applyBorder="1" applyAlignment="1">
      <alignment horizontal="left"/>
      <protection/>
    </xf>
    <xf numFmtId="0" fontId="1" fillId="0" borderId="76" xfId="26" applyBorder="1">
      <alignment/>
      <protection/>
    </xf>
    <xf numFmtId="49" fontId="111" fillId="16" borderId="76" xfId="26" applyNumberFormat="1" applyFont="1" applyFill="1" applyBorder="1" applyAlignment="1">
      <alignment horizontal="center" vertical="center"/>
      <protection/>
    </xf>
    <xf numFmtId="0" fontId="55" fillId="0" borderId="76" xfId="26" applyFont="1" applyBorder="1" applyAlignment="1">
      <alignment horizontal="center" vertical="center"/>
      <protection/>
    </xf>
    <xf numFmtId="0" fontId="66" fillId="0" borderId="0" xfId="24" applyFont="1" applyFill="1" applyAlignment="1" applyProtection="1">
      <alignment vertical="center"/>
      <protection/>
    </xf>
    <xf numFmtId="0" fontId="67" fillId="0" borderId="0" xfId="24" applyFont="1" applyFill="1" applyAlignment="1" applyProtection="1">
      <alignment horizontal="center" vertical="center"/>
      <protection/>
    </xf>
    <xf numFmtId="49" fontId="107" fillId="18" borderId="78" xfId="26" applyNumberFormat="1" applyFont="1" applyFill="1" applyBorder="1" applyAlignment="1">
      <alignment horizontal="left"/>
      <protection/>
    </xf>
    <xf numFmtId="49" fontId="108" fillId="18" borderId="81" xfId="26" applyNumberFormat="1" applyFont="1" applyFill="1" applyBorder="1" applyAlignment="1">
      <alignment horizontal="left"/>
      <protection/>
    </xf>
    <xf numFmtId="0" fontId="83" fillId="0" borderId="76" xfId="26" applyFont="1" applyBorder="1" applyAlignment="1">
      <alignment vertical="center"/>
      <protection/>
    </xf>
    <xf numFmtId="0" fontId="1" fillId="0" borderId="0" xfId="26" applyAlignment="1">
      <alignment horizontal="center"/>
      <protection/>
    </xf>
    <xf numFmtId="0" fontId="98" fillId="0" borderId="0" xfId="24" applyFont="1" applyFill="1" applyAlignment="1" applyProtection="1">
      <alignment horizontal="center" vertical="center" wrapText="1"/>
      <protection/>
    </xf>
    <xf numFmtId="0" fontId="83" fillId="0" borderId="0" xfId="24" applyFont="1" applyFill="1" applyAlignment="1" applyProtection="1">
      <alignment horizontal="center"/>
      <protection/>
    </xf>
    <xf numFmtId="49" fontId="114" fillId="6" borderId="78" xfId="26" applyNumberFormat="1" applyFont="1" applyFill="1" applyBorder="1" applyAlignment="1">
      <alignment horizontal="left" wrapText="1"/>
      <protection/>
    </xf>
    <xf numFmtId="4" fontId="118" fillId="6" borderId="78" xfId="26" applyNumberFormat="1" applyFont="1" applyFill="1" applyBorder="1" applyAlignment="1">
      <alignment horizontal="right"/>
      <protection/>
    </xf>
    <xf numFmtId="49" fontId="105" fillId="6" borderId="81" xfId="26" applyNumberFormat="1" applyFont="1" applyFill="1" applyBorder="1" applyAlignment="1">
      <alignment horizontal="left"/>
      <protection/>
    </xf>
    <xf numFmtId="0" fontId="119" fillId="0" borderId="76" xfId="26" applyFont="1" applyBorder="1" applyAlignment="1">
      <alignment horizontal="center"/>
      <protection/>
    </xf>
    <xf numFmtId="0" fontId="120" fillId="0" borderId="76" xfId="26" applyFont="1" applyBorder="1" applyAlignment="1">
      <alignment vertical="center"/>
      <protection/>
    </xf>
    <xf numFmtId="4" fontId="110" fillId="6" borderId="76" xfId="26" applyNumberFormat="1" applyFont="1" applyFill="1" applyBorder="1" applyAlignment="1">
      <alignment horizontal="right"/>
      <protection/>
    </xf>
    <xf numFmtId="4" fontId="121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 wrapText="1"/>
      <protection/>
    </xf>
    <xf numFmtId="49" fontId="114" fillId="6" borderId="78" xfId="26" applyNumberFormat="1" applyFont="1" applyFill="1" applyBorder="1" applyAlignment="1">
      <alignment horizontal="left" vertical="center" wrapText="1"/>
      <protection/>
    </xf>
    <xf numFmtId="0" fontId="123" fillId="0" borderId="76" xfId="26" applyFont="1" applyBorder="1" applyAlignment="1">
      <alignment vertical="center"/>
      <protection/>
    </xf>
    <xf numFmtId="4" fontId="124" fillId="6" borderId="76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 wrapText="1"/>
      <protection/>
    </xf>
    <xf numFmtId="4" fontId="125" fillId="18" borderId="78" xfId="26" applyNumberFormat="1" applyFont="1" applyFill="1" applyBorder="1" applyAlignment="1">
      <alignment horizontal="right"/>
      <protection/>
    </xf>
    <xf numFmtId="49" fontId="125" fillId="18" borderId="78" xfId="26" applyNumberFormat="1" applyFont="1" applyFill="1" applyBorder="1" applyAlignment="1">
      <alignment horizontal="left"/>
      <protection/>
    </xf>
    <xf numFmtId="4" fontId="126" fillId="18" borderId="78" xfId="26" applyNumberFormat="1" applyFont="1" applyFill="1" applyBorder="1" applyAlignment="1">
      <alignment horizontal="right"/>
      <protection/>
    </xf>
    <xf numFmtId="4" fontId="114" fillId="6" borderId="78" xfId="26" applyNumberFormat="1" applyFont="1" applyFill="1" applyBorder="1" applyAlignment="1">
      <alignment horizontal="right"/>
      <protection/>
    </xf>
    <xf numFmtId="4" fontId="127" fillId="6" borderId="78" xfId="26" applyNumberFormat="1" applyFont="1" applyFill="1" applyBorder="1" applyAlignment="1">
      <alignment horizontal="right"/>
      <protection/>
    </xf>
    <xf numFmtId="4" fontId="124" fillId="6" borderId="78" xfId="26" applyNumberFormat="1" applyFont="1" applyFill="1" applyBorder="1" applyAlignment="1">
      <alignment horizontal="right"/>
      <protection/>
    </xf>
    <xf numFmtId="4" fontId="128" fillId="6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vertical="center"/>
      <protection/>
    </xf>
    <xf numFmtId="49" fontId="121" fillId="19" borderId="78" xfId="26" applyNumberFormat="1" applyFont="1" applyFill="1" applyBorder="1" applyAlignment="1">
      <alignment horizontal="left" vertical="center"/>
      <protection/>
    </xf>
    <xf numFmtId="49" fontId="130" fillId="2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 vertical="center"/>
      <protection/>
    </xf>
    <xf numFmtId="0" fontId="1" fillId="0" borderId="0" xfId="26" applyAlignment="1">
      <alignment vertical="center"/>
      <protection/>
    </xf>
    <xf numFmtId="0" fontId="131" fillId="2" borderId="0" xfId="26" applyFont="1" applyFill="1" applyBorder="1">
      <alignment/>
      <protection/>
    </xf>
    <xf numFmtId="49" fontId="117" fillId="6" borderId="78" xfId="26" applyNumberFormat="1" applyFont="1" applyFill="1" applyBorder="1" applyAlignment="1">
      <alignment horizontal="left" vertical="center" wrapText="1"/>
      <protection/>
    </xf>
    <xf numFmtId="0" fontId="134" fillId="0" borderId="0" xfId="26" applyFont="1" applyBorder="1">
      <alignment/>
      <protection/>
    </xf>
    <xf numFmtId="0" fontId="134" fillId="0" borderId="0" xfId="26" applyFont="1" applyBorder="1" applyAlignment="1">
      <alignment wrapText="1"/>
      <protection/>
    </xf>
    <xf numFmtId="49" fontId="117" fillId="6" borderId="78" xfId="26" applyNumberFormat="1" applyFont="1" applyFill="1" applyBorder="1" applyAlignment="1">
      <alignment horizontal="left" wrapText="1"/>
      <protection/>
    </xf>
    <xf numFmtId="49" fontId="135" fillId="19" borderId="78" xfId="26" applyNumberFormat="1" applyFont="1" applyFill="1" applyBorder="1" applyAlignment="1">
      <alignment horizontal="left" wrapText="1"/>
      <protection/>
    </xf>
    <xf numFmtId="49" fontId="105" fillId="2" borderId="78" xfId="26" applyNumberFormat="1" applyFont="1" applyFill="1" applyBorder="1" applyAlignment="1">
      <alignment horizontal="left"/>
      <protection/>
    </xf>
    <xf numFmtId="4" fontId="118" fillId="2" borderId="78" xfId="26" applyNumberFormat="1" applyFont="1" applyFill="1" applyBorder="1" applyAlignment="1">
      <alignment horizontal="right"/>
      <protection/>
    </xf>
    <xf numFmtId="4" fontId="105" fillId="2" borderId="78" xfId="26" applyNumberFormat="1" applyFont="1" applyFill="1" applyBorder="1" applyAlignment="1">
      <alignment horizontal="right"/>
      <protection/>
    </xf>
    <xf numFmtId="49" fontId="127" fillId="6" borderId="78" xfId="26" applyNumberFormat="1" applyFont="1" applyFill="1" applyBorder="1" applyAlignment="1">
      <alignment horizontal="left" wrapText="1"/>
      <protection/>
    </xf>
    <xf numFmtId="4" fontId="105" fillId="0" borderId="78" xfId="26" applyNumberFormat="1" applyFont="1" applyFill="1" applyBorder="1" applyAlignment="1">
      <alignment horizontal="right"/>
      <protection/>
    </xf>
    <xf numFmtId="4" fontId="127" fillId="0" borderId="78" xfId="26" applyNumberFormat="1" applyFont="1" applyFill="1" applyBorder="1" applyAlignment="1">
      <alignment horizontal="right"/>
      <protection/>
    </xf>
    <xf numFmtId="0" fontId="136" fillId="0" borderId="0" xfId="26" applyFont="1" applyBorder="1">
      <alignment/>
      <protection/>
    </xf>
    <xf numFmtId="49" fontId="129" fillId="19" borderId="78" xfId="26" applyNumberFormat="1" applyFont="1" applyFill="1" applyBorder="1" applyAlignment="1">
      <alignment horizontal="left"/>
      <protection/>
    </xf>
    <xf numFmtId="49" fontId="121" fillId="19" borderId="78" xfId="26" applyNumberFormat="1" applyFont="1" applyFill="1" applyBorder="1" applyAlignment="1">
      <alignment horizontal="left"/>
      <protection/>
    </xf>
    <xf numFmtId="49" fontId="111" fillId="19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/>
      <protection/>
    </xf>
    <xf numFmtId="49" fontId="136" fillId="6" borderId="78" xfId="26" applyNumberFormat="1" applyFont="1" applyFill="1" applyBorder="1" applyAlignment="1">
      <alignment horizontal="left" wrapText="1"/>
      <protection/>
    </xf>
    <xf numFmtId="4" fontId="134" fillId="19" borderId="78" xfId="26" applyNumberFormat="1" applyFont="1" applyFill="1" applyBorder="1" applyAlignment="1">
      <alignment horizontal="right"/>
      <protection/>
    </xf>
    <xf numFmtId="2" fontId="118" fillId="6" borderId="78" xfId="26" applyNumberFormat="1" applyFont="1" applyFill="1" applyBorder="1" applyAlignment="1">
      <alignment horizontal="right"/>
      <protection/>
    </xf>
    <xf numFmtId="4" fontId="138" fillId="18" borderId="78" xfId="26" applyNumberFormat="1" applyFont="1" applyFill="1" applyBorder="1" applyAlignment="1">
      <alignment horizontal="right"/>
      <protection/>
    </xf>
    <xf numFmtId="4" fontId="139" fillId="18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wrapText="1"/>
      <protection/>
    </xf>
    <xf numFmtId="49" fontId="121" fillId="6" borderId="78" xfId="26" applyNumberFormat="1" applyFont="1" applyFill="1" applyBorder="1" applyAlignment="1">
      <alignment horizontal="left"/>
      <protection/>
    </xf>
    <xf numFmtId="49" fontId="110" fillId="6" borderId="78" xfId="26" applyNumberFormat="1" applyFont="1" applyFill="1" applyBorder="1" applyAlignment="1">
      <alignment horizontal="left" wrapText="1"/>
      <protection/>
    </xf>
    <xf numFmtId="4" fontId="140" fillId="6" borderId="78" xfId="26" applyNumberFormat="1" applyFont="1" applyFill="1" applyBorder="1" applyAlignment="1">
      <alignment horizontal="right"/>
      <protection/>
    </xf>
    <xf numFmtId="4" fontId="110" fillId="6" borderId="78" xfId="26" applyNumberFormat="1" applyFont="1" applyFill="1" applyBorder="1" applyAlignment="1">
      <alignment horizontal="right"/>
      <protection/>
    </xf>
    <xf numFmtId="4" fontId="135" fillId="19" borderId="78" xfId="26" applyNumberFormat="1" applyFont="1" applyFill="1" applyBorder="1" applyAlignment="1">
      <alignment horizontal="right"/>
      <protection/>
    </xf>
    <xf numFmtId="49" fontId="44" fillId="0" borderId="0" xfId="26" applyNumberFormat="1" applyFont="1">
      <alignment/>
      <protection/>
    </xf>
    <xf numFmtId="0" fontId="105" fillId="16" borderId="78" xfId="26" applyFont="1" applyFill="1" applyBorder="1" applyAlignment="1">
      <alignment horizontal="left"/>
      <protection/>
    </xf>
    <xf numFmtId="0" fontId="105" fillId="16" borderId="78" xfId="26" applyFont="1" applyFill="1" applyBorder="1" applyAlignment="1" applyProtection="1">
      <alignment horizontal="left"/>
      <protection locked="0"/>
    </xf>
    <xf numFmtId="49" fontId="105" fillId="1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 applyProtection="1">
      <alignment horizontal="left"/>
      <protection locked="0"/>
    </xf>
    <xf numFmtId="49" fontId="108" fillId="17" borderId="78" xfId="26" applyNumberFormat="1" applyFont="1" applyFill="1" applyBorder="1" applyAlignment="1" applyProtection="1">
      <alignment horizontal="left" wrapText="1"/>
      <protection locked="0"/>
    </xf>
    <xf numFmtId="49" fontId="141" fillId="17" borderId="78" xfId="26" applyNumberFormat="1" applyFont="1" applyFill="1" applyBorder="1" applyAlignment="1" applyProtection="1">
      <alignment/>
      <protection locked="0"/>
    </xf>
    <xf numFmtId="49" fontId="106" fillId="17" borderId="78" xfId="26" applyNumberFormat="1" applyFont="1" applyFill="1" applyBorder="1" applyAlignment="1" applyProtection="1">
      <alignment horizontal="left"/>
      <protection locked="0"/>
    </xf>
    <xf numFmtId="49" fontId="106" fillId="20" borderId="78" xfId="26" applyNumberFormat="1" applyFont="1" applyFill="1" applyBorder="1" applyAlignment="1" applyProtection="1">
      <alignment horizontal="left"/>
      <protection locked="0"/>
    </xf>
    <xf numFmtId="49" fontId="125" fillId="17" borderId="78" xfId="26" applyNumberFormat="1" applyFont="1" applyFill="1" applyBorder="1" applyAlignment="1" applyProtection="1">
      <alignment horizontal="left"/>
      <protection locked="0"/>
    </xf>
    <xf numFmtId="0" fontId="143" fillId="0" borderId="0" xfId="26" applyFont="1">
      <alignment/>
      <protection/>
    </xf>
    <xf numFmtId="49" fontId="105" fillId="6" borderId="78" xfId="26" applyNumberFormat="1" applyFont="1" applyFill="1" applyBorder="1" applyAlignment="1" applyProtection="1">
      <alignment horizontal="left"/>
      <protection locked="0"/>
    </xf>
    <xf numFmtId="49" fontId="107" fillId="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 applyProtection="1">
      <alignment horizontal="left" wrapText="1"/>
      <protection locked="0"/>
    </xf>
    <xf numFmtId="0" fontId="1" fillId="0" borderId="0" xfId="26" applyProtection="1">
      <alignment/>
      <protection locked="0"/>
    </xf>
    <xf numFmtId="49" fontId="1" fillId="0" borderId="0" xfId="26" applyNumberFormat="1" applyProtection="1">
      <alignment/>
      <protection locked="0"/>
    </xf>
    <xf numFmtId="4" fontId="108" fillId="18" borderId="78" xfId="26" applyNumberFormat="1" applyFont="1" applyFill="1" applyBorder="1" applyAlignment="1" applyProtection="1">
      <alignment horizontal="right"/>
      <protection locked="0"/>
    </xf>
    <xf numFmtId="4" fontId="105" fillId="15" borderId="78" xfId="26" applyNumberFormat="1" applyFont="1" applyFill="1" applyBorder="1" applyAlignment="1" applyProtection="1">
      <alignment horizontal="right"/>
      <protection locked="0"/>
    </xf>
    <xf numFmtId="4" fontId="125" fillId="15" borderId="78" xfId="26" applyNumberFormat="1" applyFont="1" applyFill="1" applyBorder="1" applyAlignment="1" applyProtection="1">
      <alignment horizontal="right"/>
      <protection locked="0"/>
    </xf>
    <xf numFmtId="4" fontId="108" fillId="15" borderId="78" xfId="26" applyNumberFormat="1" applyFont="1" applyFill="1" applyBorder="1" applyAlignment="1" applyProtection="1">
      <alignment horizontal="right"/>
      <protection locked="0"/>
    </xf>
    <xf numFmtId="4" fontId="129" fillId="15" borderId="78" xfId="26" applyNumberFormat="1" applyFont="1" applyFill="1" applyBorder="1" applyAlignment="1" applyProtection="1">
      <alignment horizontal="right" vertical="center"/>
      <protection locked="0"/>
    </xf>
    <xf numFmtId="4" fontId="129" fillId="15" borderId="78" xfId="26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5" fillId="2" borderId="76" xfId="23" applyFont="1" applyFill="1" applyBorder="1" applyAlignment="1" applyProtection="1">
      <alignment horizontal="center"/>
      <protection/>
    </xf>
    <xf numFmtId="0" fontId="95" fillId="0" borderId="76" xfId="23" applyFont="1" applyFill="1" applyBorder="1" applyAlignment="1" applyProtection="1">
      <alignment horizontal="center"/>
      <protection/>
    </xf>
    <xf numFmtId="0" fontId="102" fillId="0" borderId="76" xfId="23" applyFont="1" applyFill="1" applyBorder="1" applyProtection="1">
      <alignment/>
      <protection/>
    </xf>
    <xf numFmtId="0" fontId="103" fillId="0" borderId="76" xfId="23" applyFont="1" applyFill="1" applyBorder="1" applyProtection="1">
      <alignment/>
      <protection/>
    </xf>
    <xf numFmtId="0" fontId="29" fillId="0" borderId="0" xfId="0" applyFont="1" applyAlignment="1">
      <alignment vertical="center"/>
    </xf>
    <xf numFmtId="0" fontId="0" fillId="3" borderId="7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/>
    <xf numFmtId="0" fontId="22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Protection="1">
      <protection/>
    </xf>
    <xf numFmtId="4" fontId="22" fillId="0" borderId="0" xfId="0" applyNumberFormat="1" applyFont="1" applyAlignment="1">
      <alignment vertical="center"/>
    </xf>
    <xf numFmtId="0" fontId="15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22" fillId="0" borderId="76" xfId="0" applyFont="1" applyBorder="1" applyAlignment="1">
      <alignment horizontal="left" vertical="center"/>
    </xf>
    <xf numFmtId="0" fontId="0" fillId="0" borderId="76" xfId="0" applyBorder="1"/>
    <xf numFmtId="0" fontId="0" fillId="0" borderId="76" xfId="0" applyFont="1" applyBorder="1" applyAlignment="1">
      <alignment horizontal="left" vertical="center"/>
    </xf>
    <xf numFmtId="165" fontId="0" fillId="0" borderId="76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3" fillId="21" borderId="76" xfId="0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left" vertical="center"/>
    </xf>
    <xf numFmtId="0" fontId="0" fillId="21" borderId="76" xfId="0" applyFont="1" applyFill="1" applyBorder="1" applyAlignment="1">
      <alignment vertical="center"/>
    </xf>
    <xf numFmtId="4" fontId="25" fillId="0" borderId="76" xfId="0" applyNumberFormat="1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6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10" fillId="21" borderId="76" xfId="0" applyFont="1" applyFill="1" applyBorder="1" applyAlignment="1">
      <alignment/>
    </xf>
    <xf numFmtId="4" fontId="8" fillId="0" borderId="76" xfId="0" applyNumberFormat="1" applyFont="1" applyBorder="1" applyAlignment="1">
      <alignment/>
    </xf>
    <xf numFmtId="0" fontId="9" fillId="0" borderId="76" xfId="0" applyFont="1" applyBorder="1" applyAlignment="1">
      <alignment horizontal="left"/>
    </xf>
    <xf numFmtId="4" fontId="9" fillId="0" borderId="76" xfId="0" applyNumberFormat="1" applyFont="1" applyBorder="1" applyAlignment="1">
      <alignment/>
    </xf>
    <xf numFmtId="0" fontId="0" fillId="0" borderId="76" xfId="0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4" fontId="0" fillId="21" borderId="76" xfId="0" applyNumberFormat="1" applyFont="1" applyFill="1" applyBorder="1" applyAlignment="1" applyProtection="1">
      <alignment vertical="center"/>
      <protection locked="0"/>
    </xf>
    <xf numFmtId="0" fontId="35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vertical="center"/>
    </xf>
    <xf numFmtId="0" fontId="11" fillId="21" borderId="76" xfId="0" applyFont="1" applyFill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21" borderId="76" xfId="0" applyFont="1" applyFill="1" applyBorder="1" applyAlignment="1">
      <alignment vertical="center"/>
    </xf>
    <xf numFmtId="0" fontId="48" fillId="0" borderId="76" xfId="0" applyFont="1" applyBorder="1" applyAlignment="1">
      <alignment vertical="center"/>
    </xf>
    <xf numFmtId="0" fontId="48" fillId="21" borderId="76" xfId="0" applyFont="1" applyFill="1" applyBorder="1" applyAlignment="1">
      <alignment vertical="center"/>
    </xf>
    <xf numFmtId="0" fontId="49" fillId="0" borderId="76" xfId="0" applyFont="1" applyBorder="1" applyAlignment="1">
      <alignment vertical="center" wrapText="1"/>
    </xf>
    <xf numFmtId="4" fontId="37" fillId="21" borderId="76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76" xfId="0" applyFont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left" vertical="center"/>
    </xf>
    <xf numFmtId="0" fontId="0" fillId="4" borderId="76" xfId="0" applyFont="1" applyFill="1" applyBorder="1" applyAlignment="1">
      <alignment vertical="center"/>
    </xf>
    <xf numFmtId="0" fontId="23" fillId="4" borderId="76" xfId="0" applyFont="1" applyFill="1" applyBorder="1" applyAlignment="1">
      <alignment horizontal="right" vertical="center"/>
    </xf>
    <xf numFmtId="0" fontId="32" fillId="0" borderId="76" xfId="0" applyFont="1" applyBorder="1" applyAlignment="1">
      <alignment horizontal="left" vertical="center"/>
    </xf>
    <xf numFmtId="4" fontId="25" fillId="0" borderId="76" xfId="0" applyNumberFormat="1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4" fontId="8" fillId="0" borderId="7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4" fontId="9" fillId="0" borderId="7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3" fillId="21" borderId="76" xfId="0" applyFont="1" applyFill="1" applyBorder="1" applyAlignment="1" applyProtection="1">
      <alignment horizontal="center" vertical="center" wrapText="1"/>
      <protection locked="0"/>
    </xf>
    <xf numFmtId="0" fontId="0" fillId="21" borderId="76" xfId="0" applyFont="1" applyFill="1" applyBorder="1" applyAlignment="1" applyProtection="1">
      <alignment vertical="center"/>
      <protection locked="0"/>
    </xf>
    <xf numFmtId="0" fontId="10" fillId="21" borderId="76" xfId="0" applyFont="1" applyFill="1" applyBorder="1" applyAlignment="1" applyProtection="1">
      <alignment/>
      <protection locked="0"/>
    </xf>
    <xf numFmtId="0" fontId="0" fillId="0" borderId="76" xfId="0" applyFont="1" applyBorder="1" applyAlignment="1" applyProtection="1">
      <alignment vertical="center"/>
      <protection/>
    </xf>
    <xf numFmtId="0" fontId="10" fillId="0" borderId="76" xfId="0" applyFont="1" applyBorder="1" applyAlignment="1" applyProtection="1">
      <alignment/>
      <protection/>
    </xf>
    <xf numFmtId="167" fontId="0" fillId="0" borderId="76" xfId="0" applyNumberFormat="1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10" fillId="0" borderId="76" xfId="0" applyFont="1" applyBorder="1" applyAlignment="1" applyProtection="1">
      <alignment horizontal="left"/>
      <protection/>
    </xf>
    <xf numFmtId="0" fontId="8" fillId="0" borderId="76" xfId="0" applyFont="1" applyBorder="1" applyAlignment="1" applyProtection="1">
      <alignment horizontal="left"/>
      <protection/>
    </xf>
    <xf numFmtId="0" fontId="9" fillId="0" borderId="76" xfId="0" applyFon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center" vertical="center"/>
      <protection/>
    </xf>
    <xf numFmtId="49" fontId="0" fillId="0" borderId="76" xfId="0" applyNumberFormat="1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center" vertical="center" wrapText="1"/>
      <protection/>
    </xf>
    <xf numFmtId="0" fontId="35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 wrapText="1"/>
      <protection/>
    </xf>
    <xf numFmtId="0" fontId="11" fillId="0" borderId="76" xfId="0" applyFont="1" applyBorder="1" applyAlignment="1" applyProtection="1">
      <alignment vertical="center"/>
      <protection/>
    </xf>
    <xf numFmtId="167" fontId="11" fillId="0" borderId="76" xfId="0" applyNumberFormat="1" applyFont="1" applyBorder="1" applyAlignment="1" applyProtection="1">
      <alignment vertical="center"/>
      <protection/>
    </xf>
    <xf numFmtId="0" fontId="12" fillId="0" borderId="76" xfId="0" applyFont="1" applyBorder="1" applyAlignment="1" applyProtection="1">
      <alignment horizontal="left" vertical="center"/>
      <protection/>
    </xf>
    <xf numFmtId="0" fontId="12" fillId="0" borderId="76" xfId="0" applyFont="1" applyBorder="1" applyAlignment="1" applyProtection="1">
      <alignment horizontal="left" vertical="center" wrapText="1"/>
      <protection/>
    </xf>
    <xf numFmtId="0" fontId="12" fillId="0" borderId="76" xfId="0" applyFont="1" applyBorder="1" applyAlignment="1" applyProtection="1">
      <alignment vertical="center"/>
      <protection/>
    </xf>
    <xf numFmtId="167" fontId="12" fillId="0" borderId="76" xfId="0" applyNumberFormat="1" applyFont="1" applyBorder="1" applyAlignment="1" applyProtection="1">
      <alignment vertical="center"/>
      <protection/>
    </xf>
    <xf numFmtId="0" fontId="48" fillId="0" borderId="76" xfId="0" applyFont="1" applyBorder="1" applyAlignment="1" applyProtection="1">
      <alignment horizontal="left" vertical="center"/>
      <protection/>
    </xf>
    <xf numFmtId="0" fontId="48" fillId="0" borderId="76" xfId="0" applyFont="1" applyBorder="1" applyAlignment="1" applyProtection="1">
      <alignment horizontal="left" vertical="center" wrapText="1"/>
      <protection/>
    </xf>
    <xf numFmtId="0" fontId="48" fillId="0" borderId="76" xfId="0" applyFont="1" applyBorder="1" applyAlignment="1" applyProtection="1">
      <alignment vertical="center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37" fillId="0" borderId="76" xfId="0" applyFont="1" applyBorder="1" applyAlignment="1" applyProtection="1">
      <alignment horizontal="center" vertical="center"/>
      <protection/>
    </xf>
    <xf numFmtId="49" fontId="37" fillId="0" borderId="76" xfId="0" applyNumberFormat="1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center" vertical="center" wrapText="1"/>
      <protection/>
    </xf>
    <xf numFmtId="167" fontId="37" fillId="0" borderId="76" xfId="0" applyNumberFormat="1" applyFont="1" applyBorder="1" applyAlignment="1" applyProtection="1">
      <alignment vertical="center"/>
      <protection/>
    </xf>
    <xf numFmtId="0" fontId="4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/>
      <protection/>
    </xf>
    <xf numFmtId="4" fontId="8" fillId="0" borderId="76" xfId="0" applyNumberFormat="1" applyFont="1" applyBorder="1" applyAlignment="1" applyProtection="1">
      <alignment/>
      <protection/>
    </xf>
    <xf numFmtId="4" fontId="9" fillId="0" borderId="76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 vertical="center"/>
      <protection/>
    </xf>
    <xf numFmtId="4" fontId="37" fillId="0" borderId="76" xfId="0" applyNumberFormat="1" applyFont="1" applyBorder="1" applyAlignment="1" applyProtection="1">
      <alignment vertical="center"/>
      <protection/>
    </xf>
    <xf numFmtId="4" fontId="25" fillId="0" borderId="76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5" fillId="0" borderId="22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167" fontId="36" fillId="0" borderId="0" xfId="0" applyNumberFormat="1" applyFont="1" applyBorder="1" applyAlignment="1" applyProtection="1">
      <alignment vertical="center"/>
      <protection/>
    </xf>
    <xf numFmtId="4" fontId="36" fillId="2" borderId="0" xfId="0" applyNumberFormat="1" applyFont="1" applyFill="1" applyBorder="1" applyAlignment="1" applyProtection="1">
      <alignment vertical="center"/>
      <protection locked="0"/>
    </xf>
    <xf numFmtId="4" fontId="36" fillId="0" borderId="0" xfId="0" applyNumberFormat="1" applyFont="1" applyBorder="1" applyAlignment="1" applyProtection="1">
      <alignment vertical="center"/>
      <protection/>
    </xf>
    <xf numFmtId="0" fontId="14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4" fillId="22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21" applyAlignment="1">
      <alignment horizontal="left" wrapText="1"/>
      <protection/>
    </xf>
    <xf numFmtId="0" fontId="34" fillId="0" borderId="36" xfId="21" applyFont="1" applyFill="1" applyBorder="1" applyAlignment="1">
      <alignment horizontal="left"/>
      <protection/>
    </xf>
    <xf numFmtId="0" fontId="34" fillId="0" borderId="52" xfId="21" applyFont="1" applyFill="1" applyBorder="1" applyAlignment="1">
      <alignment horizontal="left"/>
      <protection/>
    </xf>
    <xf numFmtId="0" fontId="18" fillId="0" borderId="79" xfId="21" applyFont="1" applyFill="1" applyBorder="1" applyAlignment="1">
      <alignment horizontal="left"/>
      <protection/>
    </xf>
    <xf numFmtId="0" fontId="18" fillId="0" borderId="47" xfId="21" applyFont="1" applyFill="1" applyBorder="1" applyAlignment="1">
      <alignment horizontal="left"/>
      <protection/>
    </xf>
    <xf numFmtId="0" fontId="18" fillId="0" borderId="82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7" xfId="21" applyFont="1" applyFill="1" applyBorder="1" applyAlignment="1">
      <alignment horizontal="left" vertical="top" wrapText="1"/>
      <protection/>
    </xf>
    <xf numFmtId="0" fontId="0" fillId="0" borderId="72" xfId="21" applyFont="1" applyFill="1" applyBorder="1" applyAlignment="1">
      <alignment horizontal="left" vertical="top" wrapText="1"/>
      <protection/>
    </xf>
    <xf numFmtId="0" fontId="0" fillId="0" borderId="73" xfId="21" applyFont="1" applyFill="1" applyBorder="1" applyAlignment="1">
      <alignment horizontal="left" vertical="top" wrapText="1"/>
      <protection/>
    </xf>
    <xf numFmtId="0" fontId="41" fillId="0" borderId="23" xfId="22" applyFont="1" applyFill="1" applyBorder="1" applyAlignment="1">
      <alignment horizontal="center"/>
      <protection/>
    </xf>
    <xf numFmtId="0" fontId="41" fillId="0" borderId="24" xfId="22" applyFont="1" applyFill="1" applyBorder="1" applyAlignment="1">
      <alignment horizontal="center"/>
      <protection/>
    </xf>
    <xf numFmtId="0" fontId="41" fillId="0" borderId="25" xfId="22" applyFont="1" applyFill="1" applyBorder="1" applyAlignment="1">
      <alignment horizontal="center"/>
      <protection/>
    </xf>
    <xf numFmtId="0" fontId="26" fillId="0" borderId="26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6" fillId="0" borderId="27" xfId="22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84" xfId="22" applyFont="1" applyFill="1" applyBorder="1" applyAlignment="1">
      <alignment horizontal="center"/>
      <protection/>
    </xf>
    <xf numFmtId="49" fontId="4" fillId="0" borderId="85" xfId="22" applyNumberFormat="1" applyFont="1" applyFill="1" applyBorder="1" applyAlignment="1">
      <alignment horizontal="center"/>
      <protection/>
    </xf>
    <xf numFmtId="0" fontId="4" fillId="0" borderId="86" xfId="22" applyFont="1" applyFill="1" applyBorder="1" applyAlignment="1">
      <alignment horizontal="center"/>
      <protection/>
    </xf>
    <xf numFmtId="0" fontId="4" fillId="0" borderId="64" xfId="22" applyFill="1" applyBorder="1" applyAlignment="1">
      <alignment horizontal="center" shrinkToFit="1"/>
      <protection/>
    </xf>
    <xf numFmtId="0" fontId="4" fillId="0" borderId="87" xfId="22" applyFill="1" applyBorder="1" applyAlignment="1">
      <alignment horizontal="center" shrinkToFit="1"/>
      <protection/>
    </xf>
    <xf numFmtId="0" fontId="41" fillId="0" borderId="23" xfId="22" applyFont="1" applyBorder="1" applyAlignment="1">
      <alignment horizontal="center"/>
      <protection/>
    </xf>
    <xf numFmtId="0" fontId="41" fillId="0" borderId="24" xfId="22" applyFont="1" applyBorder="1" applyAlignment="1">
      <alignment horizontal="center"/>
      <protection/>
    </xf>
    <xf numFmtId="0" fontId="41" fillId="0" borderId="25" xfId="22" applyFont="1" applyBorder="1" applyAlignment="1">
      <alignment horizontal="center"/>
      <protection/>
    </xf>
    <xf numFmtId="0" fontId="26" fillId="0" borderId="26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7" xfId="22" applyFont="1" applyBorder="1" applyAlignment="1">
      <alignment horizontal="center"/>
      <protection/>
    </xf>
    <xf numFmtId="0" fontId="6" fillId="8" borderId="0" xfId="23" applyFont="1" applyFill="1" applyBorder="1" applyAlignment="1" applyProtection="1">
      <alignment horizontal="left" vertical="center"/>
      <protection/>
    </xf>
    <xf numFmtId="0" fontId="53" fillId="0" borderId="0" xfId="23" applyFont="1" applyAlignment="1" applyProtection="1">
      <alignment horizontal="left" vertical="center" wrapText="1" indent="3"/>
      <protection/>
    </xf>
    <xf numFmtId="0" fontId="5" fillId="8" borderId="0" xfId="23" applyFont="1" applyFill="1" applyBorder="1" applyAlignment="1" applyProtection="1">
      <alignment horizontal="center" vertical="center"/>
      <protection/>
    </xf>
    <xf numFmtId="0" fontId="54" fillId="0" borderId="0" xfId="23" applyFont="1" applyAlignment="1" applyProtection="1">
      <alignment horizontal="left" vertical="center" wrapText="1" indent="3"/>
      <protection/>
    </xf>
    <xf numFmtId="0" fontId="2" fillId="8" borderId="0" xfId="23" applyFill="1" applyAlignment="1" applyProtection="1">
      <alignment horizontal="left"/>
      <protection/>
    </xf>
    <xf numFmtId="49" fontId="2" fillId="0" borderId="0" xfId="23" applyNumberFormat="1" applyFill="1" applyAlignment="1" applyProtection="1">
      <alignment horizontal="left"/>
      <protection/>
    </xf>
    <xf numFmtId="0" fontId="4" fillId="17" borderId="0" xfId="23" applyFont="1" applyFill="1" applyAlignment="1" applyProtection="1">
      <alignment horizontal="left"/>
      <protection/>
    </xf>
    <xf numFmtId="0" fontId="57" fillId="17" borderId="0" xfId="23" applyFont="1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170" fontId="2" fillId="0" borderId="0" xfId="23" applyNumberFormat="1" applyAlignment="1" applyProtection="1">
      <alignment horizontal="left"/>
      <protection/>
    </xf>
    <xf numFmtId="0" fontId="2" fillId="0" borderId="0" xfId="23" applyAlignment="1" applyProtection="1">
      <alignment horizontal="left"/>
      <protection/>
    </xf>
    <xf numFmtId="0" fontId="2" fillId="0" borderId="0" xfId="23" applyFill="1" applyAlignment="1" applyProtection="1">
      <alignment horizontal="left"/>
      <protection/>
    </xf>
    <xf numFmtId="0" fontId="2" fillId="23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/>
    </xf>
    <xf numFmtId="0" fontId="2" fillId="0" borderId="0" xfId="23" applyAlignment="1" applyProtection="1">
      <alignment horizontal="right"/>
      <protection/>
    </xf>
    <xf numFmtId="171" fontId="2" fillId="0" borderId="0" xfId="23" applyNumberFormat="1" applyAlignment="1" applyProtection="1">
      <alignment horizontal="right"/>
      <protection/>
    </xf>
    <xf numFmtId="44" fontId="4" fillId="0" borderId="0" xfId="25" applyFont="1" applyAlignment="1" applyProtection="1">
      <alignment horizontal="left"/>
      <protection/>
    </xf>
    <xf numFmtId="0" fontId="2" fillId="24" borderId="0" xfId="23" applyFont="1" applyFill="1" applyAlignment="1" applyProtection="1">
      <alignment horizontal="left"/>
      <protection/>
    </xf>
    <xf numFmtId="49" fontId="2" fillId="0" borderId="0" xfId="23" applyNumberFormat="1" applyAlignment="1" applyProtection="1">
      <alignment horizontal="left"/>
      <protection/>
    </xf>
    <xf numFmtId="0" fontId="2" fillId="25" borderId="0" xfId="23" applyFill="1" applyAlignment="1" applyProtection="1">
      <alignment horizontal="center"/>
      <protection/>
    </xf>
    <xf numFmtId="0" fontId="2" fillId="17" borderId="0" xfId="23" applyFill="1" applyAlignment="1" applyProtection="1">
      <alignment horizontal="center"/>
      <protection/>
    </xf>
    <xf numFmtId="171" fontId="18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center" wrapText="1"/>
      <protection/>
    </xf>
    <xf numFmtId="0" fontId="58" fillId="8" borderId="0" xfId="23" applyFont="1" applyFill="1" applyAlignment="1" applyProtection="1">
      <alignment horizontal="center"/>
      <protection/>
    </xf>
    <xf numFmtId="0" fontId="6" fillId="26" borderId="0" xfId="23" applyFont="1" applyFill="1" applyAlignment="1" applyProtection="1">
      <alignment horizontal="center"/>
      <protection/>
    </xf>
    <xf numFmtId="171" fontId="60" fillId="9" borderId="0" xfId="23" applyNumberFormat="1" applyFont="1" applyFill="1" applyAlignment="1" applyProtection="1">
      <alignment horizontal="right"/>
      <protection/>
    </xf>
    <xf numFmtId="0" fontId="2" fillId="8" borderId="0" xfId="23" applyFill="1" applyAlignment="1" applyProtection="1">
      <alignment horizontal="center"/>
      <protection/>
    </xf>
    <xf numFmtId="0" fontId="2" fillId="0" borderId="38" xfId="23" applyFont="1" applyFill="1" applyBorder="1" applyAlignment="1" applyProtection="1">
      <alignment horizontal="center" wrapText="1"/>
      <protection/>
    </xf>
    <xf numFmtId="0" fontId="2" fillId="0" borderId="36" xfId="23" applyFont="1" applyFill="1" applyBorder="1" applyAlignment="1" applyProtection="1">
      <alignment horizontal="center" wrapTex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95" fillId="0" borderId="70" xfId="23" applyFont="1" applyBorder="1" applyAlignment="1" applyProtection="1">
      <alignment horizontal="center" vertical="center" wrapText="1"/>
      <protection/>
    </xf>
    <xf numFmtId="0" fontId="95" fillId="0" borderId="67" xfId="23" applyFont="1" applyBorder="1" applyAlignment="1" applyProtection="1">
      <alignment horizontal="center" vertical="center" wrapText="1"/>
      <protection/>
    </xf>
    <xf numFmtId="0" fontId="99" fillId="8" borderId="70" xfId="23" applyFont="1" applyFill="1" applyBorder="1" applyAlignment="1" applyProtection="1">
      <alignment horizontal="center"/>
      <protection/>
    </xf>
    <xf numFmtId="0" fontId="99" fillId="8" borderId="67" xfId="23" applyFont="1" applyFill="1" applyBorder="1" applyAlignment="1" applyProtection="1">
      <alignment horizontal="center"/>
      <protection/>
    </xf>
    <xf numFmtId="0" fontId="100" fillId="12" borderId="70" xfId="23" applyFont="1" applyFill="1" applyBorder="1" applyAlignment="1">
      <alignment horizontal="center" wrapText="1"/>
      <protection/>
    </xf>
    <xf numFmtId="0" fontId="100" fillId="12" borderId="69" xfId="23" applyFont="1" applyFill="1" applyBorder="1" applyAlignment="1">
      <alignment horizontal="center" wrapText="1"/>
      <protection/>
    </xf>
    <xf numFmtId="0" fontId="23" fillId="8" borderId="70" xfId="23" applyFont="1" applyFill="1" applyBorder="1" applyAlignment="1">
      <alignment horizontal="center"/>
      <protection/>
    </xf>
    <xf numFmtId="0" fontId="23" fillId="8" borderId="69" xfId="23" applyFont="1" applyFill="1" applyBorder="1" applyAlignment="1">
      <alignment horizontal="center"/>
      <protection/>
    </xf>
    <xf numFmtId="0" fontId="98" fillId="0" borderId="76" xfId="24" applyFont="1" applyFill="1" applyBorder="1" applyAlignment="1" applyProtection="1">
      <alignment horizontal="center" wrapText="1"/>
      <protection/>
    </xf>
    <xf numFmtId="0" fontId="112" fillId="8" borderId="70" xfId="26" applyFont="1" applyFill="1" applyBorder="1" applyAlignment="1">
      <alignment horizontal="center" wrapText="1"/>
      <protection/>
    </xf>
    <xf numFmtId="0" fontId="112" fillId="8" borderId="69" xfId="26" applyFont="1" applyFill="1" applyBorder="1" applyAlignment="1">
      <alignment horizontal="center" wrapText="1"/>
      <protection/>
    </xf>
    <xf numFmtId="0" fontId="113" fillId="8" borderId="70" xfId="26" applyFont="1" applyFill="1" applyBorder="1" applyAlignment="1">
      <alignment horizontal="center" wrapText="1"/>
      <protection/>
    </xf>
    <xf numFmtId="0" fontId="113" fillId="8" borderId="69" xfId="26" applyFont="1" applyFill="1" applyBorder="1" applyAlignment="1">
      <alignment horizontal="center" wrapText="1"/>
      <protection/>
    </xf>
    <xf numFmtId="0" fontId="112" fillId="8" borderId="70" xfId="26" applyFont="1" applyFill="1" applyBorder="1" applyAlignment="1">
      <alignment horizontal="center" vertical="center" wrapText="1"/>
      <protection/>
    </xf>
    <xf numFmtId="0" fontId="112" fillId="8" borderId="69" xfId="26" applyFont="1" applyFill="1" applyBorder="1" applyAlignment="1">
      <alignment horizontal="center" vertical="center" wrapText="1"/>
      <protection/>
    </xf>
    <xf numFmtId="0" fontId="113" fillId="8" borderId="70" xfId="26" applyFont="1" applyFill="1" applyBorder="1" applyAlignment="1">
      <alignment horizontal="center" vertical="center" wrapText="1"/>
      <protection/>
    </xf>
    <xf numFmtId="0" fontId="113" fillId="8" borderId="69" xfId="26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 3" xfId="23"/>
    <cellStyle name="normální_SE2001" xfId="24"/>
    <cellStyle name="Měna 2" xfId="25"/>
    <cellStyle name="Normální 4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542\!!!%20AKCE\2017\Kladruby%20nad%20Labem%20-%20Borek\DPS\!!ROZPO&#268;ET%20A%20V&#221;KAZ%20V&#221;M&#282;R!!\ROZPO&#268;ET\SO.01\D.1.4.e)%20-%20ZA&#344;&#205;ZEN&#205;%20ZDRAVOTN&#282;%20TECHNICK&#221;CH%20INSTALAC&#205;\RR%20-%20ZTI%20VNITRNI%20-%20doplneni%20k%2008_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</sheetNames>
    <sheetDataSet>
      <sheetData sheetId="0">
        <row r="4">
          <cell r="C4" t="str">
            <v>D.1.4.e) - ZAŘÍZENÍ ZDRAVOTNĚ TECHNICKÝCH INSTALACÍ</v>
          </cell>
        </row>
        <row r="6">
          <cell r="A6" t="str">
            <v>NÁRODNÍ HŘEBČÍN KLADRUBY NAD LABEM</v>
          </cell>
        </row>
        <row r="7">
          <cell r="G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61">
      <selection activeCell="R122" sqref="R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900" t="s">
        <v>5</v>
      </c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BC2" s="901"/>
      <c r="BD2" s="901"/>
      <c r="BE2" s="901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911" t="s">
        <v>14</v>
      </c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R5" s="18"/>
      <c r="BE5" s="918" t="s">
        <v>15</v>
      </c>
      <c r="BS5" s="15" t="s">
        <v>6</v>
      </c>
    </row>
    <row r="6" spans="2:71" ht="36.95" customHeight="1">
      <c r="B6" s="18"/>
      <c r="D6" s="24" t="s">
        <v>16</v>
      </c>
      <c r="K6" s="912" t="s">
        <v>17</v>
      </c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1"/>
      <c r="AM6" s="901"/>
      <c r="AN6" s="901"/>
      <c r="AO6" s="901"/>
      <c r="AR6" s="18"/>
      <c r="BE6" s="919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919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919"/>
      <c r="BS8" s="15" t="s">
        <v>6</v>
      </c>
    </row>
    <row r="9" spans="2:71" ht="14.45" customHeight="1">
      <c r="B9" s="18"/>
      <c r="AR9" s="18"/>
      <c r="BE9" s="919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919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919"/>
      <c r="BS11" s="15" t="s">
        <v>6</v>
      </c>
    </row>
    <row r="12" spans="2:71" ht="6.95" customHeight="1">
      <c r="B12" s="18"/>
      <c r="AR12" s="18"/>
      <c r="BE12" s="919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919"/>
      <c r="BS13" s="15" t="s">
        <v>6</v>
      </c>
    </row>
    <row r="14" spans="2:71" ht="12.75">
      <c r="B14" s="18"/>
      <c r="E14" s="913" t="s">
        <v>29</v>
      </c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  <c r="AJ14" s="914"/>
      <c r="AK14" s="25" t="s">
        <v>27</v>
      </c>
      <c r="AN14" s="27" t="s">
        <v>29</v>
      </c>
      <c r="AR14" s="18"/>
      <c r="BE14" s="919"/>
      <c r="BS14" s="15" t="s">
        <v>6</v>
      </c>
    </row>
    <row r="15" spans="2:71" ht="6.95" customHeight="1">
      <c r="B15" s="18"/>
      <c r="AR15" s="18"/>
      <c r="BE15" s="919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919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919"/>
      <c r="BS17" s="15" t="s">
        <v>32</v>
      </c>
    </row>
    <row r="18" spans="2:71" ht="6.95" customHeight="1">
      <c r="B18" s="18"/>
      <c r="AR18" s="18"/>
      <c r="BE18" s="919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919"/>
      <c r="BS19" s="15" t="s">
        <v>6</v>
      </c>
    </row>
    <row r="20" spans="2:71" ht="18.4" customHeight="1">
      <c r="B20" s="18"/>
      <c r="E20" s="23" t="s">
        <v>34</v>
      </c>
      <c r="AK20" s="25" t="s">
        <v>27</v>
      </c>
      <c r="AN20" s="23" t="s">
        <v>1</v>
      </c>
      <c r="AR20" s="18"/>
      <c r="BE20" s="919"/>
      <c r="BS20" s="15" t="s">
        <v>32</v>
      </c>
    </row>
    <row r="21" spans="2:57" ht="6.95" customHeight="1">
      <c r="B21" s="18"/>
      <c r="AR21" s="18"/>
      <c r="BE21" s="919"/>
    </row>
    <row r="22" spans="2:57" ht="12" customHeight="1">
      <c r="B22" s="18"/>
      <c r="D22" s="25" t="s">
        <v>35</v>
      </c>
      <c r="AR22" s="18"/>
      <c r="BE22" s="919"/>
    </row>
    <row r="23" spans="2:57" ht="16.5" customHeight="1">
      <c r="B23" s="18"/>
      <c r="E23" s="915" t="s">
        <v>1</v>
      </c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915"/>
      <c r="AK23" s="915"/>
      <c r="AL23" s="915"/>
      <c r="AM23" s="915"/>
      <c r="AN23" s="915"/>
      <c r="AR23" s="18"/>
      <c r="BE23" s="919"/>
    </row>
    <row r="24" spans="2:57" ht="6.95" customHeight="1">
      <c r="B24" s="18"/>
      <c r="AR24" s="18"/>
      <c r="BE24" s="919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919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921">
        <f>ROUND(AG94,2)</f>
        <v>0</v>
      </c>
      <c r="AL26" s="922"/>
      <c r="AM26" s="922"/>
      <c r="AN26" s="922"/>
      <c r="AO26" s="922"/>
      <c r="AR26" s="30"/>
      <c r="BE26" s="919"/>
    </row>
    <row r="27" spans="2:57" s="1" customFormat="1" ht="6.95" customHeight="1">
      <c r="B27" s="30"/>
      <c r="AR27" s="30"/>
      <c r="BE27" s="919"/>
    </row>
    <row r="28" spans="2:57" s="1" customFormat="1" ht="12.75">
      <c r="B28" s="30"/>
      <c r="L28" s="916" t="s">
        <v>37</v>
      </c>
      <c r="M28" s="916"/>
      <c r="N28" s="916"/>
      <c r="O28" s="916"/>
      <c r="P28" s="916"/>
      <c r="W28" s="916" t="s">
        <v>38</v>
      </c>
      <c r="X28" s="916"/>
      <c r="Y28" s="916"/>
      <c r="Z28" s="916"/>
      <c r="AA28" s="916"/>
      <c r="AB28" s="916"/>
      <c r="AC28" s="916"/>
      <c r="AD28" s="916"/>
      <c r="AE28" s="916"/>
      <c r="AK28" s="916" t="s">
        <v>39</v>
      </c>
      <c r="AL28" s="916"/>
      <c r="AM28" s="916"/>
      <c r="AN28" s="916"/>
      <c r="AO28" s="916"/>
      <c r="AR28" s="30"/>
      <c r="BE28" s="919"/>
    </row>
    <row r="29" spans="2:57" s="2" customFormat="1" ht="14.45" customHeight="1">
      <c r="B29" s="34"/>
      <c r="D29" s="25" t="s">
        <v>40</v>
      </c>
      <c r="F29" s="25" t="s">
        <v>41</v>
      </c>
      <c r="L29" s="890">
        <v>0.21</v>
      </c>
      <c r="M29" s="891"/>
      <c r="N29" s="891"/>
      <c r="O29" s="891"/>
      <c r="P29" s="891"/>
      <c r="W29" s="917">
        <f>AG94</f>
        <v>0</v>
      </c>
      <c r="X29" s="891"/>
      <c r="Y29" s="891"/>
      <c r="Z29" s="891"/>
      <c r="AA29" s="891"/>
      <c r="AB29" s="891"/>
      <c r="AC29" s="891"/>
      <c r="AD29" s="891"/>
      <c r="AE29" s="891"/>
      <c r="AK29" s="917">
        <f>W29*1.21</f>
        <v>0</v>
      </c>
      <c r="AL29" s="891"/>
      <c r="AM29" s="891"/>
      <c r="AN29" s="891"/>
      <c r="AO29" s="891"/>
      <c r="AR29" s="34"/>
      <c r="BE29" s="920"/>
    </row>
    <row r="30" spans="2:57" s="2" customFormat="1" ht="14.45" customHeight="1">
      <c r="B30" s="34"/>
      <c r="F30" s="25" t="s">
        <v>42</v>
      </c>
      <c r="L30" s="890">
        <v>0.15</v>
      </c>
      <c r="M30" s="891"/>
      <c r="N30" s="891"/>
      <c r="O30" s="891"/>
      <c r="P30" s="891"/>
      <c r="W30" s="917">
        <v>0</v>
      </c>
      <c r="X30" s="891"/>
      <c r="Y30" s="891"/>
      <c r="Z30" s="891"/>
      <c r="AA30" s="891"/>
      <c r="AB30" s="891"/>
      <c r="AC30" s="891"/>
      <c r="AD30" s="891"/>
      <c r="AE30" s="891"/>
      <c r="AK30" s="917">
        <v>0</v>
      </c>
      <c r="AL30" s="891"/>
      <c r="AM30" s="891"/>
      <c r="AN30" s="891"/>
      <c r="AO30" s="891"/>
      <c r="AR30" s="34"/>
      <c r="BE30" s="920"/>
    </row>
    <row r="31" spans="2:57" s="2" customFormat="1" ht="14.45" customHeight="1" hidden="1">
      <c r="B31" s="34"/>
      <c r="F31" s="25" t="s">
        <v>43</v>
      </c>
      <c r="L31" s="890">
        <v>0.21</v>
      </c>
      <c r="M31" s="891"/>
      <c r="N31" s="891"/>
      <c r="O31" s="891"/>
      <c r="P31" s="891"/>
      <c r="W31" s="917" t="e">
        <f>ROUND(BB94,2)</f>
        <v>#REF!</v>
      </c>
      <c r="X31" s="891"/>
      <c r="Y31" s="891"/>
      <c r="Z31" s="891"/>
      <c r="AA31" s="891"/>
      <c r="AB31" s="891"/>
      <c r="AC31" s="891"/>
      <c r="AD31" s="891"/>
      <c r="AE31" s="891"/>
      <c r="AK31" s="917">
        <v>0</v>
      </c>
      <c r="AL31" s="891"/>
      <c r="AM31" s="891"/>
      <c r="AN31" s="891"/>
      <c r="AO31" s="891"/>
      <c r="AR31" s="34"/>
      <c r="BE31" s="920"/>
    </row>
    <row r="32" spans="2:57" s="2" customFormat="1" ht="14.45" customHeight="1" hidden="1">
      <c r="B32" s="34"/>
      <c r="F32" s="25" t="s">
        <v>44</v>
      </c>
      <c r="L32" s="890">
        <v>0.15</v>
      </c>
      <c r="M32" s="891"/>
      <c r="N32" s="891"/>
      <c r="O32" s="891"/>
      <c r="P32" s="891"/>
      <c r="W32" s="917" t="e">
        <f>ROUND(BC94,2)</f>
        <v>#REF!</v>
      </c>
      <c r="X32" s="891"/>
      <c r="Y32" s="891"/>
      <c r="Z32" s="891"/>
      <c r="AA32" s="891"/>
      <c r="AB32" s="891"/>
      <c r="AC32" s="891"/>
      <c r="AD32" s="891"/>
      <c r="AE32" s="891"/>
      <c r="AK32" s="917">
        <v>0</v>
      </c>
      <c r="AL32" s="891"/>
      <c r="AM32" s="891"/>
      <c r="AN32" s="891"/>
      <c r="AO32" s="891"/>
      <c r="AR32" s="34"/>
      <c r="BE32" s="920"/>
    </row>
    <row r="33" spans="2:57" s="2" customFormat="1" ht="14.45" customHeight="1" hidden="1">
      <c r="B33" s="34"/>
      <c r="F33" s="25" t="s">
        <v>45</v>
      </c>
      <c r="L33" s="890">
        <v>0</v>
      </c>
      <c r="M33" s="891"/>
      <c r="N33" s="891"/>
      <c r="O33" s="891"/>
      <c r="P33" s="891"/>
      <c r="W33" s="917" t="e">
        <f>ROUND(BD94,2)</f>
        <v>#REF!</v>
      </c>
      <c r="X33" s="891"/>
      <c r="Y33" s="891"/>
      <c r="Z33" s="891"/>
      <c r="AA33" s="891"/>
      <c r="AB33" s="891"/>
      <c r="AC33" s="891"/>
      <c r="AD33" s="891"/>
      <c r="AE33" s="891"/>
      <c r="AK33" s="917">
        <v>0</v>
      </c>
      <c r="AL33" s="891"/>
      <c r="AM33" s="891"/>
      <c r="AN33" s="891"/>
      <c r="AO33" s="891"/>
      <c r="AR33" s="34"/>
      <c r="BE33" s="920"/>
    </row>
    <row r="34" spans="2:57" s="1" customFormat="1" ht="6.95" customHeight="1">
      <c r="B34" s="30"/>
      <c r="AR34" s="30"/>
      <c r="BE34" s="919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894" t="s">
        <v>48</v>
      </c>
      <c r="Y35" s="895"/>
      <c r="Z35" s="895"/>
      <c r="AA35" s="895"/>
      <c r="AB35" s="895"/>
      <c r="AC35" s="37"/>
      <c r="AD35" s="37"/>
      <c r="AE35" s="37"/>
      <c r="AF35" s="37"/>
      <c r="AG35" s="37"/>
      <c r="AH35" s="37"/>
      <c r="AI35" s="37"/>
      <c r="AJ35" s="37"/>
      <c r="AK35" s="896">
        <f>SUM(AK26:AK33)</f>
        <v>0</v>
      </c>
      <c r="AL35" s="895"/>
      <c r="AM35" s="895"/>
      <c r="AN35" s="895"/>
      <c r="AO35" s="897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KLADRUBY</v>
      </c>
      <c r="AR84" s="46"/>
    </row>
    <row r="85" spans="2:44" s="4" customFormat="1" ht="36.95" customHeight="1">
      <c r="B85" s="47"/>
      <c r="C85" s="48" t="s">
        <v>16</v>
      </c>
      <c r="L85" s="908" t="str">
        <f>K6</f>
        <v>Stavební úpravy v areálu Borek</v>
      </c>
      <c r="M85" s="909"/>
      <c r="N85" s="909"/>
      <c r="O85" s="909"/>
      <c r="P85" s="909"/>
      <c r="Q85" s="909"/>
      <c r="R85" s="909"/>
      <c r="S85" s="909"/>
      <c r="T85" s="909"/>
      <c r="U85" s="909"/>
      <c r="V85" s="909"/>
      <c r="W85" s="909"/>
      <c r="X85" s="909"/>
      <c r="Y85" s="909"/>
      <c r="Z85" s="909"/>
      <c r="AA85" s="909"/>
      <c r="AB85" s="909"/>
      <c r="AC85" s="909"/>
      <c r="AD85" s="909"/>
      <c r="AE85" s="909"/>
      <c r="AF85" s="909"/>
      <c r="AG85" s="909"/>
      <c r="AH85" s="909"/>
      <c r="AI85" s="909"/>
      <c r="AJ85" s="909"/>
      <c r="AK85" s="909"/>
      <c r="AL85" s="909"/>
      <c r="AM85" s="909"/>
      <c r="AN85" s="909"/>
      <c r="AO85" s="909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Kladruby nad Labem</v>
      </c>
      <c r="AI87" s="25" t="s">
        <v>22</v>
      </c>
      <c r="AM87" s="910" t="str">
        <f>IF(AN8="","",AN8)</f>
        <v>15. 5. 2019</v>
      </c>
      <c r="AN87" s="910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Národní hřebčín Kladruby nad Labem s.p.o</v>
      </c>
      <c r="AI89" s="25" t="s">
        <v>30</v>
      </c>
      <c r="AM89" s="906" t="str">
        <f>IF(E17="","",E17)</f>
        <v>Pridos Hradec Králové</v>
      </c>
      <c r="AN89" s="907"/>
      <c r="AO89" s="907"/>
      <c r="AP89" s="907"/>
      <c r="AR89" s="30"/>
      <c r="AS89" s="902" t="s">
        <v>56</v>
      </c>
      <c r="AT89" s="903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906" t="str">
        <f>IF(E20="","",E20)</f>
        <v>Ing.Pavel Michálek</v>
      </c>
      <c r="AN90" s="907"/>
      <c r="AO90" s="907"/>
      <c r="AP90" s="907"/>
      <c r="AR90" s="30"/>
      <c r="AS90" s="904"/>
      <c r="AT90" s="905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904"/>
      <c r="AT91" s="905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887" t="s">
        <v>57</v>
      </c>
      <c r="D92" s="888"/>
      <c r="E92" s="888"/>
      <c r="F92" s="888"/>
      <c r="G92" s="888"/>
      <c r="H92" s="55"/>
      <c r="I92" s="889" t="s">
        <v>58</v>
      </c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  <c r="V92" s="888"/>
      <c r="W92" s="888"/>
      <c r="X92" s="888"/>
      <c r="Y92" s="888"/>
      <c r="Z92" s="888"/>
      <c r="AA92" s="888"/>
      <c r="AB92" s="888"/>
      <c r="AC92" s="888"/>
      <c r="AD92" s="888"/>
      <c r="AE92" s="888"/>
      <c r="AF92" s="888"/>
      <c r="AG92" s="893" t="s">
        <v>59</v>
      </c>
      <c r="AH92" s="888"/>
      <c r="AI92" s="888"/>
      <c r="AJ92" s="888"/>
      <c r="AK92" s="888"/>
      <c r="AL92" s="888"/>
      <c r="AM92" s="888"/>
      <c r="AN92" s="889" t="s">
        <v>60</v>
      </c>
      <c r="AO92" s="888"/>
      <c r="AP92" s="892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899">
        <f>ROUND(SUM(AG95:AG103),2)</f>
        <v>0</v>
      </c>
      <c r="AH94" s="899"/>
      <c r="AI94" s="899"/>
      <c r="AJ94" s="899"/>
      <c r="AK94" s="899"/>
      <c r="AL94" s="899"/>
      <c r="AM94" s="899"/>
      <c r="AN94" s="898">
        <f>AG94*1.21</f>
        <v>0</v>
      </c>
      <c r="AO94" s="898"/>
      <c r="AP94" s="898"/>
      <c r="AQ94" s="65" t="s">
        <v>1</v>
      </c>
      <c r="AR94" s="61"/>
      <c r="AS94" s="66">
        <f>ROUND(SUM(AS95:AS102),2)</f>
        <v>0</v>
      </c>
      <c r="AT94" s="67" t="e">
        <f aca="true" t="shared" si="0" ref="AT94:AT102">ROUND(SUM(AV94:AW94),2)</f>
        <v>#REF!</v>
      </c>
      <c r="AU94" s="68" t="e">
        <f>ROUND(SUM(AU95:AU102),5)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ROUND(SUM(AZ95:AZ102),2)</f>
        <v>#REF!</v>
      </c>
      <c r="BA94" s="67" t="e">
        <f>ROUND(SUM(BA95:BA102),2)</f>
        <v>#REF!</v>
      </c>
      <c r="BB94" s="67" t="e">
        <f>ROUND(SUM(BB95:BB102),2)</f>
        <v>#REF!</v>
      </c>
      <c r="BC94" s="67" t="e">
        <f>ROUND(SUM(BC95:BC102),2)</f>
        <v>#REF!</v>
      </c>
      <c r="BD94" s="69" t="e">
        <f>ROUND(SUM(BD95:BD102),2)</f>
        <v>#REF!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27" customHeight="1">
      <c r="A95" s="72" t="s">
        <v>80</v>
      </c>
      <c r="B95" s="73"/>
      <c r="C95" s="74"/>
      <c r="D95" s="884" t="s">
        <v>81</v>
      </c>
      <c r="E95" s="884"/>
      <c r="F95" s="884"/>
      <c r="G95" s="884"/>
      <c r="H95" s="884"/>
      <c r="I95" s="75"/>
      <c r="J95" s="884" t="s">
        <v>82</v>
      </c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4"/>
      <c r="AD95" s="884"/>
      <c r="AE95" s="884"/>
      <c r="AF95" s="884"/>
      <c r="AG95" s="885">
        <f>'KLADRUBY 01 - SO-01-Vlast..'!J96</f>
        <v>0</v>
      </c>
      <c r="AH95" s="886"/>
      <c r="AI95" s="886"/>
      <c r="AJ95" s="886"/>
      <c r="AK95" s="886"/>
      <c r="AL95" s="886"/>
      <c r="AM95" s="886"/>
      <c r="AN95" s="885">
        <f>AG95*1.21</f>
        <v>0</v>
      </c>
      <c r="AO95" s="886"/>
      <c r="AP95" s="886"/>
      <c r="AQ95" s="76" t="s">
        <v>83</v>
      </c>
      <c r="AR95" s="73"/>
      <c r="AS95" s="77">
        <v>0</v>
      </c>
      <c r="AT95" s="78" t="e">
        <f t="shared" si="0"/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27" customHeight="1">
      <c r="A96" s="72" t="s">
        <v>80</v>
      </c>
      <c r="B96" s="73"/>
      <c r="C96" s="74"/>
      <c r="D96" s="884" t="s">
        <v>87</v>
      </c>
      <c r="E96" s="884"/>
      <c r="F96" s="884"/>
      <c r="G96" s="884"/>
      <c r="H96" s="884"/>
      <c r="I96" s="75"/>
      <c r="J96" s="884" t="s">
        <v>88</v>
      </c>
      <c r="K96" s="884"/>
      <c r="L96" s="884"/>
      <c r="M96" s="884"/>
      <c r="N96" s="884"/>
      <c r="O96" s="884"/>
      <c r="P96" s="884"/>
      <c r="Q96" s="884"/>
      <c r="R96" s="884"/>
      <c r="S96" s="884"/>
      <c r="T96" s="884"/>
      <c r="U96" s="884"/>
      <c r="V96" s="884"/>
      <c r="W96" s="884"/>
      <c r="X96" s="884"/>
      <c r="Y96" s="884"/>
      <c r="Z96" s="884"/>
      <c r="AA96" s="884"/>
      <c r="AB96" s="884"/>
      <c r="AC96" s="884"/>
      <c r="AD96" s="884"/>
      <c r="AE96" s="884"/>
      <c r="AF96" s="884"/>
      <c r="AG96" s="885">
        <f>'KLADRUBY 02 - SO-02-zpevn...'!J30</f>
        <v>0</v>
      </c>
      <c r="AH96" s="886"/>
      <c r="AI96" s="886"/>
      <c r="AJ96" s="886"/>
      <c r="AK96" s="886"/>
      <c r="AL96" s="886"/>
      <c r="AM96" s="886"/>
      <c r="AN96" s="885">
        <f aca="true" t="shared" si="1" ref="AN96:AN102">SUM(AG96,AT96)</f>
        <v>0</v>
      </c>
      <c r="AO96" s="886"/>
      <c r="AP96" s="886"/>
      <c r="AQ96" s="76" t="s">
        <v>83</v>
      </c>
      <c r="AR96" s="73"/>
      <c r="AS96" s="77">
        <v>0</v>
      </c>
      <c r="AT96" s="78">
        <f t="shared" si="0"/>
        <v>0</v>
      </c>
      <c r="AU96" s="79">
        <f>'KLADRUBY 02 - SO-02-zpevn...'!P123</f>
        <v>0</v>
      </c>
      <c r="AV96" s="78">
        <f>'KLADRUBY 02 - SO-02-zpevn...'!J33</f>
        <v>0</v>
      </c>
      <c r="AW96" s="78">
        <f>'KLADRUBY 02 - SO-02-zpevn...'!J34</f>
        <v>0</v>
      </c>
      <c r="AX96" s="78">
        <f>'KLADRUBY 02 - SO-02-zpevn...'!J35</f>
        <v>0</v>
      </c>
      <c r="AY96" s="78">
        <f>'KLADRUBY 02 - SO-02-zpevn...'!J36</f>
        <v>0</v>
      </c>
      <c r="AZ96" s="78">
        <f>'KLADRUBY 02 - SO-02-zpevn...'!F33</f>
        <v>0</v>
      </c>
      <c r="BA96" s="78">
        <f>'KLADRUBY 02 - SO-02-zpevn...'!F34</f>
        <v>0</v>
      </c>
      <c r="BB96" s="78">
        <f>'KLADRUBY 02 - SO-02-zpevn...'!F35</f>
        <v>0</v>
      </c>
      <c r="BC96" s="78">
        <f>'KLADRUBY 02 - SO-02-zpevn...'!F36</f>
        <v>0</v>
      </c>
      <c r="BD96" s="80">
        <f>'KLADRUBY 02 - SO-02-zpevn...'!F37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27" customHeight="1">
      <c r="A97" s="72" t="s">
        <v>80</v>
      </c>
      <c r="B97" s="73"/>
      <c r="C97" s="74"/>
      <c r="D97" s="884" t="s">
        <v>90</v>
      </c>
      <c r="E97" s="884"/>
      <c r="F97" s="884"/>
      <c r="G97" s="884"/>
      <c r="H97" s="884"/>
      <c r="I97" s="75"/>
      <c r="J97" s="884" t="s">
        <v>91</v>
      </c>
      <c r="K97" s="884"/>
      <c r="L97" s="884"/>
      <c r="M97" s="884"/>
      <c r="N97" s="884"/>
      <c r="O97" s="884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4"/>
      <c r="AB97" s="884"/>
      <c r="AC97" s="884"/>
      <c r="AD97" s="884"/>
      <c r="AE97" s="884"/>
      <c r="AF97" s="884"/>
      <c r="AG97" s="885">
        <f>'KLADRUBY 07 - SO-07-Vodov...'!J30</f>
        <v>0</v>
      </c>
      <c r="AH97" s="886"/>
      <c r="AI97" s="886"/>
      <c r="AJ97" s="886"/>
      <c r="AK97" s="886"/>
      <c r="AL97" s="886"/>
      <c r="AM97" s="886"/>
      <c r="AN97" s="885">
        <f t="shared" si="1"/>
        <v>0</v>
      </c>
      <c r="AO97" s="886"/>
      <c r="AP97" s="886"/>
      <c r="AQ97" s="76" t="s">
        <v>83</v>
      </c>
      <c r="AR97" s="73"/>
      <c r="AS97" s="77">
        <v>0</v>
      </c>
      <c r="AT97" s="78">
        <f t="shared" si="0"/>
        <v>0</v>
      </c>
      <c r="AU97" s="79">
        <f>'KLADRUBY 07 - SO-07-Vodov...'!P118</f>
        <v>0</v>
      </c>
      <c r="AV97" s="78">
        <f>'KLADRUBY 07 - SO-07-Vodov...'!J33</f>
        <v>0</v>
      </c>
      <c r="AW97" s="78">
        <f>'KLADRUBY 07 - SO-07-Vodov...'!J34</f>
        <v>0</v>
      </c>
      <c r="AX97" s="78">
        <f>'KLADRUBY 07 - SO-07-Vodov...'!J35</f>
        <v>0</v>
      </c>
      <c r="AY97" s="78">
        <f>'KLADRUBY 07 - SO-07-Vodov...'!J36</f>
        <v>0</v>
      </c>
      <c r="AZ97" s="78">
        <f>'KLADRUBY 07 - SO-07-Vodov...'!F33</f>
        <v>0</v>
      </c>
      <c r="BA97" s="78">
        <f>'KLADRUBY 07 - SO-07-Vodov...'!F34</f>
        <v>0</v>
      </c>
      <c r="BB97" s="78">
        <f>'KLADRUBY 07 - SO-07-Vodov...'!F35</f>
        <v>0</v>
      </c>
      <c r="BC97" s="78">
        <f>'KLADRUBY 07 - SO-07-Vodov...'!F36</f>
        <v>0</v>
      </c>
      <c r="BD97" s="80">
        <f>'KLADRUBY 07 - SO-07-Vodov...'!F37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27" customHeight="1">
      <c r="A98" s="72" t="s">
        <v>80</v>
      </c>
      <c r="B98" s="73"/>
      <c r="C98" s="74"/>
      <c r="D98" s="884" t="s">
        <v>93</v>
      </c>
      <c r="E98" s="884"/>
      <c r="F98" s="884"/>
      <c r="G98" s="884"/>
      <c r="H98" s="884"/>
      <c r="I98" s="75"/>
      <c r="J98" s="884" t="s">
        <v>94</v>
      </c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5">
        <f>'KLADRUBY 08 - SO-08-Prodl...'!J30</f>
        <v>0</v>
      </c>
      <c r="AH98" s="886"/>
      <c r="AI98" s="886"/>
      <c r="AJ98" s="886"/>
      <c r="AK98" s="886"/>
      <c r="AL98" s="886"/>
      <c r="AM98" s="886"/>
      <c r="AN98" s="885">
        <f t="shared" si="1"/>
        <v>0</v>
      </c>
      <c r="AO98" s="886"/>
      <c r="AP98" s="886"/>
      <c r="AQ98" s="76" t="s">
        <v>83</v>
      </c>
      <c r="AR98" s="73"/>
      <c r="AS98" s="77">
        <v>0</v>
      </c>
      <c r="AT98" s="78">
        <f t="shared" si="0"/>
        <v>0</v>
      </c>
      <c r="AU98" s="79">
        <f>'KLADRUBY 08 - SO-08-Prodl...'!P118</f>
        <v>0</v>
      </c>
      <c r="AV98" s="78">
        <f>'KLADRUBY 08 - SO-08-Prodl...'!J33</f>
        <v>0</v>
      </c>
      <c r="AW98" s="78">
        <f>'KLADRUBY 08 - SO-08-Prodl...'!J34</f>
        <v>0</v>
      </c>
      <c r="AX98" s="78">
        <f>'KLADRUBY 08 - SO-08-Prodl...'!J35</f>
        <v>0</v>
      </c>
      <c r="AY98" s="78">
        <f>'KLADRUBY 08 - SO-08-Prodl...'!J36</f>
        <v>0</v>
      </c>
      <c r="AZ98" s="78">
        <f>'KLADRUBY 08 - SO-08-Prodl...'!F33</f>
        <v>0</v>
      </c>
      <c r="BA98" s="78">
        <f>'KLADRUBY 08 - SO-08-Prodl...'!F34</f>
        <v>0</v>
      </c>
      <c r="BB98" s="78">
        <f>'KLADRUBY 08 - SO-08-Prodl...'!F35</f>
        <v>0</v>
      </c>
      <c r="BC98" s="78">
        <f>'KLADRUBY 08 - SO-08-Prodl...'!F36</f>
        <v>0</v>
      </c>
      <c r="BD98" s="80">
        <f>'KLADRUBY 08 - SO-08-Prodl...'!F37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27" customHeight="1">
      <c r="A99" s="72" t="s">
        <v>80</v>
      </c>
      <c r="B99" s="73"/>
      <c r="C99" s="74"/>
      <c r="D99" s="884" t="s">
        <v>96</v>
      </c>
      <c r="E99" s="884"/>
      <c r="F99" s="884"/>
      <c r="G99" s="884"/>
      <c r="H99" s="884"/>
      <c r="I99" s="75"/>
      <c r="J99" s="884" t="s">
        <v>97</v>
      </c>
      <c r="K99" s="884"/>
      <c r="L99" s="884"/>
      <c r="M99" s="884"/>
      <c r="N99" s="884"/>
      <c r="O99" s="884"/>
      <c r="P99" s="884"/>
      <c r="Q99" s="884"/>
      <c r="R99" s="884"/>
      <c r="S99" s="884"/>
      <c r="T99" s="884"/>
      <c r="U99" s="884"/>
      <c r="V99" s="884"/>
      <c r="W99" s="884"/>
      <c r="X99" s="884"/>
      <c r="Y99" s="884"/>
      <c r="Z99" s="884"/>
      <c r="AA99" s="884"/>
      <c r="AB99" s="884"/>
      <c r="AC99" s="884"/>
      <c r="AD99" s="884"/>
      <c r="AE99" s="884"/>
      <c r="AF99" s="884"/>
      <c r="AG99" s="885">
        <f>'KLADRUBY 09 - SO-09-Demol...'!J30</f>
        <v>0</v>
      </c>
      <c r="AH99" s="886"/>
      <c r="AI99" s="886"/>
      <c r="AJ99" s="886"/>
      <c r="AK99" s="886"/>
      <c r="AL99" s="886"/>
      <c r="AM99" s="886"/>
      <c r="AN99" s="885">
        <f t="shared" si="1"/>
        <v>0</v>
      </c>
      <c r="AO99" s="886"/>
      <c r="AP99" s="886"/>
      <c r="AQ99" s="76" t="s">
        <v>83</v>
      </c>
      <c r="AR99" s="73"/>
      <c r="AS99" s="77">
        <v>0</v>
      </c>
      <c r="AT99" s="78">
        <f t="shared" si="0"/>
        <v>0</v>
      </c>
      <c r="AU99" s="79">
        <f>'KLADRUBY 09 - SO-09-Demol...'!P121</f>
        <v>0</v>
      </c>
      <c r="AV99" s="78">
        <f>'KLADRUBY 09 - SO-09-Demol...'!J33</f>
        <v>0</v>
      </c>
      <c r="AW99" s="78">
        <f>'KLADRUBY 09 - SO-09-Demol...'!J34</f>
        <v>0</v>
      </c>
      <c r="AX99" s="78">
        <f>'KLADRUBY 09 - SO-09-Demol...'!J35</f>
        <v>0</v>
      </c>
      <c r="AY99" s="78">
        <f>'KLADRUBY 09 - SO-09-Demol...'!J36</f>
        <v>0</v>
      </c>
      <c r="AZ99" s="78">
        <f>'KLADRUBY 09 - SO-09-Demol...'!F33</f>
        <v>0</v>
      </c>
      <c r="BA99" s="78">
        <f>'KLADRUBY 09 - SO-09-Demol...'!F34</f>
        <v>0</v>
      </c>
      <c r="BB99" s="78">
        <f>'KLADRUBY 09 - SO-09-Demol...'!F35</f>
        <v>0</v>
      </c>
      <c r="BC99" s="78">
        <f>'KLADRUBY 09 - SO-09-Demol...'!F36</f>
        <v>0</v>
      </c>
      <c r="BD99" s="80">
        <f>'KLADRUBY 09 - SO-09-Demol...'!F37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27" customHeight="1">
      <c r="A100" s="72" t="s">
        <v>80</v>
      </c>
      <c r="B100" s="73"/>
      <c r="C100" s="74"/>
      <c r="D100" s="884" t="s">
        <v>99</v>
      </c>
      <c r="E100" s="884"/>
      <c r="F100" s="884"/>
      <c r="G100" s="884"/>
      <c r="H100" s="884"/>
      <c r="I100" s="75"/>
      <c r="J100" s="884" t="s">
        <v>100</v>
      </c>
      <c r="K100" s="884"/>
      <c r="L100" s="884"/>
      <c r="M100" s="884"/>
      <c r="N100" s="884"/>
      <c r="O100" s="884"/>
      <c r="P100" s="884"/>
      <c r="Q100" s="884"/>
      <c r="R100" s="884"/>
      <c r="S100" s="884"/>
      <c r="T100" s="884"/>
      <c r="U100" s="884"/>
      <c r="V100" s="884"/>
      <c r="W100" s="884"/>
      <c r="X100" s="884"/>
      <c r="Y100" s="884"/>
      <c r="Z100" s="884"/>
      <c r="AA100" s="884"/>
      <c r="AB100" s="884"/>
      <c r="AC100" s="884"/>
      <c r="AD100" s="884"/>
      <c r="AE100" s="884"/>
      <c r="AF100" s="884"/>
      <c r="AG100" s="885">
        <f>'KLADRUBY 10 - SO-10-Dešťo...'!J30</f>
        <v>0</v>
      </c>
      <c r="AH100" s="886"/>
      <c r="AI100" s="886"/>
      <c r="AJ100" s="886"/>
      <c r="AK100" s="886"/>
      <c r="AL100" s="886"/>
      <c r="AM100" s="886"/>
      <c r="AN100" s="885">
        <f t="shared" si="1"/>
        <v>0</v>
      </c>
      <c r="AO100" s="886"/>
      <c r="AP100" s="886"/>
      <c r="AQ100" s="76" t="s">
        <v>83</v>
      </c>
      <c r="AR100" s="73"/>
      <c r="AS100" s="77">
        <v>0</v>
      </c>
      <c r="AT100" s="78">
        <f t="shared" si="0"/>
        <v>0</v>
      </c>
      <c r="AU100" s="79">
        <f>'KLADRUBY 10 - SO-10-Dešťo...'!P118</f>
        <v>0</v>
      </c>
      <c r="AV100" s="78">
        <f>'KLADRUBY 10 - SO-10-Dešťo...'!J33</f>
        <v>0</v>
      </c>
      <c r="AW100" s="78">
        <f>'KLADRUBY 10 - SO-10-Dešťo...'!J34</f>
        <v>0</v>
      </c>
      <c r="AX100" s="78">
        <f>'KLADRUBY 10 - SO-10-Dešťo...'!J35</f>
        <v>0</v>
      </c>
      <c r="AY100" s="78">
        <f>'KLADRUBY 10 - SO-10-Dešťo...'!J36</f>
        <v>0</v>
      </c>
      <c r="AZ100" s="78">
        <f>'KLADRUBY 10 - SO-10-Dešťo...'!F33</f>
        <v>0</v>
      </c>
      <c r="BA100" s="78">
        <f>'KLADRUBY 10 - SO-10-Dešťo...'!F34</f>
        <v>0</v>
      </c>
      <c r="BB100" s="78">
        <f>'KLADRUBY 10 - SO-10-Dešťo...'!F35</f>
        <v>0</v>
      </c>
      <c r="BC100" s="78">
        <f>'KLADRUBY 10 - SO-10-Dešťo...'!F36</f>
        <v>0</v>
      </c>
      <c r="BD100" s="80">
        <f>'KLADRUBY 10 - SO-10-Dešťo...'!F37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27" customHeight="1">
      <c r="A101" s="72" t="s">
        <v>80</v>
      </c>
      <c r="B101" s="73"/>
      <c r="C101" s="74"/>
      <c r="D101" s="884" t="s">
        <v>102</v>
      </c>
      <c r="E101" s="884"/>
      <c r="F101" s="884"/>
      <c r="G101" s="884"/>
      <c r="H101" s="884"/>
      <c r="I101" s="75"/>
      <c r="J101" s="884" t="s">
        <v>103</v>
      </c>
      <c r="K101" s="884"/>
      <c r="L101" s="884"/>
      <c r="M101" s="884"/>
      <c r="N101" s="884"/>
      <c r="O101" s="884"/>
      <c r="P101" s="884"/>
      <c r="Q101" s="884"/>
      <c r="R101" s="884"/>
      <c r="S101" s="884"/>
      <c r="T101" s="884"/>
      <c r="U101" s="884"/>
      <c r="V101" s="884"/>
      <c r="W101" s="884"/>
      <c r="X101" s="884"/>
      <c r="Y101" s="884"/>
      <c r="Z101" s="884"/>
      <c r="AA101" s="884"/>
      <c r="AB101" s="884"/>
      <c r="AC101" s="884"/>
      <c r="AD101" s="884"/>
      <c r="AE101" s="884"/>
      <c r="AF101" s="884"/>
      <c r="AG101" s="885">
        <f>'KLADRUBY 11 - SO-11-Venko...'!J30</f>
        <v>0</v>
      </c>
      <c r="AH101" s="886"/>
      <c r="AI101" s="886"/>
      <c r="AJ101" s="886"/>
      <c r="AK101" s="886"/>
      <c r="AL101" s="886"/>
      <c r="AM101" s="886"/>
      <c r="AN101" s="885">
        <f t="shared" si="1"/>
        <v>0</v>
      </c>
      <c r="AO101" s="886"/>
      <c r="AP101" s="886"/>
      <c r="AQ101" s="76" t="s">
        <v>83</v>
      </c>
      <c r="AR101" s="73"/>
      <c r="AS101" s="77">
        <v>0</v>
      </c>
      <c r="AT101" s="78">
        <f t="shared" si="0"/>
        <v>0</v>
      </c>
      <c r="AU101" s="79">
        <f>'KLADRUBY 11 - SO-11-Venko...'!P118</f>
        <v>0</v>
      </c>
      <c r="AV101" s="78">
        <f>'KLADRUBY 11 - SO-11-Venko...'!J33</f>
        <v>0</v>
      </c>
      <c r="AW101" s="78">
        <f>'KLADRUBY 11 - SO-11-Venko...'!J34</f>
        <v>0</v>
      </c>
      <c r="AX101" s="78">
        <f>'KLADRUBY 11 - SO-11-Venko...'!J35</f>
        <v>0</v>
      </c>
      <c r="AY101" s="78">
        <f>'KLADRUBY 11 - SO-11-Venko...'!J36</f>
        <v>0</v>
      </c>
      <c r="AZ101" s="78">
        <f>'KLADRUBY 11 - SO-11-Venko...'!F33</f>
        <v>0</v>
      </c>
      <c r="BA101" s="78">
        <f>'KLADRUBY 11 - SO-11-Venko...'!F34</f>
        <v>0</v>
      </c>
      <c r="BB101" s="78">
        <f>'KLADRUBY 11 - SO-11-Venko...'!F35</f>
        <v>0</v>
      </c>
      <c r="BC101" s="78">
        <f>'KLADRUBY 11 - SO-11-Venko...'!F36</f>
        <v>0</v>
      </c>
      <c r="BD101" s="80">
        <f>'KLADRUBY 11 - SO-11-Venko...'!F37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1:91" s="6" customFormat="1" ht="27" customHeight="1">
      <c r="A102" s="72" t="s">
        <v>80</v>
      </c>
      <c r="B102" s="73"/>
      <c r="C102" s="74"/>
      <c r="D102" s="884" t="s">
        <v>105</v>
      </c>
      <c r="E102" s="884"/>
      <c r="F102" s="884"/>
      <c r="G102" s="884"/>
      <c r="H102" s="884"/>
      <c r="I102" s="75"/>
      <c r="J102" s="884" t="s">
        <v>106</v>
      </c>
      <c r="K102" s="884"/>
      <c r="L102" s="884"/>
      <c r="M102" s="884"/>
      <c r="N102" s="884"/>
      <c r="O102" s="884"/>
      <c r="P102" s="884"/>
      <c r="Q102" s="884"/>
      <c r="R102" s="884"/>
      <c r="S102" s="884"/>
      <c r="T102" s="884"/>
      <c r="U102" s="884"/>
      <c r="V102" s="884"/>
      <c r="W102" s="884"/>
      <c r="X102" s="884"/>
      <c r="Y102" s="884"/>
      <c r="Z102" s="884"/>
      <c r="AA102" s="884"/>
      <c r="AB102" s="884"/>
      <c r="AC102" s="884"/>
      <c r="AD102" s="884"/>
      <c r="AE102" s="884"/>
      <c r="AF102" s="884"/>
      <c r="AG102" s="885">
        <f>'KLADRUBY 12 - SO-12-Splaš...'!J30</f>
        <v>0</v>
      </c>
      <c r="AH102" s="886"/>
      <c r="AI102" s="886"/>
      <c r="AJ102" s="886"/>
      <c r="AK102" s="886"/>
      <c r="AL102" s="886"/>
      <c r="AM102" s="886"/>
      <c r="AN102" s="885">
        <f t="shared" si="1"/>
        <v>0</v>
      </c>
      <c r="AO102" s="886"/>
      <c r="AP102" s="886"/>
      <c r="AQ102" s="76" t="s">
        <v>83</v>
      </c>
      <c r="AR102" s="73"/>
      <c r="AS102" s="82">
        <v>0</v>
      </c>
      <c r="AT102" s="83">
        <f t="shared" si="0"/>
        <v>0</v>
      </c>
      <c r="AU102" s="84">
        <f>'KLADRUBY 12 - SO-12-Splaš...'!P118</f>
        <v>0</v>
      </c>
      <c r="AV102" s="83">
        <f>'KLADRUBY 12 - SO-12-Splaš...'!J33</f>
        <v>0</v>
      </c>
      <c r="AW102" s="83">
        <f>'KLADRUBY 12 - SO-12-Splaš...'!J34</f>
        <v>0</v>
      </c>
      <c r="AX102" s="83">
        <f>'KLADRUBY 12 - SO-12-Splaš...'!J35</f>
        <v>0</v>
      </c>
      <c r="AY102" s="83">
        <f>'KLADRUBY 12 - SO-12-Splaš...'!J36</f>
        <v>0</v>
      </c>
      <c r="AZ102" s="83">
        <f>'KLADRUBY 12 - SO-12-Splaš...'!F33</f>
        <v>0</v>
      </c>
      <c r="BA102" s="83">
        <f>'KLADRUBY 12 - SO-12-Splaš...'!F34</f>
        <v>0</v>
      </c>
      <c r="BB102" s="83">
        <f>'KLADRUBY 12 - SO-12-Splaš...'!F35</f>
        <v>0</v>
      </c>
      <c r="BC102" s="83">
        <f>'KLADRUBY 12 - SO-12-Splaš...'!F36</f>
        <v>0</v>
      </c>
      <c r="BD102" s="85">
        <f>'KLADRUBY 12 - SO-12-Splaš...'!F37</f>
        <v>0</v>
      </c>
      <c r="BT102" s="81" t="s">
        <v>84</v>
      </c>
      <c r="BV102" s="81" t="s">
        <v>78</v>
      </c>
      <c r="BW102" s="81" t="s">
        <v>107</v>
      </c>
      <c r="BX102" s="81" t="s">
        <v>4</v>
      </c>
      <c r="CL102" s="81" t="s">
        <v>1</v>
      </c>
      <c r="CM102" s="81" t="s">
        <v>86</v>
      </c>
    </row>
    <row r="103" spans="1:91" s="6" customFormat="1" ht="16.5" customHeight="1">
      <c r="A103" s="72" t="s">
        <v>80</v>
      </c>
      <c r="B103" s="73"/>
      <c r="C103" s="74"/>
      <c r="D103" s="884" t="s">
        <v>1923</v>
      </c>
      <c r="E103" s="884"/>
      <c r="F103" s="884"/>
      <c r="G103" s="884"/>
      <c r="H103" s="884"/>
      <c r="I103" s="804"/>
      <c r="J103" s="884" t="s">
        <v>1556</v>
      </c>
      <c r="K103" s="884"/>
      <c r="L103" s="884"/>
      <c r="M103" s="884"/>
      <c r="N103" s="884"/>
      <c r="O103" s="884"/>
      <c r="P103" s="884"/>
      <c r="Q103" s="884"/>
      <c r="R103" s="884"/>
      <c r="S103" s="884"/>
      <c r="T103" s="884"/>
      <c r="U103" s="884"/>
      <c r="V103" s="884"/>
      <c r="W103" s="884"/>
      <c r="X103" s="884"/>
      <c r="Y103" s="884"/>
      <c r="Z103" s="884"/>
      <c r="AA103" s="884"/>
      <c r="AB103" s="884"/>
      <c r="AC103" s="884"/>
      <c r="AD103" s="884"/>
      <c r="AE103" s="884"/>
      <c r="AF103" s="884"/>
      <c r="AG103" s="885">
        <f>'Vedlejší rozpočtové...'!J59</f>
        <v>0</v>
      </c>
      <c r="AH103" s="886"/>
      <c r="AI103" s="886"/>
      <c r="AJ103" s="886"/>
      <c r="AK103" s="886"/>
      <c r="AL103" s="886"/>
      <c r="AM103" s="886"/>
      <c r="AN103" s="885">
        <f aca="true" t="shared" si="2" ref="AN103">AG103*1.21</f>
        <v>0</v>
      </c>
      <c r="AO103" s="886"/>
      <c r="AP103" s="886"/>
      <c r="AQ103" s="76" t="s">
        <v>1924</v>
      </c>
      <c r="AR103" s="73"/>
      <c r="AS103" s="82">
        <v>0</v>
      </c>
      <c r="AT103" s="83">
        <f aca="true" t="shared" si="3" ref="AT103">ROUND(SUM(AV103:AW103),2)</f>
        <v>0</v>
      </c>
      <c r="AU103" s="84">
        <f>'Vedlejší rozpočtové...'!P127</f>
        <v>0</v>
      </c>
      <c r="AV103" s="83">
        <f>'Vedlejší rozpočtové...'!J75</f>
        <v>0</v>
      </c>
      <c r="AW103" s="83">
        <f>'Vedlejší rozpočtové...'!J76</f>
        <v>0</v>
      </c>
      <c r="AX103" s="83">
        <f>'Vedlejší rozpočtové...'!J77</f>
        <v>0</v>
      </c>
      <c r="AY103" s="83">
        <f>'Vedlejší rozpočtové...'!J78</f>
        <v>0</v>
      </c>
      <c r="AZ103" s="83">
        <f>'Vedlejší rozpočtové...'!F75</f>
        <v>0</v>
      </c>
      <c r="BA103" s="83">
        <f>'Vedlejší rozpočtové...'!F76</f>
        <v>0</v>
      </c>
      <c r="BB103" s="83">
        <f>'Vedlejší rozpočtové...'!F77</f>
        <v>0</v>
      </c>
      <c r="BC103" s="83">
        <f>'Vedlejší rozpočtové...'!F78</f>
        <v>0</v>
      </c>
      <c r="BD103" s="85" t="str">
        <f>'Vedlejší rozpočtové...'!F79</f>
        <v>k.ú. Kladruby nad Labem</v>
      </c>
      <c r="BT103" s="81" t="s">
        <v>84</v>
      </c>
      <c r="BV103" s="81" t="s">
        <v>78</v>
      </c>
      <c r="BW103" s="81" t="s">
        <v>1925</v>
      </c>
      <c r="BX103" s="81" t="s">
        <v>1901</v>
      </c>
      <c r="CL103" s="81" t="s">
        <v>1</v>
      </c>
      <c r="CM103" s="81" t="s">
        <v>86</v>
      </c>
    </row>
    <row r="104" spans="2:44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30"/>
    </row>
  </sheetData>
  <sheetProtection password="DAFF" sheet="1" objects="1" scenarios="1"/>
  <mergeCells count="74">
    <mergeCell ref="AK31:AO31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G92:AM92"/>
    <mergeCell ref="AN95:AP95"/>
    <mergeCell ref="AG95:AM95"/>
    <mergeCell ref="X35:AB35"/>
    <mergeCell ref="AK35:AO35"/>
    <mergeCell ref="AN94:AP94"/>
    <mergeCell ref="AG94:AM94"/>
    <mergeCell ref="AN100:AP100"/>
    <mergeCell ref="AN101:AP101"/>
    <mergeCell ref="AN102:AP102"/>
    <mergeCell ref="L30:P30"/>
    <mergeCell ref="L31:P31"/>
    <mergeCell ref="L32:P32"/>
    <mergeCell ref="L33:P33"/>
    <mergeCell ref="AN97:AP97"/>
    <mergeCell ref="J97:AF97"/>
    <mergeCell ref="AG102:AM102"/>
    <mergeCell ref="AG100:AM100"/>
    <mergeCell ref="AG99:AM99"/>
    <mergeCell ref="AG101:AM101"/>
    <mergeCell ref="AN98:AP98"/>
    <mergeCell ref="AN96:AP96"/>
    <mergeCell ref="AN92:AP92"/>
    <mergeCell ref="C92:G92"/>
    <mergeCell ref="I92:AF92"/>
    <mergeCell ref="J95:AF95"/>
    <mergeCell ref="J96:AF96"/>
    <mergeCell ref="D98:H98"/>
    <mergeCell ref="D95:H95"/>
    <mergeCell ref="D96:H96"/>
    <mergeCell ref="D97:H97"/>
    <mergeCell ref="J98:AF98"/>
    <mergeCell ref="D103:H103"/>
    <mergeCell ref="J103:AF103"/>
    <mergeCell ref="AG103:AM103"/>
    <mergeCell ref="AN103:AP103"/>
    <mergeCell ref="AG96:AM96"/>
    <mergeCell ref="AG97:AM97"/>
    <mergeCell ref="AG98:AM98"/>
    <mergeCell ref="J102:AF102"/>
    <mergeCell ref="D99:H99"/>
    <mergeCell ref="D100:H100"/>
    <mergeCell ref="D101:H101"/>
    <mergeCell ref="D102:H102"/>
    <mergeCell ref="J99:AF99"/>
    <mergeCell ref="J101:AF101"/>
    <mergeCell ref="J100:AF100"/>
    <mergeCell ref="AN99:AP99"/>
  </mergeCells>
  <hyperlinks>
    <hyperlink ref="A95" location="'KLADRUBY 01 - SO-01-Vlast...'!C2" display="/"/>
    <hyperlink ref="A96" location="'KLADRUBY 02 - SO-02-zpevn...'!C2" display="/"/>
    <hyperlink ref="A97" location="'KLADRUBY 07 - SO-07-Vodov...'!C2" display="/"/>
    <hyperlink ref="A98" location="'KLADRUBY 08 - SO-08-Prodl...'!C2" display="/"/>
    <hyperlink ref="A99" location="'KLADRUBY 09 - SO-09-Demol...'!C2" display="/"/>
    <hyperlink ref="A100" location="'KLADRUBY 10 - SO-10-Dešťo...'!C2" display="/"/>
    <hyperlink ref="A101" location="'KLADRUBY 11 - SO-11-Venko...'!C2" display="/"/>
    <hyperlink ref="A102" location="'KLADRUBY 12 - SO-12-Splaš...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1"/>
  <sheetViews>
    <sheetView showGridLines="0" showZeros="0" zoomScaleSheetLayoutView="130" workbookViewId="0" topLeftCell="A1">
      <selection activeCell="F22" sqref="F22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2">A9+1</f>
        <v>3</v>
      </c>
      <c r="B10" s="285"/>
      <c r="C10" s="286"/>
      <c r="D10" s="291" t="s">
        <v>1591</v>
      </c>
      <c r="E10" s="288" t="s">
        <v>238</v>
      </c>
      <c r="F10" s="289">
        <v>3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1750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1751</v>
      </c>
      <c r="E15" s="288" t="s">
        <v>359</v>
      </c>
      <c r="F15" s="289">
        <v>2</v>
      </c>
      <c r="G15" s="391"/>
      <c r="H15" s="290">
        <f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1752</v>
      </c>
      <c r="E16" s="288" t="s">
        <v>359</v>
      </c>
      <c r="F16" s="289">
        <v>18</v>
      </c>
      <c r="G16" s="391"/>
      <c r="H16" s="290">
        <f aca="true" t="shared" si="1" ref="H16:H23">F16*G16</f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1753</v>
      </c>
      <c r="E17" s="288" t="s">
        <v>359</v>
      </c>
      <c r="F17" s="289">
        <f>SUM(F15:F16)</f>
        <v>20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1754</v>
      </c>
      <c r="E18" s="288" t="s">
        <v>359</v>
      </c>
      <c r="F18" s="289">
        <v>2</v>
      </c>
      <c r="G18" s="391"/>
      <c r="H18" s="290">
        <f t="shared" si="1"/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1755</v>
      </c>
      <c r="E19" s="288" t="s">
        <v>1134</v>
      </c>
      <c r="F19" s="289">
        <v>20</v>
      </c>
      <c r="G19" s="391"/>
      <c r="H19" s="290">
        <f t="shared" si="1"/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1756</v>
      </c>
      <c r="E20" s="288" t="s">
        <v>238</v>
      </c>
      <c r="F20" s="289">
        <v>1</v>
      </c>
      <c r="G20" s="391"/>
      <c r="H20" s="290">
        <f t="shared" si="1"/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1757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1758</v>
      </c>
      <c r="E22" s="288" t="s">
        <v>238</v>
      </c>
      <c r="F22" s="289">
        <v>1</v>
      </c>
      <c r="G22" s="391"/>
      <c r="H22" s="290">
        <f t="shared" si="1"/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1675</v>
      </c>
      <c r="E23" s="288" t="s">
        <v>1480</v>
      </c>
      <c r="F23" s="289">
        <v>2.5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92" t="s">
        <v>1592</v>
      </c>
      <c r="D24" s="293" t="str">
        <f>CONCATENATE(C14," ",D14)</f>
        <v>3 Domovní plynovod</v>
      </c>
      <c r="E24" s="294"/>
      <c r="F24" s="295"/>
      <c r="G24" s="392"/>
      <c r="H24" s="296">
        <f>SUM(H15:H23)</f>
        <v>0</v>
      </c>
      <c r="I24" s="283"/>
      <c r="K24" s="284"/>
    </row>
    <row r="25" spans="1:11" ht="12.95" customHeight="1">
      <c r="A25" s="266">
        <f t="shared" si="0"/>
        <v>18</v>
      </c>
      <c r="B25" s="304"/>
      <c r="C25" s="272" t="s">
        <v>561</v>
      </c>
      <c r="D25" s="313" t="s">
        <v>1654</v>
      </c>
      <c r="E25" s="305"/>
      <c r="F25" s="306"/>
      <c r="G25" s="394"/>
      <c r="H25" s="307">
        <f>H24</f>
        <v>0</v>
      </c>
      <c r="I25" s="283"/>
      <c r="K25" s="284"/>
    </row>
    <row r="26" spans="1:8" ht="12">
      <c r="A26" s="266">
        <f t="shared" si="0"/>
        <v>19</v>
      </c>
      <c r="B26" s="277" t="s">
        <v>1588</v>
      </c>
      <c r="C26" s="278"/>
      <c r="D26" s="279" t="s">
        <v>1655</v>
      </c>
      <c r="E26" s="280"/>
      <c r="F26" s="281"/>
      <c r="G26" s="395"/>
      <c r="H26" s="282"/>
    </row>
    <row r="27" spans="1:8" ht="12">
      <c r="A27" s="266">
        <f t="shared" si="0"/>
        <v>20</v>
      </c>
      <c r="B27" s="285"/>
      <c r="C27" s="286"/>
      <c r="D27" s="287" t="s">
        <v>1656</v>
      </c>
      <c r="E27" s="288" t="s">
        <v>238</v>
      </c>
      <c r="F27" s="289">
        <v>1</v>
      </c>
      <c r="G27" s="391"/>
      <c r="H27" s="290">
        <f>F27*G27</f>
        <v>0</v>
      </c>
    </row>
    <row r="28" spans="1:8" ht="12">
      <c r="A28" s="266">
        <f t="shared" si="0"/>
        <v>21</v>
      </c>
      <c r="B28" s="285"/>
      <c r="C28" s="286"/>
      <c r="D28" s="287" t="s">
        <v>1657</v>
      </c>
      <c r="E28" s="288" t="s">
        <v>238</v>
      </c>
      <c r="F28" s="289">
        <v>1</v>
      </c>
      <c r="G28" s="391"/>
      <c r="H28" s="290">
        <f>F28*G28</f>
        <v>0</v>
      </c>
    </row>
    <row r="29" spans="1:8" ht="13.5" thickBot="1">
      <c r="A29" s="266">
        <f t="shared" si="0"/>
        <v>22</v>
      </c>
      <c r="B29" s="314"/>
      <c r="C29" s="292" t="s">
        <v>1592</v>
      </c>
      <c r="D29" s="293" t="str">
        <f>CONCATENATE(C26," ",D26)</f>
        <v xml:space="preserve"> VRN + práce</v>
      </c>
      <c r="E29" s="294"/>
      <c r="F29" s="295"/>
      <c r="G29" s="295"/>
      <c r="H29" s="296">
        <f>SUM(H27:H28)</f>
        <v>0</v>
      </c>
    </row>
    <row r="30" spans="1:8" ht="13.5" thickBot="1">
      <c r="A30" s="266">
        <f t="shared" si="0"/>
        <v>23</v>
      </c>
      <c r="B30" s="315"/>
      <c r="C30" s="316"/>
      <c r="D30" s="317"/>
      <c r="E30" s="318"/>
      <c r="F30" s="319"/>
      <c r="G30" s="319"/>
      <c r="H30" s="320">
        <f>H25+H12+H29</f>
        <v>0</v>
      </c>
    </row>
    <row r="31" spans="1:8" ht="12">
      <c r="A31" s="266">
        <f t="shared" si="0"/>
        <v>24</v>
      </c>
      <c r="B31" s="315"/>
      <c r="C31" s="321"/>
      <c r="D31" s="317"/>
      <c r="E31" s="318"/>
      <c r="F31" s="319"/>
      <c r="G31" s="319"/>
      <c r="H31" s="322"/>
    </row>
    <row r="32" spans="1:8" ht="13.5" thickBot="1">
      <c r="A32" s="266">
        <f t="shared" si="0"/>
        <v>25</v>
      </c>
      <c r="B32" s="323"/>
      <c r="C32" s="324" t="s">
        <v>1658</v>
      </c>
      <c r="D32" s="324"/>
      <c r="E32" s="324"/>
      <c r="F32" s="324"/>
      <c r="G32" s="324"/>
      <c r="H32" s="325"/>
    </row>
    <row r="33" spans="1:6" ht="12">
      <c r="A33" s="326"/>
      <c r="D33" s="327"/>
      <c r="F33" s="253"/>
    </row>
    <row r="34" spans="1:6" ht="12">
      <c r="A34" s="326"/>
      <c r="F34" s="253"/>
    </row>
    <row r="35" spans="1:6" ht="12">
      <c r="A35" s="326"/>
      <c r="F35" s="253"/>
    </row>
    <row r="36" spans="1:6" ht="12">
      <c r="A36" s="326"/>
      <c r="F36" s="253"/>
    </row>
    <row r="37" spans="1:6" ht="12">
      <c r="A37" s="326"/>
      <c r="F37" s="253"/>
    </row>
    <row r="38" spans="1:6" ht="12">
      <c r="A38" s="326"/>
      <c r="F38" s="253"/>
    </row>
    <row r="39" spans="1:6" ht="12">
      <c r="A39" s="326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8" ht="12">
      <c r="A52" s="326"/>
      <c r="B52" s="328"/>
      <c r="C52" s="328"/>
      <c r="D52" s="328"/>
      <c r="E52" s="328"/>
      <c r="F52" s="328"/>
      <c r="G52" s="328"/>
      <c r="H52" s="328"/>
    </row>
    <row r="53" spans="1:8" ht="12">
      <c r="A53" s="326"/>
      <c r="B53" s="328"/>
      <c r="C53" s="328"/>
      <c r="D53" s="328"/>
      <c r="E53" s="328"/>
      <c r="F53" s="328"/>
      <c r="G53" s="328"/>
      <c r="H53" s="328"/>
    </row>
    <row r="54" spans="2:8" ht="12">
      <c r="B54" s="328"/>
      <c r="C54" s="328"/>
      <c r="D54" s="328"/>
      <c r="E54" s="328"/>
      <c r="F54" s="328"/>
      <c r="G54" s="328"/>
      <c r="H54" s="328"/>
    </row>
    <row r="55" spans="2:8" ht="12">
      <c r="B55" s="328"/>
      <c r="C55" s="328"/>
      <c r="D55" s="328"/>
      <c r="E55" s="328"/>
      <c r="F55" s="328"/>
      <c r="G55" s="328"/>
      <c r="H55" s="328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spans="2:3" ht="12">
      <c r="B87" s="329"/>
      <c r="C87" s="329"/>
    </row>
    <row r="88" spans="2:8" ht="12">
      <c r="B88" s="328"/>
      <c r="C88" s="328"/>
      <c r="D88" s="331"/>
      <c r="E88" s="331"/>
      <c r="F88" s="332"/>
      <c r="G88" s="331"/>
      <c r="H88" s="333"/>
    </row>
    <row r="89" spans="2:8" ht="12">
      <c r="B89" s="334"/>
      <c r="C89" s="334"/>
      <c r="D89" s="328"/>
      <c r="E89" s="328"/>
      <c r="F89" s="335"/>
      <c r="G89" s="328"/>
      <c r="H89" s="328"/>
    </row>
    <row r="90" spans="2:8" ht="12">
      <c r="B90" s="328"/>
      <c r="C90" s="328"/>
      <c r="D90" s="328"/>
      <c r="E90" s="328"/>
      <c r="F90" s="335"/>
      <c r="G90" s="328"/>
      <c r="H90" s="328"/>
    </row>
    <row r="91" spans="2:8" ht="12">
      <c r="B91" s="328"/>
      <c r="C91" s="328"/>
      <c r="D91" s="328"/>
      <c r="E91" s="328"/>
      <c r="F91" s="335"/>
      <c r="G91" s="328"/>
      <c r="H91" s="328"/>
    </row>
    <row r="92" spans="2:8" ht="12">
      <c r="B92" s="328"/>
      <c r="C92" s="328"/>
      <c r="D92" s="328"/>
      <c r="E92" s="328"/>
      <c r="F92" s="335"/>
      <c r="G92" s="328"/>
      <c r="H92" s="328"/>
    </row>
    <row r="93" spans="2:8" ht="12">
      <c r="B93" s="328"/>
      <c r="C93" s="328"/>
      <c r="D93" s="328"/>
      <c r="E93" s="328"/>
      <c r="F93" s="335"/>
      <c r="G93" s="328"/>
      <c r="H93" s="328"/>
    </row>
    <row r="94" spans="2:8" ht="12">
      <c r="B94" s="328"/>
      <c r="C94" s="328"/>
      <c r="D94" s="328"/>
      <c r="E94" s="328"/>
      <c r="F94" s="335"/>
      <c r="G94" s="328"/>
      <c r="H94" s="328"/>
    </row>
    <row r="95" spans="2:8" ht="12">
      <c r="B95" s="328"/>
      <c r="C95" s="328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</sheetData>
  <sheetProtection algorithmName="SHA-512" hashValue="SyjbJ1qepPlI7MYReuGnvYyx1Rd6aATygBGYq2HjnhGQOjyjY4NL6Hx+S9IhECTzmCBuVp9xtitfiEL40a7TyA==" saltValue="ZD9GdfWgP1FZ9XTCNNCZQA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0" zoomScaleSheetLayoutView="80" workbookViewId="0" topLeftCell="A1">
      <selection activeCell="AN68" sqref="AN68"/>
    </sheetView>
  </sheetViews>
  <sheetFormatPr defaultColWidth="9.140625" defaultRowHeight="12"/>
  <cols>
    <col min="1" max="1" width="9.28125" style="401" customWidth="1"/>
    <col min="2" max="2" width="11.7109375" style="401" customWidth="1"/>
    <col min="3" max="6" width="9.28125" style="401" customWidth="1"/>
    <col min="7" max="7" width="19.00390625" style="401" customWidth="1"/>
    <col min="8" max="8" width="5.421875" style="401" customWidth="1"/>
    <col min="9" max="9" width="11.140625" style="401" customWidth="1"/>
    <col min="10" max="17" width="9.28125" style="401" hidden="1" customWidth="1"/>
    <col min="18" max="19" width="9.28125" style="401" customWidth="1"/>
    <col min="20" max="20" width="14.8515625" style="401" hidden="1" customWidth="1"/>
    <col min="21" max="21" width="9.28125" style="401" customWidth="1"/>
    <col min="22" max="22" width="14.8515625" style="401" hidden="1" customWidth="1"/>
    <col min="23" max="257" width="9.28125" style="401" customWidth="1"/>
    <col min="258" max="258" width="11.7109375" style="401" customWidth="1"/>
    <col min="259" max="262" width="9.28125" style="401" customWidth="1"/>
    <col min="263" max="263" width="19.00390625" style="401" customWidth="1"/>
    <col min="264" max="264" width="5.421875" style="401" customWidth="1"/>
    <col min="265" max="265" width="11.140625" style="401" customWidth="1"/>
    <col min="266" max="513" width="9.28125" style="401" customWidth="1"/>
    <col min="514" max="514" width="11.7109375" style="401" customWidth="1"/>
    <col min="515" max="518" width="9.28125" style="401" customWidth="1"/>
    <col min="519" max="519" width="19.00390625" style="401" customWidth="1"/>
    <col min="520" max="520" width="5.421875" style="401" customWidth="1"/>
    <col min="521" max="521" width="11.140625" style="401" customWidth="1"/>
    <col min="522" max="769" width="9.28125" style="401" customWidth="1"/>
    <col min="770" max="770" width="11.7109375" style="401" customWidth="1"/>
    <col min="771" max="774" width="9.28125" style="401" customWidth="1"/>
    <col min="775" max="775" width="19.00390625" style="401" customWidth="1"/>
    <col min="776" max="776" width="5.421875" style="401" customWidth="1"/>
    <col min="777" max="777" width="11.140625" style="401" customWidth="1"/>
    <col min="778" max="1025" width="9.28125" style="401" customWidth="1"/>
    <col min="1026" max="1026" width="11.7109375" style="401" customWidth="1"/>
    <col min="1027" max="1030" width="9.28125" style="401" customWidth="1"/>
    <col min="1031" max="1031" width="19.00390625" style="401" customWidth="1"/>
    <col min="1032" max="1032" width="5.421875" style="401" customWidth="1"/>
    <col min="1033" max="1033" width="11.140625" style="401" customWidth="1"/>
    <col min="1034" max="1281" width="9.28125" style="401" customWidth="1"/>
    <col min="1282" max="1282" width="11.7109375" style="401" customWidth="1"/>
    <col min="1283" max="1286" width="9.28125" style="401" customWidth="1"/>
    <col min="1287" max="1287" width="19.00390625" style="401" customWidth="1"/>
    <col min="1288" max="1288" width="5.421875" style="401" customWidth="1"/>
    <col min="1289" max="1289" width="11.140625" style="401" customWidth="1"/>
    <col min="1290" max="1537" width="9.28125" style="401" customWidth="1"/>
    <col min="1538" max="1538" width="11.7109375" style="401" customWidth="1"/>
    <col min="1539" max="1542" width="9.28125" style="401" customWidth="1"/>
    <col min="1543" max="1543" width="19.00390625" style="401" customWidth="1"/>
    <col min="1544" max="1544" width="5.421875" style="401" customWidth="1"/>
    <col min="1545" max="1545" width="11.140625" style="401" customWidth="1"/>
    <col min="1546" max="1793" width="9.28125" style="401" customWidth="1"/>
    <col min="1794" max="1794" width="11.7109375" style="401" customWidth="1"/>
    <col min="1795" max="1798" width="9.28125" style="401" customWidth="1"/>
    <col min="1799" max="1799" width="19.00390625" style="401" customWidth="1"/>
    <col min="1800" max="1800" width="5.421875" style="401" customWidth="1"/>
    <col min="1801" max="1801" width="11.140625" style="401" customWidth="1"/>
    <col min="1802" max="2049" width="9.28125" style="401" customWidth="1"/>
    <col min="2050" max="2050" width="11.7109375" style="401" customWidth="1"/>
    <col min="2051" max="2054" width="9.28125" style="401" customWidth="1"/>
    <col min="2055" max="2055" width="19.00390625" style="401" customWidth="1"/>
    <col min="2056" max="2056" width="5.421875" style="401" customWidth="1"/>
    <col min="2057" max="2057" width="11.140625" style="401" customWidth="1"/>
    <col min="2058" max="2305" width="9.28125" style="401" customWidth="1"/>
    <col min="2306" max="2306" width="11.7109375" style="401" customWidth="1"/>
    <col min="2307" max="2310" width="9.28125" style="401" customWidth="1"/>
    <col min="2311" max="2311" width="19.00390625" style="401" customWidth="1"/>
    <col min="2312" max="2312" width="5.421875" style="401" customWidth="1"/>
    <col min="2313" max="2313" width="11.140625" style="401" customWidth="1"/>
    <col min="2314" max="2561" width="9.28125" style="401" customWidth="1"/>
    <col min="2562" max="2562" width="11.7109375" style="401" customWidth="1"/>
    <col min="2563" max="2566" width="9.28125" style="401" customWidth="1"/>
    <col min="2567" max="2567" width="19.00390625" style="401" customWidth="1"/>
    <col min="2568" max="2568" width="5.421875" style="401" customWidth="1"/>
    <col min="2569" max="2569" width="11.140625" style="401" customWidth="1"/>
    <col min="2570" max="2817" width="9.28125" style="401" customWidth="1"/>
    <col min="2818" max="2818" width="11.7109375" style="401" customWidth="1"/>
    <col min="2819" max="2822" width="9.28125" style="401" customWidth="1"/>
    <col min="2823" max="2823" width="19.00390625" style="401" customWidth="1"/>
    <col min="2824" max="2824" width="5.421875" style="401" customWidth="1"/>
    <col min="2825" max="2825" width="11.140625" style="401" customWidth="1"/>
    <col min="2826" max="3073" width="9.28125" style="401" customWidth="1"/>
    <col min="3074" max="3074" width="11.7109375" style="401" customWidth="1"/>
    <col min="3075" max="3078" width="9.28125" style="401" customWidth="1"/>
    <col min="3079" max="3079" width="19.00390625" style="401" customWidth="1"/>
    <col min="3080" max="3080" width="5.421875" style="401" customWidth="1"/>
    <col min="3081" max="3081" width="11.140625" style="401" customWidth="1"/>
    <col min="3082" max="3329" width="9.28125" style="401" customWidth="1"/>
    <col min="3330" max="3330" width="11.7109375" style="401" customWidth="1"/>
    <col min="3331" max="3334" width="9.28125" style="401" customWidth="1"/>
    <col min="3335" max="3335" width="19.00390625" style="401" customWidth="1"/>
    <col min="3336" max="3336" width="5.421875" style="401" customWidth="1"/>
    <col min="3337" max="3337" width="11.140625" style="401" customWidth="1"/>
    <col min="3338" max="3585" width="9.28125" style="401" customWidth="1"/>
    <col min="3586" max="3586" width="11.7109375" style="401" customWidth="1"/>
    <col min="3587" max="3590" width="9.28125" style="401" customWidth="1"/>
    <col min="3591" max="3591" width="19.00390625" style="401" customWidth="1"/>
    <col min="3592" max="3592" width="5.421875" style="401" customWidth="1"/>
    <col min="3593" max="3593" width="11.140625" style="401" customWidth="1"/>
    <col min="3594" max="3841" width="9.28125" style="401" customWidth="1"/>
    <col min="3842" max="3842" width="11.7109375" style="401" customWidth="1"/>
    <col min="3843" max="3846" width="9.28125" style="401" customWidth="1"/>
    <col min="3847" max="3847" width="19.00390625" style="401" customWidth="1"/>
    <col min="3848" max="3848" width="5.421875" style="401" customWidth="1"/>
    <col min="3849" max="3849" width="11.140625" style="401" customWidth="1"/>
    <col min="3850" max="4097" width="9.28125" style="401" customWidth="1"/>
    <col min="4098" max="4098" width="11.7109375" style="401" customWidth="1"/>
    <col min="4099" max="4102" width="9.28125" style="401" customWidth="1"/>
    <col min="4103" max="4103" width="19.00390625" style="401" customWidth="1"/>
    <col min="4104" max="4104" width="5.421875" style="401" customWidth="1"/>
    <col min="4105" max="4105" width="11.140625" style="401" customWidth="1"/>
    <col min="4106" max="4353" width="9.28125" style="401" customWidth="1"/>
    <col min="4354" max="4354" width="11.7109375" style="401" customWidth="1"/>
    <col min="4355" max="4358" width="9.28125" style="401" customWidth="1"/>
    <col min="4359" max="4359" width="19.00390625" style="401" customWidth="1"/>
    <col min="4360" max="4360" width="5.421875" style="401" customWidth="1"/>
    <col min="4361" max="4361" width="11.140625" style="401" customWidth="1"/>
    <col min="4362" max="4609" width="9.28125" style="401" customWidth="1"/>
    <col min="4610" max="4610" width="11.7109375" style="401" customWidth="1"/>
    <col min="4611" max="4614" width="9.28125" style="401" customWidth="1"/>
    <col min="4615" max="4615" width="19.00390625" style="401" customWidth="1"/>
    <col min="4616" max="4616" width="5.421875" style="401" customWidth="1"/>
    <col min="4617" max="4617" width="11.140625" style="401" customWidth="1"/>
    <col min="4618" max="4865" width="9.28125" style="401" customWidth="1"/>
    <col min="4866" max="4866" width="11.7109375" style="401" customWidth="1"/>
    <col min="4867" max="4870" width="9.28125" style="401" customWidth="1"/>
    <col min="4871" max="4871" width="19.00390625" style="401" customWidth="1"/>
    <col min="4872" max="4872" width="5.421875" style="401" customWidth="1"/>
    <col min="4873" max="4873" width="11.140625" style="401" customWidth="1"/>
    <col min="4874" max="5121" width="9.28125" style="401" customWidth="1"/>
    <col min="5122" max="5122" width="11.7109375" style="401" customWidth="1"/>
    <col min="5123" max="5126" width="9.28125" style="401" customWidth="1"/>
    <col min="5127" max="5127" width="19.00390625" style="401" customWidth="1"/>
    <col min="5128" max="5128" width="5.421875" style="401" customWidth="1"/>
    <col min="5129" max="5129" width="11.140625" style="401" customWidth="1"/>
    <col min="5130" max="5377" width="9.28125" style="401" customWidth="1"/>
    <col min="5378" max="5378" width="11.7109375" style="401" customWidth="1"/>
    <col min="5379" max="5382" width="9.28125" style="401" customWidth="1"/>
    <col min="5383" max="5383" width="19.00390625" style="401" customWidth="1"/>
    <col min="5384" max="5384" width="5.421875" style="401" customWidth="1"/>
    <col min="5385" max="5385" width="11.140625" style="401" customWidth="1"/>
    <col min="5386" max="5633" width="9.28125" style="401" customWidth="1"/>
    <col min="5634" max="5634" width="11.7109375" style="401" customWidth="1"/>
    <col min="5635" max="5638" width="9.28125" style="401" customWidth="1"/>
    <col min="5639" max="5639" width="19.00390625" style="401" customWidth="1"/>
    <col min="5640" max="5640" width="5.421875" style="401" customWidth="1"/>
    <col min="5641" max="5641" width="11.140625" style="401" customWidth="1"/>
    <col min="5642" max="5889" width="9.28125" style="401" customWidth="1"/>
    <col min="5890" max="5890" width="11.7109375" style="401" customWidth="1"/>
    <col min="5891" max="5894" width="9.28125" style="401" customWidth="1"/>
    <col min="5895" max="5895" width="19.00390625" style="401" customWidth="1"/>
    <col min="5896" max="5896" width="5.421875" style="401" customWidth="1"/>
    <col min="5897" max="5897" width="11.140625" style="401" customWidth="1"/>
    <col min="5898" max="6145" width="9.28125" style="401" customWidth="1"/>
    <col min="6146" max="6146" width="11.7109375" style="401" customWidth="1"/>
    <col min="6147" max="6150" width="9.28125" style="401" customWidth="1"/>
    <col min="6151" max="6151" width="19.00390625" style="401" customWidth="1"/>
    <col min="6152" max="6152" width="5.421875" style="401" customWidth="1"/>
    <col min="6153" max="6153" width="11.140625" style="401" customWidth="1"/>
    <col min="6154" max="6401" width="9.28125" style="401" customWidth="1"/>
    <col min="6402" max="6402" width="11.7109375" style="401" customWidth="1"/>
    <col min="6403" max="6406" width="9.28125" style="401" customWidth="1"/>
    <col min="6407" max="6407" width="19.00390625" style="401" customWidth="1"/>
    <col min="6408" max="6408" width="5.421875" style="401" customWidth="1"/>
    <col min="6409" max="6409" width="11.140625" style="401" customWidth="1"/>
    <col min="6410" max="6657" width="9.28125" style="401" customWidth="1"/>
    <col min="6658" max="6658" width="11.7109375" style="401" customWidth="1"/>
    <col min="6659" max="6662" width="9.28125" style="401" customWidth="1"/>
    <col min="6663" max="6663" width="19.00390625" style="401" customWidth="1"/>
    <col min="6664" max="6664" width="5.421875" style="401" customWidth="1"/>
    <col min="6665" max="6665" width="11.140625" style="401" customWidth="1"/>
    <col min="6666" max="6913" width="9.28125" style="401" customWidth="1"/>
    <col min="6914" max="6914" width="11.7109375" style="401" customWidth="1"/>
    <col min="6915" max="6918" width="9.28125" style="401" customWidth="1"/>
    <col min="6919" max="6919" width="19.00390625" style="401" customWidth="1"/>
    <col min="6920" max="6920" width="5.421875" style="401" customWidth="1"/>
    <col min="6921" max="6921" width="11.140625" style="401" customWidth="1"/>
    <col min="6922" max="7169" width="9.28125" style="401" customWidth="1"/>
    <col min="7170" max="7170" width="11.7109375" style="401" customWidth="1"/>
    <col min="7171" max="7174" width="9.28125" style="401" customWidth="1"/>
    <col min="7175" max="7175" width="19.00390625" style="401" customWidth="1"/>
    <col min="7176" max="7176" width="5.421875" style="401" customWidth="1"/>
    <col min="7177" max="7177" width="11.140625" style="401" customWidth="1"/>
    <col min="7178" max="7425" width="9.28125" style="401" customWidth="1"/>
    <col min="7426" max="7426" width="11.7109375" style="401" customWidth="1"/>
    <col min="7427" max="7430" width="9.28125" style="401" customWidth="1"/>
    <col min="7431" max="7431" width="19.00390625" style="401" customWidth="1"/>
    <col min="7432" max="7432" width="5.421875" style="401" customWidth="1"/>
    <col min="7433" max="7433" width="11.140625" style="401" customWidth="1"/>
    <col min="7434" max="7681" width="9.28125" style="401" customWidth="1"/>
    <col min="7682" max="7682" width="11.7109375" style="401" customWidth="1"/>
    <col min="7683" max="7686" width="9.28125" style="401" customWidth="1"/>
    <col min="7687" max="7687" width="19.00390625" style="401" customWidth="1"/>
    <col min="7688" max="7688" width="5.421875" style="401" customWidth="1"/>
    <col min="7689" max="7689" width="11.140625" style="401" customWidth="1"/>
    <col min="7690" max="7937" width="9.28125" style="401" customWidth="1"/>
    <col min="7938" max="7938" width="11.7109375" style="401" customWidth="1"/>
    <col min="7939" max="7942" width="9.28125" style="401" customWidth="1"/>
    <col min="7943" max="7943" width="19.00390625" style="401" customWidth="1"/>
    <col min="7944" max="7944" width="5.421875" style="401" customWidth="1"/>
    <col min="7945" max="7945" width="11.140625" style="401" customWidth="1"/>
    <col min="7946" max="8193" width="9.28125" style="401" customWidth="1"/>
    <col min="8194" max="8194" width="11.7109375" style="401" customWidth="1"/>
    <col min="8195" max="8198" width="9.28125" style="401" customWidth="1"/>
    <col min="8199" max="8199" width="19.00390625" style="401" customWidth="1"/>
    <col min="8200" max="8200" width="5.421875" style="401" customWidth="1"/>
    <col min="8201" max="8201" width="11.140625" style="401" customWidth="1"/>
    <col min="8202" max="8449" width="9.28125" style="401" customWidth="1"/>
    <col min="8450" max="8450" width="11.7109375" style="401" customWidth="1"/>
    <col min="8451" max="8454" width="9.28125" style="401" customWidth="1"/>
    <col min="8455" max="8455" width="19.00390625" style="401" customWidth="1"/>
    <col min="8456" max="8456" width="5.421875" style="401" customWidth="1"/>
    <col min="8457" max="8457" width="11.140625" style="401" customWidth="1"/>
    <col min="8458" max="8705" width="9.28125" style="401" customWidth="1"/>
    <col min="8706" max="8706" width="11.7109375" style="401" customWidth="1"/>
    <col min="8707" max="8710" width="9.28125" style="401" customWidth="1"/>
    <col min="8711" max="8711" width="19.00390625" style="401" customWidth="1"/>
    <col min="8712" max="8712" width="5.421875" style="401" customWidth="1"/>
    <col min="8713" max="8713" width="11.140625" style="401" customWidth="1"/>
    <col min="8714" max="8961" width="9.28125" style="401" customWidth="1"/>
    <col min="8962" max="8962" width="11.7109375" style="401" customWidth="1"/>
    <col min="8963" max="8966" width="9.28125" style="401" customWidth="1"/>
    <col min="8967" max="8967" width="19.00390625" style="401" customWidth="1"/>
    <col min="8968" max="8968" width="5.421875" style="401" customWidth="1"/>
    <col min="8969" max="8969" width="11.140625" style="401" customWidth="1"/>
    <col min="8970" max="9217" width="9.28125" style="401" customWidth="1"/>
    <col min="9218" max="9218" width="11.7109375" style="401" customWidth="1"/>
    <col min="9219" max="9222" width="9.28125" style="401" customWidth="1"/>
    <col min="9223" max="9223" width="19.00390625" style="401" customWidth="1"/>
    <col min="9224" max="9224" width="5.421875" style="401" customWidth="1"/>
    <col min="9225" max="9225" width="11.140625" style="401" customWidth="1"/>
    <col min="9226" max="9473" width="9.28125" style="401" customWidth="1"/>
    <col min="9474" max="9474" width="11.7109375" style="401" customWidth="1"/>
    <col min="9475" max="9478" width="9.28125" style="401" customWidth="1"/>
    <col min="9479" max="9479" width="19.00390625" style="401" customWidth="1"/>
    <col min="9480" max="9480" width="5.421875" style="401" customWidth="1"/>
    <col min="9481" max="9481" width="11.140625" style="401" customWidth="1"/>
    <col min="9482" max="9729" width="9.28125" style="401" customWidth="1"/>
    <col min="9730" max="9730" width="11.7109375" style="401" customWidth="1"/>
    <col min="9731" max="9734" width="9.28125" style="401" customWidth="1"/>
    <col min="9735" max="9735" width="19.00390625" style="401" customWidth="1"/>
    <col min="9736" max="9736" width="5.421875" style="401" customWidth="1"/>
    <col min="9737" max="9737" width="11.140625" style="401" customWidth="1"/>
    <col min="9738" max="9985" width="9.28125" style="401" customWidth="1"/>
    <col min="9986" max="9986" width="11.7109375" style="401" customWidth="1"/>
    <col min="9987" max="9990" width="9.28125" style="401" customWidth="1"/>
    <col min="9991" max="9991" width="19.00390625" style="401" customWidth="1"/>
    <col min="9992" max="9992" width="5.421875" style="401" customWidth="1"/>
    <col min="9993" max="9993" width="11.140625" style="401" customWidth="1"/>
    <col min="9994" max="10241" width="9.28125" style="401" customWidth="1"/>
    <col min="10242" max="10242" width="11.7109375" style="401" customWidth="1"/>
    <col min="10243" max="10246" width="9.28125" style="401" customWidth="1"/>
    <col min="10247" max="10247" width="19.00390625" style="401" customWidth="1"/>
    <col min="10248" max="10248" width="5.421875" style="401" customWidth="1"/>
    <col min="10249" max="10249" width="11.140625" style="401" customWidth="1"/>
    <col min="10250" max="10497" width="9.28125" style="401" customWidth="1"/>
    <col min="10498" max="10498" width="11.7109375" style="401" customWidth="1"/>
    <col min="10499" max="10502" width="9.28125" style="401" customWidth="1"/>
    <col min="10503" max="10503" width="19.00390625" style="401" customWidth="1"/>
    <col min="10504" max="10504" width="5.421875" style="401" customWidth="1"/>
    <col min="10505" max="10505" width="11.140625" style="401" customWidth="1"/>
    <col min="10506" max="10753" width="9.28125" style="401" customWidth="1"/>
    <col min="10754" max="10754" width="11.7109375" style="401" customWidth="1"/>
    <col min="10755" max="10758" width="9.28125" style="401" customWidth="1"/>
    <col min="10759" max="10759" width="19.00390625" style="401" customWidth="1"/>
    <col min="10760" max="10760" width="5.421875" style="401" customWidth="1"/>
    <col min="10761" max="10761" width="11.140625" style="401" customWidth="1"/>
    <col min="10762" max="11009" width="9.28125" style="401" customWidth="1"/>
    <col min="11010" max="11010" width="11.7109375" style="401" customWidth="1"/>
    <col min="11011" max="11014" width="9.28125" style="401" customWidth="1"/>
    <col min="11015" max="11015" width="19.00390625" style="401" customWidth="1"/>
    <col min="11016" max="11016" width="5.421875" style="401" customWidth="1"/>
    <col min="11017" max="11017" width="11.140625" style="401" customWidth="1"/>
    <col min="11018" max="11265" width="9.28125" style="401" customWidth="1"/>
    <col min="11266" max="11266" width="11.7109375" style="401" customWidth="1"/>
    <col min="11267" max="11270" width="9.28125" style="401" customWidth="1"/>
    <col min="11271" max="11271" width="19.00390625" style="401" customWidth="1"/>
    <col min="11272" max="11272" width="5.421875" style="401" customWidth="1"/>
    <col min="11273" max="11273" width="11.140625" style="401" customWidth="1"/>
    <col min="11274" max="11521" width="9.28125" style="401" customWidth="1"/>
    <col min="11522" max="11522" width="11.7109375" style="401" customWidth="1"/>
    <col min="11523" max="11526" width="9.28125" style="401" customWidth="1"/>
    <col min="11527" max="11527" width="19.00390625" style="401" customWidth="1"/>
    <col min="11528" max="11528" width="5.421875" style="401" customWidth="1"/>
    <col min="11529" max="11529" width="11.140625" style="401" customWidth="1"/>
    <col min="11530" max="11777" width="9.28125" style="401" customWidth="1"/>
    <col min="11778" max="11778" width="11.7109375" style="401" customWidth="1"/>
    <col min="11779" max="11782" width="9.28125" style="401" customWidth="1"/>
    <col min="11783" max="11783" width="19.00390625" style="401" customWidth="1"/>
    <col min="11784" max="11784" width="5.421875" style="401" customWidth="1"/>
    <col min="11785" max="11785" width="11.140625" style="401" customWidth="1"/>
    <col min="11786" max="12033" width="9.28125" style="401" customWidth="1"/>
    <col min="12034" max="12034" width="11.7109375" style="401" customWidth="1"/>
    <col min="12035" max="12038" width="9.28125" style="401" customWidth="1"/>
    <col min="12039" max="12039" width="19.00390625" style="401" customWidth="1"/>
    <col min="12040" max="12040" width="5.421875" style="401" customWidth="1"/>
    <col min="12041" max="12041" width="11.140625" style="401" customWidth="1"/>
    <col min="12042" max="12289" width="9.28125" style="401" customWidth="1"/>
    <col min="12290" max="12290" width="11.7109375" style="401" customWidth="1"/>
    <col min="12291" max="12294" width="9.28125" style="401" customWidth="1"/>
    <col min="12295" max="12295" width="19.00390625" style="401" customWidth="1"/>
    <col min="12296" max="12296" width="5.421875" style="401" customWidth="1"/>
    <col min="12297" max="12297" width="11.140625" style="401" customWidth="1"/>
    <col min="12298" max="12545" width="9.28125" style="401" customWidth="1"/>
    <col min="12546" max="12546" width="11.7109375" style="401" customWidth="1"/>
    <col min="12547" max="12550" width="9.28125" style="401" customWidth="1"/>
    <col min="12551" max="12551" width="19.00390625" style="401" customWidth="1"/>
    <col min="12552" max="12552" width="5.421875" style="401" customWidth="1"/>
    <col min="12553" max="12553" width="11.140625" style="401" customWidth="1"/>
    <col min="12554" max="12801" width="9.28125" style="401" customWidth="1"/>
    <col min="12802" max="12802" width="11.7109375" style="401" customWidth="1"/>
    <col min="12803" max="12806" width="9.28125" style="401" customWidth="1"/>
    <col min="12807" max="12807" width="19.00390625" style="401" customWidth="1"/>
    <col min="12808" max="12808" width="5.421875" style="401" customWidth="1"/>
    <col min="12809" max="12809" width="11.140625" style="401" customWidth="1"/>
    <col min="12810" max="13057" width="9.28125" style="401" customWidth="1"/>
    <col min="13058" max="13058" width="11.7109375" style="401" customWidth="1"/>
    <col min="13059" max="13062" width="9.28125" style="401" customWidth="1"/>
    <col min="13063" max="13063" width="19.00390625" style="401" customWidth="1"/>
    <col min="13064" max="13064" width="5.421875" style="401" customWidth="1"/>
    <col min="13065" max="13065" width="11.140625" style="401" customWidth="1"/>
    <col min="13066" max="13313" width="9.28125" style="401" customWidth="1"/>
    <col min="13314" max="13314" width="11.7109375" style="401" customWidth="1"/>
    <col min="13315" max="13318" width="9.28125" style="401" customWidth="1"/>
    <col min="13319" max="13319" width="19.00390625" style="401" customWidth="1"/>
    <col min="13320" max="13320" width="5.421875" style="401" customWidth="1"/>
    <col min="13321" max="13321" width="11.140625" style="401" customWidth="1"/>
    <col min="13322" max="13569" width="9.28125" style="401" customWidth="1"/>
    <col min="13570" max="13570" width="11.7109375" style="401" customWidth="1"/>
    <col min="13571" max="13574" width="9.28125" style="401" customWidth="1"/>
    <col min="13575" max="13575" width="19.00390625" style="401" customWidth="1"/>
    <col min="13576" max="13576" width="5.421875" style="401" customWidth="1"/>
    <col min="13577" max="13577" width="11.140625" style="401" customWidth="1"/>
    <col min="13578" max="13825" width="9.28125" style="401" customWidth="1"/>
    <col min="13826" max="13826" width="11.7109375" style="401" customWidth="1"/>
    <col min="13827" max="13830" width="9.28125" style="401" customWidth="1"/>
    <col min="13831" max="13831" width="19.00390625" style="401" customWidth="1"/>
    <col min="13832" max="13832" width="5.421875" style="401" customWidth="1"/>
    <col min="13833" max="13833" width="11.140625" style="401" customWidth="1"/>
    <col min="13834" max="14081" width="9.28125" style="401" customWidth="1"/>
    <col min="14082" max="14082" width="11.7109375" style="401" customWidth="1"/>
    <col min="14083" max="14086" width="9.28125" style="401" customWidth="1"/>
    <col min="14087" max="14087" width="19.00390625" style="401" customWidth="1"/>
    <col min="14088" max="14088" width="5.421875" style="401" customWidth="1"/>
    <col min="14089" max="14089" width="11.140625" style="401" customWidth="1"/>
    <col min="14090" max="14337" width="9.28125" style="401" customWidth="1"/>
    <col min="14338" max="14338" width="11.7109375" style="401" customWidth="1"/>
    <col min="14339" max="14342" width="9.28125" style="401" customWidth="1"/>
    <col min="14343" max="14343" width="19.00390625" style="401" customWidth="1"/>
    <col min="14344" max="14344" width="5.421875" style="401" customWidth="1"/>
    <col min="14345" max="14345" width="11.140625" style="401" customWidth="1"/>
    <col min="14346" max="14593" width="9.28125" style="401" customWidth="1"/>
    <col min="14594" max="14594" width="11.7109375" style="401" customWidth="1"/>
    <col min="14595" max="14598" width="9.28125" style="401" customWidth="1"/>
    <col min="14599" max="14599" width="19.00390625" style="401" customWidth="1"/>
    <col min="14600" max="14600" width="5.421875" style="401" customWidth="1"/>
    <col min="14601" max="14601" width="11.140625" style="401" customWidth="1"/>
    <col min="14602" max="14849" width="9.28125" style="401" customWidth="1"/>
    <col min="14850" max="14850" width="11.7109375" style="401" customWidth="1"/>
    <col min="14851" max="14854" width="9.28125" style="401" customWidth="1"/>
    <col min="14855" max="14855" width="19.00390625" style="401" customWidth="1"/>
    <col min="14856" max="14856" width="5.421875" style="401" customWidth="1"/>
    <col min="14857" max="14857" width="11.140625" style="401" customWidth="1"/>
    <col min="14858" max="15105" width="9.28125" style="401" customWidth="1"/>
    <col min="15106" max="15106" width="11.7109375" style="401" customWidth="1"/>
    <col min="15107" max="15110" width="9.28125" style="401" customWidth="1"/>
    <col min="15111" max="15111" width="19.00390625" style="401" customWidth="1"/>
    <col min="15112" max="15112" width="5.421875" style="401" customWidth="1"/>
    <col min="15113" max="15113" width="11.140625" style="401" customWidth="1"/>
    <col min="15114" max="15361" width="9.28125" style="401" customWidth="1"/>
    <col min="15362" max="15362" width="11.7109375" style="401" customWidth="1"/>
    <col min="15363" max="15366" width="9.28125" style="401" customWidth="1"/>
    <col min="15367" max="15367" width="19.00390625" style="401" customWidth="1"/>
    <col min="15368" max="15368" width="5.421875" style="401" customWidth="1"/>
    <col min="15369" max="15369" width="11.140625" style="401" customWidth="1"/>
    <col min="15370" max="15617" width="9.28125" style="401" customWidth="1"/>
    <col min="15618" max="15618" width="11.7109375" style="401" customWidth="1"/>
    <col min="15619" max="15622" width="9.28125" style="401" customWidth="1"/>
    <col min="15623" max="15623" width="19.00390625" style="401" customWidth="1"/>
    <col min="15624" max="15624" width="5.421875" style="401" customWidth="1"/>
    <col min="15625" max="15625" width="11.140625" style="401" customWidth="1"/>
    <col min="15626" max="15873" width="9.28125" style="401" customWidth="1"/>
    <col min="15874" max="15874" width="11.7109375" style="401" customWidth="1"/>
    <col min="15875" max="15878" width="9.28125" style="401" customWidth="1"/>
    <col min="15879" max="15879" width="19.00390625" style="401" customWidth="1"/>
    <col min="15880" max="15880" width="5.421875" style="401" customWidth="1"/>
    <col min="15881" max="15881" width="11.140625" style="401" customWidth="1"/>
    <col min="15882" max="16129" width="9.28125" style="401" customWidth="1"/>
    <col min="16130" max="16130" width="11.7109375" style="401" customWidth="1"/>
    <col min="16131" max="16134" width="9.28125" style="401" customWidth="1"/>
    <col min="16135" max="16135" width="19.00390625" style="401" customWidth="1"/>
    <col min="16136" max="16136" width="5.421875" style="401" customWidth="1"/>
    <col min="16137" max="16137" width="11.140625" style="401" customWidth="1"/>
    <col min="16138" max="16384" width="9.28125" style="401" customWidth="1"/>
  </cols>
  <sheetData>
    <row r="1" spans="1:9" ht="12">
      <c r="A1" s="400"/>
      <c r="B1" s="400"/>
      <c r="C1" s="400"/>
      <c r="D1" s="400"/>
      <c r="E1" s="400"/>
      <c r="F1" s="400"/>
      <c r="G1" s="400"/>
      <c r="H1" s="400"/>
      <c r="I1" s="400"/>
    </row>
    <row r="2" spans="1:9" ht="45" customHeight="1">
      <c r="A2" s="955" t="s">
        <v>2575</v>
      </c>
      <c r="B2" s="955"/>
      <c r="C2" s="956" t="s">
        <v>2576</v>
      </c>
      <c r="D2" s="956"/>
      <c r="E2" s="956"/>
      <c r="F2" s="956"/>
      <c r="G2" s="956"/>
      <c r="H2" s="956"/>
      <c r="I2" s="956"/>
    </row>
    <row r="3" spans="1:9" ht="39" customHeight="1">
      <c r="A3" s="957" t="s">
        <v>2577</v>
      </c>
      <c r="B3" s="957"/>
      <c r="C3" s="958" t="s">
        <v>2578</v>
      </c>
      <c r="D3" s="958"/>
      <c r="E3" s="958"/>
      <c r="F3" s="958"/>
      <c r="G3" s="958"/>
      <c r="H3" s="958"/>
      <c r="I3" s="958"/>
    </row>
    <row r="4" spans="1:13" ht="12">
      <c r="A4" s="400"/>
      <c r="B4" s="400"/>
      <c r="C4" s="400"/>
      <c r="D4" s="400"/>
      <c r="E4" s="400"/>
      <c r="F4" s="400"/>
      <c r="G4" s="400"/>
      <c r="H4" s="400"/>
      <c r="I4" s="400"/>
      <c r="K4" s="402" t="s">
        <v>2579</v>
      </c>
      <c r="L4" s="403">
        <v>0</v>
      </c>
      <c r="M4" s="401" t="s">
        <v>2580</v>
      </c>
    </row>
    <row r="5" spans="1:12" ht="24.75">
      <c r="A5" s="959" t="s">
        <v>2581</v>
      </c>
      <c r="B5" s="959"/>
      <c r="C5" s="960"/>
      <c r="D5" s="960"/>
      <c r="E5" s="961" t="s">
        <v>2582</v>
      </c>
      <c r="F5" s="962"/>
      <c r="G5" s="963" t="s">
        <v>2583</v>
      </c>
      <c r="H5" s="963"/>
      <c r="I5" s="963"/>
      <c r="K5" s="404" t="s">
        <v>2584</v>
      </c>
      <c r="L5" s="405">
        <v>0</v>
      </c>
    </row>
    <row r="6" spans="1:9" ht="12">
      <c r="A6" s="964"/>
      <c r="B6" s="964"/>
      <c r="C6" s="964"/>
      <c r="D6" s="400"/>
      <c r="E6" s="965"/>
      <c r="F6" s="965"/>
      <c r="G6" s="965"/>
      <c r="H6" s="400"/>
      <c r="I6" s="400"/>
    </row>
    <row r="7" spans="1:9" ht="12">
      <c r="A7" s="959" t="s">
        <v>2585</v>
      </c>
      <c r="B7" s="959"/>
      <c r="C7" s="966"/>
      <c r="D7" s="966"/>
      <c r="E7" s="967" t="s">
        <v>2586</v>
      </c>
      <c r="F7" s="967"/>
      <c r="G7" s="968">
        <v>380</v>
      </c>
      <c r="H7" s="968"/>
      <c r="I7" s="968"/>
    </row>
    <row r="8" spans="1:9" ht="12">
      <c r="A8" s="965"/>
      <c r="B8" s="965"/>
      <c r="C8" s="965"/>
      <c r="D8" s="400"/>
      <c r="E8" s="971"/>
      <c r="F8" s="971"/>
      <c r="G8" s="971"/>
      <c r="H8" s="400"/>
      <c r="I8" s="400"/>
    </row>
    <row r="9" spans="1:9" ht="12">
      <c r="A9" s="959" t="s">
        <v>2587</v>
      </c>
      <c r="B9" s="959"/>
      <c r="C9" s="966" t="s">
        <v>2588</v>
      </c>
      <c r="D9" s="966"/>
      <c r="E9" s="972" t="s">
        <v>2589</v>
      </c>
      <c r="F9" s="972"/>
      <c r="G9" s="960" t="s">
        <v>2590</v>
      </c>
      <c r="H9" s="960"/>
      <c r="I9" s="960"/>
    </row>
    <row r="10" spans="1:9" ht="12">
      <c r="A10" s="965"/>
      <c r="B10" s="965"/>
      <c r="C10" s="965"/>
      <c r="D10" s="400"/>
      <c r="E10" s="973"/>
      <c r="F10" s="973"/>
      <c r="G10" s="973"/>
      <c r="H10" s="400"/>
      <c r="I10" s="400"/>
    </row>
    <row r="11" spans="1:9" ht="15.75" thickBot="1">
      <c r="A11" s="406"/>
      <c r="B11" s="406"/>
      <c r="C11" s="406"/>
      <c r="D11" s="406"/>
      <c r="E11" s="406"/>
      <c r="F11" s="406"/>
      <c r="G11" s="406"/>
      <c r="H11" s="406"/>
      <c r="I11" s="406"/>
    </row>
    <row r="12" spans="1:9" ht="12">
      <c r="A12" s="400"/>
      <c r="B12" s="400"/>
      <c r="C12" s="400"/>
      <c r="D12" s="400"/>
      <c r="E12" s="400"/>
      <c r="F12" s="400"/>
      <c r="G12" s="400"/>
      <c r="H12" s="400"/>
      <c r="I12" s="400"/>
    </row>
    <row r="13" spans="1:9" ht="12">
      <c r="A13" s="974" t="s">
        <v>2591</v>
      </c>
      <c r="B13" s="974"/>
      <c r="C13" s="974"/>
      <c r="D13" s="974"/>
      <c r="E13" s="407"/>
      <c r="F13" s="407"/>
      <c r="G13" s="407"/>
      <c r="H13" s="407"/>
      <c r="I13" s="407"/>
    </row>
    <row r="14" spans="1:9" ht="12">
      <c r="A14" s="969" t="s">
        <v>2592</v>
      </c>
      <c r="B14" s="969"/>
      <c r="C14" s="969"/>
      <c r="D14" s="969"/>
      <c r="E14" s="407"/>
      <c r="F14" s="970">
        <f>'ELE-Rekapitulace (ELM) - Dům'!O90</f>
        <v>0</v>
      </c>
      <c r="G14" s="970"/>
      <c r="H14" s="408"/>
      <c r="I14" s="400" t="s">
        <v>2593</v>
      </c>
    </row>
    <row r="15" spans="1:9" ht="12">
      <c r="A15" s="969" t="s">
        <v>2594</v>
      </c>
      <c r="B15" s="969"/>
      <c r="C15" s="969"/>
      <c r="D15" s="969"/>
      <c r="E15" s="407"/>
      <c r="F15" s="970">
        <f>F14*0.05</f>
        <v>0</v>
      </c>
      <c r="G15" s="970"/>
      <c r="H15" s="408"/>
      <c r="I15" s="400" t="s">
        <v>2593</v>
      </c>
    </row>
    <row r="16" spans="1:9" ht="12">
      <c r="A16" s="969" t="s">
        <v>2595</v>
      </c>
      <c r="B16" s="969"/>
      <c r="C16" s="969"/>
      <c r="D16" s="969"/>
      <c r="E16" s="407"/>
      <c r="F16" s="970">
        <f>'ELE-Rekapitulace (ELM) - Dům'!L122</f>
        <v>0</v>
      </c>
      <c r="G16" s="970"/>
      <c r="H16" s="408"/>
      <c r="I16" s="400" t="s">
        <v>2593</v>
      </c>
    </row>
    <row r="17" spans="1:9" ht="12">
      <c r="A17" s="969" t="s">
        <v>2596</v>
      </c>
      <c r="B17" s="969"/>
      <c r="C17" s="969"/>
      <c r="D17" s="969"/>
      <c r="E17" s="407"/>
      <c r="F17" s="970">
        <f>'ELE-Rekapitulace (ELM) - Dům'!N122</f>
        <v>0</v>
      </c>
      <c r="G17" s="970"/>
      <c r="H17" s="408"/>
      <c r="I17" s="400" t="s">
        <v>2593</v>
      </c>
    </row>
    <row r="18" spans="1:9" ht="12">
      <c r="A18" s="975" t="s">
        <v>2597</v>
      </c>
      <c r="B18" s="975"/>
      <c r="C18" s="975"/>
      <c r="D18" s="975"/>
      <c r="E18" s="409"/>
      <c r="F18" s="976">
        <f>SUM(F14:G17)</f>
        <v>0</v>
      </c>
      <c r="G18" s="976"/>
      <c r="H18" s="410"/>
      <c r="I18" s="411" t="s">
        <v>2593</v>
      </c>
    </row>
    <row r="19" spans="1:9" ht="15.75" thickBot="1">
      <c r="A19" s="406"/>
      <c r="B19" s="406"/>
      <c r="C19" s="406"/>
      <c r="D19" s="406"/>
      <c r="E19" s="412"/>
      <c r="F19" s="413"/>
      <c r="G19" s="413"/>
      <c r="H19" s="406"/>
      <c r="I19" s="406"/>
    </row>
    <row r="20" spans="1:9" ht="12">
      <c r="A20" s="400"/>
      <c r="B20" s="400"/>
      <c r="C20" s="400"/>
      <c r="D20" s="400"/>
      <c r="E20" s="407"/>
      <c r="F20" s="414"/>
      <c r="G20" s="414"/>
      <c r="H20" s="400"/>
      <c r="I20" s="400"/>
    </row>
    <row r="21" spans="1:9" ht="12">
      <c r="A21" s="969" t="s">
        <v>2598</v>
      </c>
      <c r="B21" s="969"/>
      <c r="C21" s="969"/>
      <c r="D21" s="969"/>
      <c r="E21" s="408"/>
      <c r="F21" s="970">
        <f>F17*0.06</f>
        <v>0</v>
      </c>
      <c r="G21" s="970"/>
      <c r="H21" s="408"/>
      <c r="I21" s="400" t="s">
        <v>2593</v>
      </c>
    </row>
    <row r="22" spans="1:9" ht="12">
      <c r="A22" s="975" t="s">
        <v>2599</v>
      </c>
      <c r="B22" s="975"/>
      <c r="C22" s="975"/>
      <c r="D22" s="975"/>
      <c r="E22" s="407"/>
      <c r="F22" s="976">
        <f>SUM(F21)</f>
        <v>0</v>
      </c>
      <c r="G22" s="976"/>
      <c r="H22" s="411"/>
      <c r="I22" s="411" t="s">
        <v>2593</v>
      </c>
    </row>
    <row r="23" spans="1:9" ht="12">
      <c r="A23" s="400"/>
      <c r="B23" s="400"/>
      <c r="C23" s="400"/>
      <c r="D23" s="400"/>
      <c r="E23" s="407"/>
      <c r="F23" s="414"/>
      <c r="G23" s="414"/>
      <c r="H23" s="400"/>
      <c r="I23" s="400"/>
    </row>
    <row r="24" spans="1:9" ht="12">
      <c r="A24" s="969" t="s">
        <v>2600</v>
      </c>
      <c r="B24" s="969"/>
      <c r="C24" s="969"/>
      <c r="D24" s="969"/>
      <c r="E24" s="415"/>
      <c r="F24" s="970">
        <f>15000*$L$4</f>
        <v>0</v>
      </c>
      <c r="G24" s="970"/>
      <c r="H24" s="400"/>
      <c r="I24" s="400" t="s">
        <v>2593</v>
      </c>
    </row>
    <row r="25" spans="1:9" ht="12">
      <c r="A25" s="969" t="s">
        <v>2601</v>
      </c>
      <c r="B25" s="969"/>
      <c r="C25" s="969"/>
      <c r="D25" s="969"/>
      <c r="E25" s="408"/>
      <c r="F25" s="970">
        <f>F18*0.02</f>
        <v>0</v>
      </c>
      <c r="G25" s="970"/>
      <c r="H25" s="400"/>
      <c r="I25" s="400" t="s">
        <v>2593</v>
      </c>
    </row>
    <row r="26" spans="1:9" ht="12">
      <c r="A26" s="974" t="s">
        <v>2602</v>
      </c>
      <c r="B26" s="974"/>
      <c r="C26" s="974"/>
      <c r="D26" s="974"/>
      <c r="E26" s="407"/>
      <c r="F26" s="976">
        <f>F18+F22+F24+F25</f>
        <v>0</v>
      </c>
      <c r="G26" s="976"/>
      <c r="H26" s="411"/>
      <c r="I26" s="411" t="s">
        <v>2593</v>
      </c>
    </row>
    <row r="27" spans="1:9" ht="15.75" thickBot="1">
      <c r="A27" s="406"/>
      <c r="B27" s="406"/>
      <c r="C27" s="406"/>
      <c r="D27" s="406"/>
      <c r="E27" s="406"/>
      <c r="F27" s="413"/>
      <c r="G27" s="413"/>
      <c r="H27" s="406"/>
      <c r="I27" s="406"/>
    </row>
    <row r="28" spans="1:9" ht="12">
      <c r="A28" s="400"/>
      <c r="B28" s="400"/>
      <c r="C28" s="400"/>
      <c r="D28" s="400"/>
      <c r="E28" s="400"/>
      <c r="F28" s="414"/>
      <c r="G28" s="414"/>
      <c r="H28" s="400"/>
      <c r="I28" s="400"/>
    </row>
    <row r="29" spans="1:9" ht="12">
      <c r="A29" s="978" t="s">
        <v>2603</v>
      </c>
      <c r="B29" s="978"/>
      <c r="C29" s="978"/>
      <c r="D29" s="978"/>
      <c r="E29" s="407"/>
      <c r="F29" s="414"/>
      <c r="G29" s="414"/>
      <c r="H29" s="400"/>
      <c r="I29" s="400"/>
    </row>
    <row r="30" spans="1:9" ht="29.25" customHeight="1">
      <c r="A30" s="977" t="s">
        <v>2604</v>
      </c>
      <c r="B30" s="977"/>
      <c r="C30" s="977"/>
      <c r="D30" s="977"/>
      <c r="E30" s="408"/>
      <c r="F30" s="970">
        <f>F18*0.02</f>
        <v>0</v>
      </c>
      <c r="G30" s="970"/>
      <c r="H30" s="400"/>
      <c r="I30" s="400" t="s">
        <v>2593</v>
      </c>
    </row>
    <row r="31" spans="1:9" ht="12">
      <c r="A31" s="969" t="s">
        <v>2605</v>
      </c>
      <c r="B31" s="969"/>
      <c r="C31" s="969"/>
      <c r="D31" s="969"/>
      <c r="E31" s="408"/>
      <c r="F31" s="970">
        <f>F18*0.01</f>
        <v>0</v>
      </c>
      <c r="G31" s="970"/>
      <c r="H31" s="400"/>
      <c r="I31" s="400" t="s">
        <v>2593</v>
      </c>
    </row>
    <row r="32" spans="1:9" ht="12">
      <c r="A32" s="981" t="s">
        <v>2606</v>
      </c>
      <c r="B32" s="981"/>
      <c r="C32" s="981"/>
      <c r="D32" s="981"/>
      <c r="E32" s="407"/>
      <c r="F32" s="976">
        <f>SUM(F30:G31)</f>
        <v>0</v>
      </c>
      <c r="G32" s="976"/>
      <c r="H32" s="411"/>
      <c r="I32" s="411" t="s">
        <v>2593</v>
      </c>
    </row>
    <row r="33" spans="1:9" ht="15.75" thickBot="1">
      <c r="A33" s="406"/>
      <c r="B33" s="406"/>
      <c r="C33" s="406"/>
      <c r="D33" s="406"/>
      <c r="E33" s="406"/>
      <c r="F33" s="413"/>
      <c r="G33" s="413"/>
      <c r="H33" s="406"/>
      <c r="I33" s="406"/>
    </row>
    <row r="34" spans="1:9" ht="12">
      <c r="A34" s="400"/>
      <c r="B34" s="400"/>
      <c r="C34" s="400"/>
      <c r="D34" s="400"/>
      <c r="E34" s="400"/>
      <c r="F34" s="414"/>
      <c r="G34" s="414"/>
      <c r="H34" s="400"/>
      <c r="I34" s="400"/>
    </row>
    <row r="35" spans="1:9" ht="12">
      <c r="A35" s="969" t="s">
        <v>2607</v>
      </c>
      <c r="B35" s="969"/>
      <c r="C35" s="969"/>
      <c r="D35" s="969"/>
      <c r="E35" s="408"/>
      <c r="F35" s="970">
        <f>F18*0.018</f>
        <v>0</v>
      </c>
      <c r="G35" s="970"/>
      <c r="H35" s="400"/>
      <c r="I35" s="400" t="s">
        <v>2593</v>
      </c>
    </row>
    <row r="36" spans="1:9" ht="15.75" thickBot="1">
      <c r="A36" s="406"/>
      <c r="B36" s="406"/>
      <c r="C36" s="406"/>
      <c r="D36" s="406"/>
      <c r="E36" s="406"/>
      <c r="F36" s="413"/>
      <c r="G36" s="413"/>
      <c r="H36" s="406"/>
      <c r="I36" s="406"/>
    </row>
    <row r="37" spans="1:9" ht="12">
      <c r="A37" s="400"/>
      <c r="B37" s="400"/>
      <c r="C37" s="400"/>
      <c r="D37" s="400"/>
      <c r="E37" s="400"/>
      <c r="F37" s="414"/>
      <c r="G37" s="414"/>
      <c r="H37" s="400"/>
      <c r="I37" s="400"/>
    </row>
    <row r="38" spans="1:22" ht="18" customHeight="1">
      <c r="A38" s="979" t="s">
        <v>2608</v>
      </c>
      <c r="B38" s="979"/>
      <c r="C38" s="979"/>
      <c r="D38" s="979"/>
      <c r="E38" s="416"/>
      <c r="F38" s="980">
        <f>F26+F32+F35</f>
        <v>0</v>
      </c>
      <c r="G38" s="980"/>
      <c r="H38" s="417"/>
      <c r="I38" s="417" t="s">
        <v>2593</v>
      </c>
      <c r="K38" s="418">
        <f>F38</f>
        <v>0</v>
      </c>
      <c r="T38" s="418">
        <f>F38</f>
        <v>0</v>
      </c>
      <c r="V38" s="418">
        <f>F38</f>
        <v>0</v>
      </c>
    </row>
  </sheetData>
  <sheetProtection password="DAFF" sheet="1" objects="1" scenarios="1"/>
  <mergeCells count="54">
    <mergeCell ref="A38:D38"/>
    <mergeCell ref="F38:G38"/>
    <mergeCell ref="A31:D31"/>
    <mergeCell ref="F31:G31"/>
    <mergeCell ref="A32:D32"/>
    <mergeCell ref="F32:G32"/>
    <mergeCell ref="A35:D35"/>
    <mergeCell ref="F35:G35"/>
    <mergeCell ref="A30:D30"/>
    <mergeCell ref="F30:G30"/>
    <mergeCell ref="A21:D21"/>
    <mergeCell ref="F21:G21"/>
    <mergeCell ref="A22:D22"/>
    <mergeCell ref="F22:G22"/>
    <mergeCell ref="A24:D24"/>
    <mergeCell ref="F24:G24"/>
    <mergeCell ref="A25:D25"/>
    <mergeCell ref="F25:G25"/>
    <mergeCell ref="A26:D26"/>
    <mergeCell ref="F26:G26"/>
    <mergeCell ref="A29:D29"/>
    <mergeCell ref="A16:D16"/>
    <mergeCell ref="F16:G16"/>
    <mergeCell ref="A17:D17"/>
    <mergeCell ref="F17:G17"/>
    <mergeCell ref="A18:D18"/>
    <mergeCell ref="F18:G18"/>
    <mergeCell ref="A15:D15"/>
    <mergeCell ref="F15:G15"/>
    <mergeCell ref="A8:C8"/>
    <mergeCell ref="E8:G8"/>
    <mergeCell ref="A9:B9"/>
    <mergeCell ref="C9:D9"/>
    <mergeCell ref="E9:F9"/>
    <mergeCell ref="G9:I9"/>
    <mergeCell ref="A10:C10"/>
    <mergeCell ref="E10:G10"/>
    <mergeCell ref="A13:D13"/>
    <mergeCell ref="A14:D14"/>
    <mergeCell ref="F14:G14"/>
    <mergeCell ref="A6:C6"/>
    <mergeCell ref="E6:G6"/>
    <mergeCell ref="A7:B7"/>
    <mergeCell ref="C7:D7"/>
    <mergeCell ref="E7:F7"/>
    <mergeCell ref="G7:I7"/>
    <mergeCell ref="A2:B2"/>
    <mergeCell ref="C2:I2"/>
    <mergeCell ref="A3:B3"/>
    <mergeCell ref="C3:I3"/>
    <mergeCell ref="A5:B5"/>
    <mergeCell ref="C5:D5"/>
    <mergeCell ref="E5:F5"/>
    <mergeCell ref="G5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472"/>
  <sheetViews>
    <sheetView view="pageBreakPreview" zoomScale="80" zoomScaleSheetLayoutView="80" workbookViewId="0" topLeftCell="A1">
      <selection activeCell="K10" sqref="K10"/>
    </sheetView>
  </sheetViews>
  <sheetFormatPr defaultColWidth="9.28125" defaultRowHeight="12"/>
  <cols>
    <col min="1" max="1" width="6.7109375" style="401" customWidth="1"/>
    <col min="2" max="2" width="82.421875" style="562" customWidth="1"/>
    <col min="3" max="3" width="4.140625" style="562" customWidth="1"/>
    <col min="4" max="7" width="11.28125" style="562" customWidth="1"/>
    <col min="8" max="8" width="4.140625" style="562" customWidth="1"/>
    <col min="9" max="9" width="11.7109375" style="431" customWidth="1"/>
    <col min="10" max="10" width="11.7109375" style="563" customWidth="1"/>
    <col min="11" max="14" width="16.7109375" style="431" customWidth="1"/>
    <col min="15" max="15" width="18.28125" style="431" customWidth="1"/>
    <col min="16" max="16" width="4.140625" style="426" customWidth="1"/>
    <col min="17" max="18" width="14.8515625" style="505" hidden="1" customWidth="1"/>
    <col min="19" max="19" width="4.140625" style="427" hidden="1" customWidth="1"/>
    <col min="20" max="21" width="9.28125" style="427" hidden="1" customWidth="1"/>
    <col min="22" max="22" width="13.7109375" style="427" hidden="1" customWidth="1"/>
    <col min="23" max="23" width="9.28125" style="427" hidden="1" customWidth="1"/>
    <col min="24" max="25" width="9.28125" style="401" customWidth="1"/>
    <col min="26" max="16384" width="9.28125" style="401" customWidth="1"/>
  </cols>
  <sheetData>
    <row r="1" spans="1:23" s="427" customFormat="1" ht="26.25" customHeight="1">
      <c r="A1" s="419"/>
      <c r="B1" s="420"/>
      <c r="C1" s="420"/>
      <c r="D1" s="421" t="s">
        <v>2609</v>
      </c>
      <c r="E1" s="422"/>
      <c r="F1" s="423"/>
      <c r="G1" s="423"/>
      <c r="H1" s="419"/>
      <c r="I1" s="419"/>
      <c r="J1" s="419"/>
      <c r="K1" s="419"/>
      <c r="L1" s="419"/>
      <c r="M1" s="424"/>
      <c r="N1" s="425"/>
      <c r="O1" s="400"/>
      <c r="P1" s="424"/>
      <c r="Q1" s="426"/>
      <c r="R1" s="426"/>
      <c r="S1" s="401"/>
      <c r="T1" s="401"/>
      <c r="U1" s="401"/>
      <c r="V1" s="401"/>
      <c r="W1" s="401"/>
    </row>
    <row r="2" spans="1:21" ht="12">
      <c r="A2" s="400"/>
      <c r="B2" s="428"/>
      <c r="C2" s="428"/>
      <c r="D2" s="428"/>
      <c r="E2" s="428"/>
      <c r="F2" s="428"/>
      <c r="G2" s="428"/>
      <c r="H2" s="428"/>
      <c r="I2" s="408"/>
      <c r="J2" s="429"/>
      <c r="K2" s="408"/>
      <c r="L2" s="408"/>
      <c r="M2" s="408"/>
      <c r="N2" s="408"/>
      <c r="O2" s="408"/>
      <c r="P2" s="430"/>
      <c r="Q2" s="431"/>
      <c r="R2" s="431"/>
      <c r="S2" s="431"/>
      <c r="T2" s="431"/>
      <c r="U2" s="401"/>
    </row>
    <row r="3" spans="1:23" ht="31.5" customHeight="1">
      <c r="A3" s="432"/>
      <c r="B3" s="433" t="s">
        <v>2610</v>
      </c>
      <c r="C3" s="434"/>
      <c r="D3" s="982"/>
      <c r="E3" s="983"/>
      <c r="F3" s="984"/>
      <c r="G3" s="435"/>
      <c r="H3" s="436"/>
      <c r="I3" s="437"/>
      <c r="J3" s="438"/>
      <c r="K3" s="439"/>
      <c r="L3" s="439"/>
      <c r="M3" s="439"/>
      <c r="N3" s="439"/>
      <c r="O3" s="439"/>
      <c r="P3" s="430"/>
      <c r="Q3" s="440"/>
      <c r="R3" s="440"/>
      <c r="S3" s="440"/>
      <c r="T3" s="440"/>
      <c r="U3" s="431"/>
      <c r="V3" s="441" t="s">
        <v>2579</v>
      </c>
      <c r="W3" s="442">
        <v>0</v>
      </c>
    </row>
    <row r="4" spans="1:23" ht="45.75" customHeight="1" thickBot="1">
      <c r="A4" s="443" t="s">
        <v>2611</v>
      </c>
      <c r="B4" s="444"/>
      <c r="C4" s="445"/>
      <c r="D4" s="446" t="s">
        <v>2612</v>
      </c>
      <c r="E4" s="446" t="s">
        <v>2613</v>
      </c>
      <c r="F4" s="447" t="s">
        <v>2614</v>
      </c>
      <c r="G4" s="447" t="s">
        <v>2615</v>
      </c>
      <c r="H4" s="445"/>
      <c r="I4" s="448" t="s">
        <v>2616</v>
      </c>
      <c r="J4" s="449" t="s">
        <v>1585</v>
      </c>
      <c r="K4" s="450" t="s">
        <v>2617</v>
      </c>
      <c r="L4" s="450" t="s">
        <v>2618</v>
      </c>
      <c r="M4" s="450" t="s">
        <v>2619</v>
      </c>
      <c r="N4" s="450" t="s">
        <v>2620</v>
      </c>
      <c r="O4" s="451" t="s">
        <v>2621</v>
      </c>
      <c r="P4" s="424"/>
      <c r="Q4" s="452" t="s">
        <v>2622</v>
      </c>
      <c r="R4" s="452" t="s">
        <v>2623</v>
      </c>
      <c r="S4" s="453"/>
      <c r="T4" s="454" t="s">
        <v>2624</v>
      </c>
      <c r="U4" s="453"/>
      <c r="V4" s="455" t="s">
        <v>2584</v>
      </c>
      <c r="W4" s="456">
        <v>0</v>
      </c>
    </row>
    <row r="5" spans="1:23" ht="12">
      <c r="A5" s="439">
        <v>1</v>
      </c>
      <c r="B5" s="457" t="s">
        <v>2625</v>
      </c>
      <c r="C5" s="458"/>
      <c r="D5" s="459"/>
      <c r="E5" s="460"/>
      <c r="F5" s="460"/>
      <c r="G5" s="461"/>
      <c r="H5" s="462"/>
      <c r="I5" s="463" t="s">
        <v>359</v>
      </c>
      <c r="J5" s="464">
        <v>65</v>
      </c>
      <c r="K5" s="598">
        <f aca="true" t="shared" si="0" ref="K5:K51">Q5*T5*$W$3</f>
        <v>0</v>
      </c>
      <c r="L5" s="466">
        <f aca="true" t="shared" si="1" ref="L5:L68">K5*J5</f>
        <v>0</v>
      </c>
      <c r="M5" s="600">
        <f aca="true" t="shared" si="2" ref="M5:M51">R5*T5*$W$3</f>
        <v>0</v>
      </c>
      <c r="N5" s="466">
        <f>J5*M5</f>
        <v>0</v>
      </c>
      <c r="O5" s="466">
        <f aca="true" t="shared" si="3" ref="O5:O56">L5+N5</f>
        <v>0</v>
      </c>
      <c r="P5" s="467"/>
      <c r="Q5" s="468">
        <v>184</v>
      </c>
      <c r="R5" s="468">
        <v>35</v>
      </c>
      <c r="S5" s="469"/>
      <c r="T5" s="470">
        <v>1</v>
      </c>
      <c r="U5" s="453"/>
      <c r="V5" s="453"/>
      <c r="W5" s="453"/>
    </row>
    <row r="6" spans="1:23" ht="12">
      <c r="A6" s="439">
        <f>A5+1</f>
        <v>2</v>
      </c>
      <c r="B6" s="457" t="s">
        <v>2626</v>
      </c>
      <c r="C6" s="458"/>
      <c r="D6" s="459"/>
      <c r="E6" s="460"/>
      <c r="F6" s="460"/>
      <c r="G6" s="461"/>
      <c r="H6" s="462"/>
      <c r="I6" s="463" t="s">
        <v>359</v>
      </c>
      <c r="J6" s="464">
        <v>20</v>
      </c>
      <c r="K6" s="598">
        <f t="shared" si="0"/>
        <v>0</v>
      </c>
      <c r="L6" s="466">
        <f t="shared" si="1"/>
        <v>0</v>
      </c>
      <c r="M6" s="600">
        <f t="shared" si="2"/>
        <v>0</v>
      </c>
      <c r="N6" s="466">
        <f>J6*M6</f>
        <v>0</v>
      </c>
      <c r="O6" s="466">
        <f t="shared" si="3"/>
        <v>0</v>
      </c>
      <c r="P6" s="467"/>
      <c r="Q6" s="468">
        <v>109.4</v>
      </c>
      <c r="R6" s="468">
        <v>30</v>
      </c>
      <c r="S6" s="469"/>
      <c r="T6" s="470">
        <v>1</v>
      </c>
      <c r="U6" s="453"/>
      <c r="V6" s="453"/>
      <c r="W6" s="453"/>
    </row>
    <row r="7" spans="1:23" ht="12">
      <c r="A7" s="439">
        <f>A6+1</f>
        <v>3</v>
      </c>
      <c r="B7" s="471" t="s">
        <v>2627</v>
      </c>
      <c r="C7" s="458"/>
      <c r="D7" s="459"/>
      <c r="E7" s="460"/>
      <c r="F7" s="460"/>
      <c r="G7" s="439"/>
      <c r="H7" s="462"/>
      <c r="I7" s="463" t="s">
        <v>359</v>
      </c>
      <c r="J7" s="464">
        <v>389</v>
      </c>
      <c r="K7" s="598">
        <f t="shared" si="0"/>
        <v>0</v>
      </c>
      <c r="L7" s="466">
        <f t="shared" si="1"/>
        <v>0</v>
      </c>
      <c r="M7" s="600">
        <f t="shared" si="2"/>
        <v>0</v>
      </c>
      <c r="N7" s="466">
        <f aca="true" t="shared" si="4" ref="N7:N70">J7*M7</f>
        <v>0</v>
      </c>
      <c r="O7" s="466">
        <f t="shared" si="3"/>
        <v>0</v>
      </c>
      <c r="P7" s="472"/>
      <c r="Q7" s="468">
        <v>95</v>
      </c>
      <c r="R7" s="468">
        <v>28</v>
      </c>
      <c r="S7" s="469"/>
      <c r="T7" s="470">
        <v>1</v>
      </c>
      <c r="U7" s="453"/>
      <c r="V7" s="453"/>
      <c r="W7" s="453"/>
    </row>
    <row r="8" spans="1:23" ht="12">
      <c r="A8" s="439">
        <f aca="true" t="shared" si="5" ref="A8:A71">A7+1</f>
        <v>4</v>
      </c>
      <c r="B8" s="471" t="s">
        <v>2628</v>
      </c>
      <c r="C8" s="458"/>
      <c r="D8" s="471"/>
      <c r="E8" s="473"/>
      <c r="F8" s="473"/>
      <c r="G8" s="439"/>
      <c r="H8" s="462"/>
      <c r="I8" s="463" t="s">
        <v>359</v>
      </c>
      <c r="J8" s="464">
        <v>238</v>
      </c>
      <c r="K8" s="598">
        <v>0</v>
      </c>
      <c r="L8" s="466">
        <f t="shared" si="1"/>
        <v>0</v>
      </c>
      <c r="M8" s="600">
        <f t="shared" si="2"/>
        <v>0</v>
      </c>
      <c r="N8" s="466">
        <f t="shared" si="4"/>
        <v>0</v>
      </c>
      <c r="O8" s="466">
        <f t="shared" si="3"/>
        <v>0</v>
      </c>
      <c r="P8" s="467"/>
      <c r="Q8" s="468">
        <v>38</v>
      </c>
      <c r="R8" s="468">
        <v>18</v>
      </c>
      <c r="S8" s="469"/>
      <c r="T8" s="470">
        <v>1</v>
      </c>
      <c r="U8" s="453"/>
      <c r="V8" s="453"/>
      <c r="W8" s="453"/>
    </row>
    <row r="9" spans="1:23" ht="12">
      <c r="A9" s="439">
        <f t="shared" si="5"/>
        <v>5</v>
      </c>
      <c r="B9" s="471" t="s">
        <v>2629</v>
      </c>
      <c r="C9" s="458"/>
      <c r="D9" s="459"/>
      <c r="E9" s="460"/>
      <c r="F9" s="460"/>
      <c r="G9" s="439"/>
      <c r="H9" s="462"/>
      <c r="I9" s="463" t="s">
        <v>359</v>
      </c>
      <c r="J9" s="464">
        <v>21</v>
      </c>
      <c r="K9" s="598">
        <v>0</v>
      </c>
      <c r="L9" s="466">
        <f t="shared" si="1"/>
        <v>0</v>
      </c>
      <c r="M9" s="600">
        <f t="shared" si="2"/>
        <v>0</v>
      </c>
      <c r="N9" s="466">
        <f t="shared" si="4"/>
        <v>0</v>
      </c>
      <c r="O9" s="466">
        <f t="shared" si="3"/>
        <v>0</v>
      </c>
      <c r="P9" s="467"/>
      <c r="Q9" s="468">
        <v>31</v>
      </c>
      <c r="R9" s="468">
        <v>24</v>
      </c>
      <c r="S9" s="469"/>
      <c r="T9" s="470">
        <v>1</v>
      </c>
      <c r="U9" s="453"/>
      <c r="V9" s="453"/>
      <c r="W9" s="453"/>
    </row>
    <row r="10" spans="1:23" ht="12">
      <c r="A10" s="439">
        <f t="shared" si="5"/>
        <v>6</v>
      </c>
      <c r="B10" s="471" t="s">
        <v>2630</v>
      </c>
      <c r="C10" s="458"/>
      <c r="D10" s="459"/>
      <c r="E10" s="460"/>
      <c r="F10" s="460"/>
      <c r="G10" s="439"/>
      <c r="H10" s="462"/>
      <c r="I10" s="463" t="s">
        <v>359</v>
      </c>
      <c r="J10" s="464">
        <v>1146</v>
      </c>
      <c r="K10" s="598">
        <f t="shared" si="0"/>
        <v>0</v>
      </c>
      <c r="L10" s="466">
        <f t="shared" si="1"/>
        <v>0</v>
      </c>
      <c r="M10" s="600">
        <f t="shared" si="2"/>
        <v>0</v>
      </c>
      <c r="N10" s="466">
        <f t="shared" si="4"/>
        <v>0</v>
      </c>
      <c r="O10" s="466">
        <f t="shared" si="3"/>
        <v>0</v>
      </c>
      <c r="P10" s="467"/>
      <c r="Q10" s="468">
        <v>18</v>
      </c>
      <c r="R10" s="468">
        <v>18</v>
      </c>
      <c r="S10" s="453"/>
      <c r="T10" s="470">
        <v>1</v>
      </c>
      <c r="U10" s="453"/>
      <c r="V10" s="453"/>
      <c r="W10" s="453"/>
    </row>
    <row r="11" spans="1:23" ht="12">
      <c r="A11" s="439">
        <f t="shared" si="5"/>
        <v>7</v>
      </c>
      <c r="B11" s="471" t="s">
        <v>2631</v>
      </c>
      <c r="C11" s="458"/>
      <c r="D11" s="459"/>
      <c r="E11" s="460"/>
      <c r="F11" s="460"/>
      <c r="G11" s="439"/>
      <c r="H11" s="462"/>
      <c r="I11" s="463" t="s">
        <v>359</v>
      </c>
      <c r="J11" s="464">
        <v>12</v>
      </c>
      <c r="K11" s="598">
        <f t="shared" si="0"/>
        <v>0</v>
      </c>
      <c r="L11" s="466">
        <f t="shared" si="1"/>
        <v>0</v>
      </c>
      <c r="M11" s="600">
        <f t="shared" si="2"/>
        <v>0</v>
      </c>
      <c r="N11" s="466">
        <f t="shared" si="4"/>
        <v>0</v>
      </c>
      <c r="O11" s="466">
        <f t="shared" si="3"/>
        <v>0</v>
      </c>
      <c r="P11" s="467"/>
      <c r="Q11" s="468">
        <v>24</v>
      </c>
      <c r="R11" s="468">
        <v>24</v>
      </c>
      <c r="S11" s="453"/>
      <c r="T11" s="470">
        <v>1</v>
      </c>
      <c r="U11" s="453"/>
      <c r="V11" s="453"/>
      <c r="W11" s="453"/>
    </row>
    <row r="12" spans="1:23" ht="12">
      <c r="A12" s="439">
        <f t="shared" si="5"/>
        <v>8</v>
      </c>
      <c r="B12" s="471" t="s">
        <v>2632</v>
      </c>
      <c r="C12" s="458"/>
      <c r="D12" s="459"/>
      <c r="E12" s="460"/>
      <c r="F12" s="460"/>
      <c r="G12" s="439"/>
      <c r="H12" s="462"/>
      <c r="I12" s="463" t="s">
        <v>359</v>
      </c>
      <c r="J12" s="464">
        <v>652</v>
      </c>
      <c r="K12" s="598">
        <f t="shared" si="0"/>
        <v>0</v>
      </c>
      <c r="L12" s="466">
        <f t="shared" si="1"/>
        <v>0</v>
      </c>
      <c r="M12" s="600">
        <f t="shared" si="2"/>
        <v>0</v>
      </c>
      <c r="N12" s="466">
        <f t="shared" si="4"/>
        <v>0</v>
      </c>
      <c r="O12" s="466">
        <f t="shared" si="3"/>
        <v>0</v>
      </c>
      <c r="P12" s="467"/>
      <c r="Q12" s="468">
        <v>16</v>
      </c>
      <c r="R12" s="468">
        <v>15</v>
      </c>
      <c r="S12" s="453"/>
      <c r="T12" s="470">
        <v>1</v>
      </c>
      <c r="U12" s="453"/>
      <c r="V12" s="453"/>
      <c r="W12" s="453"/>
    </row>
    <row r="13" spans="1:23" ht="12">
      <c r="A13" s="439">
        <f t="shared" si="5"/>
        <v>9</v>
      </c>
      <c r="B13" s="471" t="s">
        <v>2633</v>
      </c>
      <c r="C13" s="458"/>
      <c r="D13" s="459"/>
      <c r="E13" s="460"/>
      <c r="F13" s="460"/>
      <c r="G13" s="439"/>
      <c r="H13" s="462"/>
      <c r="I13" s="463" t="s">
        <v>359</v>
      </c>
      <c r="J13" s="464">
        <v>45</v>
      </c>
      <c r="K13" s="598">
        <f t="shared" si="0"/>
        <v>0</v>
      </c>
      <c r="L13" s="466">
        <f t="shared" si="1"/>
        <v>0</v>
      </c>
      <c r="M13" s="600">
        <f t="shared" si="2"/>
        <v>0</v>
      </c>
      <c r="N13" s="466">
        <f t="shared" si="4"/>
        <v>0</v>
      </c>
      <c r="O13" s="466">
        <f t="shared" si="3"/>
        <v>0</v>
      </c>
      <c r="P13" s="467"/>
      <c r="Q13" s="468">
        <v>18</v>
      </c>
      <c r="R13" s="468">
        <v>13</v>
      </c>
      <c r="S13" s="453"/>
      <c r="T13" s="470">
        <v>1</v>
      </c>
      <c r="U13" s="453"/>
      <c r="V13" s="453"/>
      <c r="W13" s="453"/>
    </row>
    <row r="14" spans="1:23" ht="12">
      <c r="A14" s="439">
        <f t="shared" si="5"/>
        <v>10</v>
      </c>
      <c r="B14" s="471" t="s">
        <v>2634</v>
      </c>
      <c r="C14" s="458"/>
      <c r="D14" s="459"/>
      <c r="E14" s="460"/>
      <c r="F14" s="460"/>
      <c r="G14" s="439"/>
      <c r="H14" s="462"/>
      <c r="I14" s="463" t="s">
        <v>359</v>
      </c>
      <c r="J14" s="464">
        <v>12</v>
      </c>
      <c r="K14" s="598">
        <f t="shared" si="0"/>
        <v>0</v>
      </c>
      <c r="L14" s="466">
        <f t="shared" si="1"/>
        <v>0</v>
      </c>
      <c r="M14" s="600">
        <f t="shared" si="2"/>
        <v>0</v>
      </c>
      <c r="N14" s="466">
        <f t="shared" si="4"/>
        <v>0</v>
      </c>
      <c r="O14" s="466">
        <f t="shared" si="3"/>
        <v>0</v>
      </c>
      <c r="P14" s="467"/>
      <c r="Q14" s="468">
        <v>16</v>
      </c>
      <c r="R14" s="468">
        <v>15</v>
      </c>
      <c r="S14" s="453"/>
      <c r="T14" s="470">
        <v>1</v>
      </c>
      <c r="U14" s="453"/>
      <c r="V14" s="453"/>
      <c r="W14" s="453"/>
    </row>
    <row r="15" spans="1:23" ht="12">
      <c r="A15" s="439">
        <f t="shared" si="5"/>
        <v>11</v>
      </c>
      <c r="B15" s="471" t="s">
        <v>2635</v>
      </c>
      <c r="C15" s="458"/>
      <c r="D15" s="474"/>
      <c r="E15" s="475"/>
      <c r="F15" s="475"/>
      <c r="G15" s="439"/>
      <c r="H15" s="462"/>
      <c r="I15" s="439" t="s">
        <v>359</v>
      </c>
      <c r="J15" s="464">
        <v>39</v>
      </c>
      <c r="K15" s="598">
        <f t="shared" si="0"/>
        <v>0</v>
      </c>
      <c r="L15" s="466">
        <f t="shared" si="1"/>
        <v>0</v>
      </c>
      <c r="M15" s="600">
        <f t="shared" si="2"/>
        <v>0</v>
      </c>
      <c r="N15" s="466">
        <f t="shared" si="4"/>
        <v>0</v>
      </c>
      <c r="O15" s="466">
        <f t="shared" si="3"/>
        <v>0</v>
      </c>
      <c r="P15" s="467"/>
      <c r="Q15" s="468">
        <v>12</v>
      </c>
      <c r="R15" s="468">
        <v>15</v>
      </c>
      <c r="T15" s="470">
        <v>1</v>
      </c>
      <c r="U15" s="453"/>
      <c r="V15" s="453"/>
      <c r="W15" s="453"/>
    </row>
    <row r="16" spans="1:23" ht="12">
      <c r="A16" s="439">
        <f t="shared" si="5"/>
        <v>12</v>
      </c>
      <c r="B16" s="471" t="s">
        <v>2636</v>
      </c>
      <c r="C16" s="458"/>
      <c r="D16" s="471"/>
      <c r="E16" s="473"/>
      <c r="F16" s="473"/>
      <c r="G16" s="438"/>
      <c r="H16" s="462"/>
      <c r="I16" s="476" t="s">
        <v>359</v>
      </c>
      <c r="J16" s="464">
        <v>8</v>
      </c>
      <c r="K16" s="598">
        <f t="shared" si="0"/>
        <v>0</v>
      </c>
      <c r="L16" s="466">
        <f t="shared" si="1"/>
        <v>0</v>
      </c>
      <c r="M16" s="600">
        <f t="shared" si="2"/>
        <v>0</v>
      </c>
      <c r="N16" s="466">
        <f t="shared" si="4"/>
        <v>0</v>
      </c>
      <c r="O16" s="466">
        <f t="shared" si="3"/>
        <v>0</v>
      </c>
      <c r="P16" s="425"/>
      <c r="Q16" s="468">
        <v>14</v>
      </c>
      <c r="R16" s="468">
        <v>12</v>
      </c>
      <c r="T16" s="470">
        <v>1</v>
      </c>
      <c r="U16" s="453"/>
      <c r="V16" s="453"/>
      <c r="W16" s="453"/>
    </row>
    <row r="17" spans="1:23" ht="26.25">
      <c r="A17" s="439">
        <f t="shared" si="5"/>
        <v>13</v>
      </c>
      <c r="B17" s="477" t="s">
        <v>2637</v>
      </c>
      <c r="C17" s="458"/>
      <c r="D17" s="471"/>
      <c r="E17" s="473"/>
      <c r="F17" s="473"/>
      <c r="G17" s="438"/>
      <c r="H17" s="462"/>
      <c r="I17" s="476" t="s">
        <v>359</v>
      </c>
      <c r="J17" s="464">
        <v>150</v>
      </c>
      <c r="K17" s="598">
        <f t="shared" si="0"/>
        <v>0</v>
      </c>
      <c r="L17" s="466">
        <f t="shared" si="1"/>
        <v>0</v>
      </c>
      <c r="M17" s="600">
        <f t="shared" si="2"/>
        <v>0</v>
      </c>
      <c r="N17" s="466">
        <f t="shared" si="4"/>
        <v>0</v>
      </c>
      <c r="O17" s="466">
        <f t="shared" si="3"/>
        <v>0</v>
      </c>
      <c r="P17" s="425"/>
      <c r="Q17" s="468">
        <v>58</v>
      </c>
      <c r="R17" s="468">
        <v>36</v>
      </c>
      <c r="T17" s="470">
        <v>1</v>
      </c>
      <c r="U17" s="453"/>
      <c r="V17" s="453"/>
      <c r="W17" s="453"/>
    </row>
    <row r="18" spans="1:23" ht="12">
      <c r="A18" s="439">
        <f t="shared" si="5"/>
        <v>14</v>
      </c>
      <c r="B18" s="477" t="s">
        <v>2638</v>
      </c>
      <c r="C18" s="458"/>
      <c r="D18" s="471"/>
      <c r="E18" s="473"/>
      <c r="F18" s="473"/>
      <c r="G18" s="438"/>
      <c r="H18" s="462"/>
      <c r="I18" s="476" t="s">
        <v>1134</v>
      </c>
      <c r="J18" s="464">
        <v>124</v>
      </c>
      <c r="K18" s="598">
        <f t="shared" si="0"/>
        <v>0</v>
      </c>
      <c r="L18" s="466">
        <f t="shared" si="1"/>
        <v>0</v>
      </c>
      <c r="M18" s="600">
        <f t="shared" si="2"/>
        <v>0</v>
      </c>
      <c r="N18" s="466">
        <f t="shared" si="4"/>
        <v>0</v>
      </c>
      <c r="O18" s="466">
        <f t="shared" si="3"/>
        <v>0</v>
      </c>
      <c r="P18" s="425"/>
      <c r="Q18" s="468">
        <v>46.43</v>
      </c>
      <c r="R18" s="468">
        <v>28</v>
      </c>
      <c r="T18" s="470">
        <v>1</v>
      </c>
      <c r="U18" s="453"/>
      <c r="V18" s="453"/>
      <c r="W18" s="453"/>
    </row>
    <row r="19" spans="1:23" ht="12">
      <c r="A19" s="439">
        <f t="shared" si="5"/>
        <v>15</v>
      </c>
      <c r="B19" s="477" t="s">
        <v>2639</v>
      </c>
      <c r="C19" s="458"/>
      <c r="D19" s="471"/>
      <c r="E19" s="473"/>
      <c r="F19" s="473"/>
      <c r="G19" s="438"/>
      <c r="H19" s="462"/>
      <c r="I19" s="476" t="s">
        <v>644</v>
      </c>
      <c r="J19" s="464">
        <v>20</v>
      </c>
      <c r="K19" s="598">
        <f t="shared" si="0"/>
        <v>0</v>
      </c>
      <c r="L19" s="466">
        <f t="shared" si="1"/>
        <v>0</v>
      </c>
      <c r="M19" s="600">
        <f t="shared" si="2"/>
        <v>0</v>
      </c>
      <c r="N19" s="466">
        <f t="shared" si="4"/>
        <v>0</v>
      </c>
      <c r="O19" s="466">
        <f t="shared" si="3"/>
        <v>0</v>
      </c>
      <c r="P19" s="425"/>
      <c r="Q19" s="468">
        <v>25.8</v>
      </c>
      <c r="R19" s="468">
        <v>26</v>
      </c>
      <c r="T19" s="470">
        <v>1</v>
      </c>
      <c r="U19" s="453"/>
      <c r="V19" s="453"/>
      <c r="W19" s="453"/>
    </row>
    <row r="20" spans="1:23" ht="12">
      <c r="A20" s="439">
        <f t="shared" si="5"/>
        <v>16</v>
      </c>
      <c r="B20" s="477" t="s">
        <v>2640</v>
      </c>
      <c r="C20" s="458"/>
      <c r="D20" s="471"/>
      <c r="E20" s="473"/>
      <c r="F20" s="473"/>
      <c r="G20" s="438"/>
      <c r="H20" s="462"/>
      <c r="I20" s="476" t="s">
        <v>644</v>
      </c>
      <c r="J20" s="464">
        <v>30</v>
      </c>
      <c r="K20" s="598">
        <f t="shared" si="0"/>
        <v>0</v>
      </c>
      <c r="L20" s="466">
        <f t="shared" si="1"/>
        <v>0</v>
      </c>
      <c r="M20" s="600">
        <f t="shared" si="2"/>
        <v>0</v>
      </c>
      <c r="N20" s="466">
        <f t="shared" si="4"/>
        <v>0</v>
      </c>
      <c r="O20" s="466">
        <f t="shared" si="3"/>
        <v>0</v>
      </c>
      <c r="P20" s="425"/>
      <c r="Q20" s="468">
        <v>0</v>
      </c>
      <c r="R20" s="468">
        <v>85</v>
      </c>
      <c r="T20" s="470">
        <v>1</v>
      </c>
      <c r="U20" s="453"/>
      <c r="V20" s="453"/>
      <c r="W20" s="453"/>
    </row>
    <row r="21" spans="1:23" ht="12">
      <c r="A21" s="439">
        <f t="shared" si="5"/>
        <v>17</v>
      </c>
      <c r="B21" s="477" t="s">
        <v>2641</v>
      </c>
      <c r="C21" s="458"/>
      <c r="D21" s="471"/>
      <c r="E21" s="473"/>
      <c r="F21" s="473"/>
      <c r="G21" s="438"/>
      <c r="H21" s="462"/>
      <c r="I21" s="476" t="s">
        <v>1134</v>
      </c>
      <c r="J21" s="464">
        <v>0.75</v>
      </c>
      <c r="K21" s="598">
        <f t="shared" si="0"/>
        <v>0</v>
      </c>
      <c r="L21" s="466">
        <f t="shared" si="1"/>
        <v>0</v>
      </c>
      <c r="M21" s="600">
        <f t="shared" si="2"/>
        <v>0</v>
      </c>
      <c r="N21" s="466">
        <f t="shared" si="4"/>
        <v>0</v>
      </c>
      <c r="O21" s="466">
        <f t="shared" si="3"/>
        <v>0</v>
      </c>
      <c r="P21" s="425"/>
      <c r="Q21" s="468">
        <v>420</v>
      </c>
      <c r="R21" s="468">
        <v>0</v>
      </c>
      <c r="T21" s="470">
        <v>1</v>
      </c>
      <c r="U21" s="453"/>
      <c r="V21" s="453"/>
      <c r="W21" s="453"/>
    </row>
    <row r="22" spans="1:20" ht="12">
      <c r="A22" s="439">
        <f t="shared" si="5"/>
        <v>18</v>
      </c>
      <c r="B22" s="474" t="s">
        <v>2642</v>
      </c>
      <c r="C22" s="458"/>
      <c r="D22" s="474"/>
      <c r="E22" s="475"/>
      <c r="F22" s="474"/>
      <c r="G22" s="474"/>
      <c r="H22" s="458"/>
      <c r="I22" s="478" t="s">
        <v>2643</v>
      </c>
      <c r="J22" s="464">
        <v>22</v>
      </c>
      <c r="K22" s="598">
        <f t="shared" si="0"/>
        <v>0</v>
      </c>
      <c r="L22" s="466">
        <f t="shared" si="1"/>
        <v>0</v>
      </c>
      <c r="M22" s="600">
        <f t="shared" si="2"/>
        <v>0</v>
      </c>
      <c r="N22" s="466">
        <f t="shared" si="4"/>
        <v>0</v>
      </c>
      <c r="O22" s="466">
        <f t="shared" si="3"/>
        <v>0</v>
      </c>
      <c r="P22" s="472"/>
      <c r="Q22" s="468">
        <v>110</v>
      </c>
      <c r="R22" s="468">
        <v>330</v>
      </c>
      <c r="T22" s="470">
        <v>1</v>
      </c>
    </row>
    <row r="23" spans="1:20" ht="12">
      <c r="A23" s="439">
        <f t="shared" si="5"/>
        <v>19</v>
      </c>
      <c r="B23" s="474" t="s">
        <v>2644</v>
      </c>
      <c r="C23" s="458"/>
      <c r="D23" s="474"/>
      <c r="E23" s="475"/>
      <c r="F23" s="474"/>
      <c r="G23" s="474"/>
      <c r="H23" s="458"/>
      <c r="I23" s="478" t="s">
        <v>644</v>
      </c>
      <c r="J23" s="464">
        <v>4</v>
      </c>
      <c r="K23" s="598">
        <f t="shared" si="0"/>
        <v>0</v>
      </c>
      <c r="L23" s="466">
        <f t="shared" si="1"/>
        <v>0</v>
      </c>
      <c r="M23" s="600">
        <f t="shared" si="2"/>
        <v>0</v>
      </c>
      <c r="N23" s="466">
        <f t="shared" si="4"/>
        <v>0</v>
      </c>
      <c r="O23" s="466">
        <f t="shared" si="3"/>
        <v>0</v>
      </c>
      <c r="P23" s="472"/>
      <c r="Q23" s="468">
        <v>12.8</v>
      </c>
      <c r="R23" s="468">
        <v>35</v>
      </c>
      <c r="T23" s="470">
        <v>1</v>
      </c>
    </row>
    <row r="24" spans="1:20" ht="12">
      <c r="A24" s="439">
        <f t="shared" si="5"/>
        <v>20</v>
      </c>
      <c r="B24" s="474" t="s">
        <v>2645</v>
      </c>
      <c r="C24" s="458"/>
      <c r="D24" s="474"/>
      <c r="E24" s="475"/>
      <c r="F24" s="474"/>
      <c r="G24" s="474"/>
      <c r="H24" s="458"/>
      <c r="I24" s="478" t="s">
        <v>644</v>
      </c>
      <c r="J24" s="464">
        <v>312</v>
      </c>
      <c r="K24" s="598">
        <f t="shared" si="0"/>
        <v>0</v>
      </c>
      <c r="L24" s="466">
        <f t="shared" si="1"/>
        <v>0</v>
      </c>
      <c r="M24" s="600">
        <f t="shared" si="2"/>
        <v>0</v>
      </c>
      <c r="N24" s="466">
        <f t="shared" si="4"/>
        <v>0</v>
      </c>
      <c r="O24" s="466">
        <f t="shared" si="3"/>
        <v>0</v>
      </c>
      <c r="P24" s="472"/>
      <c r="Q24" s="468">
        <v>15.5</v>
      </c>
      <c r="R24" s="468">
        <v>38</v>
      </c>
      <c r="T24" s="470">
        <v>1</v>
      </c>
    </row>
    <row r="25" spans="1:20" ht="12">
      <c r="A25" s="439">
        <f t="shared" si="5"/>
        <v>21</v>
      </c>
      <c r="B25" s="459" t="s">
        <v>2646</v>
      </c>
      <c r="C25" s="479"/>
      <c r="D25" s="459"/>
      <c r="E25" s="460"/>
      <c r="F25" s="459"/>
      <c r="G25" s="459"/>
      <c r="H25" s="479"/>
      <c r="I25" s="463" t="s">
        <v>644</v>
      </c>
      <c r="J25" s="464">
        <v>97</v>
      </c>
      <c r="K25" s="598">
        <f t="shared" si="0"/>
        <v>0</v>
      </c>
      <c r="L25" s="466">
        <f t="shared" si="1"/>
        <v>0</v>
      </c>
      <c r="M25" s="600">
        <f t="shared" si="2"/>
        <v>0</v>
      </c>
      <c r="N25" s="466">
        <f t="shared" si="4"/>
        <v>0</v>
      </c>
      <c r="O25" s="466">
        <f t="shared" si="3"/>
        <v>0</v>
      </c>
      <c r="P25" s="467"/>
      <c r="Q25" s="468">
        <v>84</v>
      </c>
      <c r="R25" s="468">
        <v>95</v>
      </c>
      <c r="T25" s="470">
        <v>1</v>
      </c>
    </row>
    <row r="26" spans="1:20" ht="12">
      <c r="A26" s="439">
        <f t="shared" si="5"/>
        <v>22</v>
      </c>
      <c r="B26" s="459" t="s">
        <v>2647</v>
      </c>
      <c r="C26" s="479"/>
      <c r="D26" s="459"/>
      <c r="E26" s="460"/>
      <c r="F26" s="459"/>
      <c r="G26" s="459"/>
      <c r="H26" s="479"/>
      <c r="I26" s="463" t="s">
        <v>644</v>
      </c>
      <c r="J26" s="464">
        <v>20</v>
      </c>
      <c r="K26" s="598">
        <f t="shared" si="0"/>
        <v>0</v>
      </c>
      <c r="L26" s="466">
        <f t="shared" si="1"/>
        <v>0</v>
      </c>
      <c r="M26" s="600">
        <f t="shared" si="2"/>
        <v>0</v>
      </c>
      <c r="N26" s="466">
        <f t="shared" si="4"/>
        <v>0</v>
      </c>
      <c r="O26" s="466">
        <f t="shared" si="3"/>
        <v>0</v>
      </c>
      <c r="P26" s="467"/>
      <c r="Q26" s="468">
        <v>995</v>
      </c>
      <c r="R26" s="468">
        <v>120</v>
      </c>
      <c r="T26" s="470">
        <v>1</v>
      </c>
    </row>
    <row r="27" spans="1:20" ht="12">
      <c r="A27" s="439">
        <f t="shared" si="5"/>
        <v>23</v>
      </c>
      <c r="B27" s="459" t="s">
        <v>2648</v>
      </c>
      <c r="C27" s="479"/>
      <c r="D27" s="459"/>
      <c r="E27" s="460"/>
      <c r="F27" s="459"/>
      <c r="G27" s="459"/>
      <c r="H27" s="479"/>
      <c r="I27" s="463" t="s">
        <v>644</v>
      </c>
      <c r="J27" s="464">
        <v>143</v>
      </c>
      <c r="K27" s="598">
        <f t="shared" si="0"/>
        <v>0</v>
      </c>
      <c r="L27" s="466">
        <f t="shared" si="1"/>
        <v>0</v>
      </c>
      <c r="M27" s="600">
        <f t="shared" si="2"/>
        <v>0</v>
      </c>
      <c r="N27" s="466">
        <f t="shared" si="4"/>
        <v>0</v>
      </c>
      <c r="O27" s="466">
        <f t="shared" si="3"/>
        <v>0</v>
      </c>
      <c r="P27" s="467"/>
      <c r="Q27" s="468">
        <v>108</v>
      </c>
      <c r="R27" s="468">
        <v>95</v>
      </c>
      <c r="T27" s="470">
        <v>1</v>
      </c>
    </row>
    <row r="28" spans="1:20" ht="12">
      <c r="A28" s="439">
        <f t="shared" si="5"/>
        <v>24</v>
      </c>
      <c r="B28" s="459" t="s">
        <v>2649</v>
      </c>
      <c r="C28" s="479"/>
      <c r="D28" s="459"/>
      <c r="E28" s="460"/>
      <c r="F28" s="459"/>
      <c r="G28" s="459"/>
      <c r="H28" s="479"/>
      <c r="I28" s="463" t="s">
        <v>644</v>
      </c>
      <c r="J28" s="464">
        <f aca="true" t="shared" si="6" ref="J28">SUM(D28:F28)</f>
        <v>0</v>
      </c>
      <c r="K28" s="598">
        <f t="shared" si="0"/>
        <v>0</v>
      </c>
      <c r="L28" s="466">
        <f t="shared" si="1"/>
        <v>0</v>
      </c>
      <c r="M28" s="600">
        <f t="shared" si="2"/>
        <v>0</v>
      </c>
      <c r="N28" s="466">
        <f t="shared" si="4"/>
        <v>0</v>
      </c>
      <c r="O28" s="466">
        <f t="shared" si="3"/>
        <v>0</v>
      </c>
      <c r="P28" s="467"/>
      <c r="Q28" s="468">
        <v>124</v>
      </c>
      <c r="R28" s="468">
        <v>145</v>
      </c>
      <c r="T28" s="470">
        <v>1</v>
      </c>
    </row>
    <row r="29" spans="1:20" ht="12">
      <c r="A29" s="439">
        <f t="shared" si="5"/>
        <v>25</v>
      </c>
      <c r="B29" s="459" t="s">
        <v>2650</v>
      </c>
      <c r="C29" s="479"/>
      <c r="D29" s="459"/>
      <c r="E29" s="460"/>
      <c r="F29" s="459"/>
      <c r="G29" s="459"/>
      <c r="H29" s="479"/>
      <c r="I29" s="463" t="s">
        <v>644</v>
      </c>
      <c r="J29" s="464">
        <v>17</v>
      </c>
      <c r="K29" s="598">
        <f t="shared" si="0"/>
        <v>0</v>
      </c>
      <c r="L29" s="466">
        <f t="shared" si="1"/>
        <v>0</v>
      </c>
      <c r="M29" s="600">
        <f t="shared" si="2"/>
        <v>0</v>
      </c>
      <c r="N29" s="466">
        <f t="shared" si="4"/>
        <v>0</v>
      </c>
      <c r="O29" s="466">
        <f t="shared" si="3"/>
        <v>0</v>
      </c>
      <c r="P29" s="467"/>
      <c r="Q29" s="468">
        <v>95</v>
      </c>
      <c r="R29" s="468">
        <v>125</v>
      </c>
      <c r="T29" s="470">
        <v>1</v>
      </c>
    </row>
    <row r="30" spans="1:20" ht="12">
      <c r="A30" s="439">
        <f t="shared" si="5"/>
        <v>26</v>
      </c>
      <c r="B30" s="459" t="s">
        <v>2651</v>
      </c>
      <c r="C30" s="479"/>
      <c r="D30" s="459"/>
      <c r="E30" s="460"/>
      <c r="F30" s="459"/>
      <c r="G30" s="459"/>
      <c r="H30" s="479"/>
      <c r="I30" s="463" t="s">
        <v>644</v>
      </c>
      <c r="J30" s="464">
        <v>9</v>
      </c>
      <c r="K30" s="598">
        <f t="shared" si="0"/>
        <v>0</v>
      </c>
      <c r="L30" s="466">
        <f t="shared" si="1"/>
        <v>0</v>
      </c>
      <c r="M30" s="600">
        <f t="shared" si="2"/>
        <v>0</v>
      </c>
      <c r="N30" s="466">
        <f t="shared" si="4"/>
        <v>0</v>
      </c>
      <c r="O30" s="466">
        <f t="shared" si="3"/>
        <v>0</v>
      </c>
      <c r="P30" s="472"/>
      <c r="Q30" s="468">
        <v>22</v>
      </c>
      <c r="R30" s="468">
        <v>65</v>
      </c>
      <c r="T30" s="470">
        <v>1</v>
      </c>
    </row>
    <row r="31" spans="1:20" ht="12">
      <c r="A31" s="439">
        <f t="shared" si="5"/>
        <v>27</v>
      </c>
      <c r="B31" s="474" t="s">
        <v>2652</v>
      </c>
      <c r="C31" s="458"/>
      <c r="D31" s="474"/>
      <c r="E31" s="475"/>
      <c r="F31" s="474"/>
      <c r="G31" s="474"/>
      <c r="H31" s="458"/>
      <c r="I31" s="478" t="s">
        <v>644</v>
      </c>
      <c r="J31" s="464">
        <v>4</v>
      </c>
      <c r="K31" s="598">
        <f t="shared" si="0"/>
        <v>0</v>
      </c>
      <c r="L31" s="466">
        <f t="shared" si="1"/>
        <v>0</v>
      </c>
      <c r="M31" s="600">
        <f t="shared" si="2"/>
        <v>0</v>
      </c>
      <c r="N31" s="466">
        <f t="shared" si="4"/>
        <v>0</v>
      </c>
      <c r="O31" s="466">
        <f t="shared" si="3"/>
        <v>0</v>
      </c>
      <c r="P31" s="472"/>
      <c r="Q31" s="468">
        <v>96</v>
      </c>
      <c r="R31" s="468">
        <v>120</v>
      </c>
      <c r="T31" s="470">
        <v>1</v>
      </c>
    </row>
    <row r="32" spans="1:20" ht="12">
      <c r="A32" s="439">
        <f t="shared" si="5"/>
        <v>28</v>
      </c>
      <c r="B32" s="474" t="s">
        <v>2653</v>
      </c>
      <c r="C32" s="458"/>
      <c r="D32" s="474"/>
      <c r="E32" s="475"/>
      <c r="F32" s="474"/>
      <c r="G32" s="474"/>
      <c r="H32" s="458"/>
      <c r="I32" s="478" t="s">
        <v>644</v>
      </c>
      <c r="J32" s="464">
        <v>56</v>
      </c>
      <c r="K32" s="598">
        <f t="shared" si="0"/>
        <v>0</v>
      </c>
      <c r="L32" s="466">
        <f t="shared" si="1"/>
        <v>0</v>
      </c>
      <c r="M32" s="600">
        <f t="shared" si="2"/>
        <v>0</v>
      </c>
      <c r="N32" s="466">
        <f t="shared" si="4"/>
        <v>0</v>
      </c>
      <c r="O32" s="466">
        <f t="shared" si="3"/>
        <v>0</v>
      </c>
      <c r="P32" s="472"/>
      <c r="Q32" s="468">
        <v>92</v>
      </c>
      <c r="R32" s="468">
        <v>90</v>
      </c>
      <c r="T32" s="470">
        <v>1</v>
      </c>
    </row>
    <row r="33" spans="1:20" ht="12">
      <c r="A33" s="439">
        <f t="shared" si="5"/>
        <v>29</v>
      </c>
      <c r="B33" s="474" t="s">
        <v>2654</v>
      </c>
      <c r="C33" s="458"/>
      <c r="D33" s="474"/>
      <c r="E33" s="475"/>
      <c r="F33" s="474"/>
      <c r="G33" s="474"/>
      <c r="H33" s="458"/>
      <c r="I33" s="478" t="s">
        <v>644</v>
      </c>
      <c r="J33" s="464">
        <v>4</v>
      </c>
      <c r="K33" s="598">
        <f t="shared" si="0"/>
        <v>0</v>
      </c>
      <c r="L33" s="466">
        <f t="shared" si="1"/>
        <v>0</v>
      </c>
      <c r="M33" s="600">
        <f t="shared" si="2"/>
        <v>0</v>
      </c>
      <c r="N33" s="466">
        <f t="shared" si="4"/>
        <v>0</v>
      </c>
      <c r="O33" s="466">
        <f t="shared" si="3"/>
        <v>0</v>
      </c>
      <c r="P33" s="472"/>
      <c r="Q33" s="468">
        <v>98</v>
      </c>
      <c r="R33" s="468">
        <v>120</v>
      </c>
      <c r="T33" s="470">
        <v>1</v>
      </c>
    </row>
    <row r="34" spans="1:20" ht="12">
      <c r="A34" s="439">
        <f t="shared" si="5"/>
        <v>30</v>
      </c>
      <c r="B34" s="471" t="s">
        <v>2655</v>
      </c>
      <c r="C34" s="458"/>
      <c r="D34" s="474"/>
      <c r="E34" s="475"/>
      <c r="F34" s="474"/>
      <c r="G34" s="474"/>
      <c r="H34" s="458"/>
      <c r="I34" s="478" t="s">
        <v>644</v>
      </c>
      <c r="J34" s="464">
        <v>6</v>
      </c>
      <c r="K34" s="598">
        <f t="shared" si="0"/>
        <v>0</v>
      </c>
      <c r="L34" s="466">
        <f t="shared" si="1"/>
        <v>0</v>
      </c>
      <c r="M34" s="600">
        <f t="shared" si="2"/>
        <v>0</v>
      </c>
      <c r="N34" s="466">
        <f t="shared" si="4"/>
        <v>0</v>
      </c>
      <c r="O34" s="466">
        <f t="shared" si="3"/>
        <v>0</v>
      </c>
      <c r="P34" s="472"/>
      <c r="Q34" s="468">
        <v>95</v>
      </c>
      <c r="R34" s="468">
        <v>90</v>
      </c>
      <c r="T34" s="470">
        <v>1</v>
      </c>
    </row>
    <row r="35" spans="1:20" ht="26.25">
      <c r="A35" s="439">
        <f t="shared" si="5"/>
        <v>31</v>
      </c>
      <c r="B35" s="480" t="s">
        <v>2656</v>
      </c>
      <c r="C35" s="481"/>
      <c r="D35" s="480"/>
      <c r="E35" s="482"/>
      <c r="F35" s="480"/>
      <c r="G35" s="480"/>
      <c r="H35" s="481"/>
      <c r="I35" s="478" t="s">
        <v>644</v>
      </c>
      <c r="J35" s="464">
        <v>18</v>
      </c>
      <c r="K35" s="598">
        <f t="shared" si="0"/>
        <v>0</v>
      </c>
      <c r="L35" s="466">
        <f t="shared" si="1"/>
        <v>0</v>
      </c>
      <c r="M35" s="600">
        <f t="shared" si="2"/>
        <v>0</v>
      </c>
      <c r="N35" s="466">
        <f t="shared" si="4"/>
        <v>0</v>
      </c>
      <c r="O35" s="466">
        <f t="shared" si="3"/>
        <v>0</v>
      </c>
      <c r="P35" s="472"/>
      <c r="Q35" s="468">
        <v>365</v>
      </c>
      <c r="R35" s="468">
        <v>180</v>
      </c>
      <c r="T35" s="470">
        <v>1</v>
      </c>
    </row>
    <row r="36" spans="1:20" ht="12">
      <c r="A36" s="439">
        <f t="shared" si="5"/>
        <v>32</v>
      </c>
      <c r="B36" s="471" t="s">
        <v>2657</v>
      </c>
      <c r="C36" s="481"/>
      <c r="D36" s="480"/>
      <c r="E36" s="482"/>
      <c r="F36" s="480"/>
      <c r="G36" s="480"/>
      <c r="H36" s="481"/>
      <c r="I36" s="478" t="s">
        <v>644</v>
      </c>
      <c r="J36" s="464">
        <v>18</v>
      </c>
      <c r="K36" s="598">
        <f t="shared" si="0"/>
        <v>0</v>
      </c>
      <c r="L36" s="466">
        <f t="shared" si="1"/>
        <v>0</v>
      </c>
      <c r="M36" s="600">
        <f t="shared" si="2"/>
        <v>0</v>
      </c>
      <c r="N36" s="466">
        <f t="shared" si="4"/>
        <v>0</v>
      </c>
      <c r="O36" s="466">
        <f t="shared" si="3"/>
        <v>0</v>
      </c>
      <c r="P36" s="472"/>
      <c r="Q36" s="468">
        <v>185</v>
      </c>
      <c r="R36" s="468">
        <v>120</v>
      </c>
      <c r="T36" s="470">
        <v>1</v>
      </c>
    </row>
    <row r="37" spans="1:20" ht="12">
      <c r="A37" s="439">
        <f t="shared" si="5"/>
        <v>33</v>
      </c>
      <c r="B37" s="459" t="s">
        <v>2658</v>
      </c>
      <c r="C37" s="479"/>
      <c r="D37" s="459"/>
      <c r="E37" s="460"/>
      <c r="F37" s="459"/>
      <c r="G37" s="459"/>
      <c r="H37" s="479"/>
      <c r="I37" s="463" t="s">
        <v>644</v>
      </c>
      <c r="J37" s="464">
        <v>4</v>
      </c>
      <c r="K37" s="598">
        <f t="shared" si="0"/>
        <v>0</v>
      </c>
      <c r="L37" s="466">
        <f t="shared" si="1"/>
        <v>0</v>
      </c>
      <c r="M37" s="600">
        <f t="shared" si="2"/>
        <v>0</v>
      </c>
      <c r="N37" s="466">
        <f t="shared" si="4"/>
        <v>0</v>
      </c>
      <c r="O37" s="466">
        <f t="shared" si="3"/>
        <v>0</v>
      </c>
      <c r="P37" s="472"/>
      <c r="Q37" s="468">
        <v>930</v>
      </c>
      <c r="R37" s="468">
        <v>180</v>
      </c>
      <c r="T37" s="470">
        <v>1</v>
      </c>
    </row>
    <row r="38" spans="1:20" ht="12">
      <c r="A38" s="439">
        <f t="shared" si="5"/>
        <v>34</v>
      </c>
      <c r="B38" s="459" t="s">
        <v>2659</v>
      </c>
      <c r="C38" s="479"/>
      <c r="D38" s="459"/>
      <c r="E38" s="460"/>
      <c r="F38" s="459"/>
      <c r="G38" s="459"/>
      <c r="H38" s="479"/>
      <c r="I38" s="463" t="s">
        <v>644</v>
      </c>
      <c r="J38" s="464">
        <v>5</v>
      </c>
      <c r="K38" s="598">
        <f t="shared" si="0"/>
        <v>0</v>
      </c>
      <c r="L38" s="466">
        <f t="shared" si="1"/>
        <v>0</v>
      </c>
      <c r="M38" s="600">
        <f t="shared" si="2"/>
        <v>0</v>
      </c>
      <c r="N38" s="466">
        <f t="shared" si="4"/>
        <v>0</v>
      </c>
      <c r="O38" s="466">
        <f t="shared" si="3"/>
        <v>0</v>
      </c>
      <c r="P38" s="472"/>
      <c r="Q38" s="468">
        <v>980</v>
      </c>
      <c r="R38" s="468">
        <v>230</v>
      </c>
      <c r="T38" s="470">
        <v>1</v>
      </c>
    </row>
    <row r="39" spans="1:20" ht="12">
      <c r="A39" s="439">
        <f t="shared" si="5"/>
        <v>35</v>
      </c>
      <c r="B39" s="459" t="s">
        <v>2660</v>
      </c>
      <c r="C39" s="458"/>
      <c r="D39" s="474"/>
      <c r="E39" s="475"/>
      <c r="F39" s="474"/>
      <c r="G39" s="474"/>
      <c r="H39" s="458"/>
      <c r="I39" s="478" t="s">
        <v>644</v>
      </c>
      <c r="J39" s="464">
        <v>47</v>
      </c>
      <c r="K39" s="598">
        <f t="shared" si="0"/>
        <v>0</v>
      </c>
      <c r="L39" s="466">
        <f t="shared" si="1"/>
        <v>0</v>
      </c>
      <c r="M39" s="600">
        <f t="shared" si="2"/>
        <v>0</v>
      </c>
      <c r="N39" s="466">
        <f t="shared" si="4"/>
        <v>0</v>
      </c>
      <c r="O39" s="466">
        <f t="shared" si="3"/>
        <v>0</v>
      </c>
      <c r="P39" s="472"/>
      <c r="Q39" s="468">
        <v>760</v>
      </c>
      <c r="R39" s="468">
        <v>180</v>
      </c>
      <c r="T39" s="470">
        <v>1</v>
      </c>
    </row>
    <row r="40" spans="1:20" ht="12">
      <c r="A40" s="439">
        <f t="shared" si="5"/>
        <v>36</v>
      </c>
      <c r="B40" s="483" t="s">
        <v>2661</v>
      </c>
      <c r="C40" s="458"/>
      <c r="D40" s="474"/>
      <c r="E40" s="475"/>
      <c r="F40" s="474"/>
      <c r="G40" s="474"/>
      <c r="H40" s="458"/>
      <c r="I40" s="478" t="s">
        <v>644</v>
      </c>
      <c r="J40" s="464">
        <v>10</v>
      </c>
      <c r="K40" s="598">
        <f t="shared" si="0"/>
        <v>0</v>
      </c>
      <c r="L40" s="466">
        <f t="shared" si="1"/>
        <v>0</v>
      </c>
      <c r="M40" s="600">
        <f t="shared" si="2"/>
        <v>0</v>
      </c>
      <c r="N40" s="466">
        <f t="shared" si="4"/>
        <v>0</v>
      </c>
      <c r="O40" s="466">
        <f t="shared" si="3"/>
        <v>0</v>
      </c>
      <c r="P40" s="472"/>
      <c r="Q40" s="468">
        <v>940</v>
      </c>
      <c r="R40" s="468">
        <v>220</v>
      </c>
      <c r="T40" s="470">
        <v>1</v>
      </c>
    </row>
    <row r="41" spans="1:20" ht="12">
      <c r="A41" s="439">
        <f t="shared" si="5"/>
        <v>37</v>
      </c>
      <c r="B41" s="471" t="s">
        <v>2662</v>
      </c>
      <c r="C41" s="458"/>
      <c r="D41" s="474"/>
      <c r="E41" s="475"/>
      <c r="F41" s="474"/>
      <c r="G41" s="474"/>
      <c r="H41" s="458"/>
      <c r="I41" s="478" t="s">
        <v>644</v>
      </c>
      <c r="J41" s="464">
        <v>1</v>
      </c>
      <c r="K41" s="598">
        <f t="shared" si="0"/>
        <v>0</v>
      </c>
      <c r="L41" s="466">
        <f t="shared" si="1"/>
        <v>0</v>
      </c>
      <c r="M41" s="600">
        <f t="shared" si="2"/>
        <v>0</v>
      </c>
      <c r="N41" s="466">
        <f t="shared" si="4"/>
        <v>0</v>
      </c>
      <c r="O41" s="466">
        <f t="shared" si="3"/>
        <v>0</v>
      </c>
      <c r="P41" s="467"/>
      <c r="Q41" s="468">
        <v>1850</v>
      </c>
      <c r="R41" s="468">
        <v>180</v>
      </c>
      <c r="T41" s="470">
        <v>1</v>
      </c>
    </row>
    <row r="42" spans="1:23" s="489" customFormat="1" ht="15" customHeight="1">
      <c r="A42" s="439">
        <f t="shared" si="5"/>
        <v>38</v>
      </c>
      <c r="B42" s="483" t="s">
        <v>2663</v>
      </c>
      <c r="C42" s="484"/>
      <c r="D42" s="485"/>
      <c r="E42" s="486"/>
      <c r="F42" s="485"/>
      <c r="G42" s="485"/>
      <c r="H42" s="484"/>
      <c r="I42" s="478" t="s">
        <v>644</v>
      </c>
      <c r="J42" s="464">
        <v>2</v>
      </c>
      <c r="K42" s="598">
        <f t="shared" si="0"/>
        <v>0</v>
      </c>
      <c r="L42" s="487">
        <f t="shared" si="1"/>
        <v>0</v>
      </c>
      <c r="M42" s="600">
        <f t="shared" si="2"/>
        <v>0</v>
      </c>
      <c r="N42" s="487">
        <f t="shared" si="4"/>
        <v>0</v>
      </c>
      <c r="O42" s="487">
        <f t="shared" si="3"/>
        <v>0</v>
      </c>
      <c r="P42" s="467"/>
      <c r="Q42" s="468">
        <v>3200</v>
      </c>
      <c r="R42" s="468">
        <v>250</v>
      </c>
      <c r="S42" s="427"/>
      <c r="T42" s="470">
        <v>1</v>
      </c>
      <c r="U42" s="427"/>
      <c r="V42" s="488"/>
      <c r="W42" s="488"/>
    </row>
    <row r="43" spans="1:20" ht="26.25">
      <c r="A43" s="439">
        <f t="shared" si="5"/>
        <v>39</v>
      </c>
      <c r="B43" s="483" t="s">
        <v>2664</v>
      </c>
      <c r="C43" s="458"/>
      <c r="D43" s="474"/>
      <c r="E43" s="475"/>
      <c r="F43" s="474"/>
      <c r="G43" s="474"/>
      <c r="H43" s="458"/>
      <c r="I43" s="478" t="s">
        <v>644</v>
      </c>
      <c r="J43" s="464">
        <v>26</v>
      </c>
      <c r="K43" s="598">
        <f t="shared" si="0"/>
        <v>0</v>
      </c>
      <c r="L43" s="466">
        <f t="shared" si="1"/>
        <v>0</v>
      </c>
      <c r="M43" s="600">
        <f t="shared" si="2"/>
        <v>0</v>
      </c>
      <c r="N43" s="466">
        <f t="shared" si="4"/>
        <v>0</v>
      </c>
      <c r="O43" s="466">
        <f t="shared" si="3"/>
        <v>0</v>
      </c>
      <c r="P43" s="425"/>
      <c r="Q43" s="468">
        <v>1450</v>
      </c>
      <c r="R43" s="468">
        <v>320</v>
      </c>
      <c r="T43" s="470">
        <v>1</v>
      </c>
    </row>
    <row r="44" spans="1:20" ht="26.25">
      <c r="A44" s="439">
        <f t="shared" si="5"/>
        <v>40</v>
      </c>
      <c r="B44" s="483" t="s">
        <v>2665</v>
      </c>
      <c r="C44" s="458"/>
      <c r="D44" s="474"/>
      <c r="E44" s="475"/>
      <c r="F44" s="474"/>
      <c r="G44" s="474"/>
      <c r="H44" s="458"/>
      <c r="I44" s="478" t="s">
        <v>644</v>
      </c>
      <c r="J44" s="464">
        <v>1</v>
      </c>
      <c r="K44" s="598">
        <f t="shared" si="0"/>
        <v>0</v>
      </c>
      <c r="L44" s="466">
        <f t="shared" si="1"/>
        <v>0</v>
      </c>
      <c r="M44" s="600">
        <f t="shared" si="2"/>
        <v>0</v>
      </c>
      <c r="N44" s="466">
        <f t="shared" si="4"/>
        <v>0</v>
      </c>
      <c r="O44" s="466">
        <f t="shared" si="3"/>
        <v>0</v>
      </c>
      <c r="P44" s="472"/>
      <c r="Q44" s="468">
        <v>1560</v>
      </c>
      <c r="R44" s="468">
        <v>350</v>
      </c>
      <c r="T44" s="470">
        <v>1</v>
      </c>
    </row>
    <row r="45" spans="1:20" ht="12">
      <c r="A45" s="439">
        <f t="shared" si="5"/>
        <v>41</v>
      </c>
      <c r="B45" s="471" t="s">
        <v>2666</v>
      </c>
      <c r="C45" s="458"/>
      <c r="D45" s="474"/>
      <c r="E45" s="475"/>
      <c r="F45" s="474"/>
      <c r="G45" s="474"/>
      <c r="H45" s="458"/>
      <c r="I45" s="478" t="s">
        <v>644</v>
      </c>
      <c r="J45" s="464">
        <v>19</v>
      </c>
      <c r="K45" s="598">
        <f t="shared" si="0"/>
        <v>0</v>
      </c>
      <c r="L45" s="466">
        <f t="shared" si="1"/>
        <v>0</v>
      </c>
      <c r="M45" s="600">
        <f t="shared" si="2"/>
        <v>0</v>
      </c>
      <c r="N45" s="466">
        <f t="shared" si="4"/>
        <v>0</v>
      </c>
      <c r="O45" s="466">
        <f t="shared" si="3"/>
        <v>0</v>
      </c>
      <c r="P45" s="472"/>
      <c r="Q45" s="468">
        <v>1480</v>
      </c>
      <c r="R45" s="468">
        <v>285</v>
      </c>
      <c r="T45" s="470">
        <v>1</v>
      </c>
    </row>
    <row r="46" spans="1:20" ht="40.5" customHeight="1">
      <c r="A46" s="439">
        <f t="shared" si="5"/>
        <v>42</v>
      </c>
      <c r="B46" s="483" t="s">
        <v>2667</v>
      </c>
      <c r="C46" s="458"/>
      <c r="D46" s="490">
        <v>0</v>
      </c>
      <c r="E46" s="491">
        <v>8</v>
      </c>
      <c r="F46" s="490">
        <v>0</v>
      </c>
      <c r="G46" s="490">
        <v>0</v>
      </c>
      <c r="H46" s="458"/>
      <c r="I46" s="478" t="s">
        <v>644</v>
      </c>
      <c r="J46" s="464">
        <f aca="true" t="shared" si="7" ref="J46:J47">SUM(D46:G46)</f>
        <v>8</v>
      </c>
      <c r="K46" s="598">
        <f t="shared" si="0"/>
        <v>0</v>
      </c>
      <c r="L46" s="466">
        <f t="shared" si="1"/>
        <v>0</v>
      </c>
      <c r="M46" s="600">
        <f t="shared" si="2"/>
        <v>0</v>
      </c>
      <c r="N46" s="466">
        <f t="shared" si="4"/>
        <v>0</v>
      </c>
      <c r="O46" s="466">
        <f t="shared" si="3"/>
        <v>0</v>
      </c>
      <c r="P46" s="472"/>
      <c r="Q46" s="468">
        <v>2800</v>
      </c>
      <c r="R46" s="468">
        <v>450</v>
      </c>
      <c r="T46" s="470">
        <v>1</v>
      </c>
    </row>
    <row r="47" spans="1:20" ht="12">
      <c r="A47" s="439">
        <f t="shared" si="5"/>
        <v>43</v>
      </c>
      <c r="B47" s="471" t="s">
        <v>2668</v>
      </c>
      <c r="C47" s="458"/>
      <c r="D47" s="490">
        <v>0</v>
      </c>
      <c r="E47" s="491">
        <v>8</v>
      </c>
      <c r="F47" s="490">
        <v>0</v>
      </c>
      <c r="G47" s="490">
        <v>0</v>
      </c>
      <c r="H47" s="458"/>
      <c r="I47" s="478" t="s">
        <v>644</v>
      </c>
      <c r="J47" s="464">
        <f t="shared" si="7"/>
        <v>8</v>
      </c>
      <c r="K47" s="598">
        <f t="shared" si="0"/>
        <v>0</v>
      </c>
      <c r="L47" s="466">
        <f t="shared" si="1"/>
        <v>0</v>
      </c>
      <c r="M47" s="600">
        <f t="shared" si="2"/>
        <v>0</v>
      </c>
      <c r="N47" s="466">
        <f t="shared" si="4"/>
        <v>0</v>
      </c>
      <c r="O47" s="466">
        <f t="shared" si="3"/>
        <v>0</v>
      </c>
      <c r="P47" s="472"/>
      <c r="Q47" s="468">
        <v>650</v>
      </c>
      <c r="R47" s="468">
        <v>350</v>
      </c>
      <c r="T47" s="470">
        <v>1</v>
      </c>
    </row>
    <row r="48" spans="1:20" ht="12">
      <c r="A48" s="439">
        <f t="shared" si="5"/>
        <v>44</v>
      </c>
      <c r="B48" s="474" t="s">
        <v>2669</v>
      </c>
      <c r="C48" s="458"/>
      <c r="D48" s="474"/>
      <c r="E48" s="475"/>
      <c r="F48" s="474"/>
      <c r="G48" s="474"/>
      <c r="H48" s="458"/>
      <c r="I48" s="478" t="s">
        <v>644</v>
      </c>
      <c r="J48" s="464">
        <v>18</v>
      </c>
      <c r="K48" s="598">
        <f t="shared" si="0"/>
        <v>0</v>
      </c>
      <c r="L48" s="466">
        <f t="shared" si="1"/>
        <v>0</v>
      </c>
      <c r="M48" s="600">
        <f t="shared" si="2"/>
        <v>0</v>
      </c>
      <c r="N48" s="466">
        <f t="shared" si="4"/>
        <v>0</v>
      </c>
      <c r="O48" s="466">
        <f t="shared" si="3"/>
        <v>0</v>
      </c>
      <c r="P48" s="472"/>
      <c r="Q48" s="468">
        <v>740</v>
      </c>
      <c r="R48" s="468">
        <v>180</v>
      </c>
      <c r="T48" s="470">
        <v>1</v>
      </c>
    </row>
    <row r="49" spans="1:20" ht="12">
      <c r="A49" s="439">
        <f t="shared" si="5"/>
        <v>45</v>
      </c>
      <c r="B49" s="471" t="s">
        <v>2670</v>
      </c>
      <c r="C49" s="458"/>
      <c r="D49" s="474"/>
      <c r="E49" s="475"/>
      <c r="F49" s="474"/>
      <c r="G49" s="474"/>
      <c r="H49" s="458"/>
      <c r="I49" s="478" t="s">
        <v>644</v>
      </c>
      <c r="J49" s="464">
        <v>15</v>
      </c>
      <c r="K49" s="598">
        <f t="shared" si="0"/>
        <v>0</v>
      </c>
      <c r="L49" s="466">
        <f t="shared" si="1"/>
        <v>0</v>
      </c>
      <c r="M49" s="600">
        <f t="shared" si="2"/>
        <v>0</v>
      </c>
      <c r="N49" s="466">
        <f t="shared" si="4"/>
        <v>0</v>
      </c>
      <c r="O49" s="466">
        <f t="shared" si="3"/>
        <v>0</v>
      </c>
      <c r="P49" s="472"/>
      <c r="Q49" s="468">
        <v>2800</v>
      </c>
      <c r="R49" s="468">
        <v>250</v>
      </c>
      <c r="T49" s="470">
        <v>1</v>
      </c>
    </row>
    <row r="50" spans="1:20" ht="12">
      <c r="A50" s="439">
        <f t="shared" si="5"/>
        <v>46</v>
      </c>
      <c r="B50" s="471" t="s">
        <v>2671</v>
      </c>
      <c r="C50" s="458"/>
      <c r="D50" s="474"/>
      <c r="E50" s="475"/>
      <c r="F50" s="474"/>
      <c r="G50" s="474"/>
      <c r="H50" s="458"/>
      <c r="I50" s="478" t="s">
        <v>644</v>
      </c>
      <c r="J50" s="464">
        <v>3</v>
      </c>
      <c r="K50" s="598">
        <f t="shared" si="0"/>
        <v>0</v>
      </c>
      <c r="L50" s="466">
        <f t="shared" si="1"/>
        <v>0</v>
      </c>
      <c r="M50" s="600">
        <f t="shared" si="2"/>
        <v>0</v>
      </c>
      <c r="N50" s="466">
        <f t="shared" si="4"/>
        <v>0</v>
      </c>
      <c r="O50" s="466">
        <f t="shared" si="3"/>
        <v>0</v>
      </c>
      <c r="P50" s="472"/>
      <c r="Q50" s="468">
        <v>3600</v>
      </c>
      <c r="R50" s="468">
        <v>280</v>
      </c>
      <c r="T50" s="470">
        <v>1</v>
      </c>
    </row>
    <row r="51" spans="1:20" ht="12">
      <c r="A51" s="439">
        <f t="shared" si="5"/>
        <v>47</v>
      </c>
      <c r="B51" s="471" t="s">
        <v>2672</v>
      </c>
      <c r="C51" s="458"/>
      <c r="D51" s="474"/>
      <c r="E51" s="475"/>
      <c r="F51" s="474"/>
      <c r="G51" s="474"/>
      <c r="H51" s="458"/>
      <c r="I51" s="478" t="s">
        <v>644</v>
      </c>
      <c r="J51" s="464">
        <v>1</v>
      </c>
      <c r="K51" s="598">
        <f t="shared" si="0"/>
        <v>0</v>
      </c>
      <c r="L51" s="466">
        <f t="shared" si="1"/>
        <v>0</v>
      </c>
      <c r="M51" s="600">
        <f t="shared" si="2"/>
        <v>0</v>
      </c>
      <c r="N51" s="466">
        <f t="shared" si="4"/>
        <v>0</v>
      </c>
      <c r="O51" s="466">
        <f t="shared" si="3"/>
        <v>0</v>
      </c>
      <c r="P51" s="472"/>
      <c r="Q51" s="468">
        <v>490</v>
      </c>
      <c r="R51" s="468">
        <v>150</v>
      </c>
      <c r="T51" s="470">
        <v>1</v>
      </c>
    </row>
    <row r="52" spans="1:20" ht="12">
      <c r="A52" s="439">
        <f t="shared" si="5"/>
        <v>48</v>
      </c>
      <c r="B52" s="474"/>
      <c r="C52" s="458"/>
      <c r="D52" s="474"/>
      <c r="E52" s="475"/>
      <c r="F52" s="474"/>
      <c r="G52" s="474"/>
      <c r="H52" s="458"/>
      <c r="I52" s="478"/>
      <c r="J52" s="438"/>
      <c r="K52" s="598"/>
      <c r="L52" s="466"/>
      <c r="M52" s="600"/>
      <c r="N52" s="466"/>
      <c r="O52" s="466"/>
      <c r="P52" s="472"/>
      <c r="Q52" s="468"/>
      <c r="R52" s="468"/>
      <c r="T52" s="470"/>
    </row>
    <row r="53" spans="1:20" ht="12">
      <c r="A53" s="439">
        <f t="shared" si="5"/>
        <v>49</v>
      </c>
      <c r="B53" s="474" t="s">
        <v>2673</v>
      </c>
      <c r="C53" s="458"/>
      <c r="D53" s="474"/>
      <c r="E53" s="475"/>
      <c r="F53" s="474"/>
      <c r="G53" s="474"/>
      <c r="H53" s="458"/>
      <c r="I53" s="478" t="s">
        <v>644</v>
      </c>
      <c r="J53" s="464">
        <v>48</v>
      </c>
      <c r="K53" s="598">
        <f aca="true" t="shared" si="8" ref="K53:K56">Q53*T53*$W$3</f>
        <v>0</v>
      </c>
      <c r="L53" s="466">
        <f t="shared" si="1"/>
        <v>0</v>
      </c>
      <c r="M53" s="600">
        <f aca="true" t="shared" si="9" ref="M53:M56">R53*T53*$W$3</f>
        <v>0</v>
      </c>
      <c r="N53" s="466">
        <f t="shared" si="4"/>
        <v>0</v>
      </c>
      <c r="O53" s="466">
        <f t="shared" si="3"/>
        <v>0</v>
      </c>
      <c r="P53" s="467"/>
      <c r="Q53" s="468">
        <v>0</v>
      </c>
      <c r="R53" s="468">
        <v>38</v>
      </c>
      <c r="T53" s="470">
        <v>1</v>
      </c>
    </row>
    <row r="54" spans="1:20" ht="12">
      <c r="A54" s="439">
        <f t="shared" si="5"/>
        <v>50</v>
      </c>
      <c r="B54" s="474" t="s">
        <v>2674</v>
      </c>
      <c r="C54" s="458"/>
      <c r="D54" s="474"/>
      <c r="E54" s="475"/>
      <c r="F54" s="474"/>
      <c r="G54" s="474"/>
      <c r="H54" s="458"/>
      <c r="I54" s="478" t="s">
        <v>644</v>
      </c>
      <c r="J54" s="464">
        <v>1</v>
      </c>
      <c r="K54" s="598">
        <f t="shared" si="8"/>
        <v>0</v>
      </c>
      <c r="L54" s="466">
        <f t="shared" si="1"/>
        <v>0</v>
      </c>
      <c r="M54" s="600">
        <f t="shared" si="9"/>
        <v>0</v>
      </c>
      <c r="N54" s="466">
        <f t="shared" si="4"/>
        <v>0</v>
      </c>
      <c r="O54" s="466">
        <f t="shared" si="3"/>
        <v>0</v>
      </c>
      <c r="P54" s="467"/>
      <c r="Q54" s="468">
        <v>0</v>
      </c>
      <c r="R54" s="468">
        <v>48</v>
      </c>
      <c r="T54" s="470">
        <v>1</v>
      </c>
    </row>
    <row r="55" spans="1:20" ht="12">
      <c r="A55" s="439">
        <f t="shared" si="5"/>
        <v>51</v>
      </c>
      <c r="B55" s="459" t="s">
        <v>2675</v>
      </c>
      <c r="C55" s="479"/>
      <c r="D55" s="459"/>
      <c r="E55" s="460"/>
      <c r="F55" s="459"/>
      <c r="G55" s="459"/>
      <c r="H55" s="479"/>
      <c r="I55" s="463" t="s">
        <v>644</v>
      </c>
      <c r="J55" s="464">
        <v>1</v>
      </c>
      <c r="K55" s="598">
        <f t="shared" si="8"/>
        <v>0</v>
      </c>
      <c r="L55" s="466">
        <f t="shared" si="1"/>
        <v>0</v>
      </c>
      <c r="M55" s="600">
        <f t="shared" si="9"/>
        <v>0</v>
      </c>
      <c r="N55" s="466">
        <f t="shared" si="4"/>
        <v>0</v>
      </c>
      <c r="O55" s="466">
        <f t="shared" si="3"/>
        <v>0</v>
      </c>
      <c r="P55" s="467"/>
      <c r="Q55" s="468">
        <v>0</v>
      </c>
      <c r="R55" s="468">
        <v>120</v>
      </c>
      <c r="T55" s="470">
        <v>1</v>
      </c>
    </row>
    <row r="56" spans="1:20" ht="12">
      <c r="A56" s="439">
        <f t="shared" si="5"/>
        <v>52</v>
      </c>
      <c r="B56" s="459" t="s">
        <v>2676</v>
      </c>
      <c r="C56" s="479"/>
      <c r="D56" s="459"/>
      <c r="E56" s="460"/>
      <c r="F56" s="459"/>
      <c r="G56" s="459"/>
      <c r="H56" s="479"/>
      <c r="I56" s="463" t="s">
        <v>1134</v>
      </c>
      <c r="J56" s="464">
        <v>130</v>
      </c>
      <c r="K56" s="598">
        <f t="shared" si="8"/>
        <v>0</v>
      </c>
      <c r="L56" s="466">
        <f t="shared" si="1"/>
        <v>0</v>
      </c>
      <c r="M56" s="600">
        <f t="shared" si="9"/>
        <v>0</v>
      </c>
      <c r="N56" s="466">
        <f t="shared" si="4"/>
        <v>0</v>
      </c>
      <c r="O56" s="466">
        <f t="shared" si="3"/>
        <v>0</v>
      </c>
      <c r="P56" s="467"/>
      <c r="Q56" s="468">
        <v>8.2</v>
      </c>
      <c r="R56" s="468">
        <v>36</v>
      </c>
      <c r="T56" s="470">
        <v>1</v>
      </c>
    </row>
    <row r="57" spans="1:20" ht="12">
      <c r="A57" s="439">
        <f t="shared" si="5"/>
        <v>53</v>
      </c>
      <c r="B57" s="459"/>
      <c r="C57" s="479"/>
      <c r="D57" s="459"/>
      <c r="E57" s="460"/>
      <c r="F57" s="459"/>
      <c r="G57" s="459"/>
      <c r="H57" s="479"/>
      <c r="I57" s="463"/>
      <c r="J57" s="438"/>
      <c r="K57" s="598"/>
      <c r="L57" s="466"/>
      <c r="M57" s="600"/>
      <c r="N57" s="466"/>
      <c r="O57" s="466"/>
      <c r="P57" s="467"/>
      <c r="Q57" s="468"/>
      <c r="R57" s="468"/>
      <c r="T57" s="470"/>
    </row>
    <row r="58" spans="1:20" ht="12">
      <c r="A58" s="439">
        <f t="shared" si="5"/>
        <v>54</v>
      </c>
      <c r="B58" s="471" t="s">
        <v>2677</v>
      </c>
      <c r="C58" s="458"/>
      <c r="D58" s="474"/>
      <c r="E58" s="475"/>
      <c r="F58" s="474"/>
      <c r="G58" s="474"/>
      <c r="H58" s="458"/>
      <c r="I58" s="478" t="s">
        <v>1398</v>
      </c>
      <c r="J58" s="464">
        <v>7</v>
      </c>
      <c r="K58" s="598">
        <f aca="true" t="shared" si="10" ref="K58:K71">Q58*T58*$W$3</f>
        <v>0</v>
      </c>
      <c r="L58" s="466">
        <f t="shared" si="1"/>
        <v>0</v>
      </c>
      <c r="M58" s="600">
        <f aca="true" t="shared" si="11" ref="M58:M71">R58*T58*$W$3</f>
        <v>0</v>
      </c>
      <c r="N58" s="466">
        <f t="shared" si="4"/>
        <v>0</v>
      </c>
      <c r="O58" s="466">
        <f aca="true" t="shared" si="12" ref="O58:O89">L58+N58</f>
        <v>0</v>
      </c>
      <c r="P58" s="467"/>
      <c r="Q58" s="468">
        <v>0</v>
      </c>
      <c r="R58" s="468">
        <v>780</v>
      </c>
      <c r="T58" s="470">
        <v>1</v>
      </c>
    </row>
    <row r="59" spans="1:20" ht="12">
      <c r="A59" s="439">
        <f t="shared" si="5"/>
        <v>55</v>
      </c>
      <c r="B59" s="474" t="s">
        <v>2678</v>
      </c>
      <c r="C59" s="458"/>
      <c r="D59" s="474"/>
      <c r="E59" s="475"/>
      <c r="F59" s="474"/>
      <c r="G59" s="474"/>
      <c r="H59" s="458"/>
      <c r="I59" s="478" t="s">
        <v>644</v>
      </c>
      <c r="J59" s="464">
        <v>21</v>
      </c>
      <c r="K59" s="598">
        <f t="shared" si="10"/>
        <v>0</v>
      </c>
      <c r="L59" s="466">
        <f t="shared" si="1"/>
        <v>0</v>
      </c>
      <c r="M59" s="600"/>
      <c r="N59" s="466">
        <f t="shared" si="4"/>
        <v>0</v>
      </c>
      <c r="O59" s="466">
        <f t="shared" si="12"/>
        <v>0</v>
      </c>
      <c r="P59" s="467"/>
      <c r="Q59" s="468">
        <v>0</v>
      </c>
      <c r="R59" s="468">
        <v>560</v>
      </c>
      <c r="T59" s="470">
        <v>1</v>
      </c>
    </row>
    <row r="60" spans="1:20" ht="12">
      <c r="A60" s="439">
        <f t="shared" si="5"/>
        <v>56</v>
      </c>
      <c r="B60" s="471" t="s">
        <v>2679</v>
      </c>
      <c r="C60" s="458"/>
      <c r="D60" s="474"/>
      <c r="E60" s="475"/>
      <c r="F60" s="474"/>
      <c r="G60" s="474"/>
      <c r="H60" s="458"/>
      <c r="I60" s="463" t="s">
        <v>1398</v>
      </c>
      <c r="J60" s="464">
        <v>8</v>
      </c>
      <c r="K60" s="598">
        <f t="shared" si="10"/>
        <v>0</v>
      </c>
      <c r="L60" s="466">
        <f t="shared" si="1"/>
        <v>0</v>
      </c>
      <c r="M60" s="600">
        <f t="shared" si="11"/>
        <v>0</v>
      </c>
      <c r="N60" s="466">
        <f t="shared" si="4"/>
        <v>0</v>
      </c>
      <c r="O60" s="466">
        <f t="shared" si="12"/>
        <v>0</v>
      </c>
      <c r="P60" s="472"/>
      <c r="Q60" s="468">
        <v>0</v>
      </c>
      <c r="R60" s="468">
        <v>380</v>
      </c>
      <c r="T60" s="470">
        <v>1</v>
      </c>
    </row>
    <row r="61" spans="1:20" ht="12">
      <c r="A61" s="439">
        <f t="shared" si="5"/>
        <v>57</v>
      </c>
      <c r="B61" s="474" t="s">
        <v>2680</v>
      </c>
      <c r="C61" s="458"/>
      <c r="D61" s="474"/>
      <c r="E61" s="475"/>
      <c r="F61" s="474"/>
      <c r="G61" s="474"/>
      <c r="H61" s="458"/>
      <c r="I61" s="478" t="s">
        <v>1398</v>
      </c>
      <c r="J61" s="464">
        <v>6</v>
      </c>
      <c r="K61" s="598">
        <f t="shared" si="10"/>
        <v>0</v>
      </c>
      <c r="L61" s="466">
        <f t="shared" si="1"/>
        <v>0</v>
      </c>
      <c r="M61" s="600">
        <f t="shared" si="11"/>
        <v>0</v>
      </c>
      <c r="N61" s="466">
        <f t="shared" si="4"/>
        <v>0</v>
      </c>
      <c r="O61" s="466">
        <f t="shared" si="12"/>
        <v>0</v>
      </c>
      <c r="P61" s="472"/>
      <c r="Q61" s="468">
        <v>0</v>
      </c>
      <c r="R61" s="468">
        <v>380</v>
      </c>
      <c r="T61" s="470">
        <v>1</v>
      </c>
    </row>
    <row r="62" spans="1:20" ht="12">
      <c r="A62" s="439">
        <f t="shared" si="5"/>
        <v>58</v>
      </c>
      <c r="B62" s="474" t="s">
        <v>2681</v>
      </c>
      <c r="C62" s="458"/>
      <c r="D62" s="474"/>
      <c r="E62" s="475"/>
      <c r="F62" s="474"/>
      <c r="G62" s="474"/>
      <c r="H62" s="458"/>
      <c r="I62" s="478" t="s">
        <v>1398</v>
      </c>
      <c r="J62" s="464">
        <v>10</v>
      </c>
      <c r="K62" s="598">
        <f t="shared" si="10"/>
        <v>0</v>
      </c>
      <c r="L62" s="466">
        <f t="shared" si="1"/>
        <v>0</v>
      </c>
      <c r="M62" s="600">
        <f t="shared" si="11"/>
        <v>0</v>
      </c>
      <c r="N62" s="466">
        <f t="shared" si="4"/>
        <v>0</v>
      </c>
      <c r="O62" s="466">
        <f t="shared" si="12"/>
        <v>0</v>
      </c>
      <c r="P62" s="472"/>
      <c r="Q62" s="468">
        <v>0</v>
      </c>
      <c r="R62" s="468">
        <v>380</v>
      </c>
      <c r="T62" s="470">
        <v>1</v>
      </c>
    </row>
    <row r="63" spans="1:20" ht="12">
      <c r="A63" s="439">
        <f t="shared" si="5"/>
        <v>59</v>
      </c>
      <c r="B63" s="474" t="s">
        <v>2682</v>
      </c>
      <c r="C63" s="458"/>
      <c r="D63" s="474"/>
      <c r="E63" s="475"/>
      <c r="F63" s="474"/>
      <c r="G63" s="474"/>
      <c r="H63" s="458"/>
      <c r="I63" s="478" t="s">
        <v>1398</v>
      </c>
      <c r="J63" s="464">
        <v>6</v>
      </c>
      <c r="K63" s="598">
        <f t="shared" si="10"/>
        <v>0</v>
      </c>
      <c r="L63" s="466">
        <f t="shared" si="1"/>
        <v>0</v>
      </c>
      <c r="M63" s="600">
        <f t="shared" si="11"/>
        <v>0</v>
      </c>
      <c r="N63" s="466">
        <f t="shared" si="4"/>
        <v>0</v>
      </c>
      <c r="O63" s="466">
        <f t="shared" si="12"/>
        <v>0</v>
      </c>
      <c r="P63" s="472"/>
      <c r="Q63" s="468">
        <v>0</v>
      </c>
      <c r="R63" s="468">
        <v>380</v>
      </c>
      <c r="T63" s="470">
        <v>1</v>
      </c>
    </row>
    <row r="64" spans="1:20" ht="12">
      <c r="A64" s="439">
        <f>A62+1</f>
        <v>59</v>
      </c>
      <c r="B64" s="474" t="s">
        <v>2683</v>
      </c>
      <c r="C64" s="458"/>
      <c r="D64" s="474"/>
      <c r="E64" s="475"/>
      <c r="F64" s="474"/>
      <c r="G64" s="474"/>
      <c r="H64" s="458"/>
      <c r="I64" s="478" t="s">
        <v>644</v>
      </c>
      <c r="J64" s="464">
        <v>8</v>
      </c>
      <c r="K64" s="598">
        <f t="shared" si="10"/>
        <v>0</v>
      </c>
      <c r="L64" s="466">
        <f t="shared" si="1"/>
        <v>0</v>
      </c>
      <c r="M64" s="600">
        <f t="shared" si="11"/>
        <v>0</v>
      </c>
      <c r="N64" s="466">
        <f t="shared" si="4"/>
        <v>0</v>
      </c>
      <c r="O64" s="466">
        <f t="shared" si="12"/>
        <v>0</v>
      </c>
      <c r="P64" s="472"/>
      <c r="Q64" s="468">
        <v>0</v>
      </c>
      <c r="R64" s="468">
        <v>42</v>
      </c>
      <c r="T64" s="470">
        <v>1</v>
      </c>
    </row>
    <row r="65" spans="1:20" ht="12">
      <c r="A65" s="439">
        <f t="shared" si="5"/>
        <v>60</v>
      </c>
      <c r="B65" s="474" t="s">
        <v>2684</v>
      </c>
      <c r="C65" s="458"/>
      <c r="D65" s="474"/>
      <c r="E65" s="475"/>
      <c r="F65" s="474"/>
      <c r="G65" s="474"/>
      <c r="H65" s="458"/>
      <c r="I65" s="478" t="s">
        <v>644</v>
      </c>
      <c r="J65" s="464">
        <v>4</v>
      </c>
      <c r="K65" s="598">
        <f t="shared" si="10"/>
        <v>0</v>
      </c>
      <c r="L65" s="466">
        <f t="shared" si="1"/>
        <v>0</v>
      </c>
      <c r="M65" s="600">
        <f t="shared" si="11"/>
        <v>0</v>
      </c>
      <c r="N65" s="466">
        <f t="shared" si="4"/>
        <v>0</v>
      </c>
      <c r="O65" s="466">
        <f t="shared" si="12"/>
        <v>0</v>
      </c>
      <c r="P65" s="472"/>
      <c r="Q65" s="468">
        <v>0</v>
      </c>
      <c r="R65" s="468">
        <v>28</v>
      </c>
      <c r="T65" s="470">
        <v>1</v>
      </c>
    </row>
    <row r="66" spans="1:20" ht="12">
      <c r="A66" s="439">
        <f t="shared" si="5"/>
        <v>61</v>
      </c>
      <c r="B66" s="474" t="s">
        <v>2685</v>
      </c>
      <c r="C66" s="458"/>
      <c r="D66" s="474"/>
      <c r="E66" s="475"/>
      <c r="F66" s="474"/>
      <c r="G66" s="474"/>
      <c r="H66" s="458"/>
      <c r="I66" s="478" t="s">
        <v>644</v>
      </c>
      <c r="J66" s="464">
        <v>894</v>
      </c>
      <c r="K66" s="598">
        <f t="shared" si="10"/>
        <v>0</v>
      </c>
      <c r="L66" s="466">
        <f t="shared" si="1"/>
        <v>0</v>
      </c>
      <c r="M66" s="600">
        <f t="shared" si="11"/>
        <v>0</v>
      </c>
      <c r="N66" s="466">
        <f t="shared" si="4"/>
        <v>0</v>
      </c>
      <c r="O66" s="466">
        <f t="shared" si="12"/>
        <v>0</v>
      </c>
      <c r="P66" s="472"/>
      <c r="Q66" s="468">
        <v>0</v>
      </c>
      <c r="R66" s="468">
        <v>22</v>
      </c>
      <c r="T66" s="470">
        <v>1</v>
      </c>
    </row>
    <row r="67" spans="1:20" ht="12">
      <c r="A67" s="439">
        <f t="shared" si="5"/>
        <v>62</v>
      </c>
      <c r="B67" s="474" t="s">
        <v>2686</v>
      </c>
      <c r="C67" s="458"/>
      <c r="D67" s="474"/>
      <c r="E67" s="475"/>
      <c r="F67" s="474"/>
      <c r="G67" s="474"/>
      <c r="H67" s="458"/>
      <c r="I67" s="478" t="s">
        <v>1398</v>
      </c>
      <c r="J67" s="464">
        <v>264</v>
      </c>
      <c r="K67" s="598">
        <f t="shared" si="10"/>
        <v>0</v>
      </c>
      <c r="L67" s="466">
        <f t="shared" si="1"/>
        <v>0</v>
      </c>
      <c r="M67" s="600">
        <f t="shared" si="11"/>
        <v>0</v>
      </c>
      <c r="N67" s="466">
        <f t="shared" si="4"/>
        <v>0</v>
      </c>
      <c r="O67" s="466">
        <f t="shared" si="12"/>
        <v>0</v>
      </c>
      <c r="P67" s="467"/>
      <c r="Q67" s="468">
        <v>0</v>
      </c>
      <c r="R67" s="468">
        <v>380</v>
      </c>
      <c r="T67" s="470">
        <v>1</v>
      </c>
    </row>
    <row r="68" spans="1:20" ht="26.25">
      <c r="A68" s="439">
        <f t="shared" si="5"/>
        <v>63</v>
      </c>
      <c r="B68" s="480" t="s">
        <v>2687</v>
      </c>
      <c r="C68" s="458"/>
      <c r="D68" s="490">
        <v>0</v>
      </c>
      <c r="E68" s="490">
        <v>0</v>
      </c>
      <c r="F68" s="490">
        <v>0</v>
      </c>
      <c r="G68" s="491">
        <v>5</v>
      </c>
      <c r="H68" s="458"/>
      <c r="I68" s="476" t="s">
        <v>644</v>
      </c>
      <c r="J68" s="464">
        <f aca="true" t="shared" si="13" ref="J68:J71">SUM(D68:G68)</f>
        <v>5</v>
      </c>
      <c r="K68" s="598">
        <f t="shared" si="10"/>
        <v>0</v>
      </c>
      <c r="L68" s="466">
        <f t="shared" si="1"/>
        <v>0</v>
      </c>
      <c r="M68" s="600">
        <f t="shared" si="11"/>
        <v>0</v>
      </c>
      <c r="N68" s="466">
        <f t="shared" si="4"/>
        <v>0</v>
      </c>
      <c r="O68" s="466">
        <f t="shared" si="12"/>
        <v>0</v>
      </c>
      <c r="P68" s="425"/>
      <c r="Q68" s="468">
        <v>3800</v>
      </c>
      <c r="R68" s="468">
        <v>850</v>
      </c>
      <c r="T68" s="470">
        <v>1</v>
      </c>
    </row>
    <row r="69" spans="1:20" ht="12">
      <c r="A69" s="439">
        <f t="shared" si="5"/>
        <v>64</v>
      </c>
      <c r="B69" s="474" t="s">
        <v>2688</v>
      </c>
      <c r="C69" s="458"/>
      <c r="D69" s="490">
        <v>0</v>
      </c>
      <c r="E69" s="490">
        <v>0</v>
      </c>
      <c r="F69" s="490">
        <v>0</v>
      </c>
      <c r="G69" s="491">
        <v>5</v>
      </c>
      <c r="H69" s="458"/>
      <c r="I69" s="476" t="s">
        <v>644</v>
      </c>
      <c r="J69" s="464">
        <f t="shared" si="13"/>
        <v>5</v>
      </c>
      <c r="K69" s="598">
        <f t="shared" si="10"/>
        <v>0</v>
      </c>
      <c r="L69" s="466">
        <f aca="true" t="shared" si="14" ref="L69:L71">K69*J69</f>
        <v>0</v>
      </c>
      <c r="M69" s="600">
        <f t="shared" si="11"/>
        <v>0</v>
      </c>
      <c r="N69" s="466">
        <f t="shared" si="4"/>
        <v>0</v>
      </c>
      <c r="O69" s="466">
        <f t="shared" si="12"/>
        <v>0</v>
      </c>
      <c r="P69" s="425"/>
      <c r="Q69" s="468">
        <v>750</v>
      </c>
      <c r="R69" s="468">
        <v>150</v>
      </c>
      <c r="T69" s="470">
        <v>1</v>
      </c>
    </row>
    <row r="70" spans="1:20" ht="26.25">
      <c r="A70" s="439">
        <f t="shared" si="5"/>
        <v>65</v>
      </c>
      <c r="B70" s="480" t="s">
        <v>2689</v>
      </c>
      <c r="C70" s="458"/>
      <c r="D70" s="490">
        <v>0</v>
      </c>
      <c r="E70" s="490">
        <v>0</v>
      </c>
      <c r="F70" s="490">
        <v>0</v>
      </c>
      <c r="G70" s="491">
        <v>5</v>
      </c>
      <c r="H70" s="458"/>
      <c r="I70" s="476" t="s">
        <v>644</v>
      </c>
      <c r="J70" s="464">
        <f t="shared" si="13"/>
        <v>5</v>
      </c>
      <c r="K70" s="598">
        <f t="shared" si="10"/>
        <v>0</v>
      </c>
      <c r="L70" s="466">
        <f t="shared" si="14"/>
        <v>0</v>
      </c>
      <c r="M70" s="600">
        <f t="shared" si="11"/>
        <v>0</v>
      </c>
      <c r="N70" s="466">
        <f t="shared" si="4"/>
        <v>0</v>
      </c>
      <c r="O70" s="466">
        <f t="shared" si="12"/>
        <v>0</v>
      </c>
      <c r="P70" s="425"/>
      <c r="Q70" s="468">
        <v>2800</v>
      </c>
      <c r="R70" s="468">
        <v>450</v>
      </c>
      <c r="T70" s="470">
        <v>1</v>
      </c>
    </row>
    <row r="71" spans="1:20" ht="26.25">
      <c r="A71" s="439">
        <f t="shared" si="5"/>
        <v>66</v>
      </c>
      <c r="B71" s="480" t="s">
        <v>2690</v>
      </c>
      <c r="C71" s="458"/>
      <c r="D71" s="490">
        <v>0</v>
      </c>
      <c r="E71" s="490">
        <v>0</v>
      </c>
      <c r="F71" s="490">
        <v>0</v>
      </c>
      <c r="G71" s="491">
        <v>5</v>
      </c>
      <c r="H71" s="458"/>
      <c r="I71" s="476" t="s">
        <v>644</v>
      </c>
      <c r="J71" s="464">
        <f t="shared" si="13"/>
        <v>5</v>
      </c>
      <c r="K71" s="598">
        <f t="shared" si="10"/>
        <v>0</v>
      </c>
      <c r="L71" s="466">
        <f t="shared" si="14"/>
        <v>0</v>
      </c>
      <c r="M71" s="600">
        <f t="shared" si="11"/>
        <v>0</v>
      </c>
      <c r="N71" s="466">
        <f aca="true" t="shared" si="15" ref="N71">J71*M71</f>
        <v>0</v>
      </c>
      <c r="O71" s="466">
        <f t="shared" si="12"/>
        <v>0</v>
      </c>
      <c r="P71" s="425"/>
      <c r="Q71" s="468">
        <v>650</v>
      </c>
      <c r="R71" s="468">
        <v>350</v>
      </c>
      <c r="T71" s="470">
        <v>1</v>
      </c>
    </row>
    <row r="72" spans="1:20" ht="12">
      <c r="A72" s="439">
        <f aca="true" t="shared" si="16" ref="A72:A122">A71+1</f>
        <v>67</v>
      </c>
      <c r="B72" s="459"/>
      <c r="C72" s="479"/>
      <c r="D72" s="459"/>
      <c r="E72" s="460"/>
      <c r="F72" s="459"/>
      <c r="G72" s="459"/>
      <c r="H72" s="479"/>
      <c r="I72" s="463"/>
      <c r="J72" s="464"/>
      <c r="K72" s="598"/>
      <c r="L72" s="466"/>
      <c r="M72" s="600"/>
      <c r="N72" s="466"/>
      <c r="O72" s="466"/>
      <c r="P72" s="472"/>
      <c r="Q72" s="468"/>
      <c r="R72" s="468"/>
      <c r="T72" s="470"/>
    </row>
    <row r="73" spans="1:20" ht="12">
      <c r="A73" s="439">
        <f t="shared" si="16"/>
        <v>68</v>
      </c>
      <c r="B73" s="474" t="s">
        <v>2691</v>
      </c>
      <c r="C73" s="458"/>
      <c r="D73" s="474"/>
      <c r="E73" s="475"/>
      <c r="F73" s="492"/>
      <c r="G73" s="492"/>
      <c r="H73" s="458"/>
      <c r="I73" s="478" t="s">
        <v>1398</v>
      </c>
      <c r="J73" s="464">
        <v>24</v>
      </c>
      <c r="K73" s="598">
        <f>Q73*T73*$W$3</f>
        <v>0</v>
      </c>
      <c r="L73" s="466">
        <f aca="true" t="shared" si="17" ref="L73:L76">K73*J73</f>
        <v>0</v>
      </c>
      <c r="M73" s="600">
        <f>R73*T73*$W$3</f>
        <v>0</v>
      </c>
      <c r="N73" s="466">
        <f aca="true" t="shared" si="18" ref="N73:N76">J73*M73</f>
        <v>0</v>
      </c>
      <c r="O73" s="466">
        <f t="shared" si="12"/>
        <v>0</v>
      </c>
      <c r="P73" s="472"/>
      <c r="Q73" s="468">
        <v>0</v>
      </c>
      <c r="R73" s="468">
        <v>380</v>
      </c>
      <c r="T73" s="470">
        <v>1</v>
      </c>
    </row>
    <row r="74" spans="1:20" ht="12">
      <c r="A74" s="439">
        <f t="shared" si="16"/>
        <v>69</v>
      </c>
      <c r="B74" s="474" t="s">
        <v>2692</v>
      </c>
      <c r="C74" s="458"/>
      <c r="D74" s="474"/>
      <c r="E74" s="475"/>
      <c r="F74" s="492"/>
      <c r="G74" s="492"/>
      <c r="H74" s="458"/>
      <c r="I74" s="478" t="s">
        <v>1398</v>
      </c>
      <c r="J74" s="464">
        <v>18</v>
      </c>
      <c r="K74" s="598">
        <f>Q74*T74*$W$3</f>
        <v>0</v>
      </c>
      <c r="L74" s="466">
        <f t="shared" si="17"/>
        <v>0</v>
      </c>
      <c r="M74" s="600">
        <f>R74*T74*$W$3</f>
        <v>0</v>
      </c>
      <c r="N74" s="466">
        <f t="shared" si="18"/>
        <v>0</v>
      </c>
      <c r="O74" s="466">
        <f t="shared" si="12"/>
        <v>0</v>
      </c>
      <c r="P74" s="472"/>
      <c r="Q74" s="468">
        <v>0</v>
      </c>
      <c r="R74" s="468">
        <v>380</v>
      </c>
      <c r="T74" s="470">
        <v>1</v>
      </c>
    </row>
    <row r="75" spans="1:20" ht="12">
      <c r="A75" s="439">
        <f t="shared" si="16"/>
        <v>70</v>
      </c>
      <c r="B75" s="474" t="s">
        <v>2693</v>
      </c>
      <c r="C75" s="458"/>
      <c r="D75" s="474"/>
      <c r="E75" s="475"/>
      <c r="F75" s="492"/>
      <c r="G75" s="492"/>
      <c r="H75" s="458"/>
      <c r="I75" s="478" t="s">
        <v>2694</v>
      </c>
      <c r="J75" s="464">
        <v>24</v>
      </c>
      <c r="K75" s="598">
        <f>Q75*T75*$W$3</f>
        <v>0</v>
      </c>
      <c r="L75" s="466">
        <f t="shared" si="17"/>
        <v>0</v>
      </c>
      <c r="M75" s="600">
        <f>R75*T75*$W$3</f>
        <v>0</v>
      </c>
      <c r="N75" s="466">
        <f t="shared" si="18"/>
        <v>0</v>
      </c>
      <c r="O75" s="466">
        <f t="shared" si="12"/>
        <v>0</v>
      </c>
      <c r="P75" s="472"/>
      <c r="Q75" s="468">
        <v>0</v>
      </c>
      <c r="R75" s="468">
        <v>380</v>
      </c>
      <c r="T75" s="470">
        <v>1.35</v>
      </c>
    </row>
    <row r="76" spans="1:20" ht="12">
      <c r="A76" s="439">
        <f t="shared" si="16"/>
        <v>71</v>
      </c>
      <c r="B76" s="474" t="s">
        <v>2695</v>
      </c>
      <c r="C76" s="458"/>
      <c r="D76" s="474"/>
      <c r="E76" s="475"/>
      <c r="F76" s="492"/>
      <c r="G76" s="492"/>
      <c r="H76" s="458"/>
      <c r="I76" s="478" t="s">
        <v>2696</v>
      </c>
      <c r="J76" s="464">
        <v>22.5</v>
      </c>
      <c r="K76" s="598">
        <f>Q76*T76*$W$3</f>
        <v>0</v>
      </c>
      <c r="L76" s="466">
        <f t="shared" si="17"/>
        <v>0</v>
      </c>
      <c r="M76" s="600">
        <f>R76*T76*$W$3</f>
        <v>0</v>
      </c>
      <c r="N76" s="466">
        <f t="shared" si="18"/>
        <v>0</v>
      </c>
      <c r="O76" s="466">
        <f t="shared" si="12"/>
        <v>0</v>
      </c>
      <c r="P76" s="472"/>
      <c r="Q76" s="468">
        <v>0</v>
      </c>
      <c r="R76" s="468">
        <v>380</v>
      </c>
      <c r="T76" s="470">
        <v>1.25</v>
      </c>
    </row>
    <row r="77" spans="1:20" ht="12">
      <c r="A77" s="439">
        <f t="shared" si="16"/>
        <v>72</v>
      </c>
      <c r="B77" s="459"/>
      <c r="C77" s="479"/>
      <c r="D77" s="459"/>
      <c r="E77" s="460"/>
      <c r="F77" s="459"/>
      <c r="G77" s="459"/>
      <c r="H77" s="479"/>
      <c r="I77" s="463"/>
      <c r="J77" s="464"/>
      <c r="K77" s="598"/>
      <c r="L77" s="466"/>
      <c r="M77" s="600"/>
      <c r="N77" s="466"/>
      <c r="O77" s="466"/>
      <c r="P77" s="472"/>
      <c r="Q77" s="468"/>
      <c r="R77" s="468"/>
      <c r="T77" s="470"/>
    </row>
    <row r="78" spans="1:20" ht="12">
      <c r="A78" s="439">
        <f t="shared" si="16"/>
        <v>73</v>
      </c>
      <c r="B78" s="471" t="s">
        <v>2697</v>
      </c>
      <c r="C78" s="458"/>
      <c r="D78" s="471"/>
      <c r="E78" s="473"/>
      <c r="F78" s="471"/>
      <c r="G78" s="471"/>
      <c r="H78" s="458"/>
      <c r="I78" s="476" t="s">
        <v>644</v>
      </c>
      <c r="J78" s="464">
        <v>140</v>
      </c>
      <c r="K78" s="598">
        <f>Q78*T78*$W$3</f>
        <v>0</v>
      </c>
      <c r="L78" s="466">
        <f aca="true" t="shared" si="19" ref="L78:L89">K78*J78</f>
        <v>0</v>
      </c>
      <c r="M78" s="600">
        <f>R78*T78*$W$3</f>
        <v>0</v>
      </c>
      <c r="N78" s="466">
        <f aca="true" t="shared" si="20" ref="N78:N89">J78*M78</f>
        <v>0</v>
      </c>
      <c r="O78" s="466">
        <f t="shared" si="12"/>
        <v>0</v>
      </c>
      <c r="P78" s="472"/>
      <c r="Q78" s="468">
        <v>2.5</v>
      </c>
      <c r="R78" s="468">
        <v>18</v>
      </c>
      <c r="T78" s="470">
        <v>1</v>
      </c>
    </row>
    <row r="79" spans="1:20" ht="12">
      <c r="A79" s="439">
        <f t="shared" si="16"/>
        <v>74</v>
      </c>
      <c r="B79" s="471" t="s">
        <v>2698</v>
      </c>
      <c r="C79" s="458"/>
      <c r="D79" s="471"/>
      <c r="E79" s="473"/>
      <c r="F79" s="471"/>
      <c r="G79" s="471"/>
      <c r="H79" s="458"/>
      <c r="I79" s="476" t="s">
        <v>644</v>
      </c>
      <c r="J79" s="464">
        <v>395</v>
      </c>
      <c r="K79" s="598">
        <f>Q79*T79*$W$3</f>
        <v>0</v>
      </c>
      <c r="L79" s="466">
        <f t="shared" si="19"/>
        <v>0</v>
      </c>
      <c r="M79" s="600">
        <f>R79*T79*$W$3</f>
        <v>0</v>
      </c>
      <c r="N79" s="466">
        <f t="shared" si="20"/>
        <v>0</v>
      </c>
      <c r="O79" s="466">
        <f t="shared" si="12"/>
        <v>0</v>
      </c>
      <c r="P79" s="472"/>
      <c r="Q79" s="468">
        <v>1.8</v>
      </c>
      <c r="R79" s="468">
        <v>12</v>
      </c>
      <c r="T79" s="470">
        <v>1</v>
      </c>
    </row>
    <row r="80" spans="1:20" ht="12">
      <c r="A80" s="439">
        <f t="shared" si="16"/>
        <v>75</v>
      </c>
      <c r="B80" s="459"/>
      <c r="C80" s="479"/>
      <c r="D80" s="459"/>
      <c r="E80" s="460"/>
      <c r="F80" s="459"/>
      <c r="G80" s="459"/>
      <c r="H80" s="479"/>
      <c r="I80" s="463"/>
      <c r="J80" s="438"/>
      <c r="K80" s="598"/>
      <c r="L80" s="466"/>
      <c r="M80" s="600"/>
      <c r="N80" s="466"/>
      <c r="O80" s="466"/>
      <c r="P80" s="472"/>
      <c r="Q80" s="468"/>
      <c r="R80" s="468"/>
      <c r="T80" s="470"/>
    </row>
    <row r="81" spans="1:20" ht="12">
      <c r="A81" s="439">
        <f t="shared" si="16"/>
        <v>76</v>
      </c>
      <c r="B81" s="493" t="s">
        <v>2699</v>
      </c>
      <c r="C81" s="494"/>
      <c r="D81" s="495"/>
      <c r="E81" s="496"/>
      <c r="F81" s="495"/>
      <c r="G81" s="495"/>
      <c r="H81" s="494"/>
      <c r="I81" s="463"/>
      <c r="J81" s="438"/>
      <c r="K81" s="598"/>
      <c r="L81" s="466"/>
      <c r="M81" s="600"/>
      <c r="N81" s="466"/>
      <c r="O81" s="466"/>
      <c r="P81" s="472"/>
      <c r="Q81" s="468"/>
      <c r="R81" s="468"/>
      <c r="T81" s="470"/>
    </row>
    <row r="82" spans="1:20" ht="56.25" customHeight="1">
      <c r="A82" s="439">
        <f t="shared" si="16"/>
        <v>77</v>
      </c>
      <c r="B82" s="497" t="s">
        <v>2700</v>
      </c>
      <c r="C82" s="498"/>
      <c r="D82" s="499">
        <v>0</v>
      </c>
      <c r="E82" s="491">
        <v>1</v>
      </c>
      <c r="F82" s="499">
        <v>0</v>
      </c>
      <c r="G82" s="499">
        <v>0</v>
      </c>
      <c r="H82" s="498"/>
      <c r="I82" s="500" t="s">
        <v>644</v>
      </c>
      <c r="J82" s="464">
        <f>SUM(D82:G82)</f>
        <v>1</v>
      </c>
      <c r="K82" s="598">
        <f aca="true" t="shared" si="21" ref="K82:K89">Q82*T82*$W$3</f>
        <v>0</v>
      </c>
      <c r="L82" s="466">
        <f t="shared" si="19"/>
        <v>0</v>
      </c>
      <c r="M82" s="600">
        <f aca="true" t="shared" si="22" ref="M82:M89">R82*T82*$W$3</f>
        <v>0</v>
      </c>
      <c r="N82" s="466">
        <f t="shared" si="20"/>
        <v>0</v>
      </c>
      <c r="O82" s="466">
        <f t="shared" si="12"/>
        <v>0</v>
      </c>
      <c r="P82" s="472"/>
      <c r="Q82" s="468">
        <v>38300</v>
      </c>
      <c r="R82" s="468"/>
      <c r="T82" s="470">
        <v>1</v>
      </c>
    </row>
    <row r="83" spans="1:20" ht="56.25" customHeight="1">
      <c r="A83" s="439">
        <f t="shared" si="16"/>
        <v>78</v>
      </c>
      <c r="B83" s="501" t="s">
        <v>2701</v>
      </c>
      <c r="C83" s="498"/>
      <c r="D83" s="499">
        <v>0</v>
      </c>
      <c r="E83" s="491">
        <v>1</v>
      </c>
      <c r="F83" s="499">
        <v>0</v>
      </c>
      <c r="G83" s="499">
        <v>0</v>
      </c>
      <c r="H83" s="498"/>
      <c r="I83" s="476" t="s">
        <v>644</v>
      </c>
      <c r="J83" s="464">
        <f aca="true" t="shared" si="23" ref="J83:J88">SUM(D83:G83)</f>
        <v>1</v>
      </c>
      <c r="K83" s="598">
        <f t="shared" si="21"/>
        <v>0</v>
      </c>
      <c r="L83" s="466">
        <f t="shared" si="19"/>
        <v>0</v>
      </c>
      <c r="M83" s="600">
        <f t="shared" si="22"/>
        <v>0</v>
      </c>
      <c r="N83" s="466">
        <f t="shared" si="20"/>
        <v>0</v>
      </c>
      <c r="O83" s="466">
        <f t="shared" si="12"/>
        <v>0</v>
      </c>
      <c r="P83" s="472"/>
      <c r="Q83" s="468">
        <v>26500</v>
      </c>
      <c r="R83" s="468"/>
      <c r="T83" s="470">
        <v>1</v>
      </c>
    </row>
    <row r="84" spans="1:20" ht="70.5" customHeight="1">
      <c r="A84" s="439">
        <f t="shared" si="16"/>
        <v>79</v>
      </c>
      <c r="B84" s="497" t="s">
        <v>2702</v>
      </c>
      <c r="C84" s="498"/>
      <c r="D84" s="491">
        <v>15</v>
      </c>
      <c r="E84" s="499">
        <v>0</v>
      </c>
      <c r="F84" s="499">
        <v>0</v>
      </c>
      <c r="G84" s="499">
        <v>0</v>
      </c>
      <c r="H84" s="498"/>
      <c r="I84" s="476" t="s">
        <v>644</v>
      </c>
      <c r="J84" s="464">
        <f t="shared" si="23"/>
        <v>15</v>
      </c>
      <c r="K84" s="598">
        <f t="shared" si="21"/>
        <v>0</v>
      </c>
      <c r="L84" s="466">
        <f t="shared" si="19"/>
        <v>0</v>
      </c>
      <c r="M84" s="600">
        <f t="shared" si="22"/>
        <v>0</v>
      </c>
      <c r="N84" s="466">
        <f t="shared" si="20"/>
        <v>0</v>
      </c>
      <c r="O84" s="466">
        <f t="shared" si="12"/>
        <v>0</v>
      </c>
      <c r="P84" s="472"/>
      <c r="Q84" s="468">
        <v>28500</v>
      </c>
      <c r="R84" s="468"/>
      <c r="T84" s="470">
        <v>1</v>
      </c>
    </row>
    <row r="85" spans="1:20" ht="56.25" customHeight="1">
      <c r="A85" s="439">
        <f t="shared" si="16"/>
        <v>80</v>
      </c>
      <c r="B85" s="497" t="s">
        <v>2703</v>
      </c>
      <c r="C85" s="498"/>
      <c r="D85" s="491">
        <v>2</v>
      </c>
      <c r="E85" s="499">
        <v>0</v>
      </c>
      <c r="F85" s="499">
        <v>0</v>
      </c>
      <c r="G85" s="499">
        <v>0</v>
      </c>
      <c r="H85" s="498"/>
      <c r="I85" s="476" t="s">
        <v>644</v>
      </c>
      <c r="J85" s="464">
        <f t="shared" si="23"/>
        <v>2</v>
      </c>
      <c r="K85" s="598">
        <f t="shared" si="21"/>
        <v>0</v>
      </c>
      <c r="L85" s="466">
        <f t="shared" si="19"/>
        <v>0</v>
      </c>
      <c r="M85" s="600">
        <f t="shared" si="22"/>
        <v>0</v>
      </c>
      <c r="N85" s="466">
        <f t="shared" si="20"/>
        <v>0</v>
      </c>
      <c r="O85" s="466">
        <f t="shared" si="12"/>
        <v>0</v>
      </c>
      <c r="P85" s="472"/>
      <c r="Q85" s="468">
        <v>30500</v>
      </c>
      <c r="R85" s="468"/>
      <c r="T85" s="470">
        <v>1</v>
      </c>
    </row>
    <row r="86" spans="1:20" ht="56.25" customHeight="1">
      <c r="A86" s="439">
        <f t="shared" si="16"/>
        <v>81</v>
      </c>
      <c r="B86" s="497" t="s">
        <v>2704</v>
      </c>
      <c r="C86" s="498"/>
      <c r="D86" s="491">
        <v>1</v>
      </c>
      <c r="E86" s="499">
        <v>0</v>
      </c>
      <c r="F86" s="499">
        <v>0</v>
      </c>
      <c r="G86" s="499">
        <v>0</v>
      </c>
      <c r="H86" s="498"/>
      <c r="I86" s="476" t="s">
        <v>644</v>
      </c>
      <c r="J86" s="464">
        <f t="shared" si="23"/>
        <v>1</v>
      </c>
      <c r="K86" s="598">
        <f t="shared" si="21"/>
        <v>0</v>
      </c>
      <c r="L86" s="466">
        <f t="shared" si="19"/>
        <v>0</v>
      </c>
      <c r="M86" s="600">
        <f t="shared" si="22"/>
        <v>0</v>
      </c>
      <c r="N86" s="466">
        <f t="shared" si="20"/>
        <v>0</v>
      </c>
      <c r="O86" s="466">
        <f t="shared" si="12"/>
        <v>0</v>
      </c>
      <c r="P86" s="467"/>
      <c r="Q86" s="468">
        <v>35500</v>
      </c>
      <c r="R86" s="468"/>
      <c r="T86" s="470">
        <v>1</v>
      </c>
    </row>
    <row r="87" spans="1:20" ht="54">
      <c r="A87" s="439">
        <f t="shared" si="16"/>
        <v>82</v>
      </c>
      <c r="B87" s="502" t="s">
        <v>2705</v>
      </c>
      <c r="C87" s="458"/>
      <c r="D87" s="491">
        <v>1</v>
      </c>
      <c r="E87" s="490">
        <v>0</v>
      </c>
      <c r="F87" s="499">
        <v>0</v>
      </c>
      <c r="G87" s="499">
        <v>0</v>
      </c>
      <c r="H87" s="458"/>
      <c r="I87" s="476" t="s">
        <v>644</v>
      </c>
      <c r="J87" s="464">
        <f t="shared" si="23"/>
        <v>1</v>
      </c>
      <c r="K87" s="598">
        <f t="shared" si="21"/>
        <v>0</v>
      </c>
      <c r="L87" s="466">
        <f t="shared" si="19"/>
        <v>0</v>
      </c>
      <c r="M87" s="600">
        <f t="shared" si="22"/>
        <v>0</v>
      </c>
      <c r="N87" s="466">
        <f t="shared" si="20"/>
        <v>0</v>
      </c>
      <c r="O87" s="466">
        <f t="shared" si="12"/>
        <v>0</v>
      </c>
      <c r="P87" s="425"/>
      <c r="Q87" s="468">
        <v>15500</v>
      </c>
      <c r="R87" s="468"/>
      <c r="T87" s="470">
        <v>1</v>
      </c>
    </row>
    <row r="88" spans="1:20" ht="41.25">
      <c r="A88" s="439">
        <f t="shared" si="16"/>
        <v>83</v>
      </c>
      <c r="B88" s="502" t="s">
        <v>2706</v>
      </c>
      <c r="C88" s="458"/>
      <c r="D88" s="490">
        <v>0</v>
      </c>
      <c r="E88" s="490">
        <v>0</v>
      </c>
      <c r="F88" s="491">
        <v>1</v>
      </c>
      <c r="G88" s="499">
        <v>0</v>
      </c>
      <c r="H88" s="458"/>
      <c r="I88" s="476" t="s">
        <v>644</v>
      </c>
      <c r="J88" s="464">
        <f t="shared" si="23"/>
        <v>1</v>
      </c>
      <c r="K88" s="598">
        <f t="shared" si="21"/>
        <v>0</v>
      </c>
      <c r="L88" s="466">
        <f t="shared" si="19"/>
        <v>0</v>
      </c>
      <c r="M88" s="600">
        <f t="shared" si="22"/>
        <v>0</v>
      </c>
      <c r="N88" s="466">
        <f t="shared" si="20"/>
        <v>0</v>
      </c>
      <c r="O88" s="466">
        <f t="shared" si="12"/>
        <v>0</v>
      </c>
      <c r="P88" s="425"/>
      <c r="Q88" s="468">
        <v>18000</v>
      </c>
      <c r="R88" s="468"/>
      <c r="T88" s="470">
        <v>1</v>
      </c>
    </row>
    <row r="89" spans="1:20" ht="40.5" customHeight="1">
      <c r="A89" s="439">
        <f t="shared" si="16"/>
        <v>84</v>
      </c>
      <c r="B89" s="503" t="s">
        <v>2707</v>
      </c>
      <c r="C89" s="458"/>
      <c r="D89" s="490">
        <v>0</v>
      </c>
      <c r="E89" s="491">
        <v>1</v>
      </c>
      <c r="F89" s="490">
        <v>0</v>
      </c>
      <c r="G89" s="499">
        <v>0</v>
      </c>
      <c r="H89" s="458"/>
      <c r="I89" s="476" t="s">
        <v>644</v>
      </c>
      <c r="J89" s="464">
        <f aca="true" t="shared" si="24" ref="J89">SUM(D89:G89)</f>
        <v>1</v>
      </c>
      <c r="K89" s="598">
        <f t="shared" si="21"/>
        <v>0</v>
      </c>
      <c r="L89" s="466">
        <f t="shared" si="19"/>
        <v>0</v>
      </c>
      <c r="M89" s="600">
        <f t="shared" si="22"/>
        <v>0</v>
      </c>
      <c r="N89" s="466">
        <f t="shared" si="20"/>
        <v>0</v>
      </c>
      <c r="O89" s="466">
        <f t="shared" si="12"/>
        <v>0</v>
      </c>
      <c r="P89" s="425"/>
      <c r="Q89" s="468">
        <v>7992</v>
      </c>
      <c r="R89" s="468"/>
      <c r="T89" s="470">
        <v>1</v>
      </c>
    </row>
    <row r="90" spans="1:20" ht="15.75">
      <c r="A90" s="439">
        <f t="shared" si="16"/>
        <v>85</v>
      </c>
      <c r="B90" s="493" t="s">
        <v>2708</v>
      </c>
      <c r="C90" s="458"/>
      <c r="D90" s="474"/>
      <c r="E90" s="474"/>
      <c r="F90" s="474"/>
      <c r="G90" s="474"/>
      <c r="H90" s="458"/>
      <c r="I90" s="439"/>
      <c r="J90" s="438"/>
      <c r="K90" s="598"/>
      <c r="L90" s="466"/>
      <c r="M90" s="600"/>
      <c r="N90" s="466"/>
      <c r="O90" s="504">
        <f>SUM(O82:O89)</f>
        <v>0</v>
      </c>
      <c r="P90" s="425"/>
      <c r="R90" s="468"/>
      <c r="T90" s="470"/>
    </row>
    <row r="91" spans="1:20" ht="15.75">
      <c r="A91" s="439">
        <f t="shared" si="16"/>
        <v>86</v>
      </c>
      <c r="B91" s="474"/>
      <c r="C91" s="458"/>
      <c r="D91" s="474"/>
      <c r="E91" s="474"/>
      <c r="F91" s="474"/>
      <c r="G91" s="474"/>
      <c r="H91" s="458"/>
      <c r="I91" s="439"/>
      <c r="J91" s="438"/>
      <c r="K91" s="598"/>
      <c r="L91" s="466"/>
      <c r="M91" s="600"/>
      <c r="N91" s="466"/>
      <c r="O91" s="504"/>
      <c r="P91" s="425"/>
      <c r="R91" s="468"/>
      <c r="T91" s="470"/>
    </row>
    <row r="92" spans="1:23" ht="12">
      <c r="A92" s="439">
        <f t="shared" si="16"/>
        <v>87</v>
      </c>
      <c r="B92" s="506" t="s">
        <v>2709</v>
      </c>
      <c r="C92" s="479"/>
      <c r="D92" s="459"/>
      <c r="E92" s="459"/>
      <c r="F92" s="459"/>
      <c r="G92" s="459"/>
      <c r="H92" s="479"/>
      <c r="I92" s="463"/>
      <c r="J92" s="438"/>
      <c r="K92" s="598"/>
      <c r="L92" s="466"/>
      <c r="M92" s="600"/>
      <c r="N92" s="466"/>
      <c r="O92" s="466"/>
      <c r="P92" s="472"/>
      <c r="Q92" s="468"/>
      <c r="R92" s="468"/>
      <c r="S92" s="469"/>
      <c r="T92" s="470"/>
      <c r="U92" s="469"/>
      <c r="V92" s="469"/>
      <c r="W92" s="469"/>
    </row>
    <row r="93" spans="1:20" ht="12">
      <c r="A93" s="439">
        <f t="shared" si="16"/>
        <v>88</v>
      </c>
      <c r="B93" s="471" t="s">
        <v>2710</v>
      </c>
      <c r="C93" s="479"/>
      <c r="D93" s="459"/>
      <c r="E93" s="459"/>
      <c r="F93" s="459"/>
      <c r="G93" s="459"/>
      <c r="H93" s="479"/>
      <c r="I93" s="463" t="s">
        <v>359</v>
      </c>
      <c r="J93" s="464">
        <v>310</v>
      </c>
      <c r="K93" s="598">
        <f>Q93*T93*$W$3</f>
        <v>0</v>
      </c>
      <c r="L93" s="466">
        <f>K93*J93</f>
        <v>0</v>
      </c>
      <c r="M93" s="600">
        <f>R93*T93*$W$3</f>
        <v>0</v>
      </c>
      <c r="N93" s="466">
        <f>J93*M93</f>
        <v>0</v>
      </c>
      <c r="O93" s="466">
        <f>L93+N93</f>
        <v>0</v>
      </c>
      <c r="P93" s="425"/>
      <c r="Q93" s="468">
        <v>32</v>
      </c>
      <c r="R93" s="468">
        <v>28</v>
      </c>
      <c r="T93" s="470">
        <v>1</v>
      </c>
    </row>
    <row r="94" spans="1:20" ht="12">
      <c r="A94" s="439">
        <f t="shared" si="16"/>
        <v>89</v>
      </c>
      <c r="B94" s="471" t="s">
        <v>2711</v>
      </c>
      <c r="C94" s="479"/>
      <c r="D94" s="459"/>
      <c r="E94" s="459"/>
      <c r="F94" s="459"/>
      <c r="G94" s="459"/>
      <c r="H94" s="479"/>
      <c r="I94" s="463" t="s">
        <v>644</v>
      </c>
      <c r="J94" s="464">
        <v>77</v>
      </c>
      <c r="K94" s="598">
        <f>Q94*T94*$W$3</f>
        <v>0</v>
      </c>
      <c r="L94" s="466">
        <f>K94*J94</f>
        <v>0</v>
      </c>
      <c r="M94" s="600">
        <f>R94*T94*$W$3</f>
        <v>0</v>
      </c>
      <c r="N94" s="466">
        <f>J94*M94</f>
        <v>0</v>
      </c>
      <c r="O94" s="466">
        <f>L94+N94</f>
        <v>0</v>
      </c>
      <c r="P94" s="425"/>
      <c r="Q94" s="468">
        <v>73</v>
      </c>
      <c r="R94" s="468">
        <v>18</v>
      </c>
      <c r="T94" s="470">
        <v>1</v>
      </c>
    </row>
    <row r="95" spans="1:20" ht="12">
      <c r="A95" s="439">
        <f t="shared" si="16"/>
        <v>90</v>
      </c>
      <c r="B95" s="471" t="s">
        <v>2712</v>
      </c>
      <c r="C95" s="479"/>
      <c r="D95" s="459"/>
      <c r="E95" s="459"/>
      <c r="F95" s="459"/>
      <c r="G95" s="459"/>
      <c r="H95" s="479"/>
      <c r="I95" s="463" t="s">
        <v>644</v>
      </c>
      <c r="J95" s="464">
        <v>112</v>
      </c>
      <c r="K95" s="598">
        <f>Q95*T95*$W$3</f>
        <v>0</v>
      </c>
      <c r="L95" s="466">
        <f>K95*J95</f>
        <v>0</v>
      </c>
      <c r="M95" s="600">
        <f>R95*T95*$W$3</f>
        <v>0</v>
      </c>
      <c r="N95" s="466">
        <f>J95*M95</f>
        <v>0</v>
      </c>
      <c r="O95" s="466">
        <f>L95+N95</f>
        <v>0</v>
      </c>
      <c r="P95" s="425"/>
      <c r="Q95" s="468">
        <v>65</v>
      </c>
      <c r="R95" s="468">
        <v>120</v>
      </c>
      <c r="T95" s="470">
        <v>1</v>
      </c>
    </row>
    <row r="96" spans="1:23" ht="12">
      <c r="A96" s="439">
        <f t="shared" si="16"/>
        <v>91</v>
      </c>
      <c r="B96" s="471" t="s">
        <v>2713</v>
      </c>
      <c r="C96" s="479"/>
      <c r="D96" s="459"/>
      <c r="E96" s="459"/>
      <c r="F96" s="459"/>
      <c r="G96" s="459"/>
      <c r="H96" s="479"/>
      <c r="I96" s="463" t="s">
        <v>644</v>
      </c>
      <c r="J96" s="464">
        <v>28</v>
      </c>
      <c r="K96" s="598">
        <f>Q96*T96*$W$3</f>
        <v>0</v>
      </c>
      <c r="L96" s="466">
        <f aca="true" t="shared" si="25" ref="L96:L109">K96*J96</f>
        <v>0</v>
      </c>
      <c r="M96" s="600">
        <f>R96*T96*$W$3</f>
        <v>0</v>
      </c>
      <c r="N96" s="466">
        <f aca="true" t="shared" si="26" ref="N96:N109">J96*M96</f>
        <v>0</v>
      </c>
      <c r="O96" s="466">
        <f aca="true" t="shared" si="27" ref="O96:O109">L96+N96</f>
        <v>0</v>
      </c>
      <c r="P96" s="472"/>
      <c r="Q96" s="468">
        <v>45</v>
      </c>
      <c r="R96" s="468">
        <v>120</v>
      </c>
      <c r="S96" s="453"/>
      <c r="T96" s="470">
        <v>1</v>
      </c>
      <c r="U96" s="453"/>
      <c r="V96" s="453"/>
      <c r="W96" s="453"/>
    </row>
    <row r="97" spans="1:23" ht="12">
      <c r="A97" s="439">
        <f t="shared" si="16"/>
        <v>92</v>
      </c>
      <c r="B97" s="471" t="s">
        <v>2714</v>
      </c>
      <c r="C97" s="479"/>
      <c r="D97" s="459"/>
      <c r="E97" s="459"/>
      <c r="F97" s="459"/>
      <c r="G97" s="459"/>
      <c r="H97" s="479"/>
      <c r="I97" s="463" t="s">
        <v>644</v>
      </c>
      <c r="J97" s="464">
        <v>13</v>
      </c>
      <c r="K97" s="598">
        <f>Q97*T97*$W$3</f>
        <v>0</v>
      </c>
      <c r="L97" s="466">
        <f t="shared" si="25"/>
        <v>0</v>
      </c>
      <c r="M97" s="600">
        <f>R97*T97*$W$3</f>
        <v>0</v>
      </c>
      <c r="N97" s="466">
        <f t="shared" si="26"/>
        <v>0</v>
      </c>
      <c r="O97" s="466">
        <f t="shared" si="27"/>
        <v>0</v>
      </c>
      <c r="P97" s="472"/>
      <c r="Q97" s="468">
        <v>260</v>
      </c>
      <c r="R97" s="468">
        <v>154</v>
      </c>
      <c r="S97" s="469"/>
      <c r="T97" s="470">
        <v>1</v>
      </c>
      <c r="U97" s="469"/>
      <c r="V97" s="469"/>
      <c r="W97" s="469"/>
    </row>
    <row r="98" spans="1:23" ht="12">
      <c r="A98" s="439">
        <f t="shared" si="16"/>
        <v>93</v>
      </c>
      <c r="B98" s="471" t="s">
        <v>2715</v>
      </c>
      <c r="C98" s="479"/>
      <c r="D98" s="459"/>
      <c r="E98" s="459"/>
      <c r="F98" s="459"/>
      <c r="G98" s="459"/>
      <c r="H98" s="479"/>
      <c r="I98" s="463" t="s">
        <v>644</v>
      </c>
      <c r="J98" s="464">
        <v>2</v>
      </c>
      <c r="K98" s="598">
        <f aca="true" t="shared" si="28" ref="K98:K109">Q98*T98*$W$3</f>
        <v>0</v>
      </c>
      <c r="L98" s="466">
        <f t="shared" si="25"/>
        <v>0</v>
      </c>
      <c r="M98" s="600">
        <f aca="true" t="shared" si="29" ref="M98:M109">R98*T98*$W$3</f>
        <v>0</v>
      </c>
      <c r="N98" s="466">
        <f t="shared" si="26"/>
        <v>0</v>
      </c>
      <c r="O98" s="466">
        <f t="shared" si="27"/>
        <v>0</v>
      </c>
      <c r="P98" s="472"/>
      <c r="Q98" s="468">
        <v>220</v>
      </c>
      <c r="R98" s="468">
        <v>128</v>
      </c>
      <c r="S98" s="469"/>
      <c r="T98" s="470">
        <v>1</v>
      </c>
      <c r="U98" s="469"/>
      <c r="V98" s="469"/>
      <c r="W98" s="469"/>
    </row>
    <row r="99" spans="1:23" ht="12">
      <c r="A99" s="439">
        <f t="shared" si="16"/>
        <v>94</v>
      </c>
      <c r="B99" s="471" t="s">
        <v>2716</v>
      </c>
      <c r="C99" s="479"/>
      <c r="D99" s="459"/>
      <c r="E99" s="459"/>
      <c r="F99" s="459"/>
      <c r="G99" s="459"/>
      <c r="H99" s="479"/>
      <c r="I99" s="463" t="s">
        <v>644</v>
      </c>
      <c r="J99" s="464">
        <v>14</v>
      </c>
      <c r="K99" s="598">
        <f t="shared" si="28"/>
        <v>0</v>
      </c>
      <c r="L99" s="466">
        <f t="shared" si="25"/>
        <v>0</v>
      </c>
      <c r="M99" s="600">
        <f t="shared" si="29"/>
        <v>0</v>
      </c>
      <c r="N99" s="466">
        <f t="shared" si="26"/>
        <v>0</v>
      </c>
      <c r="O99" s="466">
        <f t="shared" si="27"/>
        <v>0</v>
      </c>
      <c r="P99" s="472"/>
      <c r="Q99" s="468">
        <v>42</v>
      </c>
      <c r="R99" s="468">
        <v>40</v>
      </c>
      <c r="S99" s="469"/>
      <c r="T99" s="470">
        <v>1</v>
      </c>
      <c r="U99" s="469"/>
      <c r="V99" s="469"/>
      <c r="W99" s="469"/>
    </row>
    <row r="100" spans="1:23" ht="12">
      <c r="A100" s="439">
        <f t="shared" si="16"/>
        <v>95</v>
      </c>
      <c r="B100" s="471" t="s">
        <v>2717</v>
      </c>
      <c r="C100" s="479"/>
      <c r="D100" s="459"/>
      <c r="E100" s="459"/>
      <c r="F100" s="459"/>
      <c r="G100" s="459"/>
      <c r="H100" s="479"/>
      <c r="I100" s="463" t="s">
        <v>644</v>
      </c>
      <c r="J100" s="464">
        <v>30</v>
      </c>
      <c r="K100" s="598">
        <f t="shared" si="28"/>
        <v>0</v>
      </c>
      <c r="L100" s="466">
        <f t="shared" si="25"/>
        <v>0</v>
      </c>
      <c r="M100" s="600">
        <f t="shared" si="29"/>
        <v>0</v>
      </c>
      <c r="N100" s="466">
        <f t="shared" si="26"/>
        <v>0</v>
      </c>
      <c r="O100" s="466">
        <f t="shared" si="27"/>
        <v>0</v>
      </c>
      <c r="P100" s="472"/>
      <c r="Q100" s="468">
        <v>28</v>
      </c>
      <c r="R100" s="468">
        <v>28</v>
      </c>
      <c r="S100" s="469"/>
      <c r="T100" s="470">
        <v>1</v>
      </c>
      <c r="U100" s="469"/>
      <c r="V100" s="469"/>
      <c r="W100" s="469"/>
    </row>
    <row r="101" spans="1:23" ht="12">
      <c r="A101" s="439">
        <f t="shared" si="16"/>
        <v>96</v>
      </c>
      <c r="B101" s="471" t="s">
        <v>2718</v>
      </c>
      <c r="C101" s="479"/>
      <c r="D101" s="459"/>
      <c r="E101" s="459"/>
      <c r="F101" s="459"/>
      <c r="G101" s="459"/>
      <c r="H101" s="479"/>
      <c r="I101" s="463" t="s">
        <v>644</v>
      </c>
      <c r="J101" s="464">
        <v>14</v>
      </c>
      <c r="K101" s="598">
        <f t="shared" si="28"/>
        <v>0</v>
      </c>
      <c r="L101" s="466">
        <f t="shared" si="25"/>
        <v>0</v>
      </c>
      <c r="M101" s="600">
        <f t="shared" si="29"/>
        <v>0</v>
      </c>
      <c r="N101" s="466">
        <f t="shared" si="26"/>
        <v>0</v>
      </c>
      <c r="O101" s="466">
        <f t="shared" si="27"/>
        <v>0</v>
      </c>
      <c r="P101" s="472"/>
      <c r="Q101" s="468">
        <v>35</v>
      </c>
      <c r="R101" s="468">
        <v>35</v>
      </c>
      <c r="S101" s="469"/>
      <c r="T101" s="470">
        <v>1</v>
      </c>
      <c r="U101" s="469"/>
      <c r="V101" s="469"/>
      <c r="W101" s="469"/>
    </row>
    <row r="102" spans="1:23" ht="12">
      <c r="A102" s="439">
        <f t="shared" si="16"/>
        <v>97</v>
      </c>
      <c r="B102" s="471" t="s">
        <v>2719</v>
      </c>
      <c r="C102" s="479"/>
      <c r="D102" s="459"/>
      <c r="E102" s="459"/>
      <c r="F102" s="459"/>
      <c r="G102" s="459"/>
      <c r="H102" s="479"/>
      <c r="I102" s="463" t="s">
        <v>644</v>
      </c>
      <c r="J102" s="464">
        <v>15</v>
      </c>
      <c r="K102" s="598">
        <f t="shared" si="28"/>
        <v>0</v>
      </c>
      <c r="L102" s="466">
        <f t="shared" si="25"/>
        <v>0</v>
      </c>
      <c r="M102" s="600">
        <f t="shared" si="29"/>
        <v>0</v>
      </c>
      <c r="N102" s="466">
        <f t="shared" si="26"/>
        <v>0</v>
      </c>
      <c r="O102" s="466">
        <f t="shared" si="27"/>
        <v>0</v>
      </c>
      <c r="P102" s="472"/>
      <c r="Q102" s="468">
        <v>62</v>
      </c>
      <c r="R102" s="468">
        <v>40</v>
      </c>
      <c r="S102" s="469"/>
      <c r="T102" s="470">
        <v>1</v>
      </c>
      <c r="U102" s="469"/>
      <c r="V102" s="469"/>
      <c r="W102" s="469"/>
    </row>
    <row r="103" spans="1:23" ht="12">
      <c r="A103" s="439">
        <f t="shared" si="16"/>
        <v>98</v>
      </c>
      <c r="B103" s="471" t="s">
        <v>2720</v>
      </c>
      <c r="C103" s="479"/>
      <c r="D103" s="459"/>
      <c r="E103" s="459"/>
      <c r="F103" s="459"/>
      <c r="G103" s="459"/>
      <c r="H103" s="479"/>
      <c r="I103" s="463" t="s">
        <v>2643</v>
      </c>
      <c r="J103" s="464">
        <v>1</v>
      </c>
      <c r="K103" s="598">
        <f t="shared" si="28"/>
        <v>0</v>
      </c>
      <c r="L103" s="466">
        <f t="shared" si="25"/>
        <v>0</v>
      </c>
      <c r="M103" s="600">
        <f t="shared" si="29"/>
        <v>0</v>
      </c>
      <c r="N103" s="466">
        <f t="shared" si="26"/>
        <v>0</v>
      </c>
      <c r="O103" s="466">
        <f t="shared" si="27"/>
        <v>0</v>
      </c>
      <c r="P103" s="472"/>
      <c r="Q103" s="468">
        <v>120</v>
      </c>
      <c r="R103" s="468">
        <v>650</v>
      </c>
      <c r="S103" s="469"/>
      <c r="T103" s="470">
        <v>1</v>
      </c>
      <c r="U103" s="469"/>
      <c r="V103" s="469"/>
      <c r="W103" s="469"/>
    </row>
    <row r="104" spans="1:23" ht="12">
      <c r="A104" s="439">
        <f t="shared" si="16"/>
        <v>99</v>
      </c>
      <c r="B104" s="471" t="s">
        <v>2721</v>
      </c>
      <c r="C104" s="458"/>
      <c r="D104" s="474"/>
      <c r="E104" s="474"/>
      <c r="F104" s="474"/>
      <c r="G104" s="474"/>
      <c r="H104" s="458"/>
      <c r="I104" s="463" t="s">
        <v>644</v>
      </c>
      <c r="J104" s="464">
        <v>14</v>
      </c>
      <c r="K104" s="598">
        <f t="shared" si="28"/>
        <v>0</v>
      </c>
      <c r="L104" s="466">
        <f t="shared" si="25"/>
        <v>0</v>
      </c>
      <c r="M104" s="600">
        <f t="shared" si="29"/>
        <v>0</v>
      </c>
      <c r="N104" s="466">
        <f t="shared" si="26"/>
        <v>0</v>
      </c>
      <c r="O104" s="466">
        <f t="shared" si="27"/>
        <v>0</v>
      </c>
      <c r="P104" s="472"/>
      <c r="Q104" s="468">
        <v>232</v>
      </c>
      <c r="R104" s="468">
        <v>62</v>
      </c>
      <c r="S104" s="469"/>
      <c r="T104" s="470">
        <v>1</v>
      </c>
      <c r="U104" s="469"/>
      <c r="V104" s="469"/>
      <c r="W104" s="469"/>
    </row>
    <row r="105" spans="1:23" ht="12">
      <c r="A105" s="439">
        <f t="shared" si="16"/>
        <v>100</v>
      </c>
      <c r="B105" s="471" t="s">
        <v>2722</v>
      </c>
      <c r="C105" s="479"/>
      <c r="D105" s="459"/>
      <c r="E105" s="459"/>
      <c r="F105" s="459"/>
      <c r="G105" s="459"/>
      <c r="H105" s="479"/>
      <c r="I105" s="463" t="s">
        <v>644</v>
      </c>
      <c r="J105" s="464">
        <v>28</v>
      </c>
      <c r="K105" s="598">
        <f t="shared" si="28"/>
        <v>0</v>
      </c>
      <c r="L105" s="466">
        <f t="shared" si="25"/>
        <v>0</v>
      </c>
      <c r="M105" s="600">
        <f t="shared" si="29"/>
        <v>0</v>
      </c>
      <c r="N105" s="466">
        <f t="shared" si="26"/>
        <v>0</v>
      </c>
      <c r="O105" s="466">
        <f t="shared" si="27"/>
        <v>0</v>
      </c>
      <c r="P105" s="472"/>
      <c r="Q105" s="468">
        <v>42</v>
      </c>
      <c r="R105" s="468">
        <v>53</v>
      </c>
      <c r="S105" s="469"/>
      <c r="T105" s="470">
        <v>1</v>
      </c>
      <c r="U105" s="469"/>
      <c r="V105" s="469"/>
      <c r="W105" s="469"/>
    </row>
    <row r="106" spans="1:23" ht="12">
      <c r="A106" s="439">
        <f t="shared" si="16"/>
        <v>101</v>
      </c>
      <c r="B106" s="471" t="s">
        <v>2723</v>
      </c>
      <c r="C106" s="479"/>
      <c r="D106" s="459"/>
      <c r="E106" s="459"/>
      <c r="F106" s="459"/>
      <c r="G106" s="459"/>
      <c r="H106" s="479"/>
      <c r="I106" s="463" t="s">
        <v>2643</v>
      </c>
      <c r="J106" s="464">
        <v>1</v>
      </c>
      <c r="K106" s="598">
        <f t="shared" si="28"/>
        <v>0</v>
      </c>
      <c r="L106" s="466">
        <f t="shared" si="25"/>
        <v>0</v>
      </c>
      <c r="M106" s="600">
        <f t="shared" si="29"/>
        <v>0</v>
      </c>
      <c r="N106" s="466">
        <f t="shared" si="26"/>
        <v>0</v>
      </c>
      <c r="O106" s="466">
        <f t="shared" si="27"/>
        <v>0</v>
      </c>
      <c r="P106" s="472"/>
      <c r="Q106" s="468">
        <v>250</v>
      </c>
      <c r="R106" s="468">
        <v>180</v>
      </c>
      <c r="S106" s="469"/>
      <c r="T106" s="470">
        <v>1</v>
      </c>
      <c r="U106" s="469"/>
      <c r="V106" s="469"/>
      <c r="W106" s="469"/>
    </row>
    <row r="107" spans="1:23" ht="12">
      <c r="A107" s="439">
        <f t="shared" si="16"/>
        <v>102</v>
      </c>
      <c r="B107" s="471" t="s">
        <v>2724</v>
      </c>
      <c r="C107" s="479"/>
      <c r="D107" s="459"/>
      <c r="E107" s="459"/>
      <c r="F107" s="459"/>
      <c r="G107" s="459"/>
      <c r="H107" s="479"/>
      <c r="I107" s="463" t="s">
        <v>644</v>
      </c>
      <c r="J107" s="464">
        <v>14</v>
      </c>
      <c r="K107" s="598">
        <f t="shared" si="28"/>
        <v>0</v>
      </c>
      <c r="L107" s="466">
        <f t="shared" si="25"/>
        <v>0</v>
      </c>
      <c r="M107" s="600">
        <f t="shared" si="29"/>
        <v>0</v>
      </c>
      <c r="N107" s="466">
        <f t="shared" si="26"/>
        <v>0</v>
      </c>
      <c r="O107" s="466">
        <f t="shared" si="27"/>
        <v>0</v>
      </c>
      <c r="P107" s="472"/>
      <c r="Q107" s="468">
        <v>380</v>
      </c>
      <c r="R107" s="468">
        <v>145</v>
      </c>
      <c r="S107" s="469"/>
      <c r="T107" s="470">
        <v>1</v>
      </c>
      <c r="U107" s="469"/>
      <c r="V107" s="469"/>
      <c r="W107" s="469"/>
    </row>
    <row r="108" spans="1:23" ht="12">
      <c r="A108" s="439">
        <f t="shared" si="16"/>
        <v>103</v>
      </c>
      <c r="B108" s="477" t="s">
        <v>2725</v>
      </c>
      <c r="C108" s="479"/>
      <c r="D108" s="459"/>
      <c r="E108" s="459"/>
      <c r="F108" s="459"/>
      <c r="G108" s="459"/>
      <c r="H108" s="479"/>
      <c r="I108" s="463" t="s">
        <v>1134</v>
      </c>
      <c r="J108" s="464">
        <f>70*0.62</f>
        <v>43.4</v>
      </c>
      <c r="K108" s="598">
        <f t="shared" si="28"/>
        <v>0</v>
      </c>
      <c r="L108" s="466">
        <f t="shared" si="25"/>
        <v>0</v>
      </c>
      <c r="M108" s="600">
        <f t="shared" si="29"/>
        <v>0</v>
      </c>
      <c r="N108" s="466">
        <f t="shared" si="26"/>
        <v>0</v>
      </c>
      <c r="O108" s="466">
        <f t="shared" si="27"/>
        <v>0</v>
      </c>
      <c r="P108" s="472"/>
      <c r="Q108" s="468">
        <v>46.43</v>
      </c>
      <c r="R108" s="468">
        <v>28</v>
      </c>
      <c r="S108" s="469"/>
      <c r="T108" s="470">
        <v>1</v>
      </c>
      <c r="U108" s="469"/>
      <c r="V108" s="469"/>
      <c r="W108" s="469"/>
    </row>
    <row r="109" spans="1:23" ht="12">
      <c r="A109" s="439">
        <f t="shared" si="16"/>
        <v>104</v>
      </c>
      <c r="B109" s="471" t="s">
        <v>2726</v>
      </c>
      <c r="C109" s="479"/>
      <c r="D109" s="459"/>
      <c r="E109" s="459"/>
      <c r="F109" s="459"/>
      <c r="G109" s="459"/>
      <c r="H109" s="479"/>
      <c r="I109" s="463" t="s">
        <v>1134</v>
      </c>
      <c r="J109" s="464">
        <v>140</v>
      </c>
      <c r="K109" s="598">
        <f t="shared" si="28"/>
        <v>0</v>
      </c>
      <c r="L109" s="466">
        <f t="shared" si="25"/>
        <v>0</v>
      </c>
      <c r="M109" s="600">
        <f t="shared" si="29"/>
        <v>0</v>
      </c>
      <c r="N109" s="466">
        <f t="shared" si="26"/>
        <v>0</v>
      </c>
      <c r="O109" s="466">
        <f t="shared" si="27"/>
        <v>0</v>
      </c>
      <c r="P109" s="472"/>
      <c r="Q109" s="468">
        <v>42.5</v>
      </c>
      <c r="R109" s="468">
        <v>32</v>
      </c>
      <c r="S109" s="469"/>
      <c r="T109" s="470">
        <v>1</v>
      </c>
      <c r="U109" s="453"/>
      <c r="V109" s="453"/>
      <c r="W109" s="453"/>
    </row>
    <row r="110" spans="1:23" ht="12">
      <c r="A110" s="439">
        <f t="shared" si="16"/>
        <v>105</v>
      </c>
      <c r="B110" s="471"/>
      <c r="C110" s="479"/>
      <c r="D110" s="459"/>
      <c r="E110" s="459"/>
      <c r="F110" s="459"/>
      <c r="G110" s="459"/>
      <c r="H110" s="479"/>
      <c r="I110" s="463"/>
      <c r="J110" s="438"/>
      <c r="K110" s="598"/>
      <c r="L110" s="466"/>
      <c r="M110" s="600"/>
      <c r="N110" s="466"/>
      <c r="O110" s="466"/>
      <c r="P110" s="425"/>
      <c r="Q110" s="468"/>
      <c r="R110" s="468"/>
      <c r="S110" s="453"/>
      <c r="T110" s="470"/>
      <c r="U110" s="453"/>
      <c r="V110" s="453"/>
      <c r="W110" s="453"/>
    </row>
    <row r="111" spans="1:23" ht="12">
      <c r="A111" s="439">
        <f t="shared" si="16"/>
        <v>106</v>
      </c>
      <c r="B111" s="506" t="s">
        <v>159</v>
      </c>
      <c r="C111" s="479"/>
      <c r="D111" s="459"/>
      <c r="E111" s="459"/>
      <c r="F111" s="459"/>
      <c r="G111" s="459"/>
      <c r="H111" s="479"/>
      <c r="I111" s="463"/>
      <c r="J111" s="438"/>
      <c r="K111" s="598"/>
      <c r="L111" s="466"/>
      <c r="M111" s="600"/>
      <c r="N111" s="466"/>
      <c r="O111" s="466"/>
      <c r="P111" s="425"/>
      <c r="Q111" s="468"/>
      <c r="R111" s="468"/>
      <c r="S111" s="453"/>
      <c r="T111" s="470"/>
      <c r="U111" s="469"/>
      <c r="V111" s="469"/>
      <c r="W111" s="469"/>
    </row>
    <row r="112" spans="1:23" ht="26.25">
      <c r="A112" s="439">
        <f t="shared" si="16"/>
        <v>107</v>
      </c>
      <c r="B112" s="507" t="s">
        <v>2727</v>
      </c>
      <c r="C112" s="479"/>
      <c r="D112" s="459"/>
      <c r="E112" s="459"/>
      <c r="F112" s="459"/>
      <c r="G112" s="459"/>
      <c r="H112" s="479"/>
      <c r="I112" s="463" t="s">
        <v>359</v>
      </c>
      <c r="J112" s="438">
        <v>85</v>
      </c>
      <c r="K112" s="598">
        <f aca="true" t="shared" si="30" ref="K112:K117">Q112*T112*$W$3</f>
        <v>0</v>
      </c>
      <c r="L112" s="466">
        <f aca="true" t="shared" si="31" ref="L112:L117">K112*J112</f>
        <v>0</v>
      </c>
      <c r="M112" s="600">
        <f aca="true" t="shared" si="32" ref="M112:M117">R112*T112*$W$3</f>
        <v>0</v>
      </c>
      <c r="N112" s="466">
        <f aca="true" t="shared" si="33" ref="N112:N117">J112*M112</f>
        <v>0</v>
      </c>
      <c r="O112" s="466">
        <f aca="true" t="shared" si="34" ref="O112:O117">L112+N112</f>
        <v>0</v>
      </c>
      <c r="P112" s="425"/>
      <c r="Q112" s="468">
        <v>0</v>
      </c>
      <c r="R112" s="468">
        <v>181.9</v>
      </c>
      <c r="S112" s="453"/>
      <c r="T112" s="470">
        <v>1</v>
      </c>
      <c r="U112" s="453"/>
      <c r="V112" s="453"/>
      <c r="W112" s="453"/>
    </row>
    <row r="113" spans="1:23" ht="26.25">
      <c r="A113" s="439">
        <f t="shared" si="16"/>
        <v>108</v>
      </c>
      <c r="B113" s="507" t="s">
        <v>2728</v>
      </c>
      <c r="C113" s="479"/>
      <c r="D113" s="459"/>
      <c r="E113" s="459"/>
      <c r="F113" s="459"/>
      <c r="G113" s="459"/>
      <c r="H113" s="479"/>
      <c r="I113" s="463" t="s">
        <v>359</v>
      </c>
      <c r="J113" s="438">
        <v>140</v>
      </c>
      <c r="K113" s="598">
        <f t="shared" si="30"/>
        <v>0</v>
      </c>
      <c r="L113" s="466">
        <f t="shared" si="31"/>
        <v>0</v>
      </c>
      <c r="M113" s="600">
        <f t="shared" si="32"/>
        <v>0</v>
      </c>
      <c r="N113" s="466">
        <f t="shared" si="33"/>
        <v>0</v>
      </c>
      <c r="O113" s="466">
        <f t="shared" si="34"/>
        <v>0</v>
      </c>
      <c r="P113" s="425"/>
      <c r="Q113" s="468">
        <v>0</v>
      </c>
      <c r="R113" s="468">
        <v>181.9</v>
      </c>
      <c r="S113" s="453"/>
      <c r="T113" s="470">
        <v>1</v>
      </c>
      <c r="U113" s="453"/>
      <c r="V113" s="453"/>
      <c r="W113" s="453"/>
    </row>
    <row r="114" spans="1:23" ht="26.25">
      <c r="A114" s="439">
        <f t="shared" si="16"/>
        <v>109</v>
      </c>
      <c r="B114" s="507" t="s">
        <v>2729</v>
      </c>
      <c r="C114" s="479"/>
      <c r="D114" s="459"/>
      <c r="E114" s="459"/>
      <c r="F114" s="459"/>
      <c r="G114" s="459"/>
      <c r="H114" s="479"/>
      <c r="I114" s="463" t="s">
        <v>359</v>
      </c>
      <c r="J114" s="438">
        <v>225</v>
      </c>
      <c r="K114" s="598">
        <f t="shared" si="30"/>
        <v>0</v>
      </c>
      <c r="L114" s="466">
        <f t="shared" si="31"/>
        <v>0</v>
      </c>
      <c r="M114" s="600">
        <f t="shared" si="32"/>
        <v>0</v>
      </c>
      <c r="N114" s="466">
        <f t="shared" si="33"/>
        <v>0</v>
      </c>
      <c r="O114" s="466">
        <f t="shared" si="34"/>
        <v>0</v>
      </c>
      <c r="P114" s="425"/>
      <c r="Q114" s="468">
        <v>0</v>
      </c>
      <c r="R114" s="468">
        <v>49</v>
      </c>
      <c r="S114" s="453"/>
      <c r="T114" s="470">
        <v>1</v>
      </c>
      <c r="U114" s="453"/>
      <c r="V114" s="453"/>
      <c r="W114" s="453"/>
    </row>
    <row r="115" spans="1:23" ht="12">
      <c r="A115" s="439">
        <f t="shared" si="16"/>
        <v>110</v>
      </c>
      <c r="B115" s="459" t="s">
        <v>2730</v>
      </c>
      <c r="C115" s="479"/>
      <c r="D115" s="459"/>
      <c r="E115" s="459"/>
      <c r="F115" s="459"/>
      <c r="G115" s="459"/>
      <c r="H115" s="479"/>
      <c r="I115" s="463" t="s">
        <v>359</v>
      </c>
      <c r="J115" s="438">
        <v>225</v>
      </c>
      <c r="K115" s="598">
        <f t="shared" si="30"/>
        <v>0</v>
      </c>
      <c r="L115" s="466">
        <f t="shared" si="31"/>
        <v>0</v>
      </c>
      <c r="M115" s="600">
        <f t="shared" si="32"/>
        <v>0</v>
      </c>
      <c r="N115" s="466">
        <f t="shared" si="33"/>
        <v>0</v>
      </c>
      <c r="O115" s="466">
        <f t="shared" si="34"/>
        <v>0</v>
      </c>
      <c r="P115" s="425"/>
      <c r="Q115" s="468">
        <v>0</v>
      </c>
      <c r="R115" s="468">
        <v>98.3</v>
      </c>
      <c r="S115" s="453"/>
      <c r="T115" s="470">
        <v>1</v>
      </c>
      <c r="U115" s="453"/>
      <c r="V115" s="453"/>
      <c r="W115" s="453"/>
    </row>
    <row r="116" spans="1:23" ht="12">
      <c r="A116" s="439">
        <f t="shared" si="16"/>
        <v>111</v>
      </c>
      <c r="B116" s="459" t="s">
        <v>2731</v>
      </c>
      <c r="C116" s="479"/>
      <c r="D116" s="459"/>
      <c r="E116" s="459"/>
      <c r="F116" s="459"/>
      <c r="G116" s="459"/>
      <c r="H116" s="479"/>
      <c r="I116" s="463" t="s">
        <v>163</v>
      </c>
      <c r="J116" s="438">
        <f>225*0.5*0.1</f>
        <v>11.25</v>
      </c>
      <c r="K116" s="598">
        <f t="shared" si="30"/>
        <v>0</v>
      </c>
      <c r="L116" s="466">
        <f t="shared" si="31"/>
        <v>0</v>
      </c>
      <c r="M116" s="600">
        <f t="shared" si="32"/>
        <v>0</v>
      </c>
      <c r="N116" s="466">
        <f t="shared" si="33"/>
        <v>0</v>
      </c>
      <c r="O116" s="466">
        <f t="shared" si="34"/>
        <v>0</v>
      </c>
      <c r="P116" s="425"/>
      <c r="Q116" s="468">
        <v>250</v>
      </c>
      <c r="R116" s="468">
        <v>185</v>
      </c>
      <c r="S116" s="453"/>
      <c r="T116" s="470">
        <v>1</v>
      </c>
      <c r="U116" s="453"/>
      <c r="V116" s="453"/>
      <c r="W116" s="453"/>
    </row>
    <row r="117" spans="1:23" ht="26.25">
      <c r="A117" s="439">
        <f t="shared" si="16"/>
        <v>112</v>
      </c>
      <c r="B117" s="507" t="s">
        <v>2732</v>
      </c>
      <c r="C117" s="479"/>
      <c r="D117" s="459"/>
      <c r="E117" s="459"/>
      <c r="F117" s="459"/>
      <c r="G117" s="459"/>
      <c r="H117" s="479"/>
      <c r="I117" s="463" t="s">
        <v>644</v>
      </c>
      <c r="J117" s="438">
        <v>5</v>
      </c>
      <c r="K117" s="598">
        <f t="shared" si="30"/>
        <v>0</v>
      </c>
      <c r="L117" s="466">
        <f t="shared" si="31"/>
        <v>0</v>
      </c>
      <c r="M117" s="600">
        <f t="shared" si="32"/>
        <v>0</v>
      </c>
      <c r="N117" s="466">
        <f t="shared" si="33"/>
        <v>0</v>
      </c>
      <c r="O117" s="466">
        <f t="shared" si="34"/>
        <v>0</v>
      </c>
      <c r="P117" s="425"/>
      <c r="Q117" s="468">
        <v>1200</v>
      </c>
      <c r="R117" s="468">
        <v>1800</v>
      </c>
      <c r="S117" s="453"/>
      <c r="T117" s="470">
        <v>1</v>
      </c>
      <c r="U117" s="453"/>
      <c r="V117" s="453"/>
      <c r="W117" s="453"/>
    </row>
    <row r="118" spans="1:23" ht="12">
      <c r="A118" s="439">
        <f t="shared" si="16"/>
        <v>113</v>
      </c>
      <c r="B118" s="459"/>
      <c r="C118" s="479"/>
      <c r="D118" s="459"/>
      <c r="E118" s="459"/>
      <c r="F118" s="459"/>
      <c r="G118" s="459"/>
      <c r="H118" s="479"/>
      <c r="I118" s="463"/>
      <c r="J118" s="438"/>
      <c r="K118" s="598"/>
      <c r="L118" s="466"/>
      <c r="M118" s="600"/>
      <c r="N118" s="466"/>
      <c r="O118" s="466"/>
      <c r="P118" s="425"/>
      <c r="Q118" s="468"/>
      <c r="R118" s="468"/>
      <c r="S118" s="453"/>
      <c r="T118" s="470"/>
      <c r="U118" s="453"/>
      <c r="V118" s="453"/>
      <c r="W118" s="453"/>
    </row>
    <row r="119" spans="1:23" ht="12">
      <c r="A119" s="439">
        <f t="shared" si="16"/>
        <v>114</v>
      </c>
      <c r="B119" s="508" t="s">
        <v>2733</v>
      </c>
      <c r="C119" s="479"/>
      <c r="D119" s="459"/>
      <c r="E119" s="459"/>
      <c r="F119" s="459"/>
      <c r="G119" s="459"/>
      <c r="H119" s="479"/>
      <c r="I119" s="463"/>
      <c r="J119" s="438"/>
      <c r="K119" s="598"/>
      <c r="L119" s="466"/>
      <c r="M119" s="600"/>
      <c r="N119" s="466"/>
      <c r="O119" s="466"/>
      <c r="P119" s="425"/>
      <c r="Q119" s="468"/>
      <c r="R119" s="468"/>
      <c r="S119" s="453"/>
      <c r="T119" s="470"/>
      <c r="U119" s="453"/>
      <c r="V119" s="453"/>
      <c r="W119" s="453"/>
    </row>
    <row r="120" spans="1:23" ht="26.25">
      <c r="A120" s="439">
        <f t="shared" si="16"/>
        <v>115</v>
      </c>
      <c r="B120" s="507" t="s">
        <v>2734</v>
      </c>
      <c r="C120" s="479"/>
      <c r="D120" s="459"/>
      <c r="E120" s="459"/>
      <c r="F120" s="459"/>
      <c r="G120" s="459"/>
      <c r="H120" s="479"/>
      <c r="I120" s="463" t="s">
        <v>2735</v>
      </c>
      <c r="J120" s="438">
        <v>1</v>
      </c>
      <c r="K120" s="598">
        <f>Q120*T120*$W$3</f>
        <v>0</v>
      </c>
      <c r="L120" s="466">
        <f aca="true" t="shared" si="35" ref="L120">K120*J120</f>
        <v>0</v>
      </c>
      <c r="M120" s="600">
        <f aca="true" t="shared" si="36" ref="M120">R120*T120*$W$3</f>
        <v>0</v>
      </c>
      <c r="N120" s="466">
        <f aca="true" t="shared" si="37" ref="N120">J120*M120</f>
        <v>0</v>
      </c>
      <c r="O120" s="466">
        <f aca="true" t="shared" si="38" ref="O120">L120+N120</f>
        <v>0</v>
      </c>
      <c r="P120" s="425"/>
      <c r="Q120" s="468">
        <f>'ELE-STA+Internet - dům stájí'!F58</f>
        <v>0</v>
      </c>
      <c r="R120" s="468">
        <f>'ELE-STA+Internet - dům stájí'!H58</f>
        <v>0</v>
      </c>
      <c r="S120" s="453"/>
      <c r="T120" s="470">
        <v>1</v>
      </c>
      <c r="U120" s="453"/>
      <c r="V120" s="453"/>
      <c r="W120" s="453"/>
    </row>
    <row r="121" spans="1:23" ht="15.75" thickBot="1">
      <c r="A121" s="448">
        <f t="shared" si="16"/>
        <v>116</v>
      </c>
      <c r="B121" s="509"/>
      <c r="C121" s="510"/>
      <c r="D121" s="509"/>
      <c r="E121" s="509"/>
      <c r="F121" s="509"/>
      <c r="G121" s="509"/>
      <c r="H121" s="510"/>
      <c r="I121" s="448"/>
      <c r="J121" s="449"/>
      <c r="K121" s="599"/>
      <c r="L121" s="511"/>
      <c r="M121" s="512"/>
      <c r="N121" s="511"/>
      <c r="O121" s="511"/>
      <c r="P121" s="425"/>
      <c r="Q121" s="468"/>
      <c r="R121" s="468"/>
      <c r="S121" s="453"/>
      <c r="T121" s="470"/>
      <c r="U121" s="453"/>
      <c r="V121" s="453"/>
      <c r="W121" s="453"/>
    </row>
    <row r="122" spans="1:23" s="525" customFormat="1" ht="23.25" customHeight="1">
      <c r="A122" s="461">
        <f t="shared" si="16"/>
        <v>117</v>
      </c>
      <c r="B122" s="513" t="s">
        <v>2736</v>
      </c>
      <c r="C122" s="514"/>
      <c r="D122" s="513"/>
      <c r="E122" s="513"/>
      <c r="F122" s="513"/>
      <c r="G122" s="513"/>
      <c r="H122" s="514"/>
      <c r="I122" s="515"/>
      <c r="J122" s="516"/>
      <c r="K122" s="515"/>
      <c r="L122" s="517">
        <f>SUM(L5:L79)+SUM(L93:L121)</f>
        <v>0</v>
      </c>
      <c r="M122" s="518"/>
      <c r="N122" s="517">
        <f>SUM(N5:N79)+SUM(N93:N121)</f>
        <v>0</v>
      </c>
      <c r="O122" s="519">
        <f>SUM(O5:O79)+SUM(O93:O121)</f>
        <v>0</v>
      </c>
      <c r="P122" s="520"/>
      <c r="Q122" s="521"/>
      <c r="R122" s="521"/>
      <c r="S122" s="522"/>
      <c r="T122" s="523">
        <v>1</v>
      </c>
      <c r="U122" s="524"/>
      <c r="V122" s="524"/>
      <c r="W122" s="524"/>
    </row>
    <row r="123" spans="1:20" ht="15.75">
      <c r="A123" s="526"/>
      <c r="B123" s="527"/>
      <c r="C123" s="528"/>
      <c r="D123" s="527"/>
      <c r="E123" s="527"/>
      <c r="F123" s="527"/>
      <c r="G123" s="527"/>
      <c r="H123" s="528"/>
      <c r="I123" s="529"/>
      <c r="J123" s="530"/>
      <c r="K123" s="529"/>
      <c r="L123" s="531"/>
      <c r="M123" s="532"/>
      <c r="N123" s="531"/>
      <c r="O123" s="533"/>
      <c r="P123" s="425"/>
      <c r="Q123" s="468"/>
      <c r="R123" s="468"/>
      <c r="S123" s="453"/>
      <c r="T123" s="470"/>
    </row>
    <row r="124" spans="1:20" ht="15.75">
      <c r="A124" s="526"/>
      <c r="B124" s="527"/>
      <c r="C124" s="528"/>
      <c r="D124" s="527"/>
      <c r="E124" s="527"/>
      <c r="F124" s="527"/>
      <c r="G124" s="527"/>
      <c r="H124" s="528"/>
      <c r="I124" s="529"/>
      <c r="J124" s="530"/>
      <c r="K124" s="529"/>
      <c r="L124" s="531"/>
      <c r="M124" s="532"/>
      <c r="N124" s="531"/>
      <c r="O124" s="533"/>
      <c r="P124" s="425"/>
      <c r="Q124" s="468"/>
      <c r="R124" s="468"/>
      <c r="S124" s="453"/>
      <c r="T124" s="470"/>
    </row>
    <row r="125" spans="1:20" ht="12">
      <c r="A125" s="534"/>
      <c r="B125" s="528"/>
      <c r="C125" s="528"/>
      <c r="D125" s="528"/>
      <c r="E125" s="528"/>
      <c r="F125" s="528"/>
      <c r="G125" s="528"/>
      <c r="H125" s="528"/>
      <c r="I125" s="535"/>
      <c r="J125" s="528"/>
      <c r="K125" s="535"/>
      <c r="L125" s="535"/>
      <c r="M125" s="535"/>
      <c r="N125" s="535"/>
      <c r="O125" s="536"/>
      <c r="P125" s="425"/>
      <c r="Q125" s="468"/>
      <c r="R125" s="468"/>
      <c r="S125" s="453"/>
      <c r="T125" s="470"/>
    </row>
    <row r="126" spans="1:20" ht="15.75">
      <c r="A126" s="534"/>
      <c r="B126" s="537" t="s">
        <v>2737</v>
      </c>
      <c r="C126" s="538"/>
      <c r="D126" s="538"/>
      <c r="E126" s="538"/>
      <c r="F126" s="538"/>
      <c r="G126" s="538"/>
      <c r="H126" s="538"/>
      <c r="I126" s="535"/>
      <c r="J126" s="539"/>
      <c r="K126" s="535"/>
      <c r="L126" s="535"/>
      <c r="M126" s="535"/>
      <c r="N126" s="535"/>
      <c r="O126" s="533"/>
      <c r="P126" s="425"/>
      <c r="Q126" s="468"/>
      <c r="R126" s="468"/>
      <c r="S126" s="453"/>
      <c r="T126" s="470"/>
    </row>
    <row r="127" spans="1:20" ht="12">
      <c r="A127" s="540"/>
      <c r="B127" s="541" t="s">
        <v>2738</v>
      </c>
      <c r="C127" s="541"/>
      <c r="D127" s="542"/>
      <c r="E127" s="541"/>
      <c r="F127" s="541"/>
      <c r="G127" s="541"/>
      <c r="H127" s="541"/>
      <c r="I127" s="543"/>
      <c r="J127" s="544"/>
      <c r="K127" s="543"/>
      <c r="L127" s="545"/>
      <c r="M127" s="543"/>
      <c r="N127" s="543"/>
      <c r="O127" s="546"/>
      <c r="P127" s="425"/>
      <c r="Q127" s="468"/>
      <c r="R127" s="468"/>
      <c r="S127" s="453"/>
      <c r="T127" s="470"/>
    </row>
    <row r="128" spans="1:20" ht="12">
      <c r="A128" s="400"/>
      <c r="B128" s="428"/>
      <c r="C128" s="428"/>
      <c r="D128" s="428"/>
      <c r="E128" s="428"/>
      <c r="F128" s="428"/>
      <c r="G128" s="428"/>
      <c r="H128" s="428"/>
      <c r="I128" s="408"/>
      <c r="J128" s="429"/>
      <c r="K128" s="408"/>
      <c r="L128" s="408"/>
      <c r="M128" s="408"/>
      <c r="N128" s="408"/>
      <c r="O128" s="408"/>
      <c r="P128" s="425"/>
      <c r="Q128" s="468"/>
      <c r="R128" s="468"/>
      <c r="S128" s="453"/>
      <c r="T128" s="470"/>
    </row>
    <row r="129" spans="17:20" ht="12">
      <c r="Q129" s="468"/>
      <c r="R129" s="468"/>
      <c r="S129" s="453"/>
      <c r="T129" s="470"/>
    </row>
    <row r="130" spans="17:20" ht="12">
      <c r="Q130" s="468"/>
      <c r="R130" s="468"/>
      <c r="S130" s="453"/>
      <c r="T130" s="470"/>
    </row>
    <row r="131" spans="17:20" ht="12">
      <c r="Q131" s="468"/>
      <c r="R131" s="468"/>
      <c r="S131" s="453"/>
      <c r="T131" s="470"/>
    </row>
    <row r="132" spans="17:20" ht="12">
      <c r="Q132" s="468"/>
      <c r="R132" s="468"/>
      <c r="S132" s="453"/>
      <c r="T132" s="470"/>
    </row>
    <row r="133" spans="17:20" ht="12">
      <c r="Q133" s="468"/>
      <c r="R133" s="468"/>
      <c r="S133" s="453"/>
      <c r="T133" s="470"/>
    </row>
    <row r="134" spans="17:20" ht="12">
      <c r="Q134" s="468"/>
      <c r="R134" s="468"/>
      <c r="S134" s="453"/>
      <c r="T134" s="470"/>
    </row>
    <row r="135" spans="17:20" ht="12">
      <c r="Q135" s="468"/>
      <c r="R135" s="468"/>
      <c r="S135" s="453"/>
      <c r="T135" s="470"/>
    </row>
    <row r="136" spans="17:20" ht="12">
      <c r="Q136" s="468"/>
      <c r="R136" s="468"/>
      <c r="S136" s="453"/>
      <c r="T136" s="470"/>
    </row>
    <row r="137" spans="17:20" ht="12">
      <c r="Q137" s="468"/>
      <c r="R137" s="468"/>
      <c r="S137" s="453"/>
      <c r="T137" s="470"/>
    </row>
    <row r="138" spans="17:20" ht="12">
      <c r="Q138" s="468"/>
      <c r="R138" s="468"/>
      <c r="S138" s="453"/>
      <c r="T138" s="470"/>
    </row>
    <row r="139" spans="17:20" ht="12">
      <c r="Q139" s="468"/>
      <c r="R139" s="468"/>
      <c r="S139" s="453"/>
      <c r="T139" s="470"/>
    </row>
    <row r="140" spans="17:20" ht="12">
      <c r="Q140" s="468"/>
      <c r="R140" s="468"/>
      <c r="S140" s="453"/>
      <c r="T140" s="470"/>
    </row>
    <row r="141" spans="17:20" ht="12">
      <c r="Q141" s="468"/>
      <c r="R141" s="468"/>
      <c r="S141" s="453"/>
      <c r="T141" s="470"/>
    </row>
    <row r="142" spans="17:20" ht="12">
      <c r="Q142" s="468"/>
      <c r="R142" s="468"/>
      <c r="S142" s="453"/>
      <c r="T142" s="470"/>
    </row>
    <row r="143" spans="17:20" ht="12">
      <c r="Q143" s="468"/>
      <c r="R143" s="468"/>
      <c r="S143" s="453"/>
      <c r="T143" s="470"/>
    </row>
    <row r="145" spans="17:23" ht="12">
      <c r="Q145" s="547"/>
      <c r="R145" s="547"/>
      <c r="S145" s="453"/>
      <c r="T145" s="470"/>
      <c r="U145" s="453"/>
      <c r="V145" s="453"/>
      <c r="W145" s="453"/>
    </row>
    <row r="146" spans="17:23" ht="12">
      <c r="Q146" s="548"/>
      <c r="R146" s="548"/>
      <c r="S146" s="401"/>
      <c r="T146" s="549"/>
      <c r="U146" s="550"/>
      <c r="V146" s="551"/>
      <c r="W146" s="401"/>
    </row>
    <row r="147" spans="17:23" ht="12">
      <c r="Q147" s="468"/>
      <c r="R147" s="468"/>
      <c r="S147" s="469"/>
      <c r="T147" s="470"/>
      <c r="U147" s="469"/>
      <c r="V147" s="469"/>
      <c r="W147" s="469"/>
    </row>
    <row r="148" spans="17:23" ht="12">
      <c r="Q148" s="468"/>
      <c r="R148" s="468"/>
      <c r="S148" s="469"/>
      <c r="T148" s="470"/>
      <c r="U148" s="469"/>
      <c r="V148" s="469"/>
      <c r="W148" s="469"/>
    </row>
    <row r="149" spans="17:23" ht="12">
      <c r="Q149" s="468"/>
      <c r="R149" s="468"/>
      <c r="S149" s="469"/>
      <c r="T149" s="470"/>
      <c r="U149" s="469"/>
      <c r="V149" s="469"/>
      <c r="W149" s="469"/>
    </row>
    <row r="150" spans="17:23" ht="12">
      <c r="Q150" s="468"/>
      <c r="R150" s="468"/>
      <c r="S150" s="469"/>
      <c r="T150" s="470"/>
      <c r="U150" s="469"/>
      <c r="V150" s="469"/>
      <c r="W150" s="469"/>
    </row>
    <row r="151" spans="17:23" ht="12">
      <c r="Q151" s="468"/>
      <c r="R151" s="468"/>
      <c r="S151" s="469"/>
      <c r="T151" s="470"/>
      <c r="U151" s="469"/>
      <c r="V151" s="469"/>
      <c r="W151" s="469"/>
    </row>
    <row r="152" spans="17:23" ht="12">
      <c r="Q152" s="468"/>
      <c r="R152" s="468"/>
      <c r="S152" s="469"/>
      <c r="T152" s="470"/>
      <c r="U152" s="469"/>
      <c r="V152" s="469"/>
      <c r="W152" s="469"/>
    </row>
    <row r="153" spans="17:23" ht="12">
      <c r="Q153" s="468"/>
      <c r="R153" s="468"/>
      <c r="S153" s="469"/>
      <c r="T153" s="470"/>
      <c r="U153" s="469"/>
      <c r="V153" s="469"/>
      <c r="W153" s="469"/>
    </row>
    <row r="154" spans="17:23" ht="12">
      <c r="Q154" s="468"/>
      <c r="R154" s="468"/>
      <c r="S154" s="469"/>
      <c r="T154" s="470"/>
      <c r="U154" s="469"/>
      <c r="V154" s="469"/>
      <c r="W154" s="469"/>
    </row>
    <row r="155" spans="17:23" ht="12">
      <c r="Q155" s="468"/>
      <c r="R155" s="468"/>
      <c r="S155" s="453"/>
      <c r="T155" s="470"/>
      <c r="U155" s="453"/>
      <c r="V155" s="453"/>
      <c r="W155" s="453"/>
    </row>
    <row r="156" spans="17:23" ht="12">
      <c r="Q156" s="468"/>
      <c r="R156" s="468"/>
      <c r="S156" s="453"/>
      <c r="T156" s="470"/>
      <c r="U156" s="469"/>
      <c r="V156" s="469"/>
      <c r="W156" s="469"/>
    </row>
    <row r="157" spans="17:23" ht="12">
      <c r="Q157" s="468"/>
      <c r="R157" s="468"/>
      <c r="S157" s="453"/>
      <c r="T157" s="470"/>
      <c r="U157" s="453"/>
      <c r="V157" s="453"/>
      <c r="W157" s="453"/>
    </row>
    <row r="158" spans="17:23" ht="12">
      <c r="Q158" s="468"/>
      <c r="R158" s="468"/>
      <c r="S158" s="453"/>
      <c r="T158" s="552"/>
      <c r="U158" s="453"/>
      <c r="V158" s="453"/>
      <c r="W158" s="453"/>
    </row>
    <row r="159" spans="16:23" ht="12">
      <c r="P159" s="553"/>
      <c r="Q159" s="468"/>
      <c r="R159" s="468"/>
      <c r="S159" s="453"/>
      <c r="T159" s="552"/>
      <c r="U159" s="453"/>
      <c r="V159" s="453"/>
      <c r="W159" s="453"/>
    </row>
    <row r="160" spans="17:23" ht="12">
      <c r="Q160" s="554"/>
      <c r="R160" s="554"/>
      <c r="S160" s="453"/>
      <c r="T160" s="470"/>
      <c r="U160" s="453"/>
      <c r="V160" s="453"/>
      <c r="W160" s="453"/>
    </row>
    <row r="161" spans="17:23" ht="12">
      <c r="Q161" s="547"/>
      <c r="R161" s="547"/>
      <c r="S161" s="453"/>
      <c r="T161" s="470"/>
      <c r="U161" s="453"/>
      <c r="V161" s="453"/>
      <c r="W161" s="453"/>
    </row>
    <row r="162" spans="17:23" ht="12">
      <c r="Q162" s="555"/>
      <c r="R162" s="555"/>
      <c r="S162" s="453"/>
      <c r="T162" s="453"/>
      <c r="U162" s="556"/>
      <c r="V162" s="557"/>
      <c r="W162" s="556"/>
    </row>
    <row r="163" ht="12">
      <c r="S163" s="558"/>
    </row>
    <row r="164" spans="17:18" ht="12">
      <c r="Q164" s="554"/>
      <c r="R164" s="554"/>
    </row>
    <row r="165" spans="17:20" ht="12">
      <c r="Q165" s="554"/>
      <c r="R165" s="554"/>
      <c r="S165" s="453"/>
      <c r="T165" s="470"/>
    </row>
    <row r="166" spans="17:20" ht="12">
      <c r="Q166" s="554"/>
      <c r="R166" s="554"/>
      <c r="S166" s="453"/>
      <c r="T166" s="470"/>
    </row>
    <row r="167" spans="17:20" ht="12">
      <c r="Q167" s="554"/>
      <c r="R167" s="554"/>
      <c r="S167" s="453"/>
      <c r="T167" s="470"/>
    </row>
    <row r="168" spans="17:20" ht="12">
      <c r="Q168" s="554"/>
      <c r="R168" s="554"/>
      <c r="S168" s="453"/>
      <c r="T168" s="470"/>
    </row>
    <row r="169" spans="17:20" ht="12">
      <c r="Q169" s="554"/>
      <c r="R169" s="554"/>
      <c r="S169" s="453"/>
      <c r="T169" s="470"/>
    </row>
    <row r="170" spans="17:20" ht="12">
      <c r="Q170" s="554"/>
      <c r="R170" s="554"/>
      <c r="S170" s="453"/>
      <c r="T170" s="470"/>
    </row>
    <row r="171" spans="17:20" ht="12">
      <c r="Q171" s="554"/>
      <c r="R171" s="554"/>
      <c r="S171" s="453"/>
      <c r="T171" s="470"/>
    </row>
    <row r="172" spans="17:20" ht="12">
      <c r="Q172" s="554"/>
      <c r="R172" s="554"/>
      <c r="S172" s="453"/>
      <c r="T172" s="470"/>
    </row>
    <row r="173" spans="17:20" ht="12">
      <c r="Q173" s="554"/>
      <c r="R173" s="554"/>
      <c r="S173" s="453"/>
      <c r="T173" s="470"/>
    </row>
    <row r="174" spans="17:20" ht="12">
      <c r="Q174" s="554"/>
      <c r="R174" s="554"/>
      <c r="S174" s="453"/>
      <c r="T174" s="470"/>
    </row>
    <row r="175" spans="17:20" ht="12">
      <c r="Q175" s="554"/>
      <c r="R175" s="554"/>
      <c r="S175" s="453"/>
      <c r="T175" s="470"/>
    </row>
    <row r="176" spans="17:20" ht="12">
      <c r="Q176" s="554"/>
      <c r="R176" s="554"/>
      <c r="S176" s="453"/>
      <c r="T176" s="470"/>
    </row>
    <row r="177" spans="17:20" ht="12">
      <c r="Q177" s="554"/>
      <c r="R177" s="554"/>
      <c r="S177" s="453"/>
      <c r="T177" s="470"/>
    </row>
    <row r="178" spans="17:20" ht="12">
      <c r="Q178" s="554"/>
      <c r="R178" s="554"/>
      <c r="S178" s="453"/>
      <c r="T178" s="470"/>
    </row>
    <row r="179" spans="17:20" ht="12">
      <c r="Q179" s="559"/>
      <c r="R179" s="559"/>
      <c r="S179" s="558"/>
      <c r="T179" s="470"/>
    </row>
    <row r="180" spans="17:20" ht="12">
      <c r="Q180" s="554"/>
      <c r="R180" s="554"/>
      <c r="S180" s="453"/>
      <c r="T180" s="470"/>
    </row>
    <row r="181" spans="17:20" ht="12">
      <c r="Q181" s="554"/>
      <c r="R181" s="554"/>
      <c r="S181" s="453"/>
      <c r="T181" s="470"/>
    </row>
    <row r="182" spans="17:20" ht="12">
      <c r="Q182" s="554"/>
      <c r="R182" s="554"/>
      <c r="S182" s="453"/>
      <c r="T182" s="470"/>
    </row>
    <row r="183" spans="17:20" ht="12">
      <c r="Q183" s="554"/>
      <c r="R183" s="554"/>
      <c r="S183" s="453"/>
      <c r="T183" s="470"/>
    </row>
    <row r="184" spans="17:20" ht="12">
      <c r="Q184" s="554"/>
      <c r="R184" s="554"/>
      <c r="S184" s="453"/>
      <c r="T184" s="470"/>
    </row>
    <row r="185" spans="17:20" ht="12">
      <c r="Q185" s="554"/>
      <c r="R185" s="554"/>
      <c r="S185" s="453"/>
      <c r="T185" s="470"/>
    </row>
    <row r="186" spans="17:20" ht="12">
      <c r="Q186" s="554"/>
      <c r="R186" s="554"/>
      <c r="S186" s="453"/>
      <c r="T186" s="470"/>
    </row>
    <row r="187" spans="17:20" ht="12">
      <c r="Q187" s="554"/>
      <c r="R187" s="554"/>
      <c r="S187" s="453"/>
      <c r="T187" s="470"/>
    </row>
    <row r="188" spans="17:20" ht="12">
      <c r="Q188" s="554"/>
      <c r="R188" s="554"/>
      <c r="S188" s="453"/>
      <c r="T188" s="470"/>
    </row>
    <row r="189" spans="17:20" ht="12">
      <c r="Q189" s="554"/>
      <c r="R189" s="554"/>
      <c r="S189" s="453"/>
      <c r="T189" s="470"/>
    </row>
    <row r="191" ht="12">
      <c r="V191" s="560"/>
    </row>
    <row r="194" spans="17:23" ht="12">
      <c r="Q194" s="426"/>
      <c r="R194" s="426"/>
      <c r="S194" s="401"/>
      <c r="T194" s="401"/>
      <c r="U194" s="401"/>
      <c r="V194" s="401"/>
      <c r="W194" s="401"/>
    </row>
    <row r="195" spans="17:23" ht="12">
      <c r="Q195" s="426"/>
      <c r="R195" s="426"/>
      <c r="S195" s="401"/>
      <c r="T195" s="401"/>
      <c r="U195" s="401"/>
      <c r="V195" s="401"/>
      <c r="W195" s="401"/>
    </row>
    <row r="196" spans="17:23" ht="12">
      <c r="Q196" s="426"/>
      <c r="R196" s="426"/>
      <c r="S196" s="401"/>
      <c r="T196" s="401"/>
      <c r="U196" s="401"/>
      <c r="V196" s="401"/>
      <c r="W196" s="401"/>
    </row>
    <row r="197" spans="17:23" ht="12">
      <c r="Q197" s="561"/>
      <c r="R197" s="561"/>
      <c r="S197" s="453"/>
      <c r="T197" s="470"/>
      <c r="U197" s="453"/>
      <c r="V197" s="453"/>
      <c r="W197" s="453"/>
    </row>
    <row r="198" spans="17:23" ht="12">
      <c r="Q198" s="561"/>
      <c r="R198" s="561"/>
      <c r="S198" s="453"/>
      <c r="T198" s="470"/>
      <c r="U198" s="453"/>
      <c r="V198" s="453"/>
      <c r="W198" s="453"/>
    </row>
    <row r="199" spans="17:23" ht="12">
      <c r="Q199" s="561"/>
      <c r="R199" s="561"/>
      <c r="S199" s="453"/>
      <c r="T199" s="470"/>
      <c r="U199" s="453"/>
      <c r="V199" s="453"/>
      <c r="W199" s="453"/>
    </row>
    <row r="200" spans="17:23" ht="12">
      <c r="Q200" s="561"/>
      <c r="R200" s="561"/>
      <c r="S200" s="453"/>
      <c r="T200" s="470"/>
      <c r="U200" s="453"/>
      <c r="V200" s="453"/>
      <c r="W200" s="453"/>
    </row>
    <row r="201" spans="17:23" ht="12">
      <c r="Q201" s="561"/>
      <c r="R201" s="561"/>
      <c r="S201" s="453"/>
      <c r="T201" s="470"/>
      <c r="U201" s="453"/>
      <c r="V201" s="453"/>
      <c r="W201" s="453"/>
    </row>
    <row r="202" spans="17:23" ht="12">
      <c r="Q202" s="561"/>
      <c r="R202" s="561"/>
      <c r="S202" s="453"/>
      <c r="T202" s="470"/>
      <c r="U202" s="453"/>
      <c r="V202" s="453"/>
      <c r="W202" s="453"/>
    </row>
    <row r="203" spans="17:23" ht="12">
      <c r="Q203" s="561"/>
      <c r="R203" s="561"/>
      <c r="S203" s="453"/>
      <c r="T203" s="470"/>
      <c r="U203" s="453"/>
      <c r="V203" s="453"/>
      <c r="W203" s="453"/>
    </row>
    <row r="204" spans="17:23" ht="12">
      <c r="Q204" s="561"/>
      <c r="R204" s="561"/>
      <c r="S204" s="453"/>
      <c r="T204" s="470"/>
      <c r="U204" s="453"/>
      <c r="V204" s="453"/>
      <c r="W204" s="453"/>
    </row>
    <row r="205" spans="17:23" ht="12">
      <c r="Q205" s="561"/>
      <c r="R205" s="561"/>
      <c r="S205" s="453"/>
      <c r="T205" s="470"/>
      <c r="U205" s="453"/>
      <c r="V205" s="453"/>
      <c r="W205" s="453"/>
    </row>
    <row r="206" spans="17:23" ht="12">
      <c r="Q206" s="561"/>
      <c r="R206" s="561"/>
      <c r="S206" s="453"/>
      <c r="T206" s="470"/>
      <c r="U206" s="453"/>
      <c r="V206" s="453"/>
      <c r="W206" s="453"/>
    </row>
    <row r="207" spans="17:23" ht="12">
      <c r="Q207" s="561"/>
      <c r="R207" s="561"/>
      <c r="S207" s="453"/>
      <c r="T207" s="470"/>
      <c r="U207" s="453"/>
      <c r="V207" s="453"/>
      <c r="W207" s="453"/>
    </row>
    <row r="208" spans="17:23" ht="12">
      <c r="Q208" s="561"/>
      <c r="R208" s="561"/>
      <c r="S208" s="453"/>
      <c r="T208" s="470"/>
      <c r="U208" s="453"/>
      <c r="V208" s="453"/>
      <c r="W208" s="453"/>
    </row>
    <row r="209" spans="17:23" ht="12">
      <c r="Q209" s="561"/>
      <c r="R209" s="561"/>
      <c r="S209" s="453"/>
      <c r="T209" s="470"/>
      <c r="U209" s="453"/>
      <c r="V209" s="453"/>
      <c r="W209" s="453"/>
    </row>
    <row r="210" spans="17:23" ht="12">
      <c r="Q210" s="561"/>
      <c r="R210" s="561"/>
      <c r="S210" s="453"/>
      <c r="T210" s="470"/>
      <c r="U210" s="453"/>
      <c r="V210" s="453"/>
      <c r="W210" s="453"/>
    </row>
    <row r="211" spans="17:23" ht="12">
      <c r="Q211" s="561"/>
      <c r="R211" s="561"/>
      <c r="S211" s="453"/>
      <c r="T211" s="470"/>
      <c r="U211" s="453"/>
      <c r="V211" s="453"/>
      <c r="W211" s="453"/>
    </row>
    <row r="212" spans="17:23" ht="12">
      <c r="Q212" s="561"/>
      <c r="R212" s="561"/>
      <c r="S212" s="453"/>
      <c r="T212" s="470"/>
      <c r="U212" s="453"/>
      <c r="V212" s="453"/>
      <c r="W212" s="453"/>
    </row>
    <row r="213" spans="17:23" ht="12">
      <c r="Q213" s="561"/>
      <c r="R213" s="561"/>
      <c r="S213" s="453"/>
      <c r="T213" s="470"/>
      <c r="U213" s="453"/>
      <c r="V213" s="453"/>
      <c r="W213" s="453"/>
    </row>
    <row r="214" spans="17:23" ht="12">
      <c r="Q214" s="426"/>
      <c r="R214" s="426"/>
      <c r="S214" s="401"/>
      <c r="T214" s="401"/>
      <c r="U214" s="401"/>
      <c r="V214" s="401"/>
      <c r="W214" s="401"/>
    </row>
    <row r="215" spans="17:23" ht="12">
      <c r="Q215" s="426"/>
      <c r="R215" s="426"/>
      <c r="S215" s="401"/>
      <c r="T215" s="401"/>
      <c r="U215" s="401"/>
      <c r="V215" s="401"/>
      <c r="W215" s="401"/>
    </row>
    <row r="216" spans="19:23" ht="12">
      <c r="S216" s="505"/>
      <c r="T216" s="505"/>
      <c r="U216" s="505"/>
      <c r="V216" s="505"/>
      <c r="W216" s="505"/>
    </row>
    <row r="217" spans="16:23" ht="12">
      <c r="P217" s="553"/>
      <c r="S217" s="505"/>
      <c r="T217" s="505"/>
      <c r="U217" s="505"/>
      <c r="V217" s="505"/>
      <c r="W217" s="505"/>
    </row>
    <row r="218" spans="16:23" ht="12">
      <c r="P218" s="553"/>
      <c r="S218" s="505"/>
      <c r="T218" s="505"/>
      <c r="U218" s="505"/>
      <c r="V218" s="505"/>
      <c r="W218" s="505"/>
    </row>
    <row r="219" spans="16:23" ht="12">
      <c r="P219" s="553"/>
      <c r="S219" s="505"/>
      <c r="T219" s="505"/>
      <c r="U219" s="505"/>
      <c r="V219" s="505"/>
      <c r="W219" s="505"/>
    </row>
    <row r="220" spans="16:23" ht="12">
      <c r="P220" s="553"/>
      <c r="S220" s="505"/>
      <c r="T220" s="505"/>
      <c r="U220" s="505"/>
      <c r="V220" s="505"/>
      <c r="W220" s="505"/>
    </row>
    <row r="221" spans="19:23" ht="12">
      <c r="S221" s="505"/>
      <c r="T221" s="505"/>
      <c r="U221" s="505"/>
      <c r="V221" s="505"/>
      <c r="W221" s="505"/>
    </row>
    <row r="222" spans="16:23" ht="12">
      <c r="P222" s="553"/>
      <c r="S222" s="505"/>
      <c r="T222" s="505"/>
      <c r="U222" s="505"/>
      <c r="V222" s="505"/>
      <c r="W222" s="505"/>
    </row>
    <row r="223" spans="16:23" ht="12">
      <c r="P223" s="553"/>
      <c r="S223" s="505"/>
      <c r="T223" s="505"/>
      <c r="U223" s="505"/>
      <c r="V223" s="505"/>
      <c r="W223" s="505"/>
    </row>
    <row r="224" spans="16:23" ht="12">
      <c r="P224" s="553"/>
      <c r="S224" s="505"/>
      <c r="T224" s="505"/>
      <c r="U224" s="505"/>
      <c r="V224" s="505"/>
      <c r="W224" s="505"/>
    </row>
    <row r="225" spans="16:23" ht="12">
      <c r="P225" s="553"/>
      <c r="S225" s="505"/>
      <c r="T225" s="505"/>
      <c r="U225" s="505"/>
      <c r="V225" s="505"/>
      <c r="W225" s="505"/>
    </row>
    <row r="226" spans="16:23" ht="12">
      <c r="P226" s="553"/>
      <c r="S226" s="505"/>
      <c r="T226" s="505"/>
      <c r="U226" s="505"/>
      <c r="V226" s="505"/>
      <c r="W226" s="505"/>
    </row>
    <row r="227" spans="16:23" ht="12">
      <c r="P227" s="553"/>
      <c r="S227" s="505"/>
      <c r="T227" s="505"/>
      <c r="U227" s="505"/>
      <c r="V227" s="505"/>
      <c r="W227" s="505"/>
    </row>
    <row r="228" spans="16:23" ht="12">
      <c r="P228" s="553"/>
      <c r="S228" s="505"/>
      <c r="T228" s="505"/>
      <c r="U228" s="505"/>
      <c r="V228" s="505"/>
      <c r="W228" s="505"/>
    </row>
    <row r="229" spans="16:23" ht="12">
      <c r="P229" s="553"/>
      <c r="S229" s="505"/>
      <c r="T229" s="505"/>
      <c r="U229" s="505"/>
      <c r="V229" s="505"/>
      <c r="W229" s="505"/>
    </row>
    <row r="230" spans="16:23" ht="12">
      <c r="P230" s="553"/>
      <c r="S230" s="505"/>
      <c r="T230" s="505"/>
      <c r="U230" s="505"/>
      <c r="V230" s="505"/>
      <c r="W230" s="505"/>
    </row>
    <row r="231" spans="16:23" ht="12">
      <c r="P231" s="553"/>
      <c r="S231" s="505"/>
      <c r="T231" s="505"/>
      <c r="U231" s="505"/>
      <c r="V231" s="505"/>
      <c r="W231" s="505"/>
    </row>
    <row r="232" spans="16:23" ht="12">
      <c r="P232" s="553"/>
      <c r="S232" s="505"/>
      <c r="T232" s="505"/>
      <c r="U232" s="505"/>
      <c r="V232" s="505"/>
      <c r="W232" s="505"/>
    </row>
    <row r="233" spans="16:23" ht="12">
      <c r="P233" s="553"/>
      <c r="S233" s="505"/>
      <c r="T233" s="505"/>
      <c r="U233" s="505"/>
      <c r="V233" s="505"/>
      <c r="W233" s="505"/>
    </row>
    <row r="234" spans="16:23" ht="12">
      <c r="P234" s="553"/>
      <c r="S234" s="505"/>
      <c r="T234" s="505"/>
      <c r="U234" s="505"/>
      <c r="V234" s="505"/>
      <c r="W234" s="505"/>
    </row>
    <row r="235" spans="16:23" ht="12">
      <c r="P235" s="553"/>
      <c r="S235" s="505"/>
      <c r="T235" s="505"/>
      <c r="U235" s="505"/>
      <c r="V235" s="505"/>
      <c r="W235" s="505"/>
    </row>
    <row r="236" spans="19:23" ht="12">
      <c r="S236" s="505"/>
      <c r="T236" s="505"/>
      <c r="U236" s="505"/>
      <c r="V236" s="505"/>
      <c r="W236" s="505"/>
    </row>
    <row r="237" spans="19:23" ht="12">
      <c r="S237" s="505"/>
      <c r="T237" s="505"/>
      <c r="U237" s="505"/>
      <c r="V237" s="505"/>
      <c r="W237" s="505"/>
    </row>
    <row r="238" spans="19:23" ht="12">
      <c r="S238" s="505"/>
      <c r="T238" s="505"/>
      <c r="U238" s="505"/>
      <c r="V238" s="505"/>
      <c r="W238" s="505"/>
    </row>
    <row r="239" spans="19:23" ht="12">
      <c r="S239" s="505"/>
      <c r="T239" s="505"/>
      <c r="U239" s="505"/>
      <c r="V239" s="505"/>
      <c r="W239" s="505"/>
    </row>
    <row r="240" spans="19:23" ht="12">
      <c r="S240" s="505"/>
      <c r="T240" s="505"/>
      <c r="U240" s="505"/>
      <c r="V240" s="505"/>
      <c r="W240" s="505"/>
    </row>
    <row r="241" spans="19:23" ht="12">
      <c r="S241" s="505"/>
      <c r="T241" s="505"/>
      <c r="U241" s="505"/>
      <c r="V241" s="505"/>
      <c r="W241" s="505"/>
    </row>
    <row r="242" spans="19:23" ht="12">
      <c r="S242" s="505"/>
      <c r="T242" s="505"/>
      <c r="U242" s="505"/>
      <c r="V242" s="505"/>
      <c r="W242" s="505"/>
    </row>
    <row r="243" spans="19:23" ht="12">
      <c r="S243" s="505"/>
      <c r="T243" s="505"/>
      <c r="U243" s="505"/>
      <c r="V243" s="505"/>
      <c r="W243" s="505"/>
    </row>
    <row r="244" spans="19:23" ht="12">
      <c r="S244" s="505"/>
      <c r="T244" s="505"/>
      <c r="U244" s="505"/>
      <c r="V244" s="505"/>
      <c r="W244" s="505"/>
    </row>
    <row r="245" spans="19:23" ht="12">
      <c r="S245" s="505"/>
      <c r="T245" s="505"/>
      <c r="U245" s="505"/>
      <c r="V245" s="505"/>
      <c r="W245" s="505"/>
    </row>
    <row r="246" spans="19:23" ht="12">
      <c r="S246" s="505"/>
      <c r="T246" s="505"/>
      <c r="U246" s="505"/>
      <c r="V246" s="505"/>
      <c r="W246" s="505"/>
    </row>
    <row r="247" spans="19:23" ht="12">
      <c r="S247" s="505"/>
      <c r="T247" s="505"/>
      <c r="U247" s="505"/>
      <c r="V247" s="505"/>
      <c r="W247" s="505"/>
    </row>
    <row r="248" spans="19:23" ht="12">
      <c r="S248" s="505"/>
      <c r="T248" s="505"/>
      <c r="U248" s="505"/>
      <c r="V248" s="505"/>
      <c r="W248" s="505"/>
    </row>
    <row r="249" spans="19:23" ht="12">
      <c r="S249" s="505"/>
      <c r="T249" s="505"/>
      <c r="U249" s="505"/>
      <c r="V249" s="505"/>
      <c r="W249" s="505"/>
    </row>
    <row r="250" spans="19:23" ht="12">
      <c r="S250" s="505"/>
      <c r="T250" s="505"/>
      <c r="U250" s="505"/>
      <c r="V250" s="505"/>
      <c r="W250" s="505"/>
    </row>
    <row r="251" spans="19:23" ht="12">
      <c r="S251" s="505"/>
      <c r="T251" s="505"/>
      <c r="U251" s="505"/>
      <c r="V251" s="505"/>
      <c r="W251" s="505"/>
    </row>
    <row r="252" spans="19:23" ht="12">
      <c r="S252" s="505"/>
      <c r="T252" s="505"/>
      <c r="U252" s="505"/>
      <c r="V252" s="505"/>
      <c r="W252" s="505"/>
    </row>
    <row r="253" spans="19:23" ht="12">
      <c r="S253" s="505"/>
      <c r="T253" s="505"/>
      <c r="U253" s="505"/>
      <c r="V253" s="505"/>
      <c r="W253" s="505"/>
    </row>
    <row r="254" spans="19:23" ht="12">
      <c r="S254" s="505"/>
      <c r="T254" s="505"/>
      <c r="U254" s="505"/>
      <c r="V254" s="505"/>
      <c r="W254" s="505"/>
    </row>
    <row r="255" spans="19:23" ht="12">
      <c r="S255" s="505"/>
      <c r="T255" s="505"/>
      <c r="U255" s="505"/>
      <c r="V255" s="505"/>
      <c r="W255" s="505"/>
    </row>
    <row r="256" spans="19:23" ht="12">
      <c r="S256" s="505"/>
      <c r="T256" s="505"/>
      <c r="U256" s="505"/>
      <c r="V256" s="505"/>
      <c r="W256" s="505"/>
    </row>
    <row r="257" spans="19:23" ht="12">
      <c r="S257" s="505"/>
      <c r="T257" s="505"/>
      <c r="U257" s="505"/>
      <c r="V257" s="505"/>
      <c r="W257" s="505"/>
    </row>
    <row r="258" spans="19:23" ht="12">
      <c r="S258" s="505"/>
      <c r="T258" s="505"/>
      <c r="U258" s="505"/>
      <c r="V258" s="505"/>
      <c r="W258" s="505"/>
    </row>
    <row r="259" spans="19:23" ht="12">
      <c r="S259" s="505"/>
      <c r="T259" s="505"/>
      <c r="U259" s="505"/>
      <c r="V259" s="505"/>
      <c r="W259" s="505"/>
    </row>
    <row r="260" spans="19:23" ht="12">
      <c r="S260" s="505"/>
      <c r="T260" s="505"/>
      <c r="U260" s="505"/>
      <c r="V260" s="505"/>
      <c r="W260" s="505"/>
    </row>
    <row r="261" spans="19:23" ht="12">
      <c r="S261" s="505"/>
      <c r="T261" s="505"/>
      <c r="U261" s="505"/>
      <c r="V261" s="505"/>
      <c r="W261" s="505"/>
    </row>
    <row r="262" spans="19:23" ht="12">
      <c r="S262" s="505"/>
      <c r="T262" s="505"/>
      <c r="U262" s="505"/>
      <c r="V262" s="505"/>
      <c r="W262" s="505"/>
    </row>
    <row r="263" spans="19:23" ht="12">
      <c r="S263" s="505"/>
      <c r="T263" s="505"/>
      <c r="U263" s="505"/>
      <c r="V263" s="505"/>
      <c r="W263" s="505"/>
    </row>
    <row r="264" spans="19:23" ht="12">
      <c r="S264" s="505"/>
      <c r="T264" s="505"/>
      <c r="U264" s="505"/>
      <c r="V264" s="505"/>
      <c r="W264" s="505"/>
    </row>
    <row r="265" spans="19:23" ht="12">
      <c r="S265" s="505"/>
      <c r="T265" s="505"/>
      <c r="U265" s="505"/>
      <c r="V265" s="505"/>
      <c r="W265" s="505"/>
    </row>
    <row r="266" spans="19:23" ht="12">
      <c r="S266" s="505"/>
      <c r="T266" s="505"/>
      <c r="U266" s="505"/>
      <c r="V266" s="505"/>
      <c r="W266" s="505"/>
    </row>
    <row r="267" spans="19:23" ht="12">
      <c r="S267" s="505"/>
      <c r="T267" s="505"/>
      <c r="U267" s="505"/>
      <c r="V267" s="505"/>
      <c r="W267" s="505"/>
    </row>
    <row r="268" spans="19:23" ht="12">
      <c r="S268" s="505"/>
      <c r="T268" s="505"/>
      <c r="U268" s="505"/>
      <c r="V268" s="505"/>
      <c r="W268" s="505"/>
    </row>
    <row r="269" spans="19:23" ht="12">
      <c r="S269" s="505"/>
      <c r="T269" s="505"/>
      <c r="U269" s="505"/>
      <c r="V269" s="505"/>
      <c r="W269" s="505"/>
    </row>
    <row r="270" spans="19:23" ht="12">
      <c r="S270" s="505"/>
      <c r="T270" s="505"/>
      <c r="U270" s="505"/>
      <c r="V270" s="505"/>
      <c r="W270" s="505"/>
    </row>
    <row r="271" spans="19:23" ht="12">
      <c r="S271" s="505"/>
      <c r="T271" s="505"/>
      <c r="U271" s="505"/>
      <c r="V271" s="505"/>
      <c r="W271" s="505"/>
    </row>
    <row r="272" spans="19:23" ht="12">
      <c r="S272" s="505"/>
      <c r="T272" s="505"/>
      <c r="U272" s="505"/>
      <c r="V272" s="505"/>
      <c r="W272" s="505"/>
    </row>
    <row r="273" spans="19:23" ht="12">
      <c r="S273" s="505"/>
      <c r="T273" s="505"/>
      <c r="U273" s="505"/>
      <c r="V273" s="505"/>
      <c r="W273" s="505"/>
    </row>
    <row r="274" spans="19:23" ht="12">
      <c r="S274" s="505"/>
      <c r="T274" s="505"/>
      <c r="U274" s="505"/>
      <c r="V274" s="505"/>
      <c r="W274" s="505"/>
    </row>
    <row r="275" spans="19:23" ht="12">
      <c r="S275" s="505"/>
      <c r="T275" s="505"/>
      <c r="U275" s="505"/>
      <c r="V275" s="505"/>
      <c r="W275" s="505"/>
    </row>
    <row r="276" spans="19:23" ht="12">
      <c r="S276" s="505"/>
      <c r="T276" s="505"/>
      <c r="U276" s="505"/>
      <c r="V276" s="505"/>
      <c r="W276" s="505"/>
    </row>
    <row r="277" spans="19:23" ht="12">
      <c r="S277" s="505"/>
      <c r="T277" s="505"/>
      <c r="U277" s="505"/>
      <c r="V277" s="505"/>
      <c r="W277" s="505"/>
    </row>
    <row r="278" spans="19:23" ht="12">
      <c r="S278" s="505"/>
      <c r="T278" s="505"/>
      <c r="U278" s="505"/>
      <c r="V278" s="505"/>
      <c r="W278" s="505"/>
    </row>
    <row r="279" spans="19:23" ht="12">
      <c r="S279" s="505"/>
      <c r="T279" s="505"/>
      <c r="U279" s="505"/>
      <c r="V279" s="505"/>
      <c r="W279" s="505"/>
    </row>
    <row r="280" spans="19:23" ht="12">
      <c r="S280" s="505"/>
      <c r="T280" s="505"/>
      <c r="U280" s="505"/>
      <c r="V280" s="505"/>
      <c r="W280" s="505"/>
    </row>
    <row r="281" spans="19:23" ht="12">
      <c r="S281" s="505"/>
      <c r="T281" s="505"/>
      <c r="U281" s="505"/>
      <c r="V281" s="505"/>
      <c r="W281" s="505"/>
    </row>
    <row r="282" spans="19:23" ht="12">
      <c r="S282" s="505"/>
      <c r="T282" s="505"/>
      <c r="U282" s="505"/>
      <c r="V282" s="505"/>
      <c r="W282" s="505"/>
    </row>
    <row r="283" spans="19:23" ht="12">
      <c r="S283" s="505"/>
      <c r="T283" s="505"/>
      <c r="U283" s="505"/>
      <c r="V283" s="505"/>
      <c r="W283" s="505"/>
    </row>
    <row r="284" spans="19:23" ht="12">
      <c r="S284" s="505"/>
      <c r="T284" s="505"/>
      <c r="U284" s="505"/>
      <c r="V284" s="505"/>
      <c r="W284" s="505"/>
    </row>
    <row r="285" spans="19:23" ht="12">
      <c r="S285" s="505"/>
      <c r="T285" s="505"/>
      <c r="U285" s="505"/>
      <c r="V285" s="505"/>
      <c r="W285" s="505"/>
    </row>
    <row r="286" spans="19:23" ht="12">
      <c r="S286" s="505"/>
      <c r="T286" s="505"/>
      <c r="U286" s="505"/>
      <c r="V286" s="505"/>
      <c r="W286" s="505"/>
    </row>
    <row r="287" spans="19:23" ht="12">
      <c r="S287" s="505"/>
      <c r="T287" s="505"/>
      <c r="U287" s="505"/>
      <c r="V287" s="505"/>
      <c r="W287" s="505"/>
    </row>
    <row r="288" spans="19:23" ht="12">
      <c r="S288" s="505"/>
      <c r="T288" s="505"/>
      <c r="U288" s="505"/>
      <c r="V288" s="505"/>
      <c r="W288" s="505"/>
    </row>
    <row r="289" spans="19:23" ht="12">
      <c r="S289" s="505"/>
      <c r="T289" s="505"/>
      <c r="U289" s="505"/>
      <c r="V289" s="505"/>
      <c r="W289" s="505"/>
    </row>
    <row r="290" spans="19:23" ht="12">
      <c r="S290" s="505"/>
      <c r="T290" s="505"/>
      <c r="U290" s="505"/>
      <c r="V290" s="505"/>
      <c r="W290" s="505"/>
    </row>
    <row r="291" spans="19:23" ht="12">
      <c r="S291" s="505"/>
      <c r="T291" s="505"/>
      <c r="U291" s="505"/>
      <c r="V291" s="505"/>
      <c r="W291" s="505"/>
    </row>
    <row r="292" spans="19:23" ht="12">
      <c r="S292" s="505"/>
      <c r="T292" s="505"/>
      <c r="U292" s="505"/>
      <c r="V292" s="505"/>
      <c r="W292" s="505"/>
    </row>
    <row r="293" spans="19:23" ht="12">
      <c r="S293" s="505"/>
      <c r="T293" s="505"/>
      <c r="U293" s="505"/>
      <c r="V293" s="505"/>
      <c r="W293" s="505"/>
    </row>
    <row r="294" spans="19:23" ht="12">
      <c r="S294" s="505"/>
      <c r="T294" s="505"/>
      <c r="U294" s="505"/>
      <c r="V294" s="505"/>
      <c r="W294" s="505"/>
    </row>
    <row r="295" spans="19:23" ht="12">
      <c r="S295" s="505"/>
      <c r="T295" s="505"/>
      <c r="U295" s="505"/>
      <c r="V295" s="505"/>
      <c r="W295" s="505"/>
    </row>
    <row r="296" spans="19:23" ht="12">
      <c r="S296" s="505"/>
      <c r="T296" s="505"/>
      <c r="U296" s="505"/>
      <c r="V296" s="505"/>
      <c r="W296" s="505"/>
    </row>
    <row r="297" spans="19:23" ht="12">
      <c r="S297" s="505"/>
      <c r="T297" s="505"/>
      <c r="U297" s="505"/>
      <c r="V297" s="505"/>
      <c r="W297" s="505"/>
    </row>
    <row r="298" spans="19:23" ht="12">
      <c r="S298" s="505"/>
      <c r="T298" s="505"/>
      <c r="U298" s="505"/>
      <c r="V298" s="505"/>
      <c r="W298" s="505"/>
    </row>
    <row r="299" spans="19:23" ht="12">
      <c r="S299" s="505"/>
      <c r="T299" s="505"/>
      <c r="U299" s="505"/>
      <c r="V299" s="505"/>
      <c r="W299" s="505"/>
    </row>
    <row r="300" spans="19:23" ht="12">
      <c r="S300" s="505"/>
      <c r="T300" s="505"/>
      <c r="U300" s="505"/>
      <c r="V300" s="505"/>
      <c r="W300" s="505"/>
    </row>
    <row r="301" spans="19:23" ht="12">
      <c r="S301" s="505"/>
      <c r="T301" s="505"/>
      <c r="U301" s="505"/>
      <c r="V301" s="505"/>
      <c r="W301" s="505"/>
    </row>
    <row r="302" spans="19:23" ht="12">
      <c r="S302" s="505"/>
      <c r="T302" s="505"/>
      <c r="U302" s="505"/>
      <c r="V302" s="505"/>
      <c r="W302" s="505"/>
    </row>
    <row r="303" spans="19:23" ht="12">
      <c r="S303" s="505"/>
      <c r="T303" s="505"/>
      <c r="U303" s="505"/>
      <c r="V303" s="505"/>
      <c r="W303" s="505"/>
    </row>
    <row r="304" spans="19:23" ht="12">
      <c r="S304" s="505"/>
      <c r="T304" s="505"/>
      <c r="U304" s="505"/>
      <c r="V304" s="505"/>
      <c r="W304" s="505"/>
    </row>
    <row r="305" spans="19:23" ht="12">
      <c r="S305" s="505"/>
      <c r="T305" s="505"/>
      <c r="U305" s="505"/>
      <c r="V305" s="505"/>
      <c r="W305" s="505"/>
    </row>
    <row r="306" spans="19:23" ht="12">
      <c r="S306" s="505"/>
      <c r="T306" s="505"/>
      <c r="U306" s="505"/>
      <c r="V306" s="505"/>
      <c r="W306" s="505"/>
    </row>
    <row r="307" spans="19:23" ht="12">
      <c r="S307" s="505"/>
      <c r="T307" s="505"/>
      <c r="U307" s="505"/>
      <c r="V307" s="505"/>
      <c r="W307" s="505"/>
    </row>
    <row r="308" spans="19:23" ht="12">
      <c r="S308" s="505"/>
      <c r="T308" s="505"/>
      <c r="U308" s="505"/>
      <c r="V308" s="505"/>
      <c r="W308" s="505"/>
    </row>
    <row r="309" spans="19:23" ht="12">
      <c r="S309" s="505"/>
      <c r="T309" s="505"/>
      <c r="U309" s="505"/>
      <c r="V309" s="505"/>
      <c r="W309" s="505"/>
    </row>
    <row r="310" spans="19:23" ht="12">
      <c r="S310" s="505"/>
      <c r="T310" s="505"/>
      <c r="U310" s="505"/>
      <c r="V310" s="505"/>
      <c r="W310" s="505"/>
    </row>
    <row r="311" spans="19:23" ht="12">
      <c r="S311" s="505"/>
      <c r="T311" s="505"/>
      <c r="U311" s="505"/>
      <c r="V311" s="505"/>
      <c r="W311" s="505"/>
    </row>
    <row r="312" spans="19:23" ht="12">
      <c r="S312" s="505"/>
      <c r="T312" s="505"/>
      <c r="U312" s="505"/>
      <c r="V312" s="505"/>
      <c r="W312" s="505"/>
    </row>
    <row r="313" spans="19:23" ht="12">
      <c r="S313" s="505"/>
      <c r="T313" s="505"/>
      <c r="U313" s="505"/>
      <c r="V313" s="505"/>
      <c r="W313" s="505"/>
    </row>
    <row r="314" spans="19:23" ht="12">
      <c r="S314" s="505"/>
      <c r="T314" s="505"/>
      <c r="U314" s="505"/>
      <c r="V314" s="505"/>
      <c r="W314" s="505"/>
    </row>
    <row r="315" spans="19:23" ht="12">
      <c r="S315" s="505"/>
      <c r="T315" s="505"/>
      <c r="U315" s="505"/>
      <c r="V315" s="505"/>
      <c r="W315" s="505"/>
    </row>
    <row r="316" spans="19:23" ht="12">
      <c r="S316" s="505"/>
      <c r="T316" s="505"/>
      <c r="U316" s="505"/>
      <c r="V316" s="505"/>
      <c r="W316" s="505"/>
    </row>
    <row r="317" spans="19:23" ht="12">
      <c r="S317" s="505"/>
      <c r="T317" s="505"/>
      <c r="U317" s="505"/>
      <c r="V317" s="505"/>
      <c r="W317" s="505"/>
    </row>
    <row r="318" spans="19:23" ht="12">
      <c r="S318" s="505"/>
      <c r="T318" s="505"/>
      <c r="U318" s="505"/>
      <c r="V318" s="505"/>
      <c r="W318" s="505"/>
    </row>
    <row r="319" spans="19:23" ht="12">
      <c r="S319" s="505"/>
      <c r="T319" s="505"/>
      <c r="U319" s="505"/>
      <c r="V319" s="505"/>
      <c r="W319" s="505"/>
    </row>
    <row r="320" spans="19:23" ht="12">
      <c r="S320" s="505"/>
      <c r="T320" s="505"/>
      <c r="U320" s="505"/>
      <c r="V320" s="505"/>
      <c r="W320" s="505"/>
    </row>
    <row r="321" spans="19:23" ht="12">
      <c r="S321" s="505"/>
      <c r="T321" s="505"/>
      <c r="U321" s="505"/>
      <c r="V321" s="505"/>
      <c r="W321" s="505"/>
    </row>
    <row r="322" spans="19:23" ht="12">
      <c r="S322" s="505"/>
      <c r="T322" s="505"/>
      <c r="U322" s="505"/>
      <c r="V322" s="505"/>
      <c r="W322" s="505"/>
    </row>
    <row r="323" spans="19:23" ht="12">
      <c r="S323" s="505"/>
      <c r="T323" s="505"/>
      <c r="U323" s="505"/>
      <c r="V323" s="505"/>
      <c r="W323" s="505"/>
    </row>
    <row r="324" spans="19:23" ht="12">
      <c r="S324" s="505"/>
      <c r="T324" s="505"/>
      <c r="U324" s="505"/>
      <c r="V324" s="505"/>
      <c r="W324" s="505"/>
    </row>
    <row r="325" spans="19:23" ht="12">
      <c r="S325" s="505"/>
      <c r="T325" s="505"/>
      <c r="U325" s="505"/>
      <c r="V325" s="505"/>
      <c r="W325" s="505"/>
    </row>
    <row r="326" spans="19:23" ht="12">
      <c r="S326" s="505"/>
      <c r="T326" s="505"/>
      <c r="U326" s="505"/>
      <c r="V326" s="505"/>
      <c r="W326" s="505"/>
    </row>
    <row r="327" spans="19:23" ht="12">
      <c r="S327" s="505"/>
      <c r="T327" s="505"/>
      <c r="U327" s="505"/>
      <c r="V327" s="505"/>
      <c r="W327" s="505"/>
    </row>
    <row r="328" spans="19:23" ht="12">
      <c r="S328" s="505"/>
      <c r="T328" s="505"/>
      <c r="U328" s="505"/>
      <c r="V328" s="505"/>
      <c r="W328" s="505"/>
    </row>
    <row r="329" spans="19:23" ht="12">
      <c r="S329" s="505"/>
      <c r="T329" s="505"/>
      <c r="U329" s="505"/>
      <c r="V329" s="505"/>
      <c r="W329" s="505"/>
    </row>
    <row r="330" spans="19:23" ht="12">
      <c r="S330" s="505"/>
      <c r="T330" s="505"/>
      <c r="U330" s="505"/>
      <c r="V330" s="505"/>
      <c r="W330" s="505"/>
    </row>
    <row r="331" spans="19:23" ht="12">
      <c r="S331" s="505"/>
      <c r="T331" s="505"/>
      <c r="U331" s="505"/>
      <c r="V331" s="505"/>
      <c r="W331" s="505"/>
    </row>
    <row r="332" spans="19:23" ht="12">
      <c r="S332" s="505"/>
      <c r="T332" s="505"/>
      <c r="U332" s="505"/>
      <c r="V332" s="505"/>
      <c r="W332" s="505"/>
    </row>
    <row r="333" spans="19:23" ht="12">
      <c r="S333" s="505"/>
      <c r="T333" s="505"/>
      <c r="U333" s="505"/>
      <c r="V333" s="505"/>
      <c r="W333" s="505"/>
    </row>
    <row r="334" spans="19:23" ht="12">
      <c r="S334" s="505"/>
      <c r="T334" s="505"/>
      <c r="U334" s="505"/>
      <c r="V334" s="505"/>
      <c r="W334" s="505"/>
    </row>
    <row r="335" spans="19:23" ht="12">
      <c r="S335" s="505"/>
      <c r="T335" s="505"/>
      <c r="U335" s="505"/>
      <c r="V335" s="505"/>
      <c r="W335" s="505"/>
    </row>
    <row r="336" spans="19:23" ht="12">
      <c r="S336" s="505"/>
      <c r="T336" s="505"/>
      <c r="U336" s="505"/>
      <c r="V336" s="505"/>
      <c r="W336" s="505"/>
    </row>
    <row r="337" spans="19:23" ht="12">
      <c r="S337" s="505"/>
      <c r="T337" s="505"/>
      <c r="U337" s="505"/>
      <c r="V337" s="505"/>
      <c r="W337" s="505"/>
    </row>
    <row r="338" spans="19:23" ht="12">
      <c r="S338" s="505"/>
      <c r="T338" s="505"/>
      <c r="U338" s="505"/>
      <c r="V338" s="505"/>
      <c r="W338" s="505"/>
    </row>
    <row r="339" spans="19:23" ht="12">
      <c r="S339" s="505"/>
      <c r="T339" s="505"/>
      <c r="U339" s="505"/>
      <c r="V339" s="505"/>
      <c r="W339" s="505"/>
    </row>
    <row r="340" spans="19:23" ht="12">
      <c r="S340" s="505"/>
      <c r="T340" s="505"/>
      <c r="U340" s="505"/>
      <c r="V340" s="505"/>
      <c r="W340" s="505"/>
    </row>
    <row r="341" spans="19:23" ht="12">
      <c r="S341" s="505"/>
      <c r="T341" s="505"/>
      <c r="U341" s="505"/>
      <c r="V341" s="505"/>
      <c r="W341" s="505"/>
    </row>
    <row r="342" spans="19:23" ht="12">
      <c r="S342" s="505"/>
      <c r="T342" s="505"/>
      <c r="U342" s="505"/>
      <c r="V342" s="505"/>
      <c r="W342" s="505"/>
    </row>
    <row r="343" spans="19:23" ht="12">
      <c r="S343" s="505"/>
      <c r="T343" s="505"/>
      <c r="U343" s="505"/>
      <c r="V343" s="505"/>
      <c r="W343" s="505"/>
    </row>
    <row r="344" spans="19:23" ht="12">
      <c r="S344" s="505"/>
      <c r="T344" s="505"/>
      <c r="U344" s="505"/>
      <c r="V344" s="505"/>
      <c r="W344" s="505"/>
    </row>
    <row r="345" spans="19:23" ht="12">
      <c r="S345" s="505"/>
      <c r="T345" s="505"/>
      <c r="U345" s="505"/>
      <c r="V345" s="505"/>
      <c r="W345" s="505"/>
    </row>
    <row r="346" spans="19:23" ht="12">
      <c r="S346" s="505"/>
      <c r="T346" s="505"/>
      <c r="U346" s="505"/>
      <c r="V346" s="505"/>
      <c r="W346" s="505"/>
    </row>
    <row r="347" spans="19:23" ht="12">
      <c r="S347" s="505"/>
      <c r="T347" s="505"/>
      <c r="U347" s="505"/>
      <c r="V347" s="505"/>
      <c r="W347" s="505"/>
    </row>
    <row r="348" spans="19:23" ht="12">
      <c r="S348" s="505"/>
      <c r="T348" s="505"/>
      <c r="U348" s="505"/>
      <c r="V348" s="505"/>
      <c r="W348" s="505"/>
    </row>
    <row r="349" spans="19:23" ht="12">
      <c r="S349" s="505"/>
      <c r="T349" s="505"/>
      <c r="U349" s="505"/>
      <c r="V349" s="505"/>
      <c r="W349" s="505"/>
    </row>
    <row r="350" spans="19:23" ht="12">
      <c r="S350" s="505"/>
      <c r="T350" s="505"/>
      <c r="U350" s="505"/>
      <c r="V350" s="505"/>
      <c r="W350" s="505"/>
    </row>
    <row r="351" spans="19:23" ht="12">
      <c r="S351" s="505"/>
      <c r="T351" s="505"/>
      <c r="U351" s="505"/>
      <c r="V351" s="505"/>
      <c r="W351" s="505"/>
    </row>
    <row r="352" spans="19:23" ht="12">
      <c r="S352" s="505"/>
      <c r="T352" s="505"/>
      <c r="U352" s="505"/>
      <c r="V352" s="505"/>
      <c r="W352" s="505"/>
    </row>
    <row r="353" spans="19:23" ht="12">
      <c r="S353" s="505"/>
      <c r="T353" s="505"/>
      <c r="U353" s="505"/>
      <c r="V353" s="505"/>
      <c r="W353" s="505"/>
    </row>
    <row r="354" spans="19:23" ht="12">
      <c r="S354" s="505"/>
      <c r="T354" s="505"/>
      <c r="U354" s="505"/>
      <c r="V354" s="505"/>
      <c r="W354" s="505"/>
    </row>
    <row r="355" spans="19:23" ht="12">
      <c r="S355" s="505"/>
      <c r="T355" s="505"/>
      <c r="U355" s="505"/>
      <c r="V355" s="505"/>
      <c r="W355" s="505"/>
    </row>
    <row r="356" spans="19:23" ht="12">
      <c r="S356" s="505"/>
      <c r="T356" s="505"/>
      <c r="U356" s="505"/>
      <c r="V356" s="505"/>
      <c r="W356" s="505"/>
    </row>
    <row r="357" spans="19:23" ht="12">
      <c r="S357" s="505"/>
      <c r="T357" s="505"/>
      <c r="U357" s="505"/>
      <c r="V357" s="505"/>
      <c r="W357" s="505"/>
    </row>
    <row r="358" spans="19:23" ht="12">
      <c r="S358" s="505"/>
      <c r="T358" s="505"/>
      <c r="U358" s="505"/>
      <c r="V358" s="505"/>
      <c r="W358" s="505"/>
    </row>
    <row r="359" spans="19:23" ht="12">
      <c r="S359" s="505"/>
      <c r="T359" s="505"/>
      <c r="U359" s="505"/>
      <c r="V359" s="505"/>
      <c r="W359" s="505"/>
    </row>
    <row r="360" spans="19:23" ht="12">
      <c r="S360" s="505"/>
      <c r="T360" s="505"/>
      <c r="U360" s="505"/>
      <c r="V360" s="505"/>
      <c r="W360" s="505"/>
    </row>
    <row r="361" spans="19:23" ht="12">
      <c r="S361" s="505"/>
      <c r="T361" s="505"/>
      <c r="U361" s="505"/>
      <c r="V361" s="505"/>
      <c r="W361" s="505"/>
    </row>
    <row r="362" spans="19:23" ht="12">
      <c r="S362" s="505"/>
      <c r="T362" s="505"/>
      <c r="U362" s="505"/>
      <c r="V362" s="505"/>
      <c r="W362" s="505"/>
    </row>
    <row r="363" spans="19:23" ht="12">
      <c r="S363" s="505"/>
      <c r="T363" s="505"/>
      <c r="U363" s="505"/>
      <c r="V363" s="505"/>
      <c r="W363" s="505"/>
    </row>
    <row r="364" spans="19:23" ht="12">
      <c r="S364" s="505"/>
      <c r="T364" s="505"/>
      <c r="U364" s="505"/>
      <c r="V364" s="505"/>
      <c r="W364" s="505"/>
    </row>
    <row r="365" spans="19:23" ht="12">
      <c r="S365" s="505"/>
      <c r="T365" s="505"/>
      <c r="U365" s="505"/>
      <c r="V365" s="505"/>
      <c r="W365" s="505"/>
    </row>
    <row r="366" spans="19:23" ht="12">
      <c r="S366" s="505"/>
      <c r="T366" s="505"/>
      <c r="U366" s="505"/>
      <c r="V366" s="505"/>
      <c r="W366" s="505"/>
    </row>
    <row r="367" spans="19:23" ht="12">
      <c r="S367" s="505"/>
      <c r="T367" s="505"/>
      <c r="U367" s="505"/>
      <c r="V367" s="505"/>
      <c r="W367" s="505"/>
    </row>
    <row r="368" spans="19:23" ht="12">
      <c r="S368" s="505"/>
      <c r="T368" s="505"/>
      <c r="U368" s="505"/>
      <c r="V368" s="505"/>
      <c r="W368" s="505"/>
    </row>
    <row r="369" spans="19:23" ht="12">
      <c r="S369" s="505"/>
      <c r="T369" s="505"/>
      <c r="U369" s="505"/>
      <c r="V369" s="505"/>
      <c r="W369" s="505"/>
    </row>
    <row r="370" spans="19:23" ht="12">
      <c r="S370" s="505"/>
      <c r="T370" s="505"/>
      <c r="U370" s="505"/>
      <c r="V370" s="505"/>
      <c r="W370" s="505"/>
    </row>
    <row r="371" spans="19:23" ht="12">
      <c r="S371" s="505"/>
      <c r="T371" s="505"/>
      <c r="U371" s="505"/>
      <c r="V371" s="505"/>
      <c r="W371" s="505"/>
    </row>
    <row r="372" spans="19:23" ht="12">
      <c r="S372" s="505"/>
      <c r="T372" s="505"/>
      <c r="U372" s="505"/>
      <c r="V372" s="505"/>
      <c r="W372" s="505"/>
    </row>
    <row r="373" spans="19:23" ht="12">
      <c r="S373" s="505"/>
      <c r="T373" s="505"/>
      <c r="U373" s="505"/>
      <c r="V373" s="505"/>
      <c r="W373" s="505"/>
    </row>
    <row r="374" spans="19:23" ht="12">
      <c r="S374" s="505"/>
      <c r="T374" s="505"/>
      <c r="U374" s="505"/>
      <c r="V374" s="505"/>
      <c r="W374" s="505"/>
    </row>
    <row r="375" spans="19:23" ht="12">
      <c r="S375" s="505"/>
      <c r="T375" s="505"/>
      <c r="U375" s="505"/>
      <c r="V375" s="505"/>
      <c r="W375" s="505"/>
    </row>
    <row r="376" spans="19:23" ht="12">
      <c r="S376" s="505"/>
      <c r="T376" s="505"/>
      <c r="U376" s="505"/>
      <c r="V376" s="505"/>
      <c r="W376" s="505"/>
    </row>
    <row r="377" spans="19:23" ht="12">
      <c r="S377" s="505"/>
      <c r="T377" s="505"/>
      <c r="U377" s="505"/>
      <c r="V377" s="505"/>
      <c r="W377" s="505"/>
    </row>
    <row r="378" spans="19:23" ht="12">
      <c r="S378" s="505"/>
      <c r="T378" s="505"/>
      <c r="U378" s="505"/>
      <c r="V378" s="505"/>
      <c r="W378" s="505"/>
    </row>
    <row r="379" spans="19:23" ht="12">
      <c r="S379" s="505"/>
      <c r="T379" s="505"/>
      <c r="U379" s="505"/>
      <c r="V379" s="505"/>
      <c r="W379" s="505"/>
    </row>
    <row r="380" spans="19:23" ht="12">
      <c r="S380" s="505"/>
      <c r="T380" s="505"/>
      <c r="U380" s="505"/>
      <c r="V380" s="505"/>
      <c r="W380" s="505"/>
    </row>
    <row r="381" spans="19:23" ht="12">
      <c r="S381" s="505"/>
      <c r="T381" s="505"/>
      <c r="U381" s="505"/>
      <c r="V381" s="505"/>
      <c r="W381" s="505"/>
    </row>
    <row r="382" spans="19:23" ht="12">
      <c r="S382" s="505"/>
      <c r="T382" s="505"/>
      <c r="U382" s="505"/>
      <c r="V382" s="505"/>
      <c r="W382" s="505"/>
    </row>
    <row r="383" spans="19:23" ht="12">
      <c r="S383" s="505"/>
      <c r="T383" s="505"/>
      <c r="U383" s="505"/>
      <c r="V383" s="505"/>
      <c r="W383" s="505"/>
    </row>
    <row r="384" spans="19:23" ht="12">
      <c r="S384" s="505"/>
      <c r="T384" s="505"/>
      <c r="U384" s="505"/>
      <c r="V384" s="505"/>
      <c r="W384" s="505"/>
    </row>
    <row r="385" spans="19:23" ht="12">
      <c r="S385" s="505"/>
      <c r="T385" s="505"/>
      <c r="U385" s="505"/>
      <c r="V385" s="505"/>
      <c r="W385" s="505"/>
    </row>
    <row r="386" spans="19:23" ht="12">
      <c r="S386" s="505"/>
      <c r="T386" s="505"/>
      <c r="U386" s="505"/>
      <c r="V386" s="505"/>
      <c r="W386" s="505"/>
    </row>
    <row r="387" spans="19:23" ht="12">
      <c r="S387" s="505"/>
      <c r="T387" s="505"/>
      <c r="U387" s="505"/>
      <c r="V387" s="505"/>
      <c r="W387" s="505"/>
    </row>
    <row r="388" spans="19:23" ht="12">
      <c r="S388" s="505"/>
      <c r="T388" s="505"/>
      <c r="U388" s="505"/>
      <c r="V388" s="505"/>
      <c r="W388" s="505"/>
    </row>
    <row r="389" spans="19:23" ht="12">
      <c r="S389" s="505"/>
      <c r="T389" s="505"/>
      <c r="U389" s="505"/>
      <c r="V389" s="505"/>
      <c r="W389" s="505"/>
    </row>
    <row r="390" spans="19:23" ht="12">
      <c r="S390" s="505"/>
      <c r="T390" s="505"/>
      <c r="U390" s="505"/>
      <c r="V390" s="505"/>
      <c r="W390" s="505"/>
    </row>
    <row r="391" spans="19:23" ht="12">
      <c r="S391" s="505"/>
      <c r="T391" s="505"/>
      <c r="U391" s="505"/>
      <c r="V391" s="505"/>
      <c r="W391" s="505"/>
    </row>
    <row r="392" spans="19:23" ht="12">
      <c r="S392" s="505"/>
      <c r="T392" s="505"/>
      <c r="U392" s="505"/>
      <c r="V392" s="505"/>
      <c r="W392" s="505"/>
    </row>
    <row r="393" spans="19:23" ht="12">
      <c r="S393" s="505"/>
      <c r="T393" s="505"/>
      <c r="U393" s="505"/>
      <c r="V393" s="505"/>
      <c r="W393" s="505"/>
    </row>
    <row r="394" spans="19:23" ht="12">
      <c r="S394" s="505"/>
      <c r="T394" s="505"/>
      <c r="U394" s="505"/>
      <c r="V394" s="505"/>
      <c r="W394" s="505"/>
    </row>
    <row r="395" spans="19:23" ht="12">
      <c r="S395" s="505"/>
      <c r="T395" s="505"/>
      <c r="U395" s="505"/>
      <c r="V395" s="505"/>
      <c r="W395" s="505"/>
    </row>
    <row r="396" spans="19:23" ht="12">
      <c r="S396" s="505"/>
      <c r="T396" s="505"/>
      <c r="U396" s="505"/>
      <c r="V396" s="505"/>
      <c r="W396" s="505"/>
    </row>
    <row r="397" spans="19:23" ht="12">
      <c r="S397" s="505"/>
      <c r="T397" s="505"/>
      <c r="U397" s="505"/>
      <c r="V397" s="505"/>
      <c r="W397" s="505"/>
    </row>
    <row r="398" spans="19:23" ht="12">
      <c r="S398" s="505"/>
      <c r="T398" s="505"/>
      <c r="U398" s="505"/>
      <c r="V398" s="505"/>
      <c r="W398" s="505"/>
    </row>
    <row r="399" spans="19:23" ht="12">
      <c r="S399" s="505"/>
      <c r="T399" s="505"/>
      <c r="U399" s="505"/>
      <c r="V399" s="505"/>
      <c r="W399" s="505"/>
    </row>
    <row r="400" spans="19:23" ht="12">
      <c r="S400" s="505"/>
      <c r="T400" s="505"/>
      <c r="U400" s="505"/>
      <c r="V400" s="505"/>
      <c r="W400" s="505"/>
    </row>
    <row r="401" spans="19:23" ht="12">
      <c r="S401" s="505"/>
      <c r="T401" s="505"/>
      <c r="U401" s="505"/>
      <c r="V401" s="505"/>
      <c r="W401" s="505"/>
    </row>
    <row r="402" spans="19:23" ht="12">
      <c r="S402" s="505"/>
      <c r="T402" s="505"/>
      <c r="U402" s="505"/>
      <c r="V402" s="505"/>
      <c r="W402" s="505"/>
    </row>
    <row r="403" spans="19:23" ht="12">
      <c r="S403" s="505"/>
      <c r="T403" s="505"/>
      <c r="U403" s="505"/>
      <c r="V403" s="505"/>
      <c r="W403" s="505"/>
    </row>
    <row r="404" spans="19:23" ht="12">
      <c r="S404" s="505"/>
      <c r="T404" s="505"/>
      <c r="U404" s="505"/>
      <c r="V404" s="505"/>
      <c r="W404" s="505"/>
    </row>
    <row r="405" spans="19:23" ht="12">
      <c r="S405" s="505"/>
      <c r="T405" s="505"/>
      <c r="U405" s="505"/>
      <c r="V405" s="505"/>
      <c r="W405" s="505"/>
    </row>
    <row r="406" spans="19:23" ht="12">
      <c r="S406" s="505"/>
      <c r="T406" s="505"/>
      <c r="U406" s="505"/>
      <c r="V406" s="505"/>
      <c r="W406" s="505"/>
    </row>
    <row r="407" spans="19:23" ht="12">
      <c r="S407" s="505"/>
      <c r="T407" s="505"/>
      <c r="U407" s="505"/>
      <c r="V407" s="505"/>
      <c r="W407" s="505"/>
    </row>
    <row r="408" spans="19:23" ht="12">
      <c r="S408" s="505"/>
      <c r="T408" s="505"/>
      <c r="U408" s="505"/>
      <c r="V408" s="505"/>
      <c r="W408" s="505"/>
    </row>
    <row r="409" spans="19:23" ht="12">
      <c r="S409" s="505"/>
      <c r="T409" s="505"/>
      <c r="U409" s="505"/>
      <c r="V409" s="505"/>
      <c r="W409" s="505"/>
    </row>
    <row r="410" spans="19:23" ht="12">
      <c r="S410" s="505"/>
      <c r="T410" s="505"/>
      <c r="U410" s="505"/>
      <c r="V410" s="505"/>
      <c r="W410" s="505"/>
    </row>
    <row r="411" spans="19:23" ht="12">
      <c r="S411" s="505"/>
      <c r="T411" s="505"/>
      <c r="U411" s="505"/>
      <c r="V411" s="505"/>
      <c r="W411" s="505"/>
    </row>
    <row r="412" spans="19:23" ht="12">
      <c r="S412" s="505"/>
      <c r="T412" s="505"/>
      <c r="U412" s="505"/>
      <c r="V412" s="505"/>
      <c r="W412" s="505"/>
    </row>
    <row r="413" spans="19:23" ht="12">
      <c r="S413" s="505"/>
      <c r="T413" s="505"/>
      <c r="U413" s="505"/>
      <c r="V413" s="505"/>
      <c r="W413" s="505"/>
    </row>
    <row r="414" spans="19:23" ht="12">
      <c r="S414" s="505"/>
      <c r="T414" s="505"/>
      <c r="U414" s="505"/>
      <c r="V414" s="505"/>
      <c r="W414" s="505"/>
    </row>
    <row r="415" spans="19:23" ht="12">
      <c r="S415" s="505"/>
      <c r="T415" s="505"/>
      <c r="U415" s="505"/>
      <c r="V415" s="505"/>
      <c r="W415" s="505"/>
    </row>
    <row r="416" spans="19:23" ht="12">
      <c r="S416" s="505"/>
      <c r="T416" s="505"/>
      <c r="U416" s="505"/>
      <c r="V416" s="505"/>
      <c r="W416" s="505"/>
    </row>
    <row r="417" spans="19:23" ht="12">
      <c r="S417" s="505"/>
      <c r="T417" s="505"/>
      <c r="U417" s="505"/>
      <c r="V417" s="505"/>
      <c r="W417" s="505"/>
    </row>
    <row r="418" spans="19:23" ht="12">
      <c r="S418" s="505"/>
      <c r="T418" s="505"/>
      <c r="U418" s="505"/>
      <c r="V418" s="505"/>
      <c r="W418" s="505"/>
    </row>
    <row r="419" spans="19:23" ht="12">
      <c r="S419" s="505"/>
      <c r="T419" s="505"/>
      <c r="U419" s="505"/>
      <c r="V419" s="505"/>
      <c r="W419" s="505"/>
    </row>
    <row r="420" spans="19:23" ht="12">
      <c r="S420" s="505"/>
      <c r="T420" s="505"/>
      <c r="U420" s="505"/>
      <c r="V420" s="505"/>
      <c r="W420" s="505"/>
    </row>
    <row r="421" spans="19:23" ht="12">
      <c r="S421" s="505"/>
      <c r="T421" s="505"/>
      <c r="U421" s="505"/>
      <c r="V421" s="505"/>
      <c r="W421" s="505"/>
    </row>
    <row r="422" spans="19:23" ht="12">
      <c r="S422" s="505"/>
      <c r="T422" s="505"/>
      <c r="U422" s="505"/>
      <c r="V422" s="505"/>
      <c r="W422" s="505"/>
    </row>
    <row r="423" spans="19:23" ht="12">
      <c r="S423" s="505"/>
      <c r="T423" s="505"/>
      <c r="U423" s="505"/>
      <c r="V423" s="505"/>
      <c r="W423" s="505"/>
    </row>
    <row r="424" spans="19:23" ht="12">
      <c r="S424" s="505"/>
      <c r="T424" s="505"/>
      <c r="U424" s="505"/>
      <c r="V424" s="505"/>
      <c r="W424" s="505"/>
    </row>
    <row r="425" spans="19:23" ht="12">
      <c r="S425" s="505"/>
      <c r="T425" s="505"/>
      <c r="U425" s="505"/>
      <c r="V425" s="505"/>
      <c r="W425" s="505"/>
    </row>
    <row r="426" spans="19:23" ht="12">
      <c r="S426" s="505"/>
      <c r="T426" s="505"/>
      <c r="U426" s="505"/>
      <c r="V426" s="505"/>
      <c r="W426" s="505"/>
    </row>
    <row r="427" spans="19:23" ht="12">
      <c r="S427" s="505"/>
      <c r="T427" s="505"/>
      <c r="U427" s="505"/>
      <c r="V427" s="505"/>
      <c r="W427" s="505"/>
    </row>
    <row r="428" spans="19:23" ht="12">
      <c r="S428" s="505"/>
      <c r="T428" s="505"/>
      <c r="U428" s="505"/>
      <c r="V428" s="505"/>
      <c r="W428" s="505"/>
    </row>
    <row r="429" spans="19:23" ht="12">
      <c r="S429" s="505"/>
      <c r="T429" s="505"/>
      <c r="U429" s="505"/>
      <c r="V429" s="505"/>
      <c r="W429" s="505"/>
    </row>
    <row r="430" spans="19:23" ht="12">
      <c r="S430" s="505"/>
      <c r="T430" s="505"/>
      <c r="U430" s="505"/>
      <c r="V430" s="505"/>
      <c r="W430" s="505"/>
    </row>
    <row r="431" spans="19:23" ht="12">
      <c r="S431" s="505"/>
      <c r="T431" s="505"/>
      <c r="U431" s="505"/>
      <c r="V431" s="505"/>
      <c r="W431" s="505"/>
    </row>
    <row r="432" spans="19:23" ht="12">
      <c r="S432" s="505"/>
      <c r="T432" s="505"/>
      <c r="U432" s="505"/>
      <c r="V432" s="505"/>
      <c r="W432" s="505"/>
    </row>
    <row r="433" spans="19:23" ht="12">
      <c r="S433" s="505"/>
      <c r="T433" s="505"/>
      <c r="U433" s="505"/>
      <c r="V433" s="505"/>
      <c r="W433" s="505"/>
    </row>
    <row r="434" spans="19:23" ht="12">
      <c r="S434" s="505"/>
      <c r="T434" s="505"/>
      <c r="U434" s="505"/>
      <c r="V434" s="505"/>
      <c r="W434" s="505"/>
    </row>
    <row r="435" spans="19:23" ht="12">
      <c r="S435" s="505"/>
      <c r="T435" s="505"/>
      <c r="U435" s="505"/>
      <c r="V435" s="505"/>
      <c r="W435" s="505"/>
    </row>
    <row r="436" spans="19:23" ht="12">
      <c r="S436" s="505"/>
      <c r="T436" s="505"/>
      <c r="U436" s="505"/>
      <c r="V436" s="505"/>
      <c r="W436" s="505"/>
    </row>
    <row r="437" spans="19:23" ht="12">
      <c r="S437" s="505"/>
      <c r="T437" s="505"/>
      <c r="U437" s="505"/>
      <c r="V437" s="505"/>
      <c r="W437" s="505"/>
    </row>
    <row r="438" spans="19:23" ht="12">
      <c r="S438" s="505"/>
      <c r="T438" s="505"/>
      <c r="U438" s="505"/>
      <c r="V438" s="505"/>
      <c r="W438" s="505"/>
    </row>
    <row r="439" spans="19:23" ht="12">
      <c r="S439" s="505"/>
      <c r="T439" s="505"/>
      <c r="U439" s="505"/>
      <c r="V439" s="505"/>
      <c r="W439" s="505"/>
    </row>
    <row r="440" spans="19:23" ht="12">
      <c r="S440" s="505"/>
      <c r="T440" s="505"/>
      <c r="U440" s="505"/>
      <c r="V440" s="505"/>
      <c r="W440" s="505"/>
    </row>
    <row r="441" spans="19:23" ht="12">
      <c r="S441" s="505"/>
      <c r="T441" s="505"/>
      <c r="U441" s="505"/>
      <c r="V441" s="505"/>
      <c r="W441" s="505"/>
    </row>
    <row r="442" spans="19:23" ht="12">
      <c r="S442" s="505"/>
      <c r="T442" s="505"/>
      <c r="U442" s="505"/>
      <c r="V442" s="505"/>
      <c r="W442" s="505"/>
    </row>
    <row r="443" spans="19:23" ht="12">
      <c r="S443" s="505"/>
      <c r="T443" s="505"/>
      <c r="U443" s="505"/>
      <c r="V443" s="505"/>
      <c r="W443" s="505"/>
    </row>
    <row r="444" spans="19:23" ht="12">
      <c r="S444" s="505"/>
      <c r="T444" s="505"/>
      <c r="U444" s="505"/>
      <c r="V444" s="505"/>
      <c r="W444" s="505"/>
    </row>
    <row r="445" spans="19:23" ht="12">
      <c r="S445" s="505"/>
      <c r="T445" s="505"/>
      <c r="U445" s="505"/>
      <c r="V445" s="505"/>
      <c r="W445" s="505"/>
    </row>
    <row r="446" spans="19:23" ht="12">
      <c r="S446" s="505"/>
      <c r="T446" s="505"/>
      <c r="U446" s="505"/>
      <c r="V446" s="505"/>
      <c r="W446" s="505"/>
    </row>
    <row r="447" spans="19:23" ht="12">
      <c r="S447" s="505"/>
      <c r="T447" s="505"/>
      <c r="U447" s="505"/>
      <c r="V447" s="505"/>
      <c r="W447" s="505"/>
    </row>
    <row r="448" spans="19:23" ht="12">
      <c r="S448" s="505"/>
      <c r="T448" s="505"/>
      <c r="U448" s="505"/>
      <c r="V448" s="505"/>
      <c r="W448" s="505"/>
    </row>
    <row r="449" spans="19:23" ht="12">
      <c r="S449" s="505"/>
      <c r="T449" s="505"/>
      <c r="U449" s="505"/>
      <c r="V449" s="505"/>
      <c r="W449" s="505"/>
    </row>
    <row r="450" spans="19:23" ht="12">
      <c r="S450" s="505"/>
      <c r="T450" s="505"/>
      <c r="U450" s="505"/>
      <c r="V450" s="505"/>
      <c r="W450" s="505"/>
    </row>
    <row r="451" spans="19:23" ht="12">
      <c r="S451" s="505"/>
      <c r="T451" s="505"/>
      <c r="U451" s="505"/>
      <c r="V451" s="505"/>
      <c r="W451" s="505"/>
    </row>
    <row r="452" spans="19:23" ht="12">
      <c r="S452" s="505"/>
      <c r="T452" s="505"/>
      <c r="U452" s="505"/>
      <c r="V452" s="505"/>
      <c r="W452" s="505"/>
    </row>
    <row r="453" spans="19:23" ht="12">
      <c r="S453" s="505"/>
      <c r="T453" s="505"/>
      <c r="U453" s="505"/>
      <c r="V453" s="505"/>
      <c r="W453" s="505"/>
    </row>
    <row r="454" spans="19:23" ht="12">
      <c r="S454" s="505"/>
      <c r="T454" s="505"/>
      <c r="U454" s="505"/>
      <c r="V454" s="505"/>
      <c r="W454" s="505"/>
    </row>
    <row r="455" spans="19:23" ht="12">
      <c r="S455" s="505"/>
      <c r="T455" s="505"/>
      <c r="U455" s="505"/>
      <c r="V455" s="505"/>
      <c r="W455" s="505"/>
    </row>
    <row r="456" spans="19:23" ht="12">
      <c r="S456" s="505"/>
      <c r="T456" s="505"/>
      <c r="U456" s="505"/>
      <c r="V456" s="505"/>
      <c r="W456" s="505"/>
    </row>
    <row r="457" spans="19:23" ht="12">
      <c r="S457" s="505"/>
      <c r="T457" s="505"/>
      <c r="U457" s="505"/>
      <c r="V457" s="505"/>
      <c r="W457" s="505"/>
    </row>
    <row r="458" spans="19:23" ht="12">
      <c r="S458" s="505"/>
      <c r="T458" s="505"/>
      <c r="U458" s="505"/>
      <c r="V458" s="505"/>
      <c r="W458" s="505"/>
    </row>
    <row r="459" spans="19:23" ht="12">
      <c r="S459" s="505"/>
      <c r="T459" s="505"/>
      <c r="U459" s="505"/>
      <c r="V459" s="505"/>
      <c r="W459" s="505"/>
    </row>
    <row r="460" spans="19:23" ht="12">
      <c r="S460" s="505"/>
      <c r="T460" s="505"/>
      <c r="U460" s="505"/>
      <c r="V460" s="505"/>
      <c r="W460" s="505"/>
    </row>
    <row r="461" spans="19:23" ht="12">
      <c r="S461" s="505"/>
      <c r="T461" s="505"/>
      <c r="U461" s="505"/>
      <c r="V461" s="505"/>
      <c r="W461" s="505"/>
    </row>
    <row r="462" spans="19:23" ht="12">
      <c r="S462" s="505"/>
      <c r="T462" s="505"/>
      <c r="U462" s="505"/>
      <c r="V462" s="505"/>
      <c r="W462" s="505"/>
    </row>
    <row r="463" spans="19:23" ht="12">
      <c r="S463" s="505"/>
      <c r="T463" s="505"/>
      <c r="U463" s="505"/>
      <c r="V463" s="505"/>
      <c r="W463" s="505"/>
    </row>
    <row r="464" spans="19:23" ht="12">
      <c r="S464" s="505"/>
      <c r="T464" s="505"/>
      <c r="U464" s="505"/>
      <c r="V464" s="505"/>
      <c r="W464" s="505"/>
    </row>
    <row r="465" spans="19:23" ht="12">
      <c r="S465" s="505"/>
      <c r="T465" s="505"/>
      <c r="U465" s="505"/>
      <c r="V465" s="505"/>
      <c r="W465" s="505"/>
    </row>
    <row r="466" spans="19:23" ht="12">
      <c r="S466" s="505"/>
      <c r="T466" s="505"/>
      <c r="U466" s="505"/>
      <c r="V466" s="505"/>
      <c r="W466" s="505"/>
    </row>
    <row r="467" spans="19:23" ht="12">
      <c r="S467" s="505"/>
      <c r="T467" s="505"/>
      <c r="U467" s="505"/>
      <c r="V467" s="505"/>
      <c r="W467" s="505"/>
    </row>
    <row r="468" spans="19:23" ht="12">
      <c r="S468" s="505"/>
      <c r="T468" s="505"/>
      <c r="U468" s="505"/>
      <c r="V468" s="505"/>
      <c r="W468" s="505"/>
    </row>
    <row r="469" spans="19:23" ht="12">
      <c r="S469" s="505"/>
      <c r="T469" s="505"/>
      <c r="U469" s="505"/>
      <c r="V469" s="505"/>
      <c r="W469" s="505"/>
    </row>
    <row r="470" spans="19:23" ht="12">
      <c r="S470" s="505"/>
      <c r="T470" s="505"/>
      <c r="U470" s="505"/>
      <c r="V470" s="505"/>
      <c r="W470" s="505"/>
    </row>
    <row r="471" spans="19:23" ht="12">
      <c r="S471" s="505"/>
      <c r="T471" s="505"/>
      <c r="U471" s="505"/>
      <c r="V471" s="505"/>
      <c r="W471" s="505"/>
    </row>
    <row r="472" spans="19:23" ht="12">
      <c r="S472" s="505"/>
      <c r="T472" s="505"/>
      <c r="U472" s="505"/>
      <c r="V472" s="505"/>
      <c r="W472" s="505"/>
    </row>
    <row r="473" spans="19:23" ht="12">
      <c r="S473" s="505"/>
      <c r="T473" s="505"/>
      <c r="U473" s="505"/>
      <c r="V473" s="505"/>
      <c r="W473" s="505"/>
    </row>
    <row r="474" spans="19:23" ht="12">
      <c r="S474" s="505"/>
      <c r="T474" s="505"/>
      <c r="U474" s="505"/>
      <c r="V474" s="505"/>
      <c r="W474" s="505"/>
    </row>
    <row r="475" spans="19:23" ht="12">
      <c r="S475" s="505"/>
      <c r="T475" s="505"/>
      <c r="U475" s="505"/>
      <c r="V475" s="505"/>
      <c r="W475" s="505"/>
    </row>
    <row r="476" spans="19:23" ht="12">
      <c r="S476" s="505"/>
      <c r="T476" s="505"/>
      <c r="U476" s="505"/>
      <c r="V476" s="505"/>
      <c r="W476" s="505"/>
    </row>
    <row r="477" spans="19:23" ht="12">
      <c r="S477" s="505"/>
      <c r="T477" s="505"/>
      <c r="U477" s="505"/>
      <c r="V477" s="505"/>
      <c r="W477" s="505"/>
    </row>
    <row r="478" spans="19:23" ht="12">
      <c r="S478" s="505"/>
      <c r="T478" s="505"/>
      <c r="U478" s="505"/>
      <c r="V478" s="505"/>
      <c r="W478" s="505"/>
    </row>
    <row r="479" spans="19:23" ht="12">
      <c r="S479" s="505"/>
      <c r="T479" s="505"/>
      <c r="U479" s="505"/>
      <c r="V479" s="505"/>
      <c r="W479" s="505"/>
    </row>
    <row r="480" spans="19:23" ht="12">
      <c r="S480" s="505"/>
      <c r="T480" s="505"/>
      <c r="U480" s="505"/>
      <c r="V480" s="505"/>
      <c r="W480" s="505"/>
    </row>
    <row r="481" spans="19:23" ht="12">
      <c r="S481" s="505"/>
      <c r="T481" s="505"/>
      <c r="U481" s="505"/>
      <c r="V481" s="505"/>
      <c r="W481" s="505"/>
    </row>
    <row r="482" spans="19:23" ht="12">
      <c r="S482" s="505"/>
      <c r="T482" s="505"/>
      <c r="U482" s="505"/>
      <c r="V482" s="505"/>
      <c r="W482" s="505"/>
    </row>
    <row r="483" spans="19:23" ht="12">
      <c r="S483" s="505"/>
      <c r="T483" s="505"/>
      <c r="U483" s="505"/>
      <c r="V483" s="505"/>
      <c r="W483" s="505"/>
    </row>
    <row r="484" spans="19:23" ht="12">
      <c r="S484" s="505"/>
      <c r="T484" s="505"/>
      <c r="U484" s="505"/>
      <c r="V484" s="505"/>
      <c r="W484" s="505"/>
    </row>
    <row r="485" spans="19:23" ht="12">
      <c r="S485" s="505"/>
      <c r="T485" s="505"/>
      <c r="U485" s="505"/>
      <c r="V485" s="505"/>
      <c r="W485" s="505"/>
    </row>
    <row r="486" spans="19:23" ht="12">
      <c r="S486" s="505"/>
      <c r="T486" s="505"/>
      <c r="U486" s="505"/>
      <c r="V486" s="505"/>
      <c r="W486" s="505"/>
    </row>
    <row r="487" spans="19:23" ht="12">
      <c r="S487" s="505"/>
      <c r="T487" s="505"/>
      <c r="U487" s="505"/>
      <c r="V487" s="505"/>
      <c r="W487" s="505"/>
    </row>
    <row r="488" spans="19:23" ht="12">
      <c r="S488" s="505"/>
      <c r="T488" s="505"/>
      <c r="U488" s="505"/>
      <c r="V488" s="505"/>
      <c r="W488" s="505"/>
    </row>
    <row r="489" spans="19:23" ht="12">
      <c r="S489" s="505"/>
      <c r="T489" s="505"/>
      <c r="U489" s="505"/>
      <c r="V489" s="505"/>
      <c r="W489" s="505"/>
    </row>
    <row r="490" spans="19:23" ht="12">
      <c r="S490" s="505"/>
      <c r="T490" s="505"/>
      <c r="U490" s="505"/>
      <c r="V490" s="505"/>
      <c r="W490" s="505"/>
    </row>
    <row r="491" spans="19:23" ht="12">
      <c r="S491" s="505"/>
      <c r="T491" s="505"/>
      <c r="U491" s="505"/>
      <c r="V491" s="505"/>
      <c r="W491" s="505"/>
    </row>
    <row r="492" spans="19:23" ht="12">
      <c r="S492" s="505"/>
      <c r="T492" s="505"/>
      <c r="U492" s="505"/>
      <c r="V492" s="505"/>
      <c r="W492" s="505"/>
    </row>
    <row r="493" spans="19:23" ht="12">
      <c r="S493" s="505"/>
      <c r="T493" s="505"/>
      <c r="U493" s="505"/>
      <c r="V493" s="505"/>
      <c r="W493" s="505"/>
    </row>
    <row r="494" spans="19:23" ht="12">
      <c r="S494" s="505"/>
      <c r="T494" s="505"/>
      <c r="U494" s="505"/>
      <c r="V494" s="505"/>
      <c r="W494" s="505"/>
    </row>
    <row r="495" spans="19:23" ht="12">
      <c r="S495" s="505"/>
      <c r="T495" s="505"/>
      <c r="U495" s="505"/>
      <c r="V495" s="505"/>
      <c r="W495" s="505"/>
    </row>
    <row r="496" spans="19:23" ht="12">
      <c r="S496" s="505"/>
      <c r="T496" s="505"/>
      <c r="U496" s="505"/>
      <c r="V496" s="505"/>
      <c r="W496" s="505"/>
    </row>
    <row r="497" spans="19:23" ht="12">
      <c r="S497" s="505"/>
      <c r="T497" s="505"/>
      <c r="U497" s="505"/>
      <c r="V497" s="505"/>
      <c r="W497" s="505"/>
    </row>
    <row r="498" spans="19:23" ht="12">
      <c r="S498" s="505"/>
      <c r="T498" s="505"/>
      <c r="U498" s="505"/>
      <c r="V498" s="505"/>
      <c r="W498" s="505"/>
    </row>
    <row r="499" spans="19:23" ht="12">
      <c r="S499" s="505"/>
      <c r="T499" s="505"/>
      <c r="U499" s="505"/>
      <c r="V499" s="505"/>
      <c r="W499" s="505"/>
    </row>
    <row r="500" spans="19:23" ht="12">
      <c r="S500" s="505"/>
      <c r="T500" s="505"/>
      <c r="U500" s="505"/>
      <c r="V500" s="505"/>
      <c r="W500" s="505"/>
    </row>
    <row r="501" spans="19:23" ht="12">
      <c r="S501" s="505"/>
      <c r="T501" s="505"/>
      <c r="U501" s="505"/>
      <c r="V501" s="505"/>
      <c r="W501" s="505"/>
    </row>
    <row r="502" spans="19:23" ht="12">
      <c r="S502" s="505"/>
      <c r="T502" s="505"/>
      <c r="U502" s="505"/>
      <c r="V502" s="505"/>
      <c r="W502" s="505"/>
    </row>
    <row r="503" spans="19:23" ht="12">
      <c r="S503" s="505"/>
      <c r="T503" s="505"/>
      <c r="U503" s="505"/>
      <c r="V503" s="505"/>
      <c r="W503" s="505"/>
    </row>
    <row r="504" spans="19:23" ht="12">
      <c r="S504" s="505"/>
      <c r="T504" s="505"/>
      <c r="U504" s="505"/>
      <c r="V504" s="505"/>
      <c r="W504" s="505"/>
    </row>
    <row r="505" spans="19:23" ht="12">
      <c r="S505" s="505"/>
      <c r="T505" s="505"/>
      <c r="U505" s="505"/>
      <c r="V505" s="505"/>
      <c r="W505" s="505"/>
    </row>
    <row r="506" spans="19:23" ht="12">
      <c r="S506" s="505"/>
      <c r="T506" s="505"/>
      <c r="U506" s="505"/>
      <c r="V506" s="505"/>
      <c r="W506" s="505"/>
    </row>
    <row r="507" spans="19:23" ht="12">
      <c r="S507" s="505"/>
      <c r="T507" s="505"/>
      <c r="U507" s="505"/>
      <c r="V507" s="505"/>
      <c r="W507" s="505"/>
    </row>
    <row r="508" spans="19:23" ht="12">
      <c r="S508" s="505"/>
      <c r="T508" s="505"/>
      <c r="U508" s="505"/>
      <c r="V508" s="505"/>
      <c r="W508" s="505"/>
    </row>
    <row r="509" spans="19:23" ht="12">
      <c r="S509" s="505"/>
      <c r="T509" s="505"/>
      <c r="U509" s="505"/>
      <c r="V509" s="505"/>
      <c r="W509" s="505"/>
    </row>
    <row r="510" spans="19:23" ht="12">
      <c r="S510" s="505"/>
      <c r="T510" s="505"/>
      <c r="U510" s="505"/>
      <c r="V510" s="505"/>
      <c r="W510" s="505"/>
    </row>
    <row r="511" spans="19:23" ht="12">
      <c r="S511" s="505"/>
      <c r="T511" s="505"/>
      <c r="U511" s="505"/>
      <c r="V511" s="505"/>
      <c r="W511" s="505"/>
    </row>
    <row r="512" spans="19:23" ht="12">
      <c r="S512" s="505"/>
      <c r="T512" s="505"/>
      <c r="U512" s="505"/>
      <c r="V512" s="505"/>
      <c r="W512" s="505"/>
    </row>
    <row r="513" spans="19:23" ht="12">
      <c r="S513" s="505"/>
      <c r="T513" s="505"/>
      <c r="U513" s="505"/>
      <c r="V513" s="505"/>
      <c r="W513" s="505"/>
    </row>
    <row r="514" spans="19:23" ht="12">
      <c r="S514" s="505"/>
      <c r="T514" s="505"/>
      <c r="U514" s="505"/>
      <c r="V514" s="505"/>
      <c r="W514" s="505"/>
    </row>
    <row r="515" spans="19:23" ht="12">
      <c r="S515" s="505"/>
      <c r="T515" s="505"/>
      <c r="U515" s="505"/>
      <c r="V515" s="505"/>
      <c r="W515" s="505"/>
    </row>
    <row r="516" spans="19:23" ht="12">
      <c r="S516" s="505"/>
      <c r="T516" s="505"/>
      <c r="U516" s="505"/>
      <c r="V516" s="505"/>
      <c r="W516" s="505"/>
    </row>
    <row r="517" spans="19:23" ht="12">
      <c r="S517" s="505"/>
      <c r="T517" s="505"/>
      <c r="U517" s="505"/>
      <c r="V517" s="505"/>
      <c r="W517" s="505"/>
    </row>
    <row r="518" spans="19:23" ht="12">
      <c r="S518" s="505"/>
      <c r="T518" s="505"/>
      <c r="U518" s="505"/>
      <c r="V518" s="505"/>
      <c r="W518" s="505"/>
    </row>
    <row r="519" spans="19:23" ht="12">
      <c r="S519" s="505"/>
      <c r="T519" s="505"/>
      <c r="U519" s="505"/>
      <c r="V519" s="505"/>
      <c r="W519" s="505"/>
    </row>
    <row r="520" spans="19:23" ht="12">
      <c r="S520" s="505"/>
      <c r="T520" s="505"/>
      <c r="U520" s="505"/>
      <c r="V520" s="505"/>
      <c r="W520" s="505"/>
    </row>
    <row r="521" spans="19:23" ht="12">
      <c r="S521" s="505"/>
      <c r="T521" s="505"/>
      <c r="U521" s="505"/>
      <c r="V521" s="505"/>
      <c r="W521" s="505"/>
    </row>
    <row r="522" spans="19:23" ht="12">
      <c r="S522" s="505"/>
      <c r="T522" s="505"/>
      <c r="U522" s="505"/>
      <c r="V522" s="505"/>
      <c r="W522" s="505"/>
    </row>
    <row r="523" spans="19:23" ht="12">
      <c r="S523" s="505"/>
      <c r="T523" s="505"/>
      <c r="U523" s="505"/>
      <c r="V523" s="505"/>
      <c r="W523" s="505"/>
    </row>
    <row r="524" spans="19:23" ht="12">
      <c r="S524" s="505"/>
      <c r="T524" s="505"/>
      <c r="U524" s="505"/>
      <c r="V524" s="505"/>
      <c r="W524" s="505"/>
    </row>
    <row r="525" spans="19:23" ht="12">
      <c r="S525" s="505"/>
      <c r="T525" s="505"/>
      <c r="U525" s="505"/>
      <c r="V525" s="505"/>
      <c r="W525" s="505"/>
    </row>
    <row r="526" spans="19:23" ht="12">
      <c r="S526" s="505"/>
      <c r="T526" s="505"/>
      <c r="U526" s="505"/>
      <c r="V526" s="505"/>
      <c r="W526" s="505"/>
    </row>
    <row r="527" spans="19:23" ht="12">
      <c r="S527" s="505"/>
      <c r="T527" s="505"/>
      <c r="U527" s="505"/>
      <c r="V527" s="505"/>
      <c r="W527" s="505"/>
    </row>
    <row r="528" spans="19:23" ht="12">
      <c r="S528" s="505"/>
      <c r="T528" s="505"/>
      <c r="U528" s="505"/>
      <c r="V528" s="505"/>
      <c r="W528" s="505"/>
    </row>
    <row r="529" spans="19:23" ht="12">
      <c r="S529" s="505"/>
      <c r="T529" s="505"/>
      <c r="U529" s="505"/>
      <c r="V529" s="505"/>
      <c r="W529" s="505"/>
    </row>
    <row r="530" spans="19:23" ht="12">
      <c r="S530" s="505"/>
      <c r="T530" s="505"/>
      <c r="U530" s="505"/>
      <c r="V530" s="505"/>
      <c r="W530" s="505"/>
    </row>
    <row r="531" spans="19:23" ht="12">
      <c r="S531" s="505"/>
      <c r="T531" s="505"/>
      <c r="U531" s="505"/>
      <c r="V531" s="505"/>
      <c r="W531" s="505"/>
    </row>
    <row r="532" spans="19:23" ht="12">
      <c r="S532" s="505"/>
      <c r="T532" s="505"/>
      <c r="U532" s="505"/>
      <c r="V532" s="505"/>
      <c r="W532" s="505"/>
    </row>
    <row r="533" spans="19:23" ht="12">
      <c r="S533" s="505"/>
      <c r="T533" s="505"/>
      <c r="U533" s="505"/>
      <c r="V533" s="505"/>
      <c r="W533" s="505"/>
    </row>
    <row r="534" spans="19:23" ht="12">
      <c r="S534" s="505"/>
      <c r="T534" s="505"/>
      <c r="U534" s="505"/>
      <c r="V534" s="505"/>
      <c r="W534" s="505"/>
    </row>
    <row r="535" spans="19:23" ht="12">
      <c r="S535" s="505"/>
      <c r="T535" s="505"/>
      <c r="U535" s="505"/>
      <c r="V535" s="505"/>
      <c r="W535" s="505"/>
    </row>
    <row r="536" spans="19:23" ht="12">
      <c r="S536" s="505"/>
      <c r="T536" s="505"/>
      <c r="U536" s="505"/>
      <c r="V536" s="505"/>
      <c r="W536" s="505"/>
    </row>
    <row r="537" spans="19:23" ht="12">
      <c r="S537" s="505"/>
      <c r="T537" s="505"/>
      <c r="U537" s="505"/>
      <c r="V537" s="505"/>
      <c r="W537" s="505"/>
    </row>
    <row r="538" spans="19:23" ht="12">
      <c r="S538" s="505"/>
      <c r="T538" s="505"/>
      <c r="U538" s="505"/>
      <c r="V538" s="505"/>
      <c r="W538" s="505"/>
    </row>
    <row r="539" spans="19:23" ht="12">
      <c r="S539" s="505"/>
      <c r="T539" s="505"/>
      <c r="U539" s="505"/>
      <c r="V539" s="505"/>
      <c r="W539" s="505"/>
    </row>
    <row r="540" spans="19:23" ht="12">
      <c r="S540" s="505"/>
      <c r="T540" s="505"/>
      <c r="U540" s="505"/>
      <c r="V540" s="505"/>
      <c r="W540" s="505"/>
    </row>
    <row r="541" spans="19:23" ht="12">
      <c r="S541" s="505"/>
      <c r="T541" s="505"/>
      <c r="U541" s="505"/>
      <c r="V541" s="505"/>
      <c r="W541" s="505"/>
    </row>
    <row r="542" spans="19:23" ht="12">
      <c r="S542" s="505"/>
      <c r="T542" s="505"/>
      <c r="U542" s="505"/>
      <c r="V542" s="505"/>
      <c r="W542" s="505"/>
    </row>
    <row r="543" spans="19:23" ht="12">
      <c r="S543" s="505"/>
      <c r="T543" s="505"/>
      <c r="U543" s="505"/>
      <c r="V543" s="505"/>
      <c r="W543" s="505"/>
    </row>
    <row r="544" spans="19:23" ht="12">
      <c r="S544" s="505"/>
      <c r="T544" s="505"/>
      <c r="U544" s="505"/>
      <c r="V544" s="505"/>
      <c r="W544" s="505"/>
    </row>
    <row r="545" spans="19:23" ht="12">
      <c r="S545" s="505"/>
      <c r="T545" s="505"/>
      <c r="U545" s="505"/>
      <c r="V545" s="505"/>
      <c r="W545" s="505"/>
    </row>
    <row r="546" spans="19:23" ht="12">
      <c r="S546" s="505"/>
      <c r="T546" s="505"/>
      <c r="U546" s="505"/>
      <c r="V546" s="505"/>
      <c r="W546" s="505"/>
    </row>
    <row r="547" spans="19:23" ht="12">
      <c r="S547" s="505"/>
      <c r="T547" s="505"/>
      <c r="U547" s="505"/>
      <c r="V547" s="505"/>
      <c r="W547" s="505"/>
    </row>
    <row r="548" spans="19:23" ht="12">
      <c r="S548" s="505"/>
      <c r="T548" s="505"/>
      <c r="U548" s="505"/>
      <c r="V548" s="505"/>
      <c r="W548" s="505"/>
    </row>
    <row r="549" spans="19:23" ht="12">
      <c r="S549" s="505"/>
      <c r="T549" s="505"/>
      <c r="U549" s="505"/>
      <c r="V549" s="505"/>
      <c r="W549" s="505"/>
    </row>
    <row r="550" spans="19:23" ht="12">
      <c r="S550" s="505"/>
      <c r="T550" s="505"/>
      <c r="U550" s="505"/>
      <c r="V550" s="505"/>
      <c r="W550" s="505"/>
    </row>
    <row r="551" spans="19:23" ht="12">
      <c r="S551" s="505"/>
      <c r="T551" s="505"/>
      <c r="U551" s="505"/>
      <c r="V551" s="505"/>
      <c r="W551" s="505"/>
    </row>
    <row r="552" spans="19:23" ht="12">
      <c r="S552" s="505"/>
      <c r="T552" s="505"/>
      <c r="U552" s="505"/>
      <c r="V552" s="505"/>
      <c r="W552" s="505"/>
    </row>
    <row r="553" spans="19:23" ht="12">
      <c r="S553" s="505"/>
      <c r="T553" s="505"/>
      <c r="U553" s="505"/>
      <c r="V553" s="505"/>
      <c r="W553" s="505"/>
    </row>
    <row r="554" spans="19:23" ht="12">
      <c r="S554" s="505"/>
      <c r="T554" s="505"/>
      <c r="U554" s="505"/>
      <c r="V554" s="505"/>
      <c r="W554" s="505"/>
    </row>
    <row r="555" spans="19:23" ht="12">
      <c r="S555" s="505"/>
      <c r="T555" s="505"/>
      <c r="U555" s="505"/>
      <c r="V555" s="505"/>
      <c r="W555" s="505"/>
    </row>
    <row r="556" spans="19:23" ht="12">
      <c r="S556" s="505"/>
      <c r="T556" s="505"/>
      <c r="U556" s="505"/>
      <c r="V556" s="505"/>
      <c r="W556" s="505"/>
    </row>
    <row r="557" spans="19:23" ht="12">
      <c r="S557" s="505"/>
      <c r="T557" s="505"/>
      <c r="U557" s="505"/>
      <c r="V557" s="505"/>
      <c r="W557" s="505"/>
    </row>
    <row r="558" spans="19:23" ht="12">
      <c r="S558" s="505"/>
      <c r="T558" s="505"/>
      <c r="U558" s="505"/>
      <c r="V558" s="505"/>
      <c r="W558" s="505"/>
    </row>
    <row r="559" spans="19:23" ht="12">
      <c r="S559" s="505"/>
      <c r="T559" s="505"/>
      <c r="U559" s="505"/>
      <c r="V559" s="505"/>
      <c r="W559" s="505"/>
    </row>
    <row r="560" spans="19:23" ht="12">
      <c r="S560" s="505"/>
      <c r="T560" s="505"/>
      <c r="U560" s="505"/>
      <c r="V560" s="505"/>
      <c r="W560" s="505"/>
    </row>
    <row r="561" spans="19:23" ht="12">
      <c r="S561" s="505"/>
      <c r="T561" s="505"/>
      <c r="U561" s="505"/>
      <c r="V561" s="505"/>
      <c r="W561" s="505"/>
    </row>
    <row r="562" spans="19:23" ht="12">
      <c r="S562" s="505"/>
      <c r="T562" s="505"/>
      <c r="U562" s="505"/>
      <c r="V562" s="505"/>
      <c r="W562" s="505"/>
    </row>
    <row r="563" spans="19:23" ht="12">
      <c r="S563" s="505"/>
      <c r="T563" s="505"/>
      <c r="U563" s="505"/>
      <c r="V563" s="505"/>
      <c r="W563" s="505"/>
    </row>
    <row r="564" spans="19:23" ht="12">
      <c r="S564" s="505"/>
      <c r="T564" s="505"/>
      <c r="U564" s="505"/>
      <c r="V564" s="505"/>
      <c r="W564" s="505"/>
    </row>
    <row r="565" spans="19:23" ht="12">
      <c r="S565" s="505"/>
      <c r="T565" s="505"/>
      <c r="U565" s="505"/>
      <c r="V565" s="505"/>
      <c r="W565" s="505"/>
    </row>
    <row r="566" spans="19:23" ht="12">
      <c r="S566" s="505"/>
      <c r="T566" s="505"/>
      <c r="U566" s="505"/>
      <c r="V566" s="505"/>
      <c r="W566" s="505"/>
    </row>
    <row r="567" spans="19:23" ht="12">
      <c r="S567" s="505"/>
      <c r="T567" s="505"/>
      <c r="U567" s="505"/>
      <c r="V567" s="505"/>
      <c r="W567" s="505"/>
    </row>
    <row r="568" spans="19:23" ht="12">
      <c r="S568" s="505"/>
      <c r="T568" s="505"/>
      <c r="U568" s="505"/>
      <c r="V568" s="505"/>
      <c r="W568" s="505"/>
    </row>
    <row r="569" spans="19:23" ht="12">
      <c r="S569" s="505"/>
      <c r="T569" s="505"/>
      <c r="U569" s="505"/>
      <c r="V569" s="505"/>
      <c r="W569" s="505"/>
    </row>
    <row r="570" spans="19:23" ht="12">
      <c r="S570" s="505"/>
      <c r="T570" s="505"/>
      <c r="U570" s="505"/>
      <c r="V570" s="505"/>
      <c r="W570" s="505"/>
    </row>
    <row r="571" spans="19:23" ht="12">
      <c r="S571" s="505"/>
      <c r="T571" s="505"/>
      <c r="U571" s="505"/>
      <c r="V571" s="505"/>
      <c r="W571" s="505"/>
    </row>
    <row r="572" spans="19:23" ht="12">
      <c r="S572" s="505"/>
      <c r="T572" s="505"/>
      <c r="U572" s="505"/>
      <c r="V572" s="505"/>
      <c r="W572" s="505"/>
    </row>
    <row r="573" spans="19:23" ht="12">
      <c r="S573" s="505"/>
      <c r="T573" s="505"/>
      <c r="U573" s="505"/>
      <c r="V573" s="505"/>
      <c r="W573" s="505"/>
    </row>
    <row r="574" spans="19:23" ht="12">
      <c r="S574" s="505"/>
      <c r="T574" s="505"/>
      <c r="U574" s="505"/>
      <c r="V574" s="505"/>
      <c r="W574" s="505"/>
    </row>
    <row r="575" spans="19:23" ht="12">
      <c r="S575" s="505"/>
      <c r="T575" s="505"/>
      <c r="U575" s="505"/>
      <c r="V575" s="505"/>
      <c r="W575" s="505"/>
    </row>
    <row r="576" spans="19:23" ht="12">
      <c r="S576" s="505"/>
      <c r="T576" s="505"/>
      <c r="U576" s="505"/>
      <c r="V576" s="505"/>
      <c r="W576" s="505"/>
    </row>
    <row r="577" spans="19:23" ht="12">
      <c r="S577" s="505"/>
      <c r="T577" s="505"/>
      <c r="U577" s="505"/>
      <c r="V577" s="505"/>
      <c r="W577" s="505"/>
    </row>
    <row r="578" spans="19:23" ht="12">
      <c r="S578" s="505"/>
      <c r="T578" s="505"/>
      <c r="U578" s="505"/>
      <c r="V578" s="505"/>
      <c r="W578" s="505"/>
    </row>
    <row r="579" spans="19:23" ht="12">
      <c r="S579" s="505"/>
      <c r="T579" s="505"/>
      <c r="U579" s="505"/>
      <c r="V579" s="505"/>
      <c r="W579" s="505"/>
    </row>
    <row r="580" spans="19:23" ht="12">
      <c r="S580" s="505"/>
      <c r="T580" s="505"/>
      <c r="U580" s="505"/>
      <c r="V580" s="505"/>
      <c r="W580" s="505"/>
    </row>
    <row r="581" spans="19:23" ht="12">
      <c r="S581" s="505"/>
      <c r="T581" s="505"/>
      <c r="U581" s="505"/>
      <c r="V581" s="505"/>
      <c r="W581" s="505"/>
    </row>
    <row r="582" spans="19:23" ht="12">
      <c r="S582" s="505"/>
      <c r="T582" s="505"/>
      <c r="U582" s="505"/>
      <c r="V582" s="505"/>
      <c r="W582" s="505"/>
    </row>
    <row r="583" spans="19:23" ht="12">
      <c r="S583" s="505"/>
      <c r="T583" s="505"/>
      <c r="U583" s="505"/>
      <c r="V583" s="505"/>
      <c r="W583" s="505"/>
    </row>
    <row r="584" spans="19:23" ht="12">
      <c r="S584" s="505"/>
      <c r="T584" s="505"/>
      <c r="U584" s="505"/>
      <c r="V584" s="505"/>
      <c r="W584" s="505"/>
    </row>
    <row r="585" spans="19:23" ht="12">
      <c r="S585" s="505"/>
      <c r="T585" s="505"/>
      <c r="U585" s="505"/>
      <c r="V585" s="505"/>
      <c r="W585" s="505"/>
    </row>
    <row r="586" spans="19:23" ht="12">
      <c r="S586" s="505"/>
      <c r="T586" s="505"/>
      <c r="U586" s="505"/>
      <c r="V586" s="505"/>
      <c r="W586" s="505"/>
    </row>
    <row r="587" spans="19:23" ht="12">
      <c r="S587" s="505"/>
      <c r="T587" s="505"/>
      <c r="U587" s="505"/>
      <c r="V587" s="505"/>
      <c r="W587" s="505"/>
    </row>
    <row r="588" spans="19:23" ht="12">
      <c r="S588" s="505"/>
      <c r="T588" s="505"/>
      <c r="U588" s="505"/>
      <c r="V588" s="505"/>
      <c r="W588" s="505"/>
    </row>
    <row r="589" spans="19:23" ht="12">
      <c r="S589" s="505"/>
      <c r="T589" s="505"/>
      <c r="U589" s="505"/>
      <c r="V589" s="505"/>
      <c r="W589" s="505"/>
    </row>
    <row r="590" spans="19:23" ht="12">
      <c r="S590" s="505"/>
      <c r="T590" s="505"/>
      <c r="U590" s="505"/>
      <c r="V590" s="505"/>
      <c r="W590" s="505"/>
    </row>
    <row r="591" spans="19:23" ht="12">
      <c r="S591" s="505"/>
      <c r="T591" s="505"/>
      <c r="U591" s="505"/>
      <c r="V591" s="505"/>
      <c r="W591" s="505"/>
    </row>
    <row r="592" spans="19:23" ht="12">
      <c r="S592" s="505"/>
      <c r="T592" s="505"/>
      <c r="U592" s="505"/>
      <c r="V592" s="505"/>
      <c r="W592" s="505"/>
    </row>
    <row r="593" spans="19:23" ht="12">
      <c r="S593" s="505"/>
      <c r="T593" s="505"/>
      <c r="U593" s="505"/>
      <c r="V593" s="505"/>
      <c r="W593" s="505"/>
    </row>
    <row r="594" spans="19:23" ht="12">
      <c r="S594" s="505"/>
      <c r="T594" s="505"/>
      <c r="U594" s="505"/>
      <c r="V594" s="505"/>
      <c r="W594" s="505"/>
    </row>
    <row r="595" spans="19:23" ht="12">
      <c r="S595" s="505"/>
      <c r="T595" s="505"/>
      <c r="U595" s="505"/>
      <c r="V595" s="505"/>
      <c r="W595" s="505"/>
    </row>
    <row r="596" spans="19:23" ht="12">
      <c r="S596" s="505"/>
      <c r="T596" s="505"/>
      <c r="U596" s="505"/>
      <c r="V596" s="505"/>
      <c r="W596" s="505"/>
    </row>
    <row r="597" spans="19:23" ht="12">
      <c r="S597" s="505"/>
      <c r="T597" s="505"/>
      <c r="U597" s="505"/>
      <c r="V597" s="505"/>
      <c r="W597" s="505"/>
    </row>
    <row r="598" spans="19:23" ht="12">
      <c r="S598" s="505"/>
      <c r="T598" s="505"/>
      <c r="U598" s="505"/>
      <c r="V598" s="505"/>
      <c r="W598" s="505"/>
    </row>
    <row r="599" spans="19:23" ht="12">
      <c r="S599" s="505"/>
      <c r="T599" s="505"/>
      <c r="U599" s="505"/>
      <c r="V599" s="505"/>
      <c r="W599" s="505"/>
    </row>
    <row r="600" spans="19:23" ht="12">
      <c r="S600" s="505"/>
      <c r="T600" s="505"/>
      <c r="U600" s="505"/>
      <c r="V600" s="505"/>
      <c r="W600" s="505"/>
    </row>
    <row r="601" spans="19:23" ht="12">
      <c r="S601" s="505"/>
      <c r="T601" s="505"/>
      <c r="U601" s="505"/>
      <c r="V601" s="505"/>
      <c r="W601" s="505"/>
    </row>
    <row r="602" spans="19:23" ht="12">
      <c r="S602" s="505"/>
      <c r="T602" s="505"/>
      <c r="U602" s="505"/>
      <c r="V602" s="505"/>
      <c r="W602" s="505"/>
    </row>
    <row r="603" spans="19:23" ht="12">
      <c r="S603" s="505"/>
      <c r="T603" s="505"/>
      <c r="U603" s="505"/>
      <c r="V603" s="505"/>
      <c r="W603" s="505"/>
    </row>
    <row r="604" spans="19:23" ht="12">
      <c r="S604" s="505"/>
      <c r="T604" s="505"/>
      <c r="U604" s="505"/>
      <c r="V604" s="505"/>
      <c r="W604" s="505"/>
    </row>
    <row r="605" spans="19:23" ht="12">
      <c r="S605" s="505"/>
      <c r="T605" s="505"/>
      <c r="U605" s="505"/>
      <c r="V605" s="505"/>
      <c r="W605" s="505"/>
    </row>
    <row r="606" spans="19:23" ht="12">
      <c r="S606" s="505"/>
      <c r="T606" s="505"/>
      <c r="U606" s="505"/>
      <c r="V606" s="505"/>
      <c r="W606" s="505"/>
    </row>
    <row r="607" spans="19:23" ht="12">
      <c r="S607" s="505"/>
      <c r="T607" s="505"/>
      <c r="U607" s="505"/>
      <c r="V607" s="505"/>
      <c r="W607" s="505"/>
    </row>
    <row r="608" spans="19:23" ht="12">
      <c r="S608" s="505"/>
      <c r="T608" s="505"/>
      <c r="U608" s="505"/>
      <c r="V608" s="505"/>
      <c r="W608" s="505"/>
    </row>
    <row r="609" spans="19:23" ht="12">
      <c r="S609" s="505"/>
      <c r="T609" s="505"/>
      <c r="U609" s="505"/>
      <c r="V609" s="505"/>
      <c r="W609" s="505"/>
    </row>
    <row r="610" spans="19:23" ht="12">
      <c r="S610" s="505"/>
      <c r="T610" s="505"/>
      <c r="U610" s="505"/>
      <c r="V610" s="505"/>
      <c r="W610" s="505"/>
    </row>
    <row r="611" spans="19:23" ht="12">
      <c r="S611" s="505"/>
      <c r="T611" s="505"/>
      <c r="U611" s="505"/>
      <c r="V611" s="505"/>
      <c r="W611" s="505"/>
    </row>
    <row r="612" spans="19:23" ht="12">
      <c r="S612" s="505"/>
      <c r="T612" s="505"/>
      <c r="U612" s="505"/>
      <c r="V612" s="505"/>
      <c r="W612" s="505"/>
    </row>
    <row r="613" spans="19:23" ht="12">
      <c r="S613" s="505"/>
      <c r="T613" s="505"/>
      <c r="U613" s="505"/>
      <c r="V613" s="505"/>
      <c r="W613" s="505"/>
    </row>
    <row r="614" spans="19:23" ht="12">
      <c r="S614" s="505"/>
      <c r="T614" s="505"/>
      <c r="U614" s="505"/>
      <c r="V614" s="505"/>
      <c r="W614" s="505"/>
    </row>
    <row r="615" spans="19:23" ht="12">
      <c r="S615" s="505"/>
      <c r="T615" s="505"/>
      <c r="U615" s="505"/>
      <c r="V615" s="505"/>
      <c r="W615" s="505"/>
    </row>
    <row r="616" spans="19:23" ht="12">
      <c r="S616" s="505"/>
      <c r="T616" s="505"/>
      <c r="U616" s="505"/>
      <c r="V616" s="505"/>
      <c r="W616" s="505"/>
    </row>
    <row r="617" spans="19:23" ht="12">
      <c r="S617" s="505"/>
      <c r="T617" s="505"/>
      <c r="U617" s="505"/>
      <c r="V617" s="505"/>
      <c r="W617" s="505"/>
    </row>
    <row r="618" spans="19:23" ht="12">
      <c r="S618" s="505"/>
      <c r="T618" s="505"/>
      <c r="U618" s="505"/>
      <c r="V618" s="505"/>
      <c r="W618" s="505"/>
    </row>
    <row r="619" spans="19:23" ht="12">
      <c r="S619" s="505"/>
      <c r="T619" s="505"/>
      <c r="U619" s="505"/>
      <c r="V619" s="505"/>
      <c r="W619" s="505"/>
    </row>
    <row r="620" spans="19:23" ht="12">
      <c r="S620" s="505"/>
      <c r="T620" s="505"/>
      <c r="U620" s="505"/>
      <c r="V620" s="505"/>
      <c r="W620" s="505"/>
    </row>
    <row r="621" spans="19:23" ht="12">
      <c r="S621" s="505"/>
      <c r="T621" s="505"/>
      <c r="U621" s="505"/>
      <c r="V621" s="505"/>
      <c r="W621" s="505"/>
    </row>
    <row r="622" spans="19:23" ht="12">
      <c r="S622" s="505"/>
      <c r="T622" s="505"/>
      <c r="U622" s="505"/>
      <c r="V622" s="505"/>
      <c r="W622" s="505"/>
    </row>
    <row r="623" spans="19:23" ht="12">
      <c r="S623" s="505"/>
      <c r="T623" s="505"/>
      <c r="U623" s="505"/>
      <c r="V623" s="505"/>
      <c r="W623" s="505"/>
    </row>
    <row r="624" spans="19:23" ht="12">
      <c r="S624" s="505"/>
      <c r="T624" s="505"/>
      <c r="U624" s="505"/>
      <c r="V624" s="505"/>
      <c r="W624" s="505"/>
    </row>
    <row r="625" spans="19:23" ht="12">
      <c r="S625" s="505"/>
      <c r="T625" s="505"/>
      <c r="U625" s="505"/>
      <c r="V625" s="505"/>
      <c r="W625" s="505"/>
    </row>
    <row r="626" spans="19:23" ht="12">
      <c r="S626" s="505"/>
      <c r="T626" s="505"/>
      <c r="U626" s="505"/>
      <c r="V626" s="505"/>
      <c r="W626" s="505"/>
    </row>
    <row r="627" spans="19:23" ht="12">
      <c r="S627" s="505"/>
      <c r="T627" s="505"/>
      <c r="U627" s="505"/>
      <c r="V627" s="505"/>
      <c r="W627" s="505"/>
    </row>
    <row r="628" spans="19:23" ht="12">
      <c r="S628" s="505"/>
      <c r="T628" s="505"/>
      <c r="U628" s="505"/>
      <c r="V628" s="505"/>
      <c r="W628" s="505"/>
    </row>
    <row r="629" spans="19:23" ht="12">
      <c r="S629" s="505"/>
      <c r="T629" s="505"/>
      <c r="U629" s="505"/>
      <c r="V629" s="505"/>
      <c r="W629" s="505"/>
    </row>
    <row r="630" spans="19:23" ht="12">
      <c r="S630" s="505"/>
      <c r="T630" s="505"/>
      <c r="U630" s="505"/>
      <c r="V630" s="505"/>
      <c r="W630" s="505"/>
    </row>
    <row r="631" spans="19:23" ht="12">
      <c r="S631" s="505"/>
      <c r="T631" s="505"/>
      <c r="U631" s="505"/>
      <c r="V631" s="505"/>
      <c r="W631" s="505"/>
    </row>
    <row r="632" spans="19:23" ht="12">
      <c r="S632" s="505"/>
      <c r="T632" s="505"/>
      <c r="U632" s="505"/>
      <c r="V632" s="505"/>
      <c r="W632" s="505"/>
    </row>
    <row r="633" spans="19:23" ht="12">
      <c r="S633" s="505"/>
      <c r="T633" s="505"/>
      <c r="U633" s="505"/>
      <c r="V633" s="505"/>
      <c r="W633" s="505"/>
    </row>
    <row r="634" spans="19:23" ht="12">
      <c r="S634" s="505"/>
      <c r="T634" s="505"/>
      <c r="U634" s="505"/>
      <c r="V634" s="505"/>
      <c r="W634" s="505"/>
    </row>
    <row r="635" spans="19:23" ht="12">
      <c r="S635" s="505"/>
      <c r="T635" s="505"/>
      <c r="U635" s="505"/>
      <c r="V635" s="505"/>
      <c r="W635" s="505"/>
    </row>
    <row r="636" spans="19:23" ht="12">
      <c r="S636" s="505"/>
      <c r="T636" s="505"/>
      <c r="U636" s="505"/>
      <c r="V636" s="505"/>
      <c r="W636" s="505"/>
    </row>
    <row r="637" spans="19:23" ht="12">
      <c r="S637" s="505"/>
      <c r="T637" s="505"/>
      <c r="U637" s="505"/>
      <c r="V637" s="505"/>
      <c r="W637" s="505"/>
    </row>
    <row r="638" spans="19:23" ht="12">
      <c r="S638" s="505"/>
      <c r="T638" s="505"/>
      <c r="U638" s="505"/>
      <c r="V638" s="505"/>
      <c r="W638" s="505"/>
    </row>
    <row r="639" spans="19:23" ht="12">
      <c r="S639" s="505"/>
      <c r="T639" s="505"/>
      <c r="U639" s="505"/>
      <c r="V639" s="505"/>
      <c r="W639" s="505"/>
    </row>
    <row r="640" spans="19:23" ht="12">
      <c r="S640" s="505"/>
      <c r="T640" s="505"/>
      <c r="U640" s="505"/>
      <c r="V640" s="505"/>
      <c r="W640" s="505"/>
    </row>
    <row r="641" spans="19:23" ht="12">
      <c r="S641" s="505"/>
      <c r="T641" s="505"/>
      <c r="U641" s="505"/>
      <c r="V641" s="505"/>
      <c r="W641" s="505"/>
    </row>
    <row r="642" spans="19:23" ht="12">
      <c r="S642" s="505"/>
      <c r="T642" s="505"/>
      <c r="U642" s="505"/>
      <c r="V642" s="505"/>
      <c r="W642" s="505"/>
    </row>
    <row r="643" spans="19:23" ht="12">
      <c r="S643" s="505"/>
      <c r="T643" s="505"/>
      <c r="U643" s="505"/>
      <c r="V643" s="505"/>
      <c r="W643" s="505"/>
    </row>
    <row r="644" spans="19:23" ht="12">
      <c r="S644" s="505"/>
      <c r="T644" s="505"/>
      <c r="U644" s="505"/>
      <c r="V644" s="505"/>
      <c r="W644" s="505"/>
    </row>
    <row r="645" spans="19:23" ht="12">
      <c r="S645" s="505"/>
      <c r="T645" s="505"/>
      <c r="U645" s="505"/>
      <c r="V645" s="505"/>
      <c r="W645" s="505"/>
    </row>
    <row r="646" spans="19:23" ht="12">
      <c r="S646" s="505"/>
      <c r="T646" s="505"/>
      <c r="U646" s="505"/>
      <c r="V646" s="505"/>
      <c r="W646" s="505"/>
    </row>
    <row r="647" spans="19:23" ht="12">
      <c r="S647" s="505"/>
      <c r="T647" s="505"/>
      <c r="U647" s="505"/>
      <c r="V647" s="505"/>
      <c r="W647" s="505"/>
    </row>
    <row r="648" spans="19:23" ht="12">
      <c r="S648" s="505"/>
      <c r="T648" s="505"/>
      <c r="U648" s="505"/>
      <c r="V648" s="505"/>
      <c r="W648" s="505"/>
    </row>
    <row r="649" spans="19:23" ht="12">
      <c r="S649" s="505"/>
      <c r="T649" s="505"/>
      <c r="U649" s="505"/>
      <c r="V649" s="505"/>
      <c r="W649" s="505"/>
    </row>
    <row r="650" spans="19:23" ht="12">
      <c r="S650" s="505"/>
      <c r="T650" s="505"/>
      <c r="U650" s="505"/>
      <c r="V650" s="505"/>
      <c r="W650" s="505"/>
    </row>
    <row r="651" spans="19:23" ht="12">
      <c r="S651" s="505"/>
      <c r="T651" s="505"/>
      <c r="U651" s="505"/>
      <c r="V651" s="505"/>
      <c r="W651" s="505"/>
    </row>
    <row r="652" spans="19:23" ht="12">
      <c r="S652" s="505"/>
      <c r="T652" s="505"/>
      <c r="U652" s="505"/>
      <c r="V652" s="505"/>
      <c r="W652" s="505"/>
    </row>
    <row r="653" spans="19:23" ht="12">
      <c r="S653" s="505"/>
      <c r="T653" s="505"/>
      <c r="U653" s="505"/>
      <c r="V653" s="505"/>
      <c r="W653" s="505"/>
    </row>
    <row r="654" spans="19:23" ht="12">
      <c r="S654" s="505"/>
      <c r="T654" s="505"/>
      <c r="U654" s="505"/>
      <c r="V654" s="505"/>
      <c r="W654" s="505"/>
    </row>
    <row r="655" spans="19:23" ht="12">
      <c r="S655" s="505"/>
      <c r="T655" s="505"/>
      <c r="U655" s="505"/>
      <c r="V655" s="505"/>
      <c r="W655" s="505"/>
    </row>
    <row r="656" spans="19:23" ht="12">
      <c r="S656" s="505"/>
      <c r="T656" s="505"/>
      <c r="U656" s="505"/>
      <c r="V656" s="505"/>
      <c r="W656" s="505"/>
    </row>
    <row r="657" spans="19:23" ht="12">
      <c r="S657" s="505"/>
      <c r="T657" s="505"/>
      <c r="U657" s="505"/>
      <c r="V657" s="505"/>
      <c r="W657" s="505"/>
    </row>
    <row r="658" spans="19:23" ht="12">
      <c r="S658" s="505"/>
      <c r="T658" s="505"/>
      <c r="U658" s="505"/>
      <c r="V658" s="505"/>
      <c r="W658" s="505"/>
    </row>
    <row r="659" spans="19:23" ht="12">
      <c r="S659" s="505"/>
      <c r="T659" s="505"/>
      <c r="U659" s="505"/>
      <c r="V659" s="505"/>
      <c r="W659" s="505"/>
    </row>
    <row r="660" spans="19:23" ht="12">
      <c r="S660" s="505"/>
      <c r="T660" s="505"/>
      <c r="U660" s="505"/>
      <c r="V660" s="505"/>
      <c r="W660" s="505"/>
    </row>
    <row r="661" spans="19:23" ht="12">
      <c r="S661" s="505"/>
      <c r="T661" s="505"/>
      <c r="U661" s="505"/>
      <c r="V661" s="505"/>
      <c r="W661" s="505"/>
    </row>
    <row r="662" spans="19:23" ht="12">
      <c r="S662" s="505"/>
      <c r="T662" s="505"/>
      <c r="U662" s="505"/>
      <c r="V662" s="505"/>
      <c r="W662" s="505"/>
    </row>
    <row r="663" spans="19:23" ht="12">
      <c r="S663" s="505"/>
      <c r="T663" s="505"/>
      <c r="U663" s="505"/>
      <c r="V663" s="505"/>
      <c r="W663" s="505"/>
    </row>
    <row r="664" spans="19:23" ht="12">
      <c r="S664" s="505"/>
      <c r="T664" s="505"/>
      <c r="U664" s="505"/>
      <c r="V664" s="505"/>
      <c r="W664" s="505"/>
    </row>
    <row r="665" spans="19:23" ht="12">
      <c r="S665" s="505"/>
      <c r="T665" s="505"/>
      <c r="U665" s="505"/>
      <c r="V665" s="505"/>
      <c r="W665" s="505"/>
    </row>
    <row r="666" spans="19:23" ht="12">
      <c r="S666" s="505"/>
      <c r="T666" s="505"/>
      <c r="U666" s="505"/>
      <c r="V666" s="505"/>
      <c r="W666" s="505"/>
    </row>
    <row r="667" spans="19:23" ht="12">
      <c r="S667" s="505"/>
      <c r="T667" s="505"/>
      <c r="U667" s="505"/>
      <c r="V667" s="505"/>
      <c r="W667" s="505"/>
    </row>
    <row r="668" spans="19:23" ht="12">
      <c r="S668" s="505"/>
      <c r="T668" s="505"/>
      <c r="U668" s="505"/>
      <c r="V668" s="505"/>
      <c r="W668" s="505"/>
    </row>
    <row r="669" spans="19:23" ht="12">
      <c r="S669" s="505"/>
      <c r="T669" s="505"/>
      <c r="U669" s="505"/>
      <c r="V669" s="505"/>
      <c r="W669" s="505"/>
    </row>
    <row r="670" spans="19:23" ht="12">
      <c r="S670" s="505"/>
      <c r="T670" s="505"/>
      <c r="U670" s="505"/>
      <c r="V670" s="505"/>
      <c r="W670" s="505"/>
    </row>
    <row r="671" spans="19:23" ht="12">
      <c r="S671" s="505"/>
      <c r="T671" s="505"/>
      <c r="U671" s="505"/>
      <c r="V671" s="505"/>
      <c r="W671" s="505"/>
    </row>
    <row r="672" spans="19:23" ht="12">
      <c r="S672" s="505"/>
      <c r="T672" s="505"/>
      <c r="U672" s="505"/>
      <c r="V672" s="505"/>
      <c r="W672" s="505"/>
    </row>
    <row r="673" spans="19:23" ht="12">
      <c r="S673" s="505"/>
      <c r="T673" s="505"/>
      <c r="U673" s="505"/>
      <c r="V673" s="505"/>
      <c r="W673" s="505"/>
    </row>
    <row r="674" spans="19:23" ht="12">
      <c r="S674" s="505"/>
      <c r="T674" s="505"/>
      <c r="U674" s="505"/>
      <c r="V674" s="505"/>
      <c r="W674" s="505"/>
    </row>
    <row r="675" spans="19:23" ht="12">
      <c r="S675" s="505"/>
      <c r="T675" s="505"/>
      <c r="U675" s="505"/>
      <c r="V675" s="505"/>
      <c r="W675" s="505"/>
    </row>
    <row r="676" spans="19:23" ht="12">
      <c r="S676" s="505"/>
      <c r="T676" s="505"/>
      <c r="U676" s="505"/>
      <c r="V676" s="505"/>
      <c r="W676" s="505"/>
    </row>
    <row r="677" spans="19:23" ht="12">
      <c r="S677" s="505"/>
      <c r="T677" s="505"/>
      <c r="U677" s="505"/>
      <c r="V677" s="505"/>
      <c r="W677" s="505"/>
    </row>
    <row r="678" spans="19:23" ht="12">
      <c r="S678" s="505"/>
      <c r="T678" s="505"/>
      <c r="U678" s="505"/>
      <c r="V678" s="505"/>
      <c r="W678" s="505"/>
    </row>
    <row r="679" spans="19:23" ht="12">
      <c r="S679" s="505"/>
      <c r="T679" s="505"/>
      <c r="U679" s="505"/>
      <c r="V679" s="505"/>
      <c r="W679" s="505"/>
    </row>
    <row r="680" spans="19:23" ht="12">
      <c r="S680" s="505"/>
      <c r="T680" s="505"/>
      <c r="U680" s="505"/>
      <c r="V680" s="505"/>
      <c r="W680" s="505"/>
    </row>
    <row r="681" spans="19:23" ht="12">
      <c r="S681" s="505"/>
      <c r="T681" s="505"/>
      <c r="U681" s="505"/>
      <c r="V681" s="505"/>
      <c r="W681" s="505"/>
    </row>
    <row r="682" spans="19:23" ht="12">
      <c r="S682" s="505"/>
      <c r="T682" s="505"/>
      <c r="U682" s="505"/>
      <c r="V682" s="505"/>
      <c r="W682" s="505"/>
    </row>
    <row r="683" spans="19:23" ht="12">
      <c r="S683" s="505"/>
      <c r="T683" s="505"/>
      <c r="U683" s="505"/>
      <c r="V683" s="505"/>
      <c r="W683" s="505"/>
    </row>
    <row r="684" spans="19:23" ht="12">
      <c r="S684" s="505"/>
      <c r="T684" s="505"/>
      <c r="U684" s="505"/>
      <c r="V684" s="505"/>
      <c r="W684" s="505"/>
    </row>
    <row r="685" spans="19:23" ht="12">
      <c r="S685" s="505"/>
      <c r="T685" s="505"/>
      <c r="U685" s="505"/>
      <c r="V685" s="505"/>
      <c r="W685" s="505"/>
    </row>
    <row r="686" spans="19:23" ht="12">
      <c r="S686" s="505"/>
      <c r="T686" s="505"/>
      <c r="U686" s="505"/>
      <c r="V686" s="505"/>
      <c r="W686" s="505"/>
    </row>
    <row r="687" spans="19:23" ht="12">
      <c r="S687" s="505"/>
      <c r="T687" s="505"/>
      <c r="U687" s="505"/>
      <c r="V687" s="505"/>
      <c r="W687" s="505"/>
    </row>
    <row r="688" spans="19:23" ht="12">
      <c r="S688" s="505"/>
      <c r="T688" s="505"/>
      <c r="U688" s="505"/>
      <c r="V688" s="505"/>
      <c r="W688" s="505"/>
    </row>
    <row r="689" spans="19:23" ht="12">
      <c r="S689" s="505"/>
      <c r="T689" s="505"/>
      <c r="U689" s="505"/>
      <c r="V689" s="505"/>
      <c r="W689" s="505"/>
    </row>
    <row r="690" spans="19:23" ht="12">
      <c r="S690" s="505"/>
      <c r="T690" s="505"/>
      <c r="U690" s="505"/>
      <c r="V690" s="505"/>
      <c r="W690" s="505"/>
    </row>
    <row r="691" spans="19:23" ht="12">
      <c r="S691" s="505"/>
      <c r="T691" s="505"/>
      <c r="U691" s="505"/>
      <c r="V691" s="505"/>
      <c r="W691" s="505"/>
    </row>
    <row r="692" spans="19:23" ht="12">
      <c r="S692" s="505"/>
      <c r="T692" s="505"/>
      <c r="U692" s="505"/>
      <c r="V692" s="505"/>
      <c r="W692" s="505"/>
    </row>
    <row r="693" spans="19:23" ht="12">
      <c r="S693" s="505"/>
      <c r="T693" s="505"/>
      <c r="U693" s="505"/>
      <c r="V693" s="505"/>
      <c r="W693" s="505"/>
    </row>
    <row r="694" spans="19:23" ht="12">
      <c r="S694" s="505"/>
      <c r="T694" s="505"/>
      <c r="U694" s="505"/>
      <c r="V694" s="505"/>
      <c r="W694" s="505"/>
    </row>
    <row r="695" spans="19:23" ht="12">
      <c r="S695" s="505"/>
      <c r="T695" s="505"/>
      <c r="U695" s="505"/>
      <c r="V695" s="505"/>
      <c r="W695" s="505"/>
    </row>
    <row r="696" spans="19:23" ht="12">
      <c r="S696" s="505"/>
      <c r="T696" s="505"/>
      <c r="U696" s="505"/>
      <c r="V696" s="505"/>
      <c r="W696" s="505"/>
    </row>
    <row r="697" spans="19:23" ht="12">
      <c r="S697" s="505"/>
      <c r="T697" s="505"/>
      <c r="U697" s="505"/>
      <c r="V697" s="505"/>
      <c r="W697" s="505"/>
    </row>
    <row r="698" spans="19:23" ht="12">
      <c r="S698" s="505"/>
      <c r="T698" s="505"/>
      <c r="U698" s="505"/>
      <c r="V698" s="505"/>
      <c r="W698" s="505"/>
    </row>
    <row r="699" spans="19:23" ht="12">
      <c r="S699" s="505"/>
      <c r="T699" s="505"/>
      <c r="U699" s="505"/>
      <c r="V699" s="505"/>
      <c r="W699" s="505"/>
    </row>
    <row r="700" spans="19:23" ht="12">
      <c r="S700" s="505"/>
      <c r="T700" s="505"/>
      <c r="U700" s="505"/>
      <c r="V700" s="505"/>
      <c r="W700" s="505"/>
    </row>
    <row r="701" spans="19:23" ht="12">
      <c r="S701" s="505"/>
      <c r="T701" s="505"/>
      <c r="U701" s="505"/>
      <c r="V701" s="505"/>
      <c r="W701" s="505"/>
    </row>
    <row r="702" spans="19:23" ht="12">
      <c r="S702" s="505"/>
      <c r="T702" s="505"/>
      <c r="U702" s="505"/>
      <c r="V702" s="505"/>
      <c r="W702" s="505"/>
    </row>
    <row r="703" spans="19:23" ht="12">
      <c r="S703" s="505"/>
      <c r="T703" s="505"/>
      <c r="U703" s="505"/>
      <c r="V703" s="505"/>
      <c r="W703" s="505"/>
    </row>
    <row r="704" spans="19:23" ht="12">
      <c r="S704" s="505"/>
      <c r="T704" s="505"/>
      <c r="U704" s="505"/>
      <c r="V704" s="505"/>
      <c r="W704" s="505"/>
    </row>
    <row r="705" spans="19:23" ht="12">
      <c r="S705" s="505"/>
      <c r="T705" s="505"/>
      <c r="U705" s="505"/>
      <c r="V705" s="505"/>
      <c r="W705" s="505"/>
    </row>
    <row r="706" spans="19:23" ht="12">
      <c r="S706" s="505"/>
      <c r="T706" s="505"/>
      <c r="U706" s="505"/>
      <c r="V706" s="505"/>
      <c r="W706" s="505"/>
    </row>
    <row r="707" spans="19:23" ht="12">
      <c r="S707" s="505"/>
      <c r="T707" s="505"/>
      <c r="U707" s="505"/>
      <c r="V707" s="505"/>
      <c r="W707" s="505"/>
    </row>
    <row r="708" spans="19:23" ht="12">
      <c r="S708" s="505"/>
      <c r="T708" s="505"/>
      <c r="U708" s="505"/>
      <c r="V708" s="505"/>
      <c r="W708" s="505"/>
    </row>
    <row r="709" spans="19:23" ht="12">
      <c r="S709" s="505"/>
      <c r="T709" s="505"/>
      <c r="U709" s="505"/>
      <c r="V709" s="505"/>
      <c r="W709" s="505"/>
    </row>
    <row r="710" spans="19:23" ht="12">
      <c r="S710" s="505"/>
      <c r="T710" s="505"/>
      <c r="U710" s="505"/>
      <c r="V710" s="505"/>
      <c r="W710" s="505"/>
    </row>
    <row r="711" spans="19:23" ht="12">
      <c r="S711" s="505"/>
      <c r="T711" s="505"/>
      <c r="U711" s="505"/>
      <c r="V711" s="505"/>
      <c r="W711" s="505"/>
    </row>
    <row r="712" spans="19:23" ht="12">
      <c r="S712" s="505"/>
      <c r="T712" s="505"/>
      <c r="U712" s="505"/>
      <c r="V712" s="505"/>
      <c r="W712" s="505"/>
    </row>
    <row r="713" spans="19:23" ht="12">
      <c r="S713" s="505"/>
      <c r="T713" s="505"/>
      <c r="U713" s="505"/>
      <c r="V713" s="505"/>
      <c r="W713" s="505"/>
    </row>
    <row r="714" spans="19:23" ht="12">
      <c r="S714" s="505"/>
      <c r="T714" s="505"/>
      <c r="U714" s="505"/>
      <c r="V714" s="505"/>
      <c r="W714" s="505"/>
    </row>
    <row r="715" spans="19:23" ht="12">
      <c r="S715" s="505"/>
      <c r="T715" s="505"/>
      <c r="U715" s="505"/>
      <c r="V715" s="505"/>
      <c r="W715" s="505"/>
    </row>
    <row r="716" spans="19:23" ht="12">
      <c r="S716" s="505"/>
      <c r="T716" s="505"/>
      <c r="U716" s="505"/>
      <c r="V716" s="505"/>
      <c r="W716" s="505"/>
    </row>
    <row r="717" spans="19:23" ht="12">
      <c r="S717" s="505"/>
      <c r="T717" s="505"/>
      <c r="U717" s="505"/>
      <c r="V717" s="505"/>
      <c r="W717" s="505"/>
    </row>
    <row r="718" spans="19:23" ht="12">
      <c r="S718" s="505"/>
      <c r="T718" s="505"/>
      <c r="U718" s="505"/>
      <c r="V718" s="505"/>
      <c r="W718" s="505"/>
    </row>
    <row r="719" spans="19:23" ht="12">
      <c r="S719" s="505"/>
      <c r="T719" s="505"/>
      <c r="U719" s="505"/>
      <c r="V719" s="505"/>
      <c r="W719" s="505"/>
    </row>
    <row r="720" spans="19:23" ht="12">
      <c r="S720" s="505"/>
      <c r="T720" s="505"/>
      <c r="U720" s="505"/>
      <c r="V720" s="505"/>
      <c r="W720" s="505"/>
    </row>
    <row r="721" spans="19:23" ht="12">
      <c r="S721" s="505"/>
      <c r="T721" s="505"/>
      <c r="U721" s="505"/>
      <c r="V721" s="505"/>
      <c r="W721" s="505"/>
    </row>
    <row r="722" spans="19:23" ht="12">
      <c r="S722" s="505"/>
      <c r="T722" s="505"/>
      <c r="U722" s="505"/>
      <c r="V722" s="505"/>
      <c r="W722" s="505"/>
    </row>
    <row r="723" spans="19:23" ht="12">
      <c r="S723" s="505"/>
      <c r="T723" s="505"/>
      <c r="U723" s="505"/>
      <c r="V723" s="505"/>
      <c r="W723" s="505"/>
    </row>
    <row r="724" spans="19:23" ht="12">
      <c r="S724" s="505"/>
      <c r="T724" s="505"/>
      <c r="U724" s="505"/>
      <c r="V724" s="505"/>
      <c r="W724" s="505"/>
    </row>
    <row r="725" spans="19:23" ht="12">
      <c r="S725" s="505"/>
      <c r="T725" s="505"/>
      <c r="U725" s="505"/>
      <c r="V725" s="505"/>
      <c r="W725" s="505"/>
    </row>
    <row r="726" spans="19:23" ht="12">
      <c r="S726" s="505"/>
      <c r="T726" s="505"/>
      <c r="U726" s="505"/>
      <c r="V726" s="505"/>
      <c r="W726" s="505"/>
    </row>
    <row r="727" spans="19:23" ht="12">
      <c r="S727" s="505"/>
      <c r="T727" s="505"/>
      <c r="U727" s="505"/>
      <c r="V727" s="505"/>
      <c r="W727" s="505"/>
    </row>
    <row r="728" spans="19:23" ht="12">
      <c r="S728" s="505"/>
      <c r="T728" s="505"/>
      <c r="U728" s="505"/>
      <c r="V728" s="505"/>
      <c r="W728" s="505"/>
    </row>
    <row r="729" spans="19:23" ht="12">
      <c r="S729" s="505"/>
      <c r="T729" s="505"/>
      <c r="U729" s="505"/>
      <c r="V729" s="505"/>
      <c r="W729" s="505"/>
    </row>
    <row r="730" spans="19:23" ht="12">
      <c r="S730" s="505"/>
      <c r="T730" s="505"/>
      <c r="U730" s="505"/>
      <c r="V730" s="505"/>
      <c r="W730" s="505"/>
    </row>
    <row r="731" spans="19:23" ht="12">
      <c r="S731" s="505"/>
      <c r="T731" s="505"/>
      <c r="U731" s="505"/>
      <c r="V731" s="505"/>
      <c r="W731" s="505"/>
    </row>
    <row r="732" spans="19:23" ht="12">
      <c r="S732" s="505"/>
      <c r="T732" s="505"/>
      <c r="U732" s="505"/>
      <c r="V732" s="505"/>
      <c r="W732" s="505"/>
    </row>
    <row r="733" spans="19:23" ht="12">
      <c r="S733" s="505"/>
      <c r="T733" s="505"/>
      <c r="U733" s="505"/>
      <c r="V733" s="505"/>
      <c r="W733" s="505"/>
    </row>
    <row r="734" spans="19:23" ht="12">
      <c r="S734" s="505"/>
      <c r="T734" s="505"/>
      <c r="U734" s="505"/>
      <c r="V734" s="505"/>
      <c r="W734" s="505"/>
    </row>
    <row r="735" spans="19:23" ht="12">
      <c r="S735" s="505"/>
      <c r="T735" s="505"/>
      <c r="U735" s="505"/>
      <c r="V735" s="505"/>
      <c r="W735" s="505"/>
    </row>
    <row r="736" spans="19:23" ht="12">
      <c r="S736" s="505"/>
      <c r="T736" s="505"/>
      <c r="U736" s="505"/>
      <c r="V736" s="505"/>
      <c r="W736" s="505"/>
    </row>
    <row r="737" spans="19:23" ht="12">
      <c r="S737" s="505"/>
      <c r="T737" s="505"/>
      <c r="U737" s="505"/>
      <c r="V737" s="505"/>
      <c r="W737" s="505"/>
    </row>
    <row r="738" spans="19:23" ht="12">
      <c r="S738" s="505"/>
      <c r="T738" s="505"/>
      <c r="U738" s="505"/>
      <c r="V738" s="505"/>
      <c r="W738" s="505"/>
    </row>
    <row r="739" spans="19:23" ht="12">
      <c r="S739" s="505"/>
      <c r="T739" s="505"/>
      <c r="U739" s="505"/>
      <c r="V739" s="505"/>
      <c r="W739" s="505"/>
    </row>
    <row r="740" spans="19:23" ht="12">
      <c r="S740" s="505"/>
      <c r="T740" s="505"/>
      <c r="U740" s="505"/>
      <c r="V740" s="505"/>
      <c r="W740" s="505"/>
    </row>
    <row r="741" spans="19:23" ht="12">
      <c r="S741" s="505"/>
      <c r="T741" s="505"/>
      <c r="U741" s="505"/>
      <c r="V741" s="505"/>
      <c r="W741" s="505"/>
    </row>
    <row r="742" spans="19:23" ht="12">
      <c r="S742" s="505"/>
      <c r="T742" s="505"/>
      <c r="U742" s="505"/>
      <c r="V742" s="505"/>
      <c r="W742" s="505"/>
    </row>
    <row r="743" spans="19:23" ht="12">
      <c r="S743" s="505"/>
      <c r="T743" s="505"/>
      <c r="U743" s="505"/>
      <c r="V743" s="505"/>
      <c r="W743" s="505"/>
    </row>
    <row r="744" spans="19:23" ht="12">
      <c r="S744" s="505"/>
      <c r="T744" s="505"/>
      <c r="U744" s="505"/>
      <c r="V744" s="505"/>
      <c r="W744" s="505"/>
    </row>
    <row r="745" spans="19:23" ht="12">
      <c r="S745" s="505"/>
      <c r="T745" s="505"/>
      <c r="U745" s="505"/>
      <c r="V745" s="505"/>
      <c r="W745" s="505"/>
    </row>
    <row r="746" spans="19:23" ht="12">
      <c r="S746" s="505"/>
      <c r="T746" s="505"/>
      <c r="U746" s="505"/>
      <c r="V746" s="505"/>
      <c r="W746" s="505"/>
    </row>
    <row r="747" spans="19:23" ht="12">
      <c r="S747" s="505"/>
      <c r="T747" s="505"/>
      <c r="U747" s="505"/>
      <c r="V747" s="505"/>
      <c r="W747" s="505"/>
    </row>
    <row r="748" spans="19:23" ht="12">
      <c r="S748" s="505"/>
      <c r="T748" s="505"/>
      <c r="U748" s="505"/>
      <c r="V748" s="505"/>
      <c r="W748" s="505"/>
    </row>
    <row r="749" spans="19:23" ht="12">
      <c r="S749" s="505"/>
      <c r="T749" s="505"/>
      <c r="U749" s="505"/>
      <c r="V749" s="505"/>
      <c r="W749" s="505"/>
    </row>
    <row r="750" spans="19:23" ht="12">
      <c r="S750" s="505"/>
      <c r="T750" s="505"/>
      <c r="U750" s="505"/>
      <c r="V750" s="505"/>
      <c r="W750" s="505"/>
    </row>
    <row r="751" spans="19:23" ht="12">
      <c r="S751" s="505"/>
      <c r="T751" s="505"/>
      <c r="U751" s="505"/>
      <c r="V751" s="505"/>
      <c r="W751" s="505"/>
    </row>
    <row r="752" spans="19:23" ht="12">
      <c r="S752" s="505"/>
      <c r="T752" s="505"/>
      <c r="U752" s="505"/>
      <c r="V752" s="505"/>
      <c r="W752" s="505"/>
    </row>
    <row r="753" spans="19:23" ht="12">
      <c r="S753" s="505"/>
      <c r="T753" s="505"/>
      <c r="U753" s="505"/>
      <c r="V753" s="505"/>
      <c r="W753" s="505"/>
    </row>
    <row r="754" spans="19:23" ht="12">
      <c r="S754" s="505"/>
      <c r="T754" s="505"/>
      <c r="U754" s="505"/>
      <c r="V754" s="505"/>
      <c r="W754" s="505"/>
    </row>
    <row r="755" spans="19:23" ht="12">
      <c r="S755" s="505"/>
      <c r="T755" s="505"/>
      <c r="U755" s="505"/>
      <c r="V755" s="505"/>
      <c r="W755" s="505"/>
    </row>
    <row r="756" spans="19:23" ht="12">
      <c r="S756" s="505"/>
      <c r="T756" s="505"/>
      <c r="U756" s="505"/>
      <c r="V756" s="505"/>
      <c r="W756" s="505"/>
    </row>
    <row r="757" spans="19:23" ht="12">
      <c r="S757" s="505"/>
      <c r="T757" s="505"/>
      <c r="U757" s="505"/>
      <c r="V757" s="505"/>
      <c r="W757" s="505"/>
    </row>
    <row r="758" spans="19:23" ht="12">
      <c r="S758" s="505"/>
      <c r="T758" s="505"/>
      <c r="U758" s="505"/>
      <c r="V758" s="505"/>
      <c r="W758" s="505"/>
    </row>
    <row r="759" spans="19:23" ht="12">
      <c r="S759" s="505"/>
      <c r="T759" s="505"/>
      <c r="U759" s="505"/>
      <c r="V759" s="505"/>
      <c r="W759" s="505"/>
    </row>
    <row r="760" spans="19:23" ht="12">
      <c r="S760" s="505"/>
      <c r="T760" s="505"/>
      <c r="U760" s="505"/>
      <c r="V760" s="505"/>
      <c r="W760" s="505"/>
    </row>
    <row r="761" spans="19:23" ht="12">
      <c r="S761" s="505"/>
      <c r="T761" s="505"/>
      <c r="U761" s="505"/>
      <c r="V761" s="505"/>
      <c r="W761" s="505"/>
    </row>
    <row r="762" spans="19:23" ht="12">
      <c r="S762" s="505"/>
      <c r="T762" s="505"/>
      <c r="U762" s="505"/>
      <c r="V762" s="505"/>
      <c r="W762" s="505"/>
    </row>
    <row r="763" spans="19:23" ht="12">
      <c r="S763" s="505"/>
      <c r="T763" s="505"/>
      <c r="U763" s="505"/>
      <c r="V763" s="505"/>
      <c r="W763" s="505"/>
    </row>
    <row r="764" spans="19:23" ht="12">
      <c r="S764" s="505"/>
      <c r="T764" s="505"/>
      <c r="U764" s="505"/>
      <c r="V764" s="505"/>
      <c r="W764" s="505"/>
    </row>
    <row r="765" spans="19:23" ht="12">
      <c r="S765" s="505"/>
      <c r="T765" s="505"/>
      <c r="U765" s="505"/>
      <c r="V765" s="505"/>
      <c r="W765" s="505"/>
    </row>
    <row r="766" spans="19:23" ht="12">
      <c r="S766" s="505"/>
      <c r="T766" s="505"/>
      <c r="U766" s="505"/>
      <c r="V766" s="505"/>
      <c r="W766" s="505"/>
    </row>
    <row r="767" spans="19:23" ht="12">
      <c r="S767" s="505"/>
      <c r="T767" s="505"/>
      <c r="U767" s="505"/>
      <c r="V767" s="505"/>
      <c r="W767" s="505"/>
    </row>
    <row r="768" spans="19:23" ht="12">
      <c r="S768" s="505"/>
      <c r="T768" s="505"/>
      <c r="U768" s="505"/>
      <c r="V768" s="505"/>
      <c r="W768" s="505"/>
    </row>
    <row r="769" spans="19:23" ht="12">
      <c r="S769" s="505"/>
      <c r="T769" s="505"/>
      <c r="U769" s="505"/>
      <c r="V769" s="505"/>
      <c r="W769" s="505"/>
    </row>
    <row r="770" spans="19:23" ht="12">
      <c r="S770" s="505"/>
      <c r="T770" s="505"/>
      <c r="U770" s="505"/>
      <c r="V770" s="505"/>
      <c r="W770" s="505"/>
    </row>
    <row r="771" spans="19:23" ht="12">
      <c r="S771" s="505"/>
      <c r="T771" s="505"/>
      <c r="U771" s="505"/>
      <c r="V771" s="505"/>
      <c r="W771" s="505"/>
    </row>
    <row r="772" spans="19:23" ht="12">
      <c r="S772" s="505"/>
      <c r="T772" s="505"/>
      <c r="U772" s="505"/>
      <c r="V772" s="505"/>
      <c r="W772" s="505"/>
    </row>
    <row r="773" spans="19:23" ht="12">
      <c r="S773" s="505"/>
      <c r="T773" s="505"/>
      <c r="U773" s="505"/>
      <c r="V773" s="505"/>
      <c r="W773" s="505"/>
    </row>
    <row r="774" spans="19:23" ht="12">
      <c r="S774" s="505"/>
      <c r="T774" s="505"/>
      <c r="U774" s="505"/>
      <c r="V774" s="505"/>
      <c r="W774" s="505"/>
    </row>
    <row r="775" spans="19:23" ht="12">
      <c r="S775" s="505"/>
      <c r="T775" s="505"/>
      <c r="U775" s="505"/>
      <c r="V775" s="505"/>
      <c r="W775" s="505"/>
    </row>
    <row r="776" spans="19:23" ht="12">
      <c r="S776" s="505"/>
      <c r="T776" s="505"/>
      <c r="U776" s="505"/>
      <c r="V776" s="505"/>
      <c r="W776" s="505"/>
    </row>
    <row r="777" spans="19:23" ht="12">
      <c r="S777" s="505"/>
      <c r="T777" s="505"/>
      <c r="U777" s="505"/>
      <c r="V777" s="505"/>
      <c r="W777" s="505"/>
    </row>
    <row r="778" spans="19:23" ht="12">
      <c r="S778" s="505"/>
      <c r="T778" s="505"/>
      <c r="U778" s="505"/>
      <c r="V778" s="505"/>
      <c r="W778" s="505"/>
    </row>
    <row r="779" spans="19:23" ht="12">
      <c r="S779" s="505"/>
      <c r="T779" s="505"/>
      <c r="U779" s="505"/>
      <c r="V779" s="505"/>
      <c r="W779" s="505"/>
    </row>
    <row r="780" spans="19:23" ht="12">
      <c r="S780" s="505"/>
      <c r="T780" s="505"/>
      <c r="U780" s="505"/>
      <c r="V780" s="505"/>
      <c r="W780" s="505"/>
    </row>
    <row r="781" spans="19:23" ht="12">
      <c r="S781" s="505"/>
      <c r="T781" s="505"/>
      <c r="U781" s="505"/>
      <c r="V781" s="505"/>
      <c r="W781" s="505"/>
    </row>
    <row r="782" spans="19:23" ht="12">
      <c r="S782" s="505"/>
      <c r="T782" s="505"/>
      <c r="U782" s="505"/>
      <c r="V782" s="505"/>
      <c r="W782" s="505"/>
    </row>
    <row r="783" spans="19:23" ht="12">
      <c r="S783" s="505"/>
      <c r="T783" s="505"/>
      <c r="U783" s="505"/>
      <c r="V783" s="505"/>
      <c r="W783" s="505"/>
    </row>
    <row r="784" spans="19:23" ht="12">
      <c r="S784" s="505"/>
      <c r="T784" s="505"/>
      <c r="U784" s="505"/>
      <c r="V784" s="505"/>
      <c r="W784" s="505"/>
    </row>
    <row r="785" spans="19:23" ht="12">
      <c r="S785" s="505"/>
      <c r="T785" s="505"/>
      <c r="U785" s="505"/>
      <c r="V785" s="505"/>
      <c r="W785" s="505"/>
    </row>
    <row r="786" spans="19:23" ht="12">
      <c r="S786" s="505"/>
      <c r="T786" s="505"/>
      <c r="U786" s="505"/>
      <c r="V786" s="505"/>
      <c r="W786" s="505"/>
    </row>
    <row r="787" spans="19:23" ht="12">
      <c r="S787" s="505"/>
      <c r="T787" s="505"/>
      <c r="U787" s="505"/>
      <c r="V787" s="505"/>
      <c r="W787" s="505"/>
    </row>
    <row r="788" spans="19:23" ht="12">
      <c r="S788" s="505"/>
      <c r="T788" s="505"/>
      <c r="U788" s="505"/>
      <c r="V788" s="505"/>
      <c r="W788" s="505"/>
    </row>
    <row r="789" spans="19:23" ht="12">
      <c r="S789" s="505"/>
      <c r="T789" s="505"/>
      <c r="U789" s="505"/>
      <c r="V789" s="505"/>
      <c r="W789" s="505"/>
    </row>
    <row r="790" spans="19:23" ht="12">
      <c r="S790" s="505"/>
      <c r="T790" s="505"/>
      <c r="U790" s="505"/>
      <c r="V790" s="505"/>
      <c r="W790" s="505"/>
    </row>
    <row r="791" spans="19:23" ht="12">
      <c r="S791" s="505"/>
      <c r="T791" s="505"/>
      <c r="U791" s="505"/>
      <c r="V791" s="505"/>
      <c r="W791" s="505"/>
    </row>
    <row r="792" spans="19:23" ht="12">
      <c r="S792" s="505"/>
      <c r="T792" s="505"/>
      <c r="U792" s="505"/>
      <c r="V792" s="505"/>
      <c r="W792" s="505"/>
    </row>
    <row r="793" spans="19:23" ht="12">
      <c r="S793" s="505"/>
      <c r="T793" s="505"/>
      <c r="U793" s="505"/>
      <c r="V793" s="505"/>
      <c r="W793" s="505"/>
    </row>
    <row r="794" spans="19:23" ht="12">
      <c r="S794" s="505"/>
      <c r="T794" s="505"/>
      <c r="U794" s="505"/>
      <c r="V794" s="505"/>
      <c r="W794" s="505"/>
    </row>
    <row r="795" spans="19:23" ht="12">
      <c r="S795" s="505"/>
      <c r="T795" s="505"/>
      <c r="U795" s="505"/>
      <c r="V795" s="505"/>
      <c r="W795" s="505"/>
    </row>
    <row r="796" spans="19:23" ht="12">
      <c r="S796" s="505"/>
      <c r="T796" s="505"/>
      <c r="U796" s="505"/>
      <c r="V796" s="505"/>
      <c r="W796" s="505"/>
    </row>
    <row r="797" spans="19:23" ht="12">
      <c r="S797" s="505"/>
      <c r="T797" s="505"/>
      <c r="U797" s="505"/>
      <c r="V797" s="505"/>
      <c r="W797" s="505"/>
    </row>
    <row r="798" spans="19:23" ht="12">
      <c r="S798" s="505"/>
      <c r="T798" s="505"/>
      <c r="U798" s="505"/>
      <c r="V798" s="505"/>
      <c r="W798" s="505"/>
    </row>
    <row r="799" spans="19:23" ht="12">
      <c r="S799" s="505"/>
      <c r="T799" s="505"/>
      <c r="U799" s="505"/>
      <c r="V799" s="505"/>
      <c r="W799" s="505"/>
    </row>
    <row r="800" spans="19:23" ht="12">
      <c r="S800" s="505"/>
      <c r="T800" s="505"/>
      <c r="U800" s="505"/>
      <c r="V800" s="505"/>
      <c r="W800" s="505"/>
    </row>
    <row r="801" spans="19:23" ht="12">
      <c r="S801" s="505"/>
      <c r="T801" s="505"/>
      <c r="U801" s="505"/>
      <c r="V801" s="505"/>
      <c r="W801" s="505"/>
    </row>
    <row r="802" spans="19:23" ht="12">
      <c r="S802" s="505"/>
      <c r="T802" s="505"/>
      <c r="U802" s="505"/>
      <c r="V802" s="505"/>
      <c r="W802" s="505"/>
    </row>
    <row r="803" spans="19:23" ht="12">
      <c r="S803" s="505"/>
      <c r="T803" s="505"/>
      <c r="U803" s="505"/>
      <c r="V803" s="505"/>
      <c r="W803" s="505"/>
    </row>
    <row r="804" spans="19:23" ht="12">
      <c r="S804" s="505"/>
      <c r="T804" s="505"/>
      <c r="U804" s="505"/>
      <c r="V804" s="505"/>
      <c r="W804" s="505"/>
    </row>
    <row r="805" spans="19:23" ht="12">
      <c r="S805" s="505"/>
      <c r="T805" s="505"/>
      <c r="U805" s="505"/>
      <c r="V805" s="505"/>
      <c r="W805" s="505"/>
    </row>
    <row r="806" spans="19:23" ht="12">
      <c r="S806" s="505"/>
      <c r="T806" s="505"/>
      <c r="U806" s="505"/>
      <c r="V806" s="505"/>
      <c r="W806" s="505"/>
    </row>
    <row r="807" spans="19:23" ht="12">
      <c r="S807" s="505"/>
      <c r="T807" s="505"/>
      <c r="U807" s="505"/>
      <c r="V807" s="505"/>
      <c r="W807" s="505"/>
    </row>
    <row r="808" spans="19:23" ht="12">
      <c r="S808" s="505"/>
      <c r="T808" s="505"/>
      <c r="U808" s="505"/>
      <c r="V808" s="505"/>
      <c r="W808" s="505"/>
    </row>
    <row r="809" spans="19:23" ht="12">
      <c r="S809" s="505"/>
      <c r="T809" s="505"/>
      <c r="U809" s="505"/>
      <c r="V809" s="505"/>
      <c r="W809" s="505"/>
    </row>
    <row r="810" spans="19:23" ht="12">
      <c r="S810" s="505"/>
      <c r="T810" s="505"/>
      <c r="U810" s="505"/>
      <c r="V810" s="505"/>
      <c r="W810" s="505"/>
    </row>
    <row r="811" spans="19:23" ht="12">
      <c r="S811" s="505"/>
      <c r="T811" s="505"/>
      <c r="U811" s="505"/>
      <c r="V811" s="505"/>
      <c r="W811" s="505"/>
    </row>
    <row r="812" spans="19:23" ht="12">
      <c r="S812" s="505"/>
      <c r="T812" s="505"/>
      <c r="U812" s="505"/>
      <c r="V812" s="505"/>
      <c r="W812" s="505"/>
    </row>
    <row r="813" spans="19:23" ht="12">
      <c r="S813" s="505"/>
      <c r="T813" s="505"/>
      <c r="U813" s="505"/>
      <c r="V813" s="505"/>
      <c r="W813" s="505"/>
    </row>
    <row r="814" spans="19:23" ht="12">
      <c r="S814" s="505"/>
      <c r="T814" s="505"/>
      <c r="U814" s="505"/>
      <c r="V814" s="505"/>
      <c r="W814" s="505"/>
    </row>
    <row r="815" spans="19:23" ht="12">
      <c r="S815" s="505"/>
      <c r="T815" s="505"/>
      <c r="U815" s="505"/>
      <c r="V815" s="505"/>
      <c r="W815" s="505"/>
    </row>
    <row r="816" spans="19:23" ht="12">
      <c r="S816" s="505"/>
      <c r="T816" s="505"/>
      <c r="U816" s="505"/>
      <c r="V816" s="505"/>
      <c r="W816" s="505"/>
    </row>
    <row r="817" spans="19:23" ht="12">
      <c r="S817" s="505"/>
      <c r="T817" s="505"/>
      <c r="U817" s="505"/>
      <c r="V817" s="505"/>
      <c r="W817" s="505"/>
    </row>
    <row r="818" spans="19:23" ht="12">
      <c r="S818" s="505"/>
      <c r="T818" s="505"/>
      <c r="U818" s="505"/>
      <c r="V818" s="505"/>
      <c r="W818" s="505"/>
    </row>
    <row r="819" spans="19:23" ht="12">
      <c r="S819" s="505"/>
      <c r="T819" s="505"/>
      <c r="U819" s="505"/>
      <c r="V819" s="505"/>
      <c r="W819" s="505"/>
    </row>
    <row r="820" spans="19:23" ht="12">
      <c r="S820" s="505"/>
      <c r="T820" s="505"/>
      <c r="U820" s="505"/>
      <c r="V820" s="505"/>
      <c r="W820" s="505"/>
    </row>
    <row r="821" spans="19:23" ht="12">
      <c r="S821" s="505"/>
      <c r="T821" s="505"/>
      <c r="U821" s="505"/>
      <c r="V821" s="505"/>
      <c r="W821" s="505"/>
    </row>
    <row r="822" spans="19:23" ht="12">
      <c r="S822" s="505"/>
      <c r="T822" s="505"/>
      <c r="U822" s="505"/>
      <c r="V822" s="505"/>
      <c r="W822" s="505"/>
    </row>
    <row r="823" spans="19:23" ht="12">
      <c r="S823" s="505"/>
      <c r="T823" s="505"/>
      <c r="U823" s="505"/>
      <c r="V823" s="505"/>
      <c r="W823" s="505"/>
    </row>
    <row r="824" spans="19:23" ht="12">
      <c r="S824" s="505"/>
      <c r="T824" s="505"/>
      <c r="U824" s="505"/>
      <c r="V824" s="505"/>
      <c r="W824" s="505"/>
    </row>
    <row r="825" spans="19:23" ht="12">
      <c r="S825" s="505"/>
      <c r="T825" s="505"/>
      <c r="U825" s="505"/>
      <c r="V825" s="505"/>
      <c r="W825" s="505"/>
    </row>
    <row r="826" spans="19:23" ht="12">
      <c r="S826" s="505"/>
      <c r="T826" s="505"/>
      <c r="U826" s="505"/>
      <c r="V826" s="505"/>
      <c r="W826" s="505"/>
    </row>
    <row r="827" spans="19:23" ht="12">
      <c r="S827" s="505"/>
      <c r="T827" s="505"/>
      <c r="U827" s="505"/>
      <c r="V827" s="505"/>
      <c r="W827" s="505"/>
    </row>
    <row r="828" spans="19:23" ht="12">
      <c r="S828" s="505"/>
      <c r="T828" s="505"/>
      <c r="U828" s="505"/>
      <c r="V828" s="505"/>
      <c r="W828" s="505"/>
    </row>
    <row r="829" spans="19:23" ht="12">
      <c r="S829" s="505"/>
      <c r="T829" s="505"/>
      <c r="U829" s="505"/>
      <c r="V829" s="505"/>
      <c r="W829" s="505"/>
    </row>
    <row r="830" spans="19:23" ht="12">
      <c r="S830" s="505"/>
      <c r="T830" s="505"/>
      <c r="U830" s="505"/>
      <c r="V830" s="505"/>
      <c r="W830" s="505"/>
    </row>
    <row r="831" spans="19:23" ht="12">
      <c r="S831" s="505"/>
      <c r="T831" s="505"/>
      <c r="U831" s="505"/>
      <c r="V831" s="505"/>
      <c r="W831" s="505"/>
    </row>
    <row r="832" spans="19:23" ht="12">
      <c r="S832" s="505"/>
      <c r="T832" s="505"/>
      <c r="U832" s="505"/>
      <c r="V832" s="505"/>
      <c r="W832" s="505"/>
    </row>
    <row r="833" spans="19:23" ht="12">
      <c r="S833" s="505"/>
      <c r="T833" s="505"/>
      <c r="U833" s="505"/>
      <c r="V833" s="505"/>
      <c r="W833" s="505"/>
    </row>
    <row r="834" spans="19:23" ht="12">
      <c r="S834" s="505"/>
      <c r="T834" s="505"/>
      <c r="U834" s="505"/>
      <c r="V834" s="505"/>
      <c r="W834" s="505"/>
    </row>
    <row r="835" spans="19:23" ht="12">
      <c r="S835" s="505"/>
      <c r="T835" s="505"/>
      <c r="U835" s="505"/>
      <c r="V835" s="505"/>
      <c r="W835" s="505"/>
    </row>
    <row r="836" spans="19:23" ht="12">
      <c r="S836" s="505"/>
      <c r="T836" s="505"/>
      <c r="U836" s="505"/>
      <c r="V836" s="505"/>
      <c r="W836" s="505"/>
    </row>
    <row r="837" spans="19:23" ht="12">
      <c r="S837" s="505"/>
      <c r="T837" s="505"/>
      <c r="U837" s="505"/>
      <c r="V837" s="505"/>
      <c r="W837" s="505"/>
    </row>
    <row r="838" spans="19:23" ht="12">
      <c r="S838" s="505"/>
      <c r="T838" s="505"/>
      <c r="U838" s="505"/>
      <c r="V838" s="505"/>
      <c r="W838" s="505"/>
    </row>
    <row r="839" spans="19:23" ht="12">
      <c r="S839" s="505"/>
      <c r="T839" s="505"/>
      <c r="U839" s="505"/>
      <c r="V839" s="505"/>
      <c r="W839" s="505"/>
    </row>
    <row r="840" spans="19:23" ht="12">
      <c r="S840" s="505"/>
      <c r="T840" s="505"/>
      <c r="U840" s="505"/>
      <c r="V840" s="505"/>
      <c r="W840" s="505"/>
    </row>
    <row r="841" spans="19:23" ht="12">
      <c r="S841" s="505"/>
      <c r="T841" s="505"/>
      <c r="U841" s="505"/>
      <c r="V841" s="505"/>
      <c r="W841" s="505"/>
    </row>
    <row r="842" spans="19:23" ht="12">
      <c r="S842" s="505"/>
      <c r="T842" s="505"/>
      <c r="U842" s="505"/>
      <c r="V842" s="505"/>
      <c r="W842" s="505"/>
    </row>
    <row r="843" spans="19:23" ht="12">
      <c r="S843" s="505"/>
      <c r="T843" s="505"/>
      <c r="U843" s="505"/>
      <c r="V843" s="505"/>
      <c r="W843" s="505"/>
    </row>
    <row r="844" spans="19:23" ht="12">
      <c r="S844" s="505"/>
      <c r="T844" s="505"/>
      <c r="U844" s="505"/>
      <c r="V844" s="505"/>
      <c r="W844" s="505"/>
    </row>
    <row r="845" spans="19:23" ht="12">
      <c r="S845" s="505"/>
      <c r="T845" s="505"/>
      <c r="U845" s="505"/>
      <c r="V845" s="505"/>
      <c r="W845" s="505"/>
    </row>
    <row r="846" spans="19:23" ht="12">
      <c r="S846" s="505"/>
      <c r="T846" s="505"/>
      <c r="U846" s="505"/>
      <c r="V846" s="505"/>
      <c r="W846" s="505"/>
    </row>
    <row r="847" spans="19:23" ht="12">
      <c r="S847" s="505"/>
      <c r="T847" s="505"/>
      <c r="U847" s="505"/>
      <c r="V847" s="505"/>
      <c r="W847" s="505"/>
    </row>
    <row r="848" spans="19:23" ht="12">
      <c r="S848" s="505"/>
      <c r="T848" s="505"/>
      <c r="U848" s="505"/>
      <c r="V848" s="505"/>
      <c r="W848" s="505"/>
    </row>
    <row r="849" spans="19:23" ht="12">
      <c r="S849" s="505"/>
      <c r="T849" s="505"/>
      <c r="U849" s="505"/>
      <c r="V849" s="505"/>
      <c r="W849" s="505"/>
    </row>
    <row r="850" spans="19:23" ht="12">
      <c r="S850" s="505"/>
      <c r="T850" s="505"/>
      <c r="U850" s="505"/>
      <c r="V850" s="505"/>
      <c r="W850" s="505"/>
    </row>
    <row r="851" spans="19:23" ht="12">
      <c r="S851" s="505"/>
      <c r="T851" s="505"/>
      <c r="U851" s="505"/>
      <c r="V851" s="505"/>
      <c r="W851" s="505"/>
    </row>
    <row r="852" spans="19:23" ht="12">
      <c r="S852" s="505"/>
      <c r="T852" s="505"/>
      <c r="U852" s="505"/>
      <c r="V852" s="505"/>
      <c r="W852" s="505"/>
    </row>
    <row r="853" spans="19:23" ht="12">
      <c r="S853" s="505"/>
      <c r="T853" s="505"/>
      <c r="U853" s="505"/>
      <c r="V853" s="505"/>
      <c r="W853" s="505"/>
    </row>
    <row r="854" spans="19:23" ht="12">
      <c r="S854" s="505"/>
      <c r="T854" s="505"/>
      <c r="U854" s="505"/>
      <c r="V854" s="505"/>
      <c r="W854" s="505"/>
    </row>
    <row r="855" spans="19:23" ht="12">
      <c r="S855" s="505"/>
      <c r="T855" s="505"/>
      <c r="U855" s="505"/>
      <c r="V855" s="505"/>
      <c r="W855" s="505"/>
    </row>
    <row r="856" spans="19:23" ht="12">
      <c r="S856" s="505"/>
      <c r="T856" s="505"/>
      <c r="U856" s="505"/>
      <c r="V856" s="505"/>
      <c r="W856" s="505"/>
    </row>
    <row r="857" spans="19:23" ht="12">
      <c r="S857" s="505"/>
      <c r="T857" s="505"/>
      <c r="U857" s="505"/>
      <c r="V857" s="505"/>
      <c r="W857" s="505"/>
    </row>
    <row r="858" spans="19:23" ht="12">
      <c r="S858" s="505"/>
      <c r="T858" s="505"/>
      <c r="U858" s="505"/>
      <c r="V858" s="505"/>
      <c r="W858" s="505"/>
    </row>
    <row r="859" spans="19:23" ht="12">
      <c r="S859" s="505"/>
      <c r="T859" s="505"/>
      <c r="U859" s="505"/>
      <c r="V859" s="505"/>
      <c r="W859" s="505"/>
    </row>
    <row r="860" spans="19:23" ht="12">
      <c r="S860" s="505"/>
      <c r="T860" s="505"/>
      <c r="U860" s="505"/>
      <c r="V860" s="505"/>
      <c r="W860" s="505"/>
    </row>
    <row r="861" spans="19:23" ht="12">
      <c r="S861" s="505"/>
      <c r="T861" s="505"/>
      <c r="U861" s="505"/>
      <c r="V861" s="505"/>
      <c r="W861" s="505"/>
    </row>
    <row r="862" spans="19:23" ht="12">
      <c r="S862" s="505"/>
      <c r="T862" s="505"/>
      <c r="U862" s="505"/>
      <c r="V862" s="505"/>
      <c r="W862" s="505"/>
    </row>
    <row r="863" spans="19:23" ht="12">
      <c r="S863" s="505"/>
      <c r="T863" s="505"/>
      <c r="U863" s="505"/>
      <c r="V863" s="505"/>
      <c r="W863" s="505"/>
    </row>
    <row r="864" spans="19:23" ht="12">
      <c r="S864" s="505"/>
      <c r="T864" s="505"/>
      <c r="U864" s="505"/>
      <c r="V864" s="505"/>
      <c r="W864" s="505"/>
    </row>
    <row r="865" spans="19:23" ht="12">
      <c r="S865" s="505"/>
      <c r="T865" s="505"/>
      <c r="U865" s="505"/>
      <c r="V865" s="505"/>
      <c r="W865" s="505"/>
    </row>
    <row r="866" spans="19:23" ht="12">
      <c r="S866" s="505"/>
      <c r="T866" s="505"/>
      <c r="U866" s="505"/>
      <c r="V866" s="505"/>
      <c r="W866" s="505"/>
    </row>
    <row r="867" spans="19:23" ht="12">
      <c r="S867" s="505"/>
      <c r="T867" s="505"/>
      <c r="U867" s="505"/>
      <c r="V867" s="505"/>
      <c r="W867" s="505"/>
    </row>
    <row r="868" spans="19:23" ht="12">
      <c r="S868" s="505"/>
      <c r="T868" s="505"/>
      <c r="U868" s="505"/>
      <c r="V868" s="505"/>
      <c r="W868" s="505"/>
    </row>
    <row r="869" spans="19:23" ht="12">
      <c r="S869" s="505"/>
      <c r="T869" s="505"/>
      <c r="U869" s="505"/>
      <c r="V869" s="505"/>
      <c r="W869" s="505"/>
    </row>
    <row r="870" spans="19:23" ht="12">
      <c r="S870" s="505"/>
      <c r="T870" s="505"/>
      <c r="U870" s="505"/>
      <c r="V870" s="505"/>
      <c r="W870" s="505"/>
    </row>
    <row r="871" spans="19:23" ht="12">
      <c r="S871" s="505"/>
      <c r="T871" s="505"/>
      <c r="U871" s="505"/>
      <c r="V871" s="505"/>
      <c r="W871" s="505"/>
    </row>
    <row r="872" spans="19:23" ht="12">
      <c r="S872" s="505"/>
      <c r="T872" s="505"/>
      <c r="U872" s="505"/>
      <c r="V872" s="505"/>
      <c r="W872" s="505"/>
    </row>
    <row r="873" spans="19:23" ht="12">
      <c r="S873" s="505"/>
      <c r="T873" s="505"/>
      <c r="U873" s="505"/>
      <c r="V873" s="505"/>
      <c r="W873" s="505"/>
    </row>
    <row r="874" spans="19:23" ht="12">
      <c r="S874" s="505"/>
      <c r="T874" s="505"/>
      <c r="U874" s="505"/>
      <c r="V874" s="505"/>
      <c r="W874" s="505"/>
    </row>
    <row r="875" spans="19:23" ht="12">
      <c r="S875" s="505"/>
      <c r="T875" s="505"/>
      <c r="U875" s="505"/>
      <c r="V875" s="505"/>
      <c r="W875" s="505"/>
    </row>
    <row r="876" spans="19:23" ht="12">
      <c r="S876" s="505"/>
      <c r="T876" s="505"/>
      <c r="U876" s="505"/>
      <c r="V876" s="505"/>
      <c r="W876" s="505"/>
    </row>
    <row r="877" spans="19:23" ht="12">
      <c r="S877" s="505"/>
      <c r="T877" s="505"/>
      <c r="U877" s="505"/>
      <c r="V877" s="505"/>
      <c r="W877" s="505"/>
    </row>
    <row r="878" spans="19:23" ht="12">
      <c r="S878" s="505"/>
      <c r="T878" s="505"/>
      <c r="U878" s="505"/>
      <c r="V878" s="505"/>
      <c r="W878" s="505"/>
    </row>
    <row r="879" spans="19:23" ht="12">
      <c r="S879" s="505"/>
      <c r="T879" s="505"/>
      <c r="U879" s="505"/>
      <c r="V879" s="505"/>
      <c r="W879" s="505"/>
    </row>
    <row r="880" spans="19:23" ht="12">
      <c r="S880" s="505"/>
      <c r="T880" s="505"/>
      <c r="U880" s="505"/>
      <c r="V880" s="505"/>
      <c r="W880" s="505"/>
    </row>
    <row r="881" spans="19:23" ht="12">
      <c r="S881" s="505"/>
      <c r="T881" s="505"/>
      <c r="U881" s="505"/>
      <c r="V881" s="505"/>
      <c r="W881" s="505"/>
    </row>
    <row r="882" spans="19:23" ht="12">
      <c r="S882" s="505"/>
      <c r="T882" s="505"/>
      <c r="U882" s="505"/>
      <c r="V882" s="505"/>
      <c r="W882" s="505"/>
    </row>
    <row r="883" spans="19:23" ht="12">
      <c r="S883" s="505"/>
      <c r="T883" s="505"/>
      <c r="U883" s="505"/>
      <c r="V883" s="505"/>
      <c r="W883" s="505"/>
    </row>
    <row r="884" spans="19:23" ht="12">
      <c r="S884" s="505"/>
      <c r="T884" s="505"/>
      <c r="U884" s="505"/>
      <c r="V884" s="505"/>
      <c r="W884" s="505"/>
    </row>
    <row r="885" spans="19:23" ht="12">
      <c r="S885" s="505"/>
      <c r="T885" s="505"/>
      <c r="U885" s="505"/>
      <c r="V885" s="505"/>
      <c r="W885" s="505"/>
    </row>
    <row r="886" spans="19:23" ht="12">
      <c r="S886" s="505"/>
      <c r="T886" s="505"/>
      <c r="U886" s="505"/>
      <c r="V886" s="505"/>
      <c r="W886" s="505"/>
    </row>
    <row r="887" spans="19:23" ht="12">
      <c r="S887" s="505"/>
      <c r="T887" s="505"/>
      <c r="U887" s="505"/>
      <c r="V887" s="505"/>
      <c r="W887" s="505"/>
    </row>
    <row r="888" spans="19:23" ht="12">
      <c r="S888" s="505"/>
      <c r="T888" s="505"/>
      <c r="U888" s="505"/>
      <c r="V888" s="505"/>
      <c r="W888" s="505"/>
    </row>
    <row r="889" spans="19:23" ht="12">
      <c r="S889" s="505"/>
      <c r="T889" s="505"/>
      <c r="U889" s="505"/>
      <c r="V889" s="505"/>
      <c r="W889" s="505"/>
    </row>
    <row r="890" spans="19:23" ht="12">
      <c r="S890" s="505"/>
      <c r="T890" s="505"/>
      <c r="U890" s="505"/>
      <c r="V890" s="505"/>
      <c r="W890" s="505"/>
    </row>
    <row r="891" spans="19:23" ht="12">
      <c r="S891" s="505"/>
      <c r="T891" s="505"/>
      <c r="U891" s="505"/>
      <c r="V891" s="505"/>
      <c r="W891" s="505"/>
    </row>
    <row r="892" spans="19:23" ht="12">
      <c r="S892" s="505"/>
      <c r="T892" s="505"/>
      <c r="U892" s="505"/>
      <c r="V892" s="505"/>
      <c r="W892" s="505"/>
    </row>
    <row r="893" spans="19:23" ht="12">
      <c r="S893" s="505"/>
      <c r="T893" s="505"/>
      <c r="U893" s="505"/>
      <c r="V893" s="505"/>
      <c r="W893" s="505"/>
    </row>
    <row r="894" spans="19:23" ht="12">
      <c r="S894" s="505"/>
      <c r="T894" s="505"/>
      <c r="U894" s="505"/>
      <c r="V894" s="505"/>
      <c r="W894" s="505"/>
    </row>
    <row r="895" spans="19:23" ht="12">
      <c r="S895" s="505"/>
      <c r="T895" s="505"/>
      <c r="U895" s="505"/>
      <c r="V895" s="505"/>
      <c r="W895" s="505"/>
    </row>
    <row r="896" spans="19:23" ht="12">
      <c r="S896" s="505"/>
      <c r="T896" s="505"/>
      <c r="U896" s="505"/>
      <c r="V896" s="505"/>
      <c r="W896" s="505"/>
    </row>
    <row r="897" spans="19:23" ht="12">
      <c r="S897" s="505"/>
      <c r="T897" s="505"/>
      <c r="U897" s="505"/>
      <c r="V897" s="505"/>
      <c r="W897" s="505"/>
    </row>
    <row r="898" spans="19:23" ht="12">
      <c r="S898" s="505"/>
      <c r="T898" s="505"/>
      <c r="U898" s="505"/>
      <c r="V898" s="505"/>
      <c r="W898" s="505"/>
    </row>
    <row r="899" spans="19:23" ht="12">
      <c r="S899" s="505"/>
      <c r="T899" s="505"/>
      <c r="U899" s="505"/>
      <c r="V899" s="505"/>
      <c r="W899" s="505"/>
    </row>
    <row r="900" spans="19:23" ht="12">
      <c r="S900" s="505"/>
      <c r="T900" s="505"/>
      <c r="U900" s="505"/>
      <c r="V900" s="505"/>
      <c r="W900" s="505"/>
    </row>
    <row r="901" spans="19:23" ht="12">
      <c r="S901" s="505"/>
      <c r="T901" s="505"/>
      <c r="U901" s="505"/>
      <c r="V901" s="505"/>
      <c r="W901" s="505"/>
    </row>
    <row r="902" spans="19:23" ht="12">
      <c r="S902" s="505"/>
      <c r="T902" s="505"/>
      <c r="U902" s="505"/>
      <c r="V902" s="505"/>
      <c r="W902" s="505"/>
    </row>
    <row r="903" spans="19:23" ht="12">
      <c r="S903" s="505"/>
      <c r="T903" s="505"/>
      <c r="U903" s="505"/>
      <c r="V903" s="505"/>
      <c r="W903" s="505"/>
    </row>
    <row r="904" spans="19:23" ht="12">
      <c r="S904" s="505"/>
      <c r="T904" s="505"/>
      <c r="U904" s="505"/>
      <c r="V904" s="505"/>
      <c r="W904" s="505"/>
    </row>
    <row r="905" spans="19:23" ht="12">
      <c r="S905" s="505"/>
      <c r="T905" s="505"/>
      <c r="U905" s="505"/>
      <c r="V905" s="505"/>
      <c r="W905" s="505"/>
    </row>
    <row r="906" spans="19:23" ht="12">
      <c r="S906" s="505"/>
      <c r="T906" s="505"/>
      <c r="U906" s="505"/>
      <c r="V906" s="505"/>
      <c r="W906" s="505"/>
    </row>
    <row r="907" spans="19:23" ht="12">
      <c r="S907" s="505"/>
      <c r="T907" s="505"/>
      <c r="U907" s="505"/>
      <c r="V907" s="505"/>
      <c r="W907" s="505"/>
    </row>
    <row r="908" spans="19:23" ht="12">
      <c r="S908" s="505"/>
      <c r="T908" s="505"/>
      <c r="U908" s="505"/>
      <c r="V908" s="505"/>
      <c r="W908" s="505"/>
    </row>
    <row r="909" spans="19:23" ht="12">
      <c r="S909" s="505"/>
      <c r="T909" s="505"/>
      <c r="U909" s="505"/>
      <c r="V909" s="505"/>
      <c r="W909" s="505"/>
    </row>
    <row r="910" spans="19:23" ht="12">
      <c r="S910" s="505"/>
      <c r="T910" s="505"/>
      <c r="U910" s="505"/>
      <c r="V910" s="505"/>
      <c r="W910" s="505"/>
    </row>
    <row r="911" spans="19:23" ht="12">
      <c r="S911" s="505"/>
      <c r="T911" s="505"/>
      <c r="U911" s="505"/>
      <c r="V911" s="505"/>
      <c r="W911" s="505"/>
    </row>
    <row r="912" spans="19:23" ht="12">
      <c r="S912" s="505"/>
      <c r="T912" s="505"/>
      <c r="U912" s="505"/>
      <c r="V912" s="505"/>
      <c r="W912" s="505"/>
    </row>
    <row r="913" spans="19:23" ht="12">
      <c r="S913" s="505"/>
      <c r="T913" s="505"/>
      <c r="U913" s="505"/>
      <c r="V913" s="505"/>
      <c r="W913" s="505"/>
    </row>
    <row r="914" spans="19:23" ht="12">
      <c r="S914" s="505"/>
      <c r="T914" s="505"/>
      <c r="U914" s="505"/>
      <c r="V914" s="505"/>
      <c r="W914" s="505"/>
    </row>
    <row r="915" spans="19:23" ht="12">
      <c r="S915" s="505"/>
      <c r="T915" s="505"/>
      <c r="U915" s="505"/>
      <c r="V915" s="505"/>
      <c r="W915" s="505"/>
    </row>
    <row r="916" spans="19:23" ht="12">
      <c r="S916" s="505"/>
      <c r="T916" s="505"/>
      <c r="U916" s="505"/>
      <c r="V916" s="505"/>
      <c r="W916" s="505"/>
    </row>
    <row r="917" spans="19:23" ht="12">
      <c r="S917" s="505"/>
      <c r="T917" s="505"/>
      <c r="U917" s="505"/>
      <c r="V917" s="505"/>
      <c r="W917" s="505"/>
    </row>
    <row r="918" spans="19:23" ht="12">
      <c r="S918" s="505"/>
      <c r="T918" s="505"/>
      <c r="U918" s="505"/>
      <c r="V918" s="505"/>
      <c r="W918" s="505"/>
    </row>
    <row r="919" spans="19:23" ht="12">
      <c r="S919" s="505"/>
      <c r="T919" s="505"/>
      <c r="U919" s="505"/>
      <c r="V919" s="505"/>
      <c r="W919" s="505"/>
    </row>
    <row r="920" spans="19:23" ht="12">
      <c r="S920" s="505"/>
      <c r="T920" s="505"/>
      <c r="U920" s="505"/>
      <c r="V920" s="505"/>
      <c r="W920" s="505"/>
    </row>
    <row r="921" spans="19:23" ht="12">
      <c r="S921" s="505"/>
      <c r="T921" s="505"/>
      <c r="U921" s="505"/>
      <c r="V921" s="505"/>
      <c r="W921" s="505"/>
    </row>
    <row r="922" spans="19:23" ht="12">
      <c r="S922" s="505"/>
      <c r="T922" s="505"/>
      <c r="U922" s="505"/>
      <c r="V922" s="505"/>
      <c r="W922" s="505"/>
    </row>
    <row r="923" spans="19:23" ht="12">
      <c r="S923" s="505"/>
      <c r="T923" s="505"/>
      <c r="U923" s="505"/>
      <c r="V923" s="505"/>
      <c r="W923" s="505"/>
    </row>
    <row r="924" spans="19:23" ht="12">
      <c r="S924" s="505"/>
      <c r="T924" s="505"/>
      <c r="U924" s="505"/>
      <c r="V924" s="505"/>
      <c r="W924" s="505"/>
    </row>
    <row r="925" spans="19:23" ht="12">
      <c r="S925" s="505"/>
      <c r="T925" s="505"/>
      <c r="U925" s="505"/>
      <c r="V925" s="505"/>
      <c r="W925" s="505"/>
    </row>
    <row r="926" spans="19:23" ht="12">
      <c r="S926" s="505"/>
      <c r="T926" s="505"/>
      <c r="U926" s="505"/>
      <c r="V926" s="505"/>
      <c r="W926" s="505"/>
    </row>
    <row r="927" spans="19:23" ht="12">
      <c r="S927" s="505"/>
      <c r="T927" s="505"/>
      <c r="U927" s="505"/>
      <c r="V927" s="505"/>
      <c r="W927" s="505"/>
    </row>
    <row r="928" spans="19:23" ht="12">
      <c r="S928" s="505"/>
      <c r="T928" s="505"/>
      <c r="U928" s="505"/>
      <c r="V928" s="505"/>
      <c r="W928" s="505"/>
    </row>
    <row r="929" spans="19:23" ht="12">
      <c r="S929" s="505"/>
      <c r="T929" s="505"/>
      <c r="U929" s="505"/>
      <c r="V929" s="505"/>
      <c r="W929" s="505"/>
    </row>
    <row r="930" spans="19:23" ht="12">
      <c r="S930" s="505"/>
      <c r="T930" s="505"/>
      <c r="U930" s="505"/>
      <c r="V930" s="505"/>
      <c r="W930" s="505"/>
    </row>
    <row r="931" spans="19:23" ht="12">
      <c r="S931" s="505"/>
      <c r="T931" s="505"/>
      <c r="U931" s="505"/>
      <c r="V931" s="505"/>
      <c r="W931" s="505"/>
    </row>
    <row r="932" spans="19:23" ht="12">
      <c r="S932" s="505"/>
      <c r="T932" s="505"/>
      <c r="U932" s="505"/>
      <c r="V932" s="505"/>
      <c r="W932" s="505"/>
    </row>
    <row r="933" spans="19:23" ht="12">
      <c r="S933" s="505"/>
      <c r="T933" s="505"/>
      <c r="U933" s="505"/>
      <c r="V933" s="505"/>
      <c r="W933" s="505"/>
    </row>
    <row r="934" spans="19:23" ht="12">
      <c r="S934" s="505"/>
      <c r="T934" s="505"/>
      <c r="U934" s="505"/>
      <c r="V934" s="505"/>
      <c r="W934" s="505"/>
    </row>
    <row r="935" spans="19:23" ht="12">
      <c r="S935" s="505"/>
      <c r="T935" s="505"/>
      <c r="U935" s="505"/>
      <c r="V935" s="505"/>
      <c r="W935" s="505"/>
    </row>
    <row r="936" spans="19:23" ht="12">
      <c r="S936" s="505"/>
      <c r="T936" s="505"/>
      <c r="U936" s="505"/>
      <c r="V936" s="505"/>
      <c r="W936" s="505"/>
    </row>
    <row r="937" spans="19:23" ht="12">
      <c r="S937" s="505"/>
      <c r="T937" s="505"/>
      <c r="U937" s="505"/>
      <c r="V937" s="505"/>
      <c r="W937" s="505"/>
    </row>
    <row r="938" spans="19:23" ht="12">
      <c r="S938" s="505"/>
      <c r="T938" s="505"/>
      <c r="U938" s="505"/>
      <c r="V938" s="505"/>
      <c r="W938" s="505"/>
    </row>
    <row r="939" spans="19:23" ht="12">
      <c r="S939" s="505"/>
      <c r="T939" s="505"/>
      <c r="U939" s="505"/>
      <c r="V939" s="505"/>
      <c r="W939" s="505"/>
    </row>
    <row r="940" spans="19:23" ht="12">
      <c r="S940" s="505"/>
      <c r="T940" s="505"/>
      <c r="U940" s="505"/>
      <c r="V940" s="505"/>
      <c r="W940" s="505"/>
    </row>
    <row r="941" spans="19:23" ht="12">
      <c r="S941" s="505"/>
      <c r="T941" s="505"/>
      <c r="U941" s="505"/>
      <c r="V941" s="505"/>
      <c r="W941" s="505"/>
    </row>
    <row r="942" spans="19:23" ht="12">
      <c r="S942" s="505"/>
      <c r="T942" s="505"/>
      <c r="U942" s="505"/>
      <c r="V942" s="505"/>
      <c r="W942" s="505"/>
    </row>
    <row r="943" spans="19:23" ht="12">
      <c r="S943" s="505"/>
      <c r="T943" s="505"/>
      <c r="U943" s="505"/>
      <c r="V943" s="505"/>
      <c r="W943" s="505"/>
    </row>
    <row r="944" spans="19:23" ht="12">
      <c r="S944" s="505"/>
      <c r="T944" s="505"/>
      <c r="U944" s="505"/>
      <c r="V944" s="505"/>
      <c r="W944" s="505"/>
    </row>
    <row r="945" spans="19:23" ht="12">
      <c r="S945" s="505"/>
      <c r="T945" s="505"/>
      <c r="U945" s="505"/>
      <c r="V945" s="505"/>
      <c r="W945" s="505"/>
    </row>
    <row r="946" spans="19:23" ht="12">
      <c r="S946" s="505"/>
      <c r="T946" s="505"/>
      <c r="U946" s="505"/>
      <c r="V946" s="505"/>
      <c r="W946" s="505"/>
    </row>
    <row r="947" spans="19:23" ht="12">
      <c r="S947" s="505"/>
      <c r="T947" s="505"/>
      <c r="U947" s="505"/>
      <c r="V947" s="505"/>
      <c r="W947" s="505"/>
    </row>
    <row r="948" spans="19:23" ht="12">
      <c r="S948" s="505"/>
      <c r="T948" s="505"/>
      <c r="U948" s="505"/>
      <c r="V948" s="505"/>
      <c r="W948" s="505"/>
    </row>
    <row r="949" spans="19:23" ht="12">
      <c r="S949" s="505"/>
      <c r="T949" s="505"/>
      <c r="U949" s="505"/>
      <c r="V949" s="505"/>
      <c r="W949" s="505"/>
    </row>
    <row r="950" spans="19:23" ht="12">
      <c r="S950" s="505"/>
      <c r="T950" s="505"/>
      <c r="U950" s="505"/>
      <c r="V950" s="505"/>
      <c r="W950" s="505"/>
    </row>
    <row r="951" spans="19:23" ht="12">
      <c r="S951" s="505"/>
      <c r="T951" s="505"/>
      <c r="U951" s="505"/>
      <c r="V951" s="505"/>
      <c r="W951" s="505"/>
    </row>
    <row r="952" spans="19:23" ht="12">
      <c r="S952" s="505"/>
      <c r="T952" s="505"/>
      <c r="U952" s="505"/>
      <c r="V952" s="505"/>
      <c r="W952" s="505"/>
    </row>
    <row r="953" spans="19:23" ht="12">
      <c r="S953" s="505"/>
      <c r="T953" s="505"/>
      <c r="U953" s="505"/>
      <c r="V953" s="505"/>
      <c r="W953" s="505"/>
    </row>
    <row r="954" spans="19:23" ht="12">
      <c r="S954" s="505"/>
      <c r="T954" s="505"/>
      <c r="U954" s="505"/>
      <c r="V954" s="505"/>
      <c r="W954" s="505"/>
    </row>
    <row r="955" spans="19:23" ht="12">
      <c r="S955" s="505"/>
      <c r="T955" s="505"/>
      <c r="U955" s="505"/>
      <c r="V955" s="505"/>
      <c r="W955" s="505"/>
    </row>
    <row r="956" spans="19:23" ht="12">
      <c r="S956" s="505"/>
      <c r="T956" s="505"/>
      <c r="U956" s="505"/>
      <c r="V956" s="505"/>
      <c r="W956" s="505"/>
    </row>
    <row r="957" spans="19:23" ht="12">
      <c r="S957" s="505"/>
      <c r="T957" s="505"/>
      <c r="U957" s="505"/>
      <c r="V957" s="505"/>
      <c r="W957" s="505"/>
    </row>
    <row r="958" spans="19:23" ht="12">
      <c r="S958" s="505"/>
      <c r="T958" s="505"/>
      <c r="U958" s="505"/>
      <c r="V958" s="505"/>
      <c r="W958" s="505"/>
    </row>
    <row r="959" spans="19:23" ht="12">
      <c r="S959" s="505"/>
      <c r="T959" s="505"/>
      <c r="U959" s="505"/>
      <c r="V959" s="505"/>
      <c r="W959" s="505"/>
    </row>
    <row r="960" spans="19:23" ht="12">
      <c r="S960" s="505"/>
      <c r="T960" s="505"/>
      <c r="U960" s="505"/>
      <c r="V960" s="505"/>
      <c r="W960" s="505"/>
    </row>
    <row r="961" spans="19:23" ht="12">
      <c r="S961" s="505"/>
      <c r="T961" s="505"/>
      <c r="U961" s="505"/>
      <c r="V961" s="505"/>
      <c r="W961" s="505"/>
    </row>
    <row r="962" spans="19:23" ht="12">
      <c r="S962" s="505"/>
      <c r="T962" s="505"/>
      <c r="U962" s="505"/>
      <c r="V962" s="505"/>
      <c r="W962" s="505"/>
    </row>
    <row r="963" spans="19:23" ht="12">
      <c r="S963" s="505"/>
      <c r="T963" s="505"/>
      <c r="U963" s="505"/>
      <c r="V963" s="505"/>
      <c r="W963" s="505"/>
    </row>
    <row r="964" spans="19:23" ht="12">
      <c r="S964" s="505"/>
      <c r="T964" s="505"/>
      <c r="U964" s="505"/>
      <c r="V964" s="505"/>
      <c r="W964" s="505"/>
    </row>
    <row r="965" spans="19:23" ht="12">
      <c r="S965" s="505"/>
      <c r="T965" s="505"/>
      <c r="U965" s="505"/>
      <c r="V965" s="505"/>
      <c r="W965" s="505"/>
    </row>
    <row r="966" spans="19:23" ht="12">
      <c r="S966" s="505"/>
      <c r="T966" s="505"/>
      <c r="U966" s="505"/>
      <c r="V966" s="505"/>
      <c r="W966" s="505"/>
    </row>
    <row r="967" spans="19:23" ht="12">
      <c r="S967" s="505"/>
      <c r="T967" s="505"/>
      <c r="U967" s="505"/>
      <c r="V967" s="505"/>
      <c r="W967" s="505"/>
    </row>
    <row r="968" spans="19:23" ht="12">
      <c r="S968" s="505"/>
      <c r="T968" s="505"/>
      <c r="U968" s="505"/>
      <c r="V968" s="505"/>
      <c r="W968" s="505"/>
    </row>
    <row r="969" spans="19:23" ht="12">
      <c r="S969" s="505"/>
      <c r="T969" s="505"/>
      <c r="U969" s="505"/>
      <c r="V969" s="505"/>
      <c r="W969" s="505"/>
    </row>
    <row r="970" spans="19:23" ht="12">
      <c r="S970" s="505"/>
      <c r="T970" s="505"/>
      <c r="U970" s="505"/>
      <c r="V970" s="505"/>
      <c r="W970" s="505"/>
    </row>
    <row r="971" spans="19:23" ht="12">
      <c r="S971" s="505"/>
      <c r="T971" s="505"/>
      <c r="U971" s="505"/>
      <c r="V971" s="505"/>
      <c r="W971" s="505"/>
    </row>
    <row r="972" spans="19:23" ht="12">
      <c r="S972" s="505"/>
      <c r="T972" s="505"/>
      <c r="U972" s="505"/>
      <c r="V972" s="505"/>
      <c r="W972" s="505"/>
    </row>
    <row r="973" spans="19:23" ht="12">
      <c r="S973" s="505"/>
      <c r="T973" s="505"/>
      <c r="U973" s="505"/>
      <c r="V973" s="505"/>
      <c r="W973" s="505"/>
    </row>
    <row r="974" spans="19:23" ht="12">
      <c r="S974" s="505"/>
      <c r="T974" s="505"/>
      <c r="U974" s="505"/>
      <c r="V974" s="505"/>
      <c r="W974" s="505"/>
    </row>
    <row r="975" spans="19:23" ht="12">
      <c r="S975" s="505"/>
      <c r="T975" s="505"/>
      <c r="U975" s="505"/>
      <c r="V975" s="505"/>
      <c r="W975" s="505"/>
    </row>
    <row r="976" spans="19:23" ht="12">
      <c r="S976" s="505"/>
      <c r="T976" s="505"/>
      <c r="U976" s="505"/>
      <c r="V976" s="505"/>
      <c r="W976" s="505"/>
    </row>
    <row r="977" spans="19:23" ht="12">
      <c r="S977" s="505"/>
      <c r="T977" s="505"/>
      <c r="U977" s="505"/>
      <c r="V977" s="505"/>
      <c r="W977" s="505"/>
    </row>
    <row r="978" spans="19:23" ht="12">
      <c r="S978" s="505"/>
      <c r="T978" s="505"/>
      <c r="U978" s="505"/>
      <c r="V978" s="505"/>
      <c r="W978" s="505"/>
    </row>
    <row r="979" spans="19:23" ht="12">
      <c r="S979" s="505"/>
      <c r="T979" s="505"/>
      <c r="U979" s="505"/>
      <c r="V979" s="505"/>
      <c r="W979" s="505"/>
    </row>
    <row r="980" spans="19:23" ht="12">
      <c r="S980" s="505"/>
      <c r="T980" s="505"/>
      <c r="U980" s="505"/>
      <c r="V980" s="505"/>
      <c r="W980" s="505"/>
    </row>
    <row r="981" spans="19:23" ht="12">
      <c r="S981" s="505"/>
      <c r="T981" s="505"/>
      <c r="U981" s="505"/>
      <c r="V981" s="505"/>
      <c r="W981" s="505"/>
    </row>
    <row r="982" spans="19:23" ht="12">
      <c r="S982" s="505"/>
      <c r="T982" s="505"/>
      <c r="U982" s="505"/>
      <c r="V982" s="505"/>
      <c r="W982" s="505"/>
    </row>
    <row r="983" spans="19:23" ht="12">
      <c r="S983" s="505"/>
      <c r="T983" s="505"/>
      <c r="U983" s="505"/>
      <c r="V983" s="505"/>
      <c r="W983" s="505"/>
    </row>
    <row r="984" spans="19:23" ht="12">
      <c r="S984" s="505"/>
      <c r="T984" s="505"/>
      <c r="U984" s="505"/>
      <c r="V984" s="505"/>
      <c r="W984" s="505"/>
    </row>
    <row r="985" spans="19:23" ht="12">
      <c r="S985" s="505"/>
      <c r="T985" s="505"/>
      <c r="U985" s="505"/>
      <c r="V985" s="505"/>
      <c r="W985" s="505"/>
    </row>
    <row r="986" spans="19:23" ht="12">
      <c r="S986" s="505"/>
      <c r="T986" s="505"/>
      <c r="U986" s="505"/>
      <c r="V986" s="505"/>
      <c r="W986" s="505"/>
    </row>
    <row r="987" spans="19:23" ht="12">
      <c r="S987" s="505"/>
      <c r="T987" s="505"/>
      <c r="U987" s="505"/>
      <c r="V987" s="505"/>
      <c r="W987" s="505"/>
    </row>
    <row r="988" spans="19:23" ht="12">
      <c r="S988" s="505"/>
      <c r="T988" s="505"/>
      <c r="U988" s="505"/>
      <c r="V988" s="505"/>
      <c r="W988" s="505"/>
    </row>
    <row r="989" spans="19:23" ht="12">
      <c r="S989" s="505"/>
      <c r="T989" s="505"/>
      <c r="U989" s="505"/>
      <c r="V989" s="505"/>
      <c r="W989" s="505"/>
    </row>
    <row r="990" spans="19:23" ht="12">
      <c r="S990" s="505"/>
      <c r="T990" s="505"/>
      <c r="U990" s="505"/>
      <c r="V990" s="505"/>
      <c r="W990" s="505"/>
    </row>
    <row r="991" spans="19:23" ht="12">
      <c r="S991" s="505"/>
      <c r="T991" s="505"/>
      <c r="U991" s="505"/>
      <c r="V991" s="505"/>
      <c r="W991" s="505"/>
    </row>
    <row r="992" spans="19:23" ht="12">
      <c r="S992" s="505"/>
      <c r="T992" s="505"/>
      <c r="U992" s="505"/>
      <c r="V992" s="505"/>
      <c r="W992" s="505"/>
    </row>
    <row r="993" spans="19:23" ht="12">
      <c r="S993" s="505"/>
      <c r="T993" s="505"/>
      <c r="U993" s="505"/>
      <c r="V993" s="505"/>
      <c r="W993" s="505"/>
    </row>
    <row r="994" spans="19:23" ht="12">
      <c r="S994" s="505"/>
      <c r="T994" s="505"/>
      <c r="U994" s="505"/>
      <c r="V994" s="505"/>
      <c r="W994" s="505"/>
    </row>
    <row r="995" spans="19:23" ht="12">
      <c r="S995" s="505"/>
      <c r="T995" s="505"/>
      <c r="U995" s="505"/>
      <c r="V995" s="505"/>
      <c r="W995" s="505"/>
    </row>
    <row r="996" spans="19:23" ht="12">
      <c r="S996" s="505"/>
      <c r="T996" s="505"/>
      <c r="U996" s="505"/>
      <c r="V996" s="505"/>
      <c r="W996" s="505"/>
    </row>
    <row r="997" spans="19:23" ht="12">
      <c r="S997" s="505"/>
      <c r="T997" s="505"/>
      <c r="U997" s="505"/>
      <c r="V997" s="505"/>
      <c r="W997" s="505"/>
    </row>
    <row r="998" spans="19:23" ht="12">
      <c r="S998" s="505"/>
      <c r="T998" s="505"/>
      <c r="U998" s="505"/>
      <c r="V998" s="505"/>
      <c r="W998" s="505"/>
    </row>
    <row r="999" spans="19:23" ht="12">
      <c r="S999" s="505"/>
      <c r="T999" s="505"/>
      <c r="U999" s="505"/>
      <c r="V999" s="505"/>
      <c r="W999" s="505"/>
    </row>
    <row r="1000" spans="19:23" ht="12">
      <c r="S1000" s="505"/>
      <c r="T1000" s="505"/>
      <c r="U1000" s="505"/>
      <c r="V1000" s="505"/>
      <c r="W1000" s="505"/>
    </row>
    <row r="1001" spans="19:23" ht="12">
      <c r="S1001" s="505"/>
      <c r="T1001" s="505"/>
      <c r="U1001" s="505"/>
      <c r="V1001" s="505"/>
      <c r="W1001" s="505"/>
    </row>
    <row r="1002" spans="19:23" ht="12">
      <c r="S1002" s="505"/>
      <c r="T1002" s="505"/>
      <c r="U1002" s="505"/>
      <c r="V1002" s="505"/>
      <c r="W1002" s="505"/>
    </row>
    <row r="1003" spans="19:23" ht="12">
      <c r="S1003" s="505"/>
      <c r="T1003" s="505"/>
      <c r="U1003" s="505"/>
      <c r="V1003" s="505"/>
      <c r="W1003" s="505"/>
    </row>
    <row r="1004" spans="19:23" ht="12">
      <c r="S1004" s="505"/>
      <c r="T1004" s="505"/>
      <c r="U1004" s="505"/>
      <c r="V1004" s="505"/>
      <c r="W1004" s="505"/>
    </row>
    <row r="1005" spans="19:23" ht="12">
      <c r="S1005" s="505"/>
      <c r="T1005" s="505"/>
      <c r="U1005" s="505"/>
      <c r="V1005" s="505"/>
      <c r="W1005" s="505"/>
    </row>
    <row r="1006" spans="19:23" ht="12">
      <c r="S1006" s="505"/>
      <c r="T1006" s="505"/>
      <c r="U1006" s="505"/>
      <c r="V1006" s="505"/>
      <c r="W1006" s="505"/>
    </row>
    <row r="1007" spans="19:23" ht="12">
      <c r="S1007" s="505"/>
      <c r="T1007" s="505"/>
      <c r="U1007" s="505"/>
      <c r="V1007" s="505"/>
      <c r="W1007" s="505"/>
    </row>
    <row r="1008" spans="19:23" ht="12">
      <c r="S1008" s="505"/>
      <c r="T1008" s="505"/>
      <c r="U1008" s="505"/>
      <c r="V1008" s="505"/>
      <c r="W1008" s="505"/>
    </row>
    <row r="1009" spans="19:23" ht="12">
      <c r="S1009" s="505"/>
      <c r="T1009" s="505"/>
      <c r="U1009" s="505"/>
      <c r="V1009" s="505"/>
      <c r="W1009" s="505"/>
    </row>
    <row r="1010" spans="19:23" ht="12">
      <c r="S1010" s="505"/>
      <c r="T1010" s="505"/>
      <c r="U1010" s="505"/>
      <c r="V1010" s="505"/>
      <c r="W1010" s="505"/>
    </row>
    <row r="1011" spans="19:23" ht="12">
      <c r="S1011" s="505"/>
      <c r="T1011" s="505"/>
      <c r="U1011" s="505"/>
      <c r="V1011" s="505"/>
      <c r="W1011" s="505"/>
    </row>
    <row r="1012" spans="19:23" ht="12">
      <c r="S1012" s="505"/>
      <c r="T1012" s="505"/>
      <c r="U1012" s="505"/>
      <c r="V1012" s="505"/>
      <c r="W1012" s="505"/>
    </row>
    <row r="1013" spans="19:23" ht="12">
      <c r="S1013" s="505"/>
      <c r="T1013" s="505"/>
      <c r="U1013" s="505"/>
      <c r="V1013" s="505"/>
      <c r="W1013" s="505"/>
    </row>
    <row r="1014" spans="19:23" ht="12">
      <c r="S1014" s="505"/>
      <c r="T1014" s="505"/>
      <c r="U1014" s="505"/>
      <c r="V1014" s="505"/>
      <c r="W1014" s="505"/>
    </row>
    <row r="1015" spans="19:23" ht="12">
      <c r="S1015" s="505"/>
      <c r="T1015" s="505"/>
      <c r="U1015" s="505"/>
      <c r="V1015" s="505"/>
      <c r="W1015" s="505"/>
    </row>
    <row r="1016" spans="19:23" ht="12">
      <c r="S1016" s="505"/>
      <c r="T1016" s="505"/>
      <c r="U1016" s="505"/>
      <c r="V1016" s="505"/>
      <c r="W1016" s="505"/>
    </row>
    <row r="1017" spans="19:23" ht="12">
      <c r="S1017" s="505"/>
      <c r="T1017" s="505"/>
      <c r="U1017" s="505"/>
      <c r="V1017" s="505"/>
      <c r="W1017" s="505"/>
    </row>
    <row r="1018" spans="19:23" ht="12">
      <c r="S1018" s="505"/>
      <c r="T1018" s="505"/>
      <c r="U1018" s="505"/>
      <c r="V1018" s="505"/>
      <c r="W1018" s="505"/>
    </row>
    <row r="1019" spans="19:23" ht="12">
      <c r="S1019" s="505"/>
      <c r="T1019" s="505"/>
      <c r="U1019" s="505"/>
      <c r="V1019" s="505"/>
      <c r="W1019" s="505"/>
    </row>
    <row r="1020" spans="19:23" ht="12">
      <c r="S1020" s="505"/>
      <c r="T1020" s="505"/>
      <c r="U1020" s="505"/>
      <c r="V1020" s="505"/>
      <c r="W1020" s="505"/>
    </row>
    <row r="1021" spans="19:23" ht="12">
      <c r="S1021" s="505"/>
      <c r="T1021" s="505"/>
      <c r="U1021" s="505"/>
      <c r="V1021" s="505"/>
      <c r="W1021" s="505"/>
    </row>
    <row r="1022" spans="19:23" ht="12">
      <c r="S1022" s="505"/>
      <c r="T1022" s="505"/>
      <c r="U1022" s="505"/>
      <c r="V1022" s="505"/>
      <c r="W1022" s="505"/>
    </row>
    <row r="1023" spans="19:23" ht="12">
      <c r="S1023" s="505"/>
      <c r="T1023" s="505"/>
      <c r="U1023" s="505"/>
      <c r="V1023" s="505"/>
      <c r="W1023" s="505"/>
    </row>
    <row r="1024" spans="19:23" ht="12">
      <c r="S1024" s="505"/>
      <c r="T1024" s="505"/>
      <c r="U1024" s="505"/>
      <c r="V1024" s="505"/>
      <c r="W1024" s="505"/>
    </row>
    <row r="1025" spans="19:23" ht="12">
      <c r="S1025" s="505"/>
      <c r="T1025" s="505"/>
      <c r="U1025" s="505"/>
      <c r="V1025" s="505"/>
      <c r="W1025" s="505"/>
    </row>
    <row r="1026" spans="19:23" ht="12">
      <c r="S1026" s="505"/>
      <c r="T1026" s="505"/>
      <c r="U1026" s="505"/>
      <c r="V1026" s="505"/>
      <c r="W1026" s="505"/>
    </row>
    <row r="1027" spans="19:23" ht="12">
      <c r="S1027" s="505"/>
      <c r="T1027" s="505"/>
      <c r="U1027" s="505"/>
      <c r="V1027" s="505"/>
      <c r="W1027" s="505"/>
    </row>
    <row r="1028" spans="19:23" ht="12">
      <c r="S1028" s="505"/>
      <c r="T1028" s="505"/>
      <c r="U1028" s="505"/>
      <c r="V1028" s="505"/>
      <c r="W1028" s="505"/>
    </row>
    <row r="1029" spans="19:23" ht="12">
      <c r="S1029" s="505"/>
      <c r="T1029" s="505"/>
      <c r="U1029" s="505"/>
      <c r="V1029" s="505"/>
      <c r="W1029" s="505"/>
    </row>
    <row r="1030" spans="19:23" ht="12">
      <c r="S1030" s="505"/>
      <c r="T1030" s="505"/>
      <c r="U1030" s="505"/>
      <c r="V1030" s="505"/>
      <c r="W1030" s="505"/>
    </row>
    <row r="1031" spans="19:23" ht="12">
      <c r="S1031" s="505"/>
      <c r="T1031" s="505"/>
      <c r="U1031" s="505"/>
      <c r="V1031" s="505"/>
      <c r="W1031" s="505"/>
    </row>
    <row r="1032" spans="19:23" ht="12">
      <c r="S1032" s="505"/>
      <c r="T1032" s="505"/>
      <c r="U1032" s="505"/>
      <c r="V1032" s="505"/>
      <c r="W1032" s="505"/>
    </row>
    <row r="1033" spans="19:23" ht="12">
      <c r="S1033" s="505"/>
      <c r="T1033" s="505"/>
      <c r="U1033" s="505"/>
      <c r="V1033" s="505"/>
      <c r="W1033" s="505"/>
    </row>
    <row r="1034" spans="19:23" ht="12">
      <c r="S1034" s="505"/>
      <c r="T1034" s="505"/>
      <c r="U1034" s="505"/>
      <c r="V1034" s="505"/>
      <c r="W1034" s="505"/>
    </row>
    <row r="1035" spans="19:23" ht="12">
      <c r="S1035" s="505"/>
      <c r="T1035" s="505"/>
      <c r="U1035" s="505"/>
      <c r="V1035" s="505"/>
      <c r="W1035" s="505"/>
    </row>
    <row r="1036" spans="19:23" ht="12">
      <c r="S1036" s="505"/>
      <c r="T1036" s="505"/>
      <c r="U1036" s="505"/>
      <c r="V1036" s="505"/>
      <c r="W1036" s="505"/>
    </row>
    <row r="1037" spans="19:23" ht="12">
      <c r="S1037" s="505"/>
      <c r="T1037" s="505"/>
      <c r="U1037" s="505"/>
      <c r="V1037" s="505"/>
      <c r="W1037" s="505"/>
    </row>
    <row r="1038" spans="19:23" ht="12">
      <c r="S1038" s="505"/>
      <c r="T1038" s="505"/>
      <c r="U1038" s="505"/>
      <c r="V1038" s="505"/>
      <c r="W1038" s="505"/>
    </row>
    <row r="1039" spans="19:23" ht="12">
      <c r="S1039" s="505"/>
      <c r="T1039" s="505"/>
      <c r="U1039" s="505"/>
      <c r="V1039" s="505"/>
      <c r="W1039" s="505"/>
    </row>
    <row r="1040" spans="19:23" ht="12">
      <c r="S1040" s="505"/>
      <c r="T1040" s="505"/>
      <c r="U1040" s="505"/>
      <c r="V1040" s="505"/>
      <c r="W1040" s="505"/>
    </row>
    <row r="1041" spans="19:23" ht="12">
      <c r="S1041" s="505"/>
      <c r="T1041" s="505"/>
      <c r="U1041" s="505"/>
      <c r="V1041" s="505"/>
      <c r="W1041" s="505"/>
    </row>
    <row r="1042" spans="19:23" ht="12">
      <c r="S1042" s="505"/>
      <c r="T1042" s="505"/>
      <c r="U1042" s="505"/>
      <c r="V1042" s="505"/>
      <c r="W1042" s="505"/>
    </row>
    <row r="1043" spans="19:23" ht="12">
      <c r="S1043" s="505"/>
      <c r="T1043" s="505"/>
      <c r="U1043" s="505"/>
      <c r="V1043" s="505"/>
      <c r="W1043" s="505"/>
    </row>
    <row r="1044" spans="19:23" ht="12">
      <c r="S1044" s="505"/>
      <c r="T1044" s="505"/>
      <c r="U1044" s="505"/>
      <c r="V1044" s="505"/>
      <c r="W1044" s="505"/>
    </row>
    <row r="1045" spans="19:23" ht="12">
      <c r="S1045" s="505"/>
      <c r="T1045" s="505"/>
      <c r="U1045" s="505"/>
      <c r="V1045" s="505"/>
      <c r="W1045" s="505"/>
    </row>
    <row r="1046" spans="19:23" ht="12">
      <c r="S1046" s="505"/>
      <c r="T1046" s="505"/>
      <c r="U1046" s="505"/>
      <c r="V1046" s="505"/>
      <c r="W1046" s="505"/>
    </row>
    <row r="1047" spans="19:23" ht="12">
      <c r="S1047" s="505"/>
      <c r="T1047" s="505"/>
      <c r="U1047" s="505"/>
      <c r="V1047" s="505"/>
      <c r="W1047" s="505"/>
    </row>
    <row r="1048" spans="19:23" ht="12">
      <c r="S1048" s="505"/>
      <c r="T1048" s="505"/>
      <c r="U1048" s="505"/>
      <c r="V1048" s="505"/>
      <c r="W1048" s="505"/>
    </row>
    <row r="1049" spans="19:23" ht="12">
      <c r="S1049" s="505"/>
      <c r="T1049" s="505"/>
      <c r="U1049" s="505"/>
      <c r="V1049" s="505"/>
      <c r="W1049" s="505"/>
    </row>
    <row r="1050" spans="19:23" ht="12">
      <c r="S1050" s="505"/>
      <c r="T1050" s="505"/>
      <c r="U1050" s="505"/>
      <c r="V1050" s="505"/>
      <c r="W1050" s="505"/>
    </row>
    <row r="1051" spans="19:23" ht="12">
      <c r="S1051" s="505"/>
      <c r="T1051" s="505"/>
      <c r="U1051" s="505"/>
      <c r="V1051" s="505"/>
      <c r="W1051" s="505"/>
    </row>
    <row r="1052" spans="19:23" ht="12">
      <c r="S1052" s="505"/>
      <c r="T1052" s="505"/>
      <c r="U1052" s="505"/>
      <c r="V1052" s="505"/>
      <c r="W1052" s="505"/>
    </row>
    <row r="1053" spans="19:23" ht="12">
      <c r="S1053" s="505"/>
      <c r="T1053" s="505"/>
      <c r="U1053" s="505"/>
      <c r="V1053" s="505"/>
      <c r="W1053" s="505"/>
    </row>
    <row r="1054" spans="19:23" ht="12">
      <c r="S1054" s="505"/>
      <c r="T1054" s="505"/>
      <c r="U1054" s="505"/>
      <c r="V1054" s="505"/>
      <c r="W1054" s="505"/>
    </row>
    <row r="1055" spans="19:23" ht="12">
      <c r="S1055" s="505"/>
      <c r="T1055" s="505"/>
      <c r="U1055" s="505"/>
      <c r="V1055" s="505"/>
      <c r="W1055" s="505"/>
    </row>
    <row r="1056" spans="19:23" ht="12">
      <c r="S1056" s="505"/>
      <c r="T1056" s="505"/>
      <c r="U1056" s="505"/>
      <c r="V1056" s="505"/>
      <c r="W1056" s="505"/>
    </row>
    <row r="1057" spans="19:23" ht="12">
      <c r="S1057" s="505"/>
      <c r="T1057" s="505"/>
      <c r="U1057" s="505"/>
      <c r="V1057" s="505"/>
      <c r="W1057" s="505"/>
    </row>
    <row r="1058" spans="19:23" ht="12">
      <c r="S1058" s="505"/>
      <c r="T1058" s="505"/>
      <c r="U1058" s="505"/>
      <c r="V1058" s="505"/>
      <c r="W1058" s="505"/>
    </row>
    <row r="1059" spans="19:23" ht="12">
      <c r="S1059" s="505"/>
      <c r="T1059" s="505"/>
      <c r="U1059" s="505"/>
      <c r="V1059" s="505"/>
      <c r="W1059" s="505"/>
    </row>
    <row r="1060" spans="19:23" ht="12">
      <c r="S1060" s="505"/>
      <c r="T1060" s="505"/>
      <c r="U1060" s="505"/>
      <c r="V1060" s="505"/>
      <c r="W1060" s="505"/>
    </row>
    <row r="1061" spans="19:23" ht="12">
      <c r="S1061" s="505"/>
      <c r="T1061" s="505"/>
      <c r="U1061" s="505"/>
      <c r="V1061" s="505"/>
      <c r="W1061" s="505"/>
    </row>
    <row r="1062" spans="19:23" ht="12">
      <c r="S1062" s="505"/>
      <c r="T1062" s="505"/>
      <c r="U1062" s="505"/>
      <c r="V1062" s="505"/>
      <c r="W1062" s="505"/>
    </row>
    <row r="1063" spans="19:23" ht="12">
      <c r="S1063" s="505"/>
      <c r="T1063" s="505"/>
      <c r="U1063" s="505"/>
      <c r="V1063" s="505"/>
      <c r="W1063" s="505"/>
    </row>
    <row r="1064" spans="19:23" ht="12">
      <c r="S1064" s="505"/>
      <c r="T1064" s="505"/>
      <c r="U1064" s="505"/>
      <c r="V1064" s="505"/>
      <c r="W1064" s="505"/>
    </row>
    <row r="1065" spans="19:23" ht="12">
      <c r="S1065" s="505"/>
      <c r="T1065" s="505"/>
      <c r="U1065" s="505"/>
      <c r="V1065" s="505"/>
      <c r="W1065" s="505"/>
    </row>
    <row r="1066" spans="19:23" ht="12">
      <c r="S1066" s="505"/>
      <c r="T1066" s="505"/>
      <c r="U1066" s="505"/>
      <c r="V1066" s="505"/>
      <c r="W1066" s="505"/>
    </row>
    <row r="1067" spans="19:23" ht="12">
      <c r="S1067" s="505"/>
      <c r="T1067" s="505"/>
      <c r="U1067" s="505"/>
      <c r="V1067" s="505"/>
      <c r="W1067" s="505"/>
    </row>
    <row r="1068" spans="19:23" ht="12">
      <c r="S1068" s="505"/>
      <c r="T1068" s="505"/>
      <c r="U1068" s="505"/>
      <c r="V1068" s="505"/>
      <c r="W1068" s="505"/>
    </row>
    <row r="1069" spans="19:23" ht="12">
      <c r="S1069" s="505"/>
      <c r="T1069" s="505"/>
      <c r="U1069" s="505"/>
      <c r="V1069" s="505"/>
      <c r="W1069" s="505"/>
    </row>
    <row r="1070" spans="19:23" ht="12">
      <c r="S1070" s="505"/>
      <c r="T1070" s="505"/>
      <c r="U1070" s="505"/>
      <c r="V1070" s="505"/>
      <c r="W1070" s="505"/>
    </row>
    <row r="1071" spans="19:23" ht="12">
      <c r="S1071" s="505"/>
      <c r="T1071" s="505"/>
      <c r="U1071" s="505"/>
      <c r="V1071" s="505"/>
      <c r="W1071" s="505"/>
    </row>
    <row r="1072" spans="19:23" ht="12">
      <c r="S1072" s="505"/>
      <c r="T1072" s="505"/>
      <c r="U1072" s="505"/>
      <c r="V1072" s="505"/>
      <c r="W1072" s="505"/>
    </row>
    <row r="1073" spans="19:23" ht="12">
      <c r="S1073" s="505"/>
      <c r="T1073" s="505"/>
      <c r="U1073" s="505"/>
      <c r="V1073" s="505"/>
      <c r="W1073" s="505"/>
    </row>
    <row r="1074" spans="19:23" ht="12">
      <c r="S1074" s="505"/>
      <c r="T1074" s="505"/>
      <c r="U1074" s="505"/>
      <c r="V1074" s="505"/>
      <c r="W1074" s="505"/>
    </row>
    <row r="1075" spans="19:23" ht="12">
      <c r="S1075" s="505"/>
      <c r="T1075" s="505"/>
      <c r="U1075" s="505"/>
      <c r="V1075" s="505"/>
      <c r="W1075" s="505"/>
    </row>
    <row r="1076" spans="19:23" ht="12">
      <c r="S1076" s="505"/>
      <c r="T1076" s="505"/>
      <c r="U1076" s="505"/>
      <c r="V1076" s="505"/>
      <c r="W1076" s="505"/>
    </row>
    <row r="1077" spans="19:23" ht="12">
      <c r="S1077" s="505"/>
      <c r="T1077" s="505"/>
      <c r="U1077" s="505"/>
      <c r="V1077" s="505"/>
      <c r="W1077" s="505"/>
    </row>
    <row r="1078" spans="19:23" ht="12">
      <c r="S1078" s="505"/>
      <c r="T1078" s="505"/>
      <c r="U1078" s="505"/>
      <c r="V1078" s="505"/>
      <c r="W1078" s="505"/>
    </row>
    <row r="1079" spans="19:23" ht="12">
      <c r="S1079" s="505"/>
      <c r="T1079" s="505"/>
      <c r="U1079" s="505"/>
      <c r="V1079" s="505"/>
      <c r="W1079" s="505"/>
    </row>
    <row r="1080" spans="19:23" ht="12">
      <c r="S1080" s="505"/>
      <c r="T1080" s="505"/>
      <c r="U1080" s="505"/>
      <c r="V1080" s="505"/>
      <c r="W1080" s="505"/>
    </row>
    <row r="1081" spans="19:23" ht="12">
      <c r="S1081" s="505"/>
      <c r="T1081" s="505"/>
      <c r="U1081" s="505"/>
      <c r="V1081" s="505"/>
      <c r="W1081" s="505"/>
    </row>
    <row r="1082" spans="19:23" ht="12">
      <c r="S1082" s="505"/>
      <c r="T1082" s="505"/>
      <c r="U1082" s="505"/>
      <c r="V1082" s="505"/>
      <c r="W1082" s="505"/>
    </row>
    <row r="1083" spans="19:23" ht="12">
      <c r="S1083" s="505"/>
      <c r="T1083" s="505"/>
      <c r="U1083" s="505"/>
      <c r="V1083" s="505"/>
      <c r="W1083" s="505"/>
    </row>
    <row r="1084" spans="19:23" ht="12">
      <c r="S1084" s="505"/>
      <c r="T1084" s="505"/>
      <c r="U1084" s="505"/>
      <c r="V1084" s="505"/>
      <c r="W1084" s="505"/>
    </row>
    <row r="1085" spans="19:23" ht="12">
      <c r="S1085" s="505"/>
      <c r="T1085" s="505"/>
      <c r="U1085" s="505"/>
      <c r="V1085" s="505"/>
      <c r="W1085" s="505"/>
    </row>
    <row r="1086" spans="19:23" ht="12">
      <c r="S1086" s="505"/>
      <c r="T1086" s="505"/>
      <c r="U1086" s="505"/>
      <c r="V1086" s="505"/>
      <c r="W1086" s="505"/>
    </row>
    <row r="1087" spans="19:23" ht="12">
      <c r="S1087" s="505"/>
      <c r="T1087" s="505"/>
      <c r="U1087" s="505"/>
      <c r="V1087" s="505"/>
      <c r="W1087" s="505"/>
    </row>
    <row r="1088" spans="19:23" ht="12">
      <c r="S1088" s="505"/>
      <c r="T1088" s="505"/>
      <c r="U1088" s="505"/>
      <c r="V1088" s="505"/>
      <c r="W1088" s="505"/>
    </row>
    <row r="1089" spans="19:23" ht="12">
      <c r="S1089" s="505"/>
      <c r="T1089" s="505"/>
      <c r="U1089" s="505"/>
      <c r="V1089" s="505"/>
      <c r="W1089" s="505"/>
    </row>
    <row r="1090" spans="19:23" ht="12">
      <c r="S1090" s="505"/>
      <c r="T1090" s="505"/>
      <c r="U1090" s="505"/>
      <c r="V1090" s="505"/>
      <c r="W1090" s="505"/>
    </row>
    <row r="1091" spans="19:23" ht="12">
      <c r="S1091" s="505"/>
      <c r="T1091" s="505"/>
      <c r="U1091" s="505"/>
      <c r="V1091" s="505"/>
      <c r="W1091" s="505"/>
    </row>
    <row r="1092" spans="19:23" ht="12">
      <c r="S1092" s="505"/>
      <c r="T1092" s="505"/>
      <c r="U1092" s="505"/>
      <c r="V1092" s="505"/>
      <c r="W1092" s="505"/>
    </row>
    <row r="1093" spans="19:23" ht="12">
      <c r="S1093" s="505"/>
      <c r="T1093" s="505"/>
      <c r="U1093" s="505"/>
      <c r="V1093" s="505"/>
      <c r="W1093" s="505"/>
    </row>
    <row r="1094" spans="19:23" ht="12">
      <c r="S1094" s="505"/>
      <c r="T1094" s="505"/>
      <c r="U1094" s="505"/>
      <c r="V1094" s="505"/>
      <c r="W1094" s="505"/>
    </row>
    <row r="1095" spans="19:23" ht="12">
      <c r="S1095" s="505"/>
      <c r="T1095" s="505"/>
      <c r="U1095" s="505"/>
      <c r="V1095" s="505"/>
      <c r="W1095" s="505"/>
    </row>
    <row r="1096" spans="19:23" ht="12">
      <c r="S1096" s="505"/>
      <c r="T1096" s="505"/>
      <c r="U1096" s="505"/>
      <c r="V1096" s="505"/>
      <c r="W1096" s="505"/>
    </row>
    <row r="1097" spans="19:23" ht="12">
      <c r="S1097" s="505"/>
      <c r="T1097" s="505"/>
      <c r="U1097" s="505"/>
      <c r="V1097" s="505"/>
      <c r="W1097" s="505"/>
    </row>
    <row r="1098" spans="19:23" ht="12">
      <c r="S1098" s="505"/>
      <c r="T1098" s="505"/>
      <c r="U1098" s="505"/>
      <c r="V1098" s="505"/>
      <c r="W1098" s="505"/>
    </row>
    <row r="1099" spans="19:23" ht="12">
      <c r="S1099" s="505"/>
      <c r="T1099" s="505"/>
      <c r="U1099" s="505"/>
      <c r="V1099" s="505"/>
      <c r="W1099" s="505"/>
    </row>
    <row r="1100" spans="19:23" ht="12">
      <c r="S1100" s="505"/>
      <c r="T1100" s="505"/>
      <c r="U1100" s="505"/>
      <c r="V1100" s="505"/>
      <c r="W1100" s="505"/>
    </row>
    <row r="1101" spans="19:23" ht="12">
      <c r="S1101" s="505"/>
      <c r="T1101" s="505"/>
      <c r="U1101" s="505"/>
      <c r="V1101" s="505"/>
      <c r="W1101" s="505"/>
    </row>
    <row r="1102" spans="19:23" ht="12">
      <c r="S1102" s="505"/>
      <c r="T1102" s="505"/>
      <c r="U1102" s="505"/>
      <c r="V1102" s="505"/>
      <c r="W1102" s="505"/>
    </row>
    <row r="1103" spans="19:23" ht="12">
      <c r="S1103" s="505"/>
      <c r="T1103" s="505"/>
      <c r="U1103" s="505"/>
      <c r="V1103" s="505"/>
      <c r="W1103" s="505"/>
    </row>
    <row r="1104" spans="19:23" ht="12">
      <c r="S1104" s="505"/>
      <c r="T1104" s="505"/>
      <c r="U1104" s="505"/>
      <c r="V1104" s="505"/>
      <c r="W1104" s="505"/>
    </row>
    <row r="1105" spans="19:23" ht="12">
      <c r="S1105" s="505"/>
      <c r="T1105" s="505"/>
      <c r="U1105" s="505"/>
      <c r="V1105" s="505"/>
      <c r="W1105" s="505"/>
    </row>
    <row r="1106" spans="19:23" ht="12">
      <c r="S1106" s="505"/>
      <c r="T1106" s="505"/>
      <c r="U1106" s="505"/>
      <c r="V1106" s="505"/>
      <c r="W1106" s="505"/>
    </row>
    <row r="1107" spans="19:23" ht="12">
      <c r="S1107" s="505"/>
      <c r="T1107" s="505"/>
      <c r="U1107" s="505"/>
      <c r="V1107" s="505"/>
      <c r="W1107" s="505"/>
    </row>
    <row r="1108" spans="19:23" ht="12">
      <c r="S1108" s="505"/>
      <c r="T1108" s="505"/>
      <c r="U1108" s="505"/>
      <c r="V1108" s="505"/>
      <c r="W1108" s="505"/>
    </row>
    <row r="1109" spans="19:23" ht="12">
      <c r="S1109" s="505"/>
      <c r="T1109" s="505"/>
      <c r="U1109" s="505"/>
      <c r="V1109" s="505"/>
      <c r="W1109" s="505"/>
    </row>
    <row r="1110" spans="19:23" ht="12">
      <c r="S1110" s="505"/>
      <c r="T1110" s="505"/>
      <c r="U1110" s="505"/>
      <c r="V1110" s="505"/>
      <c r="W1110" s="505"/>
    </row>
    <row r="1111" spans="19:23" ht="12">
      <c r="S1111" s="505"/>
      <c r="T1111" s="505"/>
      <c r="U1111" s="505"/>
      <c r="V1111" s="505"/>
      <c r="W1111" s="505"/>
    </row>
    <row r="1112" spans="19:23" ht="12">
      <c r="S1112" s="505"/>
      <c r="T1112" s="505"/>
      <c r="U1112" s="505"/>
      <c r="V1112" s="505"/>
      <c r="W1112" s="505"/>
    </row>
    <row r="1113" spans="19:23" ht="12">
      <c r="S1113" s="505"/>
      <c r="T1113" s="505"/>
      <c r="U1113" s="505"/>
      <c r="V1113" s="505"/>
      <c r="W1113" s="505"/>
    </row>
    <row r="1114" spans="19:23" ht="12">
      <c r="S1114" s="505"/>
      <c r="T1114" s="505"/>
      <c r="U1114" s="505"/>
      <c r="V1114" s="505"/>
      <c r="W1114" s="505"/>
    </row>
    <row r="1115" spans="19:23" ht="12">
      <c r="S1115" s="505"/>
      <c r="T1115" s="505"/>
      <c r="U1115" s="505"/>
      <c r="V1115" s="505"/>
      <c r="W1115" s="505"/>
    </row>
    <row r="1116" spans="19:23" ht="12">
      <c r="S1116" s="505"/>
      <c r="T1116" s="505"/>
      <c r="U1116" s="505"/>
      <c r="V1116" s="505"/>
      <c r="W1116" s="505"/>
    </row>
    <row r="1117" spans="19:23" ht="12">
      <c r="S1117" s="505"/>
      <c r="T1117" s="505"/>
      <c r="U1117" s="505"/>
      <c r="V1117" s="505"/>
      <c r="W1117" s="505"/>
    </row>
    <row r="1118" spans="19:23" ht="12">
      <c r="S1118" s="505"/>
      <c r="T1118" s="505"/>
      <c r="U1118" s="505"/>
      <c r="V1118" s="505"/>
      <c r="W1118" s="505"/>
    </row>
    <row r="1119" spans="19:23" ht="12">
      <c r="S1119" s="505"/>
      <c r="T1119" s="505"/>
      <c r="U1119" s="505"/>
      <c r="V1119" s="505"/>
      <c r="W1119" s="505"/>
    </row>
    <row r="1120" spans="19:23" ht="12">
      <c r="S1120" s="505"/>
      <c r="T1120" s="505"/>
      <c r="U1120" s="505"/>
      <c r="V1120" s="505"/>
      <c r="W1120" s="505"/>
    </row>
    <row r="1121" spans="19:23" ht="12">
      <c r="S1121" s="505"/>
      <c r="T1121" s="505"/>
      <c r="U1121" s="505"/>
      <c r="V1121" s="505"/>
      <c r="W1121" s="505"/>
    </row>
    <row r="1122" spans="19:23" ht="12">
      <c r="S1122" s="505"/>
      <c r="T1122" s="505"/>
      <c r="U1122" s="505"/>
      <c r="V1122" s="505"/>
      <c r="W1122" s="505"/>
    </row>
    <row r="1123" spans="19:23" ht="12">
      <c r="S1123" s="505"/>
      <c r="T1123" s="505"/>
      <c r="U1123" s="505"/>
      <c r="V1123" s="505"/>
      <c r="W1123" s="505"/>
    </row>
    <row r="1124" spans="19:23" ht="12">
      <c r="S1124" s="505"/>
      <c r="T1124" s="505"/>
      <c r="U1124" s="505"/>
      <c r="V1124" s="505"/>
      <c r="W1124" s="505"/>
    </row>
    <row r="1125" spans="19:23" ht="12">
      <c r="S1125" s="505"/>
      <c r="T1125" s="505"/>
      <c r="U1125" s="505"/>
      <c r="V1125" s="505"/>
      <c r="W1125" s="505"/>
    </row>
    <row r="1126" spans="19:23" ht="12">
      <c r="S1126" s="505"/>
      <c r="T1126" s="505"/>
      <c r="U1126" s="505"/>
      <c r="V1126" s="505"/>
      <c r="W1126" s="505"/>
    </row>
    <row r="1127" spans="19:23" ht="12">
      <c r="S1127" s="505"/>
      <c r="T1127" s="505"/>
      <c r="U1127" s="505"/>
      <c r="V1127" s="505"/>
      <c r="W1127" s="505"/>
    </row>
    <row r="1128" spans="19:23" ht="12">
      <c r="S1128" s="505"/>
      <c r="T1128" s="505"/>
      <c r="U1128" s="505"/>
      <c r="V1128" s="505"/>
      <c r="W1128" s="505"/>
    </row>
    <row r="1129" spans="19:23" ht="12">
      <c r="S1129" s="505"/>
      <c r="T1129" s="505"/>
      <c r="U1129" s="505"/>
      <c r="V1129" s="505"/>
      <c r="W1129" s="505"/>
    </row>
    <row r="1130" spans="19:23" ht="12">
      <c r="S1130" s="505"/>
      <c r="T1130" s="505"/>
      <c r="U1130" s="505"/>
      <c r="V1130" s="505"/>
      <c r="W1130" s="505"/>
    </row>
    <row r="1131" spans="19:23" ht="12">
      <c r="S1131" s="505"/>
      <c r="T1131" s="505"/>
      <c r="U1131" s="505"/>
      <c r="V1131" s="505"/>
      <c r="W1131" s="505"/>
    </row>
    <row r="1132" spans="19:23" ht="12">
      <c r="S1132" s="505"/>
      <c r="T1132" s="505"/>
      <c r="U1132" s="505"/>
      <c r="V1132" s="505"/>
      <c r="W1132" s="505"/>
    </row>
    <row r="1133" spans="19:23" ht="12">
      <c r="S1133" s="505"/>
      <c r="T1133" s="505"/>
      <c r="U1133" s="505"/>
      <c r="V1133" s="505"/>
      <c r="W1133" s="505"/>
    </row>
    <row r="1134" spans="19:23" ht="12">
      <c r="S1134" s="505"/>
      <c r="T1134" s="505"/>
      <c r="U1134" s="505"/>
      <c r="V1134" s="505"/>
      <c r="W1134" s="505"/>
    </row>
    <row r="1135" spans="19:23" ht="12">
      <c r="S1135" s="505"/>
      <c r="T1135" s="505"/>
      <c r="U1135" s="505"/>
      <c r="V1135" s="505"/>
      <c r="W1135" s="505"/>
    </row>
    <row r="1136" spans="19:23" ht="12">
      <c r="S1136" s="505"/>
      <c r="T1136" s="505"/>
      <c r="U1136" s="505"/>
      <c r="V1136" s="505"/>
      <c r="W1136" s="505"/>
    </row>
    <row r="1137" spans="19:23" ht="12">
      <c r="S1137" s="505"/>
      <c r="T1137" s="505"/>
      <c r="U1137" s="505"/>
      <c r="V1137" s="505"/>
      <c r="W1137" s="505"/>
    </row>
    <row r="1138" spans="19:23" ht="12">
      <c r="S1138" s="505"/>
      <c r="T1138" s="505"/>
      <c r="U1138" s="505"/>
      <c r="V1138" s="505"/>
      <c r="W1138" s="505"/>
    </row>
    <row r="1139" spans="19:23" ht="12">
      <c r="S1139" s="505"/>
      <c r="T1139" s="505"/>
      <c r="U1139" s="505"/>
      <c r="V1139" s="505"/>
      <c r="W1139" s="505"/>
    </row>
    <row r="1140" spans="19:23" ht="12">
      <c r="S1140" s="505"/>
      <c r="T1140" s="505"/>
      <c r="U1140" s="505"/>
      <c r="V1140" s="505"/>
      <c r="W1140" s="505"/>
    </row>
    <row r="1141" spans="19:23" ht="12">
      <c r="S1141" s="505"/>
      <c r="T1141" s="505"/>
      <c r="U1141" s="505"/>
      <c r="V1141" s="505"/>
      <c r="W1141" s="505"/>
    </row>
    <row r="1142" spans="19:23" ht="12">
      <c r="S1142" s="505"/>
      <c r="T1142" s="505"/>
      <c r="U1142" s="505"/>
      <c r="V1142" s="505"/>
      <c r="W1142" s="505"/>
    </row>
    <row r="1143" spans="19:23" ht="12">
      <c r="S1143" s="505"/>
      <c r="T1143" s="505"/>
      <c r="U1143" s="505"/>
      <c r="V1143" s="505"/>
      <c r="W1143" s="505"/>
    </row>
    <row r="1144" spans="19:23" ht="12">
      <c r="S1144" s="505"/>
      <c r="T1144" s="505"/>
      <c r="U1144" s="505"/>
      <c r="V1144" s="505"/>
      <c r="W1144" s="505"/>
    </row>
    <row r="1145" spans="19:23" ht="12">
      <c r="S1145" s="505"/>
      <c r="T1145" s="505"/>
      <c r="U1145" s="505"/>
      <c r="V1145" s="505"/>
      <c r="W1145" s="505"/>
    </row>
    <row r="1146" spans="19:23" ht="12">
      <c r="S1146" s="505"/>
      <c r="T1146" s="505"/>
      <c r="U1146" s="505"/>
      <c r="V1146" s="505"/>
      <c r="W1146" s="505"/>
    </row>
    <row r="1147" spans="19:23" ht="12">
      <c r="S1147" s="505"/>
      <c r="T1147" s="505"/>
      <c r="U1147" s="505"/>
      <c r="V1147" s="505"/>
      <c r="W1147" s="505"/>
    </row>
    <row r="1148" spans="19:23" ht="12">
      <c r="S1148" s="505"/>
      <c r="T1148" s="505"/>
      <c r="U1148" s="505"/>
      <c r="V1148" s="505"/>
      <c r="W1148" s="505"/>
    </row>
    <row r="1149" spans="19:23" ht="12">
      <c r="S1149" s="505"/>
      <c r="T1149" s="505"/>
      <c r="U1149" s="505"/>
      <c r="V1149" s="505"/>
      <c r="W1149" s="505"/>
    </row>
    <row r="1150" spans="19:23" ht="12">
      <c r="S1150" s="505"/>
      <c r="T1150" s="505"/>
      <c r="U1150" s="505"/>
      <c r="V1150" s="505"/>
      <c r="W1150" s="505"/>
    </row>
    <row r="1151" spans="19:23" ht="12">
      <c r="S1151" s="505"/>
      <c r="T1151" s="505"/>
      <c r="U1151" s="505"/>
      <c r="V1151" s="505"/>
      <c r="W1151" s="505"/>
    </row>
    <row r="1152" spans="19:23" ht="12">
      <c r="S1152" s="505"/>
      <c r="T1152" s="505"/>
      <c r="U1152" s="505"/>
      <c r="V1152" s="505"/>
      <c r="W1152" s="505"/>
    </row>
    <row r="1153" spans="19:23" ht="12">
      <c r="S1153" s="505"/>
      <c r="T1153" s="505"/>
      <c r="U1153" s="505"/>
      <c r="V1153" s="505"/>
      <c r="W1153" s="505"/>
    </row>
    <row r="1154" spans="19:23" ht="12">
      <c r="S1154" s="505"/>
      <c r="T1154" s="505"/>
      <c r="U1154" s="505"/>
      <c r="V1154" s="505"/>
      <c r="W1154" s="505"/>
    </row>
    <row r="1155" spans="19:23" ht="12">
      <c r="S1155" s="505"/>
      <c r="T1155" s="505"/>
      <c r="U1155" s="505"/>
      <c r="V1155" s="505"/>
      <c r="W1155" s="505"/>
    </row>
    <row r="1156" spans="19:23" ht="12">
      <c r="S1156" s="505"/>
      <c r="T1156" s="505"/>
      <c r="U1156" s="505"/>
      <c r="V1156" s="505"/>
      <c r="W1156" s="505"/>
    </row>
    <row r="1157" spans="19:23" ht="12">
      <c r="S1157" s="505"/>
      <c r="T1157" s="505"/>
      <c r="U1157" s="505"/>
      <c r="V1157" s="505"/>
      <c r="W1157" s="505"/>
    </row>
    <row r="1158" spans="19:23" ht="12">
      <c r="S1158" s="505"/>
      <c r="T1158" s="505"/>
      <c r="U1158" s="505"/>
      <c r="V1158" s="505"/>
      <c r="W1158" s="505"/>
    </row>
    <row r="1159" spans="19:23" ht="12">
      <c r="S1159" s="505"/>
      <c r="T1159" s="505"/>
      <c r="U1159" s="505"/>
      <c r="V1159" s="505"/>
      <c r="W1159" s="505"/>
    </row>
    <row r="1160" spans="19:23" ht="12">
      <c r="S1160" s="505"/>
      <c r="T1160" s="505"/>
      <c r="U1160" s="505"/>
      <c r="V1160" s="505"/>
      <c r="W1160" s="505"/>
    </row>
    <row r="1161" spans="19:23" ht="12">
      <c r="S1161" s="505"/>
      <c r="T1161" s="505"/>
      <c r="U1161" s="505"/>
      <c r="V1161" s="505"/>
      <c r="W1161" s="505"/>
    </row>
    <row r="1162" spans="19:23" ht="12">
      <c r="S1162" s="505"/>
      <c r="T1162" s="505"/>
      <c r="U1162" s="505"/>
      <c r="V1162" s="505"/>
      <c r="W1162" s="505"/>
    </row>
    <row r="1163" spans="19:23" ht="12">
      <c r="S1163" s="505"/>
      <c r="T1163" s="505"/>
      <c r="U1163" s="505"/>
      <c r="V1163" s="505"/>
      <c r="W1163" s="505"/>
    </row>
    <row r="1164" spans="19:23" ht="12">
      <c r="S1164" s="505"/>
      <c r="T1164" s="505"/>
      <c r="U1164" s="505"/>
      <c r="V1164" s="505"/>
      <c r="W1164" s="505"/>
    </row>
    <row r="1165" spans="19:23" ht="12">
      <c r="S1165" s="505"/>
      <c r="T1165" s="505"/>
      <c r="U1165" s="505"/>
      <c r="V1165" s="505"/>
      <c r="W1165" s="505"/>
    </row>
    <row r="1166" spans="19:23" ht="12">
      <c r="S1166" s="505"/>
      <c r="T1166" s="505"/>
      <c r="U1166" s="505"/>
      <c r="V1166" s="505"/>
      <c r="W1166" s="505"/>
    </row>
    <row r="1167" spans="19:23" ht="12">
      <c r="S1167" s="505"/>
      <c r="T1167" s="505"/>
      <c r="U1167" s="505"/>
      <c r="V1167" s="505"/>
      <c r="W1167" s="505"/>
    </row>
    <row r="1168" spans="19:23" ht="12">
      <c r="S1168" s="505"/>
      <c r="T1168" s="505"/>
      <c r="U1168" s="505"/>
      <c r="V1168" s="505"/>
      <c r="W1168" s="505"/>
    </row>
    <row r="1169" spans="19:23" ht="12">
      <c r="S1169" s="505"/>
      <c r="T1169" s="505"/>
      <c r="U1169" s="505"/>
      <c r="V1169" s="505"/>
      <c r="W1169" s="505"/>
    </row>
    <row r="1170" spans="19:23" ht="12">
      <c r="S1170" s="505"/>
      <c r="T1170" s="505"/>
      <c r="U1170" s="505"/>
      <c r="V1170" s="505"/>
      <c r="W1170" s="505"/>
    </row>
    <row r="1171" spans="19:23" ht="12">
      <c r="S1171" s="505"/>
      <c r="T1171" s="505"/>
      <c r="U1171" s="505"/>
      <c r="V1171" s="505"/>
      <c r="W1171" s="505"/>
    </row>
    <row r="1172" spans="19:23" ht="12">
      <c r="S1172" s="505"/>
      <c r="T1172" s="505"/>
      <c r="U1172" s="505"/>
      <c r="V1172" s="505"/>
      <c r="W1172" s="505"/>
    </row>
    <row r="1173" spans="19:23" ht="12">
      <c r="S1173" s="505"/>
      <c r="T1173" s="505"/>
      <c r="U1173" s="505"/>
      <c r="V1173" s="505"/>
      <c r="W1173" s="505"/>
    </row>
    <row r="1174" spans="19:23" ht="12">
      <c r="S1174" s="505"/>
      <c r="T1174" s="505"/>
      <c r="U1174" s="505"/>
      <c r="V1174" s="505"/>
      <c r="W1174" s="505"/>
    </row>
    <row r="1175" spans="19:23" ht="12">
      <c r="S1175" s="505"/>
      <c r="T1175" s="505"/>
      <c r="U1175" s="505"/>
      <c r="V1175" s="505"/>
      <c r="W1175" s="505"/>
    </row>
    <row r="1176" spans="19:23" ht="12">
      <c r="S1176" s="505"/>
      <c r="T1176" s="505"/>
      <c r="U1176" s="505"/>
      <c r="V1176" s="505"/>
      <c r="W1176" s="505"/>
    </row>
    <row r="1177" spans="19:23" ht="12">
      <c r="S1177" s="505"/>
      <c r="T1177" s="505"/>
      <c r="U1177" s="505"/>
      <c r="V1177" s="505"/>
      <c r="W1177" s="505"/>
    </row>
    <row r="1178" spans="19:23" ht="12">
      <c r="S1178" s="505"/>
      <c r="T1178" s="505"/>
      <c r="U1178" s="505"/>
      <c r="V1178" s="505"/>
      <c r="W1178" s="505"/>
    </row>
    <row r="1179" spans="19:23" ht="12">
      <c r="S1179" s="505"/>
      <c r="T1179" s="505"/>
      <c r="U1179" s="505"/>
      <c r="V1179" s="505"/>
      <c r="W1179" s="505"/>
    </row>
    <row r="1180" spans="19:23" ht="12">
      <c r="S1180" s="505"/>
      <c r="T1180" s="505"/>
      <c r="U1180" s="505"/>
      <c r="V1180" s="505"/>
      <c r="W1180" s="505"/>
    </row>
    <row r="1181" spans="19:23" ht="12">
      <c r="S1181" s="505"/>
      <c r="T1181" s="505"/>
      <c r="U1181" s="505"/>
      <c r="V1181" s="505"/>
      <c r="W1181" s="505"/>
    </row>
    <row r="1182" spans="19:23" ht="12">
      <c r="S1182" s="505"/>
      <c r="T1182" s="505"/>
      <c r="U1182" s="505"/>
      <c r="V1182" s="505"/>
      <c r="W1182" s="505"/>
    </row>
    <row r="1183" spans="19:23" ht="12">
      <c r="S1183" s="505"/>
      <c r="T1183" s="505"/>
      <c r="U1183" s="505"/>
      <c r="V1183" s="505"/>
      <c r="W1183" s="505"/>
    </row>
    <row r="1184" spans="19:23" ht="12">
      <c r="S1184" s="505"/>
      <c r="T1184" s="505"/>
      <c r="U1184" s="505"/>
      <c r="V1184" s="505"/>
      <c r="W1184" s="505"/>
    </row>
    <row r="1185" spans="19:23" ht="12">
      <c r="S1185" s="505"/>
      <c r="T1185" s="505"/>
      <c r="U1185" s="505"/>
      <c r="V1185" s="505"/>
      <c r="W1185" s="505"/>
    </row>
    <row r="1186" spans="19:23" ht="12">
      <c r="S1186" s="505"/>
      <c r="T1186" s="505"/>
      <c r="U1186" s="505"/>
      <c r="V1186" s="505"/>
      <c r="W1186" s="505"/>
    </row>
    <row r="1187" spans="19:23" ht="12">
      <c r="S1187" s="505"/>
      <c r="T1187" s="505"/>
      <c r="U1187" s="505"/>
      <c r="V1187" s="505"/>
      <c r="W1187" s="505"/>
    </row>
    <row r="1188" spans="19:23" ht="12">
      <c r="S1188" s="505"/>
      <c r="T1188" s="505"/>
      <c r="U1188" s="505"/>
      <c r="V1188" s="505"/>
      <c r="W1188" s="505"/>
    </row>
    <row r="1189" spans="19:23" ht="12">
      <c r="S1189" s="505"/>
      <c r="T1189" s="505"/>
      <c r="U1189" s="505"/>
      <c r="V1189" s="505"/>
      <c r="W1189" s="505"/>
    </row>
    <row r="1190" spans="19:23" ht="12">
      <c r="S1190" s="505"/>
      <c r="T1190" s="505"/>
      <c r="U1190" s="505"/>
      <c r="V1190" s="505"/>
      <c r="W1190" s="505"/>
    </row>
    <row r="1191" spans="19:23" ht="12">
      <c r="S1191" s="505"/>
      <c r="T1191" s="505"/>
      <c r="U1191" s="505"/>
      <c r="V1191" s="505"/>
      <c r="W1191" s="505"/>
    </row>
    <row r="1192" spans="19:23" ht="12">
      <c r="S1192" s="505"/>
      <c r="T1192" s="505"/>
      <c r="U1192" s="505"/>
      <c r="V1192" s="505"/>
      <c r="W1192" s="505"/>
    </row>
    <row r="1193" spans="19:23" ht="12">
      <c r="S1193" s="505"/>
      <c r="T1193" s="505"/>
      <c r="U1193" s="505"/>
      <c r="V1193" s="505"/>
      <c r="W1193" s="505"/>
    </row>
    <row r="1194" spans="19:23" ht="12">
      <c r="S1194" s="505"/>
      <c r="T1194" s="505"/>
      <c r="U1194" s="505"/>
      <c r="V1194" s="505"/>
      <c r="W1194" s="505"/>
    </row>
    <row r="1195" spans="19:23" ht="12">
      <c r="S1195" s="505"/>
      <c r="T1195" s="505"/>
      <c r="U1195" s="505"/>
      <c r="V1195" s="505"/>
      <c r="W1195" s="505"/>
    </row>
    <row r="1196" spans="19:23" ht="12">
      <c r="S1196" s="505"/>
      <c r="T1196" s="505"/>
      <c r="U1196" s="505"/>
      <c r="V1196" s="505"/>
      <c r="W1196" s="505"/>
    </row>
    <row r="1197" spans="19:23" ht="12">
      <c r="S1197" s="505"/>
      <c r="T1197" s="505"/>
      <c r="U1197" s="505"/>
      <c r="V1197" s="505"/>
      <c r="W1197" s="505"/>
    </row>
    <row r="1198" spans="19:23" ht="12">
      <c r="S1198" s="505"/>
      <c r="T1198" s="505"/>
      <c r="U1198" s="505"/>
      <c r="V1198" s="505"/>
      <c r="W1198" s="505"/>
    </row>
    <row r="1199" spans="19:23" ht="12">
      <c r="S1199" s="505"/>
      <c r="T1199" s="505"/>
      <c r="U1199" s="505"/>
      <c r="V1199" s="505"/>
      <c r="W1199" s="505"/>
    </row>
    <row r="1200" spans="19:23" ht="12">
      <c r="S1200" s="505"/>
      <c r="T1200" s="505"/>
      <c r="U1200" s="505"/>
      <c r="V1200" s="505"/>
      <c r="W1200" s="505"/>
    </row>
    <row r="1201" spans="19:23" ht="12">
      <c r="S1201" s="505"/>
      <c r="T1201" s="505"/>
      <c r="U1201" s="505"/>
      <c r="V1201" s="505"/>
      <c r="W1201" s="505"/>
    </row>
    <row r="1202" spans="19:23" ht="12">
      <c r="S1202" s="505"/>
      <c r="T1202" s="505"/>
      <c r="U1202" s="505"/>
      <c r="V1202" s="505"/>
      <c r="W1202" s="505"/>
    </row>
    <row r="1203" spans="19:23" ht="12">
      <c r="S1203" s="505"/>
      <c r="T1203" s="505"/>
      <c r="U1203" s="505"/>
      <c r="V1203" s="505"/>
      <c r="W1203" s="505"/>
    </row>
    <row r="1204" spans="19:23" ht="12">
      <c r="S1204" s="505"/>
      <c r="T1204" s="505"/>
      <c r="U1204" s="505"/>
      <c r="V1204" s="505"/>
      <c r="W1204" s="505"/>
    </row>
    <row r="1205" spans="19:23" ht="12">
      <c r="S1205" s="505"/>
      <c r="T1205" s="505"/>
      <c r="U1205" s="505"/>
      <c r="V1205" s="505"/>
      <c r="W1205" s="505"/>
    </row>
    <row r="1206" spans="19:23" ht="12">
      <c r="S1206" s="505"/>
      <c r="T1206" s="505"/>
      <c r="U1206" s="505"/>
      <c r="V1206" s="505"/>
      <c r="W1206" s="505"/>
    </row>
    <row r="1207" spans="19:23" ht="12">
      <c r="S1207" s="505"/>
      <c r="T1207" s="505"/>
      <c r="U1207" s="505"/>
      <c r="V1207" s="505"/>
      <c r="W1207" s="505"/>
    </row>
    <row r="1208" spans="19:23" ht="12">
      <c r="S1208" s="505"/>
      <c r="T1208" s="505"/>
      <c r="U1208" s="505"/>
      <c r="V1208" s="505"/>
      <c r="W1208" s="505"/>
    </row>
    <row r="1209" spans="19:23" ht="12">
      <c r="S1209" s="505"/>
      <c r="T1209" s="505"/>
      <c r="U1209" s="505"/>
      <c r="V1209" s="505"/>
      <c r="W1209" s="505"/>
    </row>
    <row r="1210" spans="19:23" ht="12">
      <c r="S1210" s="505"/>
      <c r="T1210" s="505"/>
      <c r="U1210" s="505"/>
      <c r="V1210" s="505"/>
      <c r="W1210" s="505"/>
    </row>
    <row r="1211" spans="19:23" ht="12">
      <c r="S1211" s="505"/>
      <c r="T1211" s="505"/>
      <c r="U1211" s="505"/>
      <c r="V1211" s="505"/>
      <c r="W1211" s="505"/>
    </row>
    <row r="1212" spans="19:23" ht="12">
      <c r="S1212" s="505"/>
      <c r="T1212" s="505"/>
      <c r="U1212" s="505"/>
      <c r="V1212" s="505"/>
      <c r="W1212" s="505"/>
    </row>
    <row r="1213" spans="19:23" ht="12">
      <c r="S1213" s="505"/>
      <c r="T1213" s="505"/>
      <c r="U1213" s="505"/>
      <c r="V1213" s="505"/>
      <c r="W1213" s="505"/>
    </row>
    <row r="1214" spans="19:23" ht="12">
      <c r="S1214" s="505"/>
      <c r="T1214" s="505"/>
      <c r="U1214" s="505"/>
      <c r="V1214" s="505"/>
      <c r="W1214" s="505"/>
    </row>
    <row r="1215" spans="19:23" ht="12">
      <c r="S1215" s="505"/>
      <c r="T1215" s="505"/>
      <c r="U1215" s="505"/>
      <c r="V1215" s="505"/>
      <c r="W1215" s="505"/>
    </row>
    <row r="1216" spans="19:23" ht="12">
      <c r="S1216" s="505"/>
      <c r="T1216" s="505"/>
      <c r="U1216" s="505"/>
      <c r="V1216" s="505"/>
      <c r="W1216" s="505"/>
    </row>
    <row r="1217" spans="19:23" ht="12">
      <c r="S1217" s="505"/>
      <c r="T1217" s="505"/>
      <c r="U1217" s="505"/>
      <c r="V1217" s="505"/>
      <c r="W1217" s="505"/>
    </row>
    <row r="1218" spans="19:23" ht="12">
      <c r="S1218" s="505"/>
      <c r="T1218" s="505"/>
      <c r="U1218" s="505"/>
      <c r="V1218" s="505"/>
      <c r="W1218" s="505"/>
    </row>
    <row r="1219" spans="19:23" ht="12">
      <c r="S1219" s="505"/>
      <c r="T1219" s="505"/>
      <c r="U1219" s="505"/>
      <c r="V1219" s="505"/>
      <c r="W1219" s="505"/>
    </row>
    <row r="1220" spans="19:23" ht="12">
      <c r="S1220" s="505"/>
      <c r="T1220" s="505"/>
      <c r="U1220" s="505"/>
      <c r="V1220" s="505"/>
      <c r="W1220" s="505"/>
    </row>
    <row r="1221" spans="19:23" ht="12">
      <c r="S1221" s="505"/>
      <c r="T1221" s="505"/>
      <c r="U1221" s="505"/>
      <c r="V1221" s="505"/>
      <c r="W1221" s="505"/>
    </row>
    <row r="1222" spans="19:23" ht="12">
      <c r="S1222" s="505"/>
      <c r="T1222" s="505"/>
      <c r="U1222" s="505"/>
      <c r="V1222" s="505"/>
      <c r="W1222" s="505"/>
    </row>
    <row r="1223" spans="19:23" ht="12">
      <c r="S1223" s="505"/>
      <c r="T1223" s="505"/>
      <c r="U1223" s="505"/>
      <c r="V1223" s="505"/>
      <c r="W1223" s="505"/>
    </row>
    <row r="1224" spans="19:23" ht="12">
      <c r="S1224" s="505"/>
      <c r="T1224" s="505"/>
      <c r="U1224" s="505"/>
      <c r="V1224" s="505"/>
      <c r="W1224" s="505"/>
    </row>
    <row r="1225" spans="19:23" ht="12">
      <c r="S1225" s="505"/>
      <c r="T1225" s="505"/>
      <c r="U1225" s="505"/>
      <c r="V1225" s="505"/>
      <c r="W1225" s="505"/>
    </row>
    <row r="1226" spans="19:23" ht="12">
      <c r="S1226" s="505"/>
      <c r="T1226" s="505"/>
      <c r="U1226" s="505"/>
      <c r="V1226" s="505"/>
      <c r="W1226" s="505"/>
    </row>
    <row r="1227" spans="19:23" ht="12">
      <c r="S1227" s="505"/>
      <c r="T1227" s="505"/>
      <c r="U1227" s="505"/>
      <c r="V1227" s="505"/>
      <c r="W1227" s="505"/>
    </row>
    <row r="1228" spans="19:23" ht="12">
      <c r="S1228" s="505"/>
      <c r="T1228" s="505"/>
      <c r="U1228" s="505"/>
      <c r="V1228" s="505"/>
      <c r="W1228" s="505"/>
    </row>
    <row r="1229" spans="19:23" ht="12">
      <c r="S1229" s="505"/>
      <c r="T1229" s="505"/>
      <c r="U1229" s="505"/>
      <c r="V1229" s="505"/>
      <c r="W1229" s="505"/>
    </row>
    <row r="1230" spans="19:23" ht="12">
      <c r="S1230" s="505"/>
      <c r="T1230" s="505"/>
      <c r="U1230" s="505"/>
      <c r="V1230" s="505"/>
      <c r="W1230" s="505"/>
    </row>
    <row r="1231" spans="19:23" ht="12">
      <c r="S1231" s="505"/>
      <c r="T1231" s="505"/>
      <c r="U1231" s="505"/>
      <c r="V1231" s="505"/>
      <c r="W1231" s="505"/>
    </row>
    <row r="1232" spans="19:23" ht="12">
      <c r="S1232" s="505"/>
      <c r="T1232" s="505"/>
      <c r="U1232" s="505"/>
      <c r="V1232" s="505"/>
      <c r="W1232" s="505"/>
    </row>
    <row r="1233" spans="19:23" ht="12">
      <c r="S1233" s="505"/>
      <c r="T1233" s="505"/>
      <c r="U1233" s="505"/>
      <c r="V1233" s="505"/>
      <c r="W1233" s="505"/>
    </row>
    <row r="1234" spans="19:23" ht="12">
      <c r="S1234" s="505"/>
      <c r="T1234" s="505"/>
      <c r="U1234" s="505"/>
      <c r="V1234" s="505"/>
      <c r="W1234" s="505"/>
    </row>
    <row r="1235" spans="19:23" ht="12">
      <c r="S1235" s="505"/>
      <c r="T1235" s="505"/>
      <c r="U1235" s="505"/>
      <c r="V1235" s="505"/>
      <c r="W1235" s="505"/>
    </row>
    <row r="1236" spans="19:23" ht="12">
      <c r="S1236" s="505"/>
      <c r="T1236" s="505"/>
      <c r="U1236" s="505"/>
      <c r="V1236" s="505"/>
      <c r="W1236" s="505"/>
    </row>
    <row r="1237" spans="19:23" ht="12">
      <c r="S1237" s="505"/>
      <c r="T1237" s="505"/>
      <c r="U1237" s="505"/>
      <c r="V1237" s="505"/>
      <c r="W1237" s="505"/>
    </row>
    <row r="1238" spans="19:23" ht="12">
      <c r="S1238" s="505"/>
      <c r="T1238" s="505"/>
      <c r="U1238" s="505"/>
      <c r="V1238" s="505"/>
      <c r="W1238" s="505"/>
    </row>
    <row r="1239" spans="19:23" ht="12">
      <c r="S1239" s="505"/>
      <c r="T1239" s="505"/>
      <c r="U1239" s="505"/>
      <c r="V1239" s="505"/>
      <c r="W1239" s="505"/>
    </row>
    <row r="1240" spans="19:23" ht="12">
      <c r="S1240" s="505"/>
      <c r="T1240" s="505"/>
      <c r="U1240" s="505"/>
      <c r="V1240" s="505"/>
      <c r="W1240" s="505"/>
    </row>
    <row r="1241" spans="19:23" ht="12">
      <c r="S1241" s="505"/>
      <c r="T1241" s="505"/>
      <c r="U1241" s="505"/>
      <c r="V1241" s="505"/>
      <c r="W1241" s="505"/>
    </row>
    <row r="1242" spans="19:23" ht="12">
      <c r="S1242" s="505"/>
      <c r="T1242" s="505"/>
      <c r="U1242" s="505"/>
      <c r="V1242" s="505"/>
      <c r="W1242" s="505"/>
    </row>
    <row r="1243" spans="19:23" ht="12">
      <c r="S1243" s="505"/>
      <c r="T1243" s="505"/>
      <c r="U1243" s="505"/>
      <c r="V1243" s="505"/>
      <c r="W1243" s="505"/>
    </row>
    <row r="1244" spans="19:23" ht="12">
      <c r="S1244" s="505"/>
      <c r="T1244" s="505"/>
      <c r="U1244" s="505"/>
      <c r="V1244" s="505"/>
      <c r="W1244" s="505"/>
    </row>
    <row r="1245" spans="19:23" ht="12">
      <c r="S1245" s="505"/>
      <c r="T1245" s="505"/>
      <c r="U1245" s="505"/>
      <c r="V1245" s="505"/>
      <c r="W1245" s="505"/>
    </row>
    <row r="1246" spans="19:23" ht="12">
      <c r="S1246" s="505"/>
      <c r="T1246" s="505"/>
      <c r="U1246" s="505"/>
      <c r="V1246" s="505"/>
      <c r="W1246" s="505"/>
    </row>
    <row r="1247" spans="19:23" ht="12">
      <c r="S1247" s="505"/>
      <c r="T1247" s="505"/>
      <c r="U1247" s="505"/>
      <c r="V1247" s="505"/>
      <c r="W1247" s="505"/>
    </row>
    <row r="1248" spans="19:23" ht="12">
      <c r="S1248" s="505"/>
      <c r="T1248" s="505"/>
      <c r="U1248" s="505"/>
      <c r="V1248" s="505"/>
      <c r="W1248" s="505"/>
    </row>
    <row r="1249" spans="19:23" ht="12">
      <c r="S1249" s="505"/>
      <c r="T1249" s="505"/>
      <c r="U1249" s="505"/>
      <c r="V1249" s="505"/>
      <c r="W1249" s="505"/>
    </row>
    <row r="1250" spans="19:23" ht="12">
      <c r="S1250" s="505"/>
      <c r="T1250" s="505"/>
      <c r="U1250" s="505"/>
      <c r="V1250" s="505"/>
      <c r="W1250" s="505"/>
    </row>
    <row r="1251" spans="19:23" ht="12">
      <c r="S1251" s="505"/>
      <c r="T1251" s="505"/>
      <c r="U1251" s="505"/>
      <c r="V1251" s="505"/>
      <c r="W1251" s="505"/>
    </row>
    <row r="1252" spans="19:23" ht="12">
      <c r="S1252" s="505"/>
      <c r="T1252" s="505"/>
      <c r="U1252" s="505"/>
      <c r="V1252" s="505"/>
      <c r="W1252" s="505"/>
    </row>
    <row r="1253" spans="19:23" ht="12">
      <c r="S1253" s="505"/>
      <c r="T1253" s="505"/>
      <c r="U1253" s="505"/>
      <c r="V1253" s="505"/>
      <c r="W1253" s="505"/>
    </row>
    <row r="1254" spans="19:23" ht="12">
      <c r="S1254" s="505"/>
      <c r="T1254" s="505"/>
      <c r="U1254" s="505"/>
      <c r="V1254" s="505"/>
      <c r="W1254" s="505"/>
    </row>
    <row r="1255" spans="19:23" ht="12">
      <c r="S1255" s="505"/>
      <c r="T1255" s="505"/>
      <c r="U1255" s="505"/>
      <c r="V1255" s="505"/>
      <c r="W1255" s="505"/>
    </row>
    <row r="1256" spans="19:23" ht="12">
      <c r="S1256" s="505"/>
      <c r="T1256" s="505"/>
      <c r="U1256" s="505"/>
      <c r="V1256" s="505"/>
      <c r="W1256" s="505"/>
    </row>
    <row r="1257" spans="19:23" ht="12">
      <c r="S1257" s="505"/>
      <c r="T1257" s="505"/>
      <c r="U1257" s="505"/>
      <c r="V1257" s="505"/>
      <c r="W1257" s="505"/>
    </row>
    <row r="1258" spans="19:23" ht="12">
      <c r="S1258" s="505"/>
      <c r="T1258" s="505"/>
      <c r="U1258" s="505"/>
      <c r="V1258" s="505"/>
      <c r="W1258" s="505"/>
    </row>
    <row r="1259" spans="19:23" ht="12">
      <c r="S1259" s="505"/>
      <c r="T1259" s="505"/>
      <c r="U1259" s="505"/>
      <c r="V1259" s="505"/>
      <c r="W1259" s="505"/>
    </row>
    <row r="1260" spans="19:23" ht="12">
      <c r="S1260" s="505"/>
      <c r="T1260" s="505"/>
      <c r="U1260" s="505"/>
      <c r="V1260" s="505"/>
      <c r="W1260" s="505"/>
    </row>
    <row r="1261" spans="19:23" ht="12">
      <c r="S1261" s="505"/>
      <c r="T1261" s="505"/>
      <c r="U1261" s="505"/>
      <c r="V1261" s="505"/>
      <c r="W1261" s="505"/>
    </row>
    <row r="1262" spans="19:23" ht="12">
      <c r="S1262" s="505"/>
      <c r="T1262" s="505"/>
      <c r="U1262" s="505"/>
      <c r="V1262" s="505"/>
      <c r="W1262" s="505"/>
    </row>
    <row r="1263" spans="19:23" ht="12">
      <c r="S1263" s="505"/>
      <c r="T1263" s="505"/>
      <c r="U1263" s="505"/>
      <c r="V1263" s="505"/>
      <c r="W1263" s="505"/>
    </row>
    <row r="1264" spans="19:23" ht="12">
      <c r="S1264" s="505"/>
      <c r="T1264" s="505"/>
      <c r="U1264" s="505"/>
      <c r="V1264" s="505"/>
      <c r="W1264" s="505"/>
    </row>
    <row r="1265" spans="19:23" ht="12">
      <c r="S1265" s="505"/>
      <c r="T1265" s="505"/>
      <c r="U1265" s="505"/>
      <c r="V1265" s="505"/>
      <c r="W1265" s="505"/>
    </row>
    <row r="1266" spans="19:23" ht="12">
      <c r="S1266" s="505"/>
      <c r="T1266" s="505"/>
      <c r="U1266" s="505"/>
      <c r="V1266" s="505"/>
      <c r="W1266" s="505"/>
    </row>
    <row r="1267" spans="19:23" ht="12">
      <c r="S1267" s="505"/>
      <c r="T1267" s="505"/>
      <c r="U1267" s="505"/>
      <c r="V1267" s="505"/>
      <c r="W1267" s="505"/>
    </row>
    <row r="1268" spans="19:23" ht="12">
      <c r="S1268" s="505"/>
      <c r="T1268" s="505"/>
      <c r="U1268" s="505"/>
      <c r="V1268" s="505"/>
      <c r="W1268" s="505"/>
    </row>
    <row r="1269" spans="19:23" ht="12">
      <c r="S1269" s="505"/>
      <c r="T1269" s="505"/>
      <c r="U1269" s="505"/>
      <c r="V1269" s="505"/>
      <c r="W1269" s="505"/>
    </row>
    <row r="1270" spans="19:23" ht="12">
      <c r="S1270" s="505"/>
      <c r="T1270" s="505"/>
      <c r="U1270" s="505"/>
      <c r="V1270" s="505"/>
      <c r="W1270" s="505"/>
    </row>
    <row r="1271" spans="19:23" ht="12">
      <c r="S1271" s="505"/>
      <c r="T1271" s="505"/>
      <c r="U1271" s="505"/>
      <c r="V1271" s="505"/>
      <c r="W1271" s="505"/>
    </row>
    <row r="1272" spans="19:23" ht="12">
      <c r="S1272" s="505"/>
      <c r="T1272" s="505"/>
      <c r="U1272" s="505"/>
      <c r="V1272" s="505"/>
      <c r="W1272" s="505"/>
    </row>
    <row r="1273" spans="19:23" ht="12">
      <c r="S1273" s="505"/>
      <c r="T1273" s="505"/>
      <c r="U1273" s="505"/>
      <c r="V1273" s="505"/>
      <c r="W1273" s="505"/>
    </row>
    <row r="1274" spans="19:23" ht="12">
      <c r="S1274" s="505"/>
      <c r="T1274" s="505"/>
      <c r="U1274" s="505"/>
      <c r="V1274" s="505"/>
      <c r="W1274" s="505"/>
    </row>
    <row r="1275" spans="19:23" ht="12">
      <c r="S1275" s="505"/>
      <c r="T1275" s="505"/>
      <c r="U1275" s="505"/>
      <c r="V1275" s="505"/>
      <c r="W1275" s="505"/>
    </row>
    <row r="1276" spans="19:23" ht="12">
      <c r="S1276" s="505"/>
      <c r="T1276" s="505"/>
      <c r="U1276" s="505"/>
      <c r="V1276" s="505"/>
      <c r="W1276" s="505"/>
    </row>
    <row r="1277" spans="19:23" ht="12">
      <c r="S1277" s="505"/>
      <c r="T1277" s="505"/>
      <c r="U1277" s="505"/>
      <c r="V1277" s="505"/>
      <c r="W1277" s="505"/>
    </row>
    <row r="1278" spans="19:23" ht="12">
      <c r="S1278" s="505"/>
      <c r="T1278" s="505"/>
      <c r="U1278" s="505"/>
      <c r="V1278" s="505"/>
      <c r="W1278" s="505"/>
    </row>
    <row r="1279" spans="19:23" ht="12">
      <c r="S1279" s="505"/>
      <c r="T1279" s="505"/>
      <c r="U1279" s="505"/>
      <c r="V1279" s="505"/>
      <c r="W1279" s="505"/>
    </row>
    <row r="1280" spans="19:23" ht="12">
      <c r="S1280" s="505"/>
      <c r="T1280" s="505"/>
      <c r="U1280" s="505"/>
      <c r="V1280" s="505"/>
      <c r="W1280" s="505"/>
    </row>
    <row r="1281" spans="19:23" ht="12">
      <c r="S1281" s="505"/>
      <c r="T1281" s="505"/>
      <c r="U1281" s="505"/>
      <c r="V1281" s="505"/>
      <c r="W1281" s="505"/>
    </row>
    <row r="1282" spans="19:23" ht="12">
      <c r="S1282" s="505"/>
      <c r="T1282" s="505"/>
      <c r="U1282" s="505"/>
      <c r="V1282" s="505"/>
      <c r="W1282" s="505"/>
    </row>
    <row r="1283" spans="19:23" ht="12">
      <c r="S1283" s="505"/>
      <c r="T1283" s="505"/>
      <c r="U1283" s="505"/>
      <c r="V1283" s="505"/>
      <c r="W1283" s="505"/>
    </row>
    <row r="1284" spans="19:23" ht="12">
      <c r="S1284" s="505"/>
      <c r="T1284" s="505"/>
      <c r="U1284" s="505"/>
      <c r="V1284" s="505"/>
      <c r="W1284" s="505"/>
    </row>
    <row r="1285" spans="19:23" ht="12">
      <c r="S1285" s="505"/>
      <c r="T1285" s="505"/>
      <c r="U1285" s="505"/>
      <c r="V1285" s="505"/>
      <c r="W1285" s="505"/>
    </row>
    <row r="1286" spans="19:23" ht="12">
      <c r="S1286" s="505"/>
      <c r="T1286" s="505"/>
      <c r="U1286" s="505"/>
      <c r="V1286" s="505"/>
      <c r="W1286" s="505"/>
    </row>
    <row r="1287" spans="19:23" ht="12">
      <c r="S1287" s="505"/>
      <c r="T1287" s="505"/>
      <c r="U1287" s="505"/>
      <c r="V1287" s="505"/>
      <c r="W1287" s="505"/>
    </row>
    <row r="1288" spans="19:23" ht="12">
      <c r="S1288" s="505"/>
      <c r="T1288" s="505"/>
      <c r="U1288" s="505"/>
      <c r="V1288" s="505"/>
      <c r="W1288" s="505"/>
    </row>
    <row r="1289" spans="19:23" ht="12">
      <c r="S1289" s="505"/>
      <c r="T1289" s="505"/>
      <c r="U1289" s="505"/>
      <c r="V1289" s="505"/>
      <c r="W1289" s="505"/>
    </row>
    <row r="1290" spans="19:23" ht="12">
      <c r="S1290" s="505"/>
      <c r="T1290" s="505"/>
      <c r="U1290" s="505"/>
      <c r="V1290" s="505"/>
      <c r="W1290" s="505"/>
    </row>
    <row r="1291" spans="19:23" ht="12">
      <c r="S1291" s="505"/>
      <c r="T1291" s="505"/>
      <c r="U1291" s="505"/>
      <c r="V1291" s="505"/>
      <c r="W1291" s="505"/>
    </row>
    <row r="1292" spans="19:23" ht="12">
      <c r="S1292" s="505"/>
      <c r="T1292" s="505"/>
      <c r="U1292" s="505"/>
      <c r="V1292" s="505"/>
      <c r="W1292" s="505"/>
    </row>
    <row r="1293" spans="19:23" ht="12">
      <c r="S1293" s="505"/>
      <c r="T1293" s="505"/>
      <c r="U1293" s="505"/>
      <c r="V1293" s="505"/>
      <c r="W1293" s="505"/>
    </row>
    <row r="1294" spans="19:23" ht="12">
      <c r="S1294" s="505"/>
      <c r="T1294" s="505"/>
      <c r="U1294" s="505"/>
      <c r="V1294" s="505"/>
      <c r="W1294" s="505"/>
    </row>
    <row r="1295" spans="19:23" ht="12">
      <c r="S1295" s="505"/>
      <c r="T1295" s="505"/>
      <c r="U1295" s="505"/>
      <c r="V1295" s="505"/>
      <c r="W1295" s="505"/>
    </row>
    <row r="1296" spans="19:23" ht="12">
      <c r="S1296" s="505"/>
      <c r="T1296" s="505"/>
      <c r="U1296" s="505"/>
      <c r="V1296" s="505"/>
      <c r="W1296" s="505"/>
    </row>
    <row r="1297" spans="19:23" ht="12">
      <c r="S1297" s="505"/>
      <c r="T1297" s="505"/>
      <c r="U1297" s="505"/>
      <c r="V1297" s="505"/>
      <c r="W1297" s="505"/>
    </row>
    <row r="1298" spans="19:23" ht="12">
      <c r="S1298" s="505"/>
      <c r="T1298" s="505"/>
      <c r="U1298" s="505"/>
      <c r="V1298" s="505"/>
      <c r="W1298" s="505"/>
    </row>
    <row r="1299" spans="19:23" ht="12">
      <c r="S1299" s="505"/>
      <c r="T1299" s="505"/>
      <c r="U1299" s="505"/>
      <c r="V1299" s="505"/>
      <c r="W1299" s="505"/>
    </row>
    <row r="1300" spans="19:23" ht="12">
      <c r="S1300" s="505"/>
      <c r="T1300" s="505"/>
      <c r="U1300" s="505"/>
      <c r="V1300" s="505"/>
      <c r="W1300" s="505"/>
    </row>
    <row r="1301" spans="19:23" ht="12">
      <c r="S1301" s="505"/>
      <c r="T1301" s="505"/>
      <c r="U1301" s="505"/>
      <c r="V1301" s="505"/>
      <c r="W1301" s="505"/>
    </row>
    <row r="1302" spans="19:23" ht="12">
      <c r="S1302" s="505"/>
      <c r="T1302" s="505"/>
      <c r="U1302" s="505"/>
      <c r="V1302" s="505"/>
      <c r="W1302" s="505"/>
    </row>
    <row r="1303" spans="19:23" ht="12">
      <c r="S1303" s="505"/>
      <c r="T1303" s="505"/>
      <c r="U1303" s="505"/>
      <c r="V1303" s="505"/>
      <c r="W1303" s="505"/>
    </row>
    <row r="1304" spans="19:23" ht="12">
      <c r="S1304" s="505"/>
      <c r="T1304" s="505"/>
      <c r="U1304" s="505"/>
      <c r="V1304" s="505"/>
      <c r="W1304" s="505"/>
    </row>
    <row r="1305" spans="19:23" ht="12">
      <c r="S1305" s="505"/>
      <c r="T1305" s="505"/>
      <c r="U1305" s="505"/>
      <c r="V1305" s="505"/>
      <c r="W1305" s="505"/>
    </row>
    <row r="1306" spans="19:23" ht="12">
      <c r="S1306" s="505"/>
      <c r="T1306" s="505"/>
      <c r="U1306" s="505"/>
      <c r="V1306" s="505"/>
      <c r="W1306" s="505"/>
    </row>
    <row r="1307" spans="19:23" ht="12">
      <c r="S1307" s="505"/>
      <c r="T1307" s="505"/>
      <c r="U1307" s="505"/>
      <c r="V1307" s="505"/>
      <c r="W1307" s="505"/>
    </row>
    <row r="1308" spans="19:23" ht="12">
      <c r="S1308" s="505"/>
      <c r="T1308" s="505"/>
      <c r="U1308" s="505"/>
      <c r="V1308" s="505"/>
      <c r="W1308" s="505"/>
    </row>
    <row r="1309" spans="19:23" ht="12">
      <c r="S1309" s="505"/>
      <c r="T1309" s="505"/>
      <c r="U1309" s="505"/>
      <c r="V1309" s="505"/>
      <c r="W1309" s="505"/>
    </row>
    <row r="1310" spans="19:23" ht="12">
      <c r="S1310" s="505"/>
      <c r="T1310" s="505"/>
      <c r="U1310" s="505"/>
      <c r="V1310" s="505"/>
      <c r="W1310" s="505"/>
    </row>
    <row r="1311" spans="19:23" ht="12">
      <c r="S1311" s="505"/>
      <c r="T1311" s="505"/>
      <c r="U1311" s="505"/>
      <c r="V1311" s="505"/>
      <c r="W1311" s="505"/>
    </row>
    <row r="1312" spans="19:23" ht="12">
      <c r="S1312" s="505"/>
      <c r="T1312" s="505"/>
      <c r="U1312" s="505"/>
      <c r="V1312" s="505"/>
      <c r="W1312" s="505"/>
    </row>
    <row r="1313" spans="19:23" ht="12">
      <c r="S1313" s="505"/>
      <c r="T1313" s="505"/>
      <c r="U1313" s="505"/>
      <c r="V1313" s="505"/>
      <c r="W1313" s="505"/>
    </row>
    <row r="1314" spans="19:23" ht="12">
      <c r="S1314" s="505"/>
      <c r="T1314" s="505"/>
      <c r="U1314" s="505"/>
      <c r="V1314" s="505"/>
      <c r="W1314" s="505"/>
    </row>
    <row r="1315" spans="19:23" ht="12">
      <c r="S1315" s="505"/>
      <c r="T1315" s="505"/>
      <c r="U1315" s="505"/>
      <c r="V1315" s="505"/>
      <c r="W1315" s="505"/>
    </row>
    <row r="1316" spans="19:23" ht="12">
      <c r="S1316" s="505"/>
      <c r="T1316" s="505"/>
      <c r="U1316" s="505"/>
      <c r="V1316" s="505"/>
      <c r="W1316" s="505"/>
    </row>
    <row r="1317" spans="19:23" ht="12">
      <c r="S1317" s="505"/>
      <c r="T1317" s="505"/>
      <c r="U1317" s="505"/>
      <c r="V1317" s="505"/>
      <c r="W1317" s="505"/>
    </row>
    <row r="1318" spans="19:23" ht="12">
      <c r="S1318" s="505"/>
      <c r="T1318" s="505"/>
      <c r="U1318" s="505"/>
      <c r="V1318" s="505"/>
      <c r="W1318" s="505"/>
    </row>
    <row r="1319" spans="19:23" ht="12">
      <c r="S1319" s="505"/>
      <c r="T1319" s="505"/>
      <c r="U1319" s="505"/>
      <c r="V1319" s="505"/>
      <c r="W1319" s="505"/>
    </row>
    <row r="1320" spans="19:23" ht="12">
      <c r="S1320" s="505"/>
      <c r="T1320" s="505"/>
      <c r="U1320" s="505"/>
      <c r="V1320" s="505"/>
      <c r="W1320" s="505"/>
    </row>
    <row r="1321" spans="19:23" ht="12">
      <c r="S1321" s="505"/>
      <c r="T1321" s="505"/>
      <c r="U1321" s="505"/>
      <c r="V1321" s="505"/>
      <c r="W1321" s="505"/>
    </row>
    <row r="1322" spans="19:23" ht="12">
      <c r="S1322" s="505"/>
      <c r="T1322" s="505"/>
      <c r="U1322" s="505"/>
      <c r="V1322" s="505"/>
      <c r="W1322" s="505"/>
    </row>
    <row r="1323" spans="19:23" ht="12">
      <c r="S1323" s="505"/>
      <c r="T1323" s="505"/>
      <c r="U1323" s="505"/>
      <c r="V1323" s="505"/>
      <c r="W1323" s="505"/>
    </row>
    <row r="1324" spans="19:23" ht="12">
      <c r="S1324" s="505"/>
      <c r="T1324" s="505"/>
      <c r="U1324" s="505"/>
      <c r="V1324" s="505"/>
      <c r="W1324" s="505"/>
    </row>
    <row r="1325" spans="19:23" ht="12">
      <c r="S1325" s="505"/>
      <c r="T1325" s="505"/>
      <c r="U1325" s="505"/>
      <c r="V1325" s="505"/>
      <c r="W1325" s="505"/>
    </row>
    <row r="1326" spans="19:23" ht="12">
      <c r="S1326" s="505"/>
      <c r="T1326" s="505"/>
      <c r="U1326" s="505"/>
      <c r="V1326" s="505"/>
      <c r="W1326" s="505"/>
    </row>
    <row r="1327" spans="19:23" ht="12">
      <c r="S1327" s="505"/>
      <c r="T1327" s="505"/>
      <c r="U1327" s="505"/>
      <c r="V1327" s="505"/>
      <c r="W1327" s="505"/>
    </row>
    <row r="1328" spans="19:23" ht="12">
      <c r="S1328" s="505"/>
      <c r="T1328" s="505"/>
      <c r="U1328" s="505"/>
      <c r="V1328" s="505"/>
      <c r="W1328" s="505"/>
    </row>
    <row r="1329" spans="19:23" ht="12">
      <c r="S1329" s="505"/>
      <c r="T1329" s="505"/>
      <c r="U1329" s="505"/>
      <c r="V1329" s="505"/>
      <c r="W1329" s="505"/>
    </row>
    <row r="1330" spans="19:23" ht="12">
      <c r="S1330" s="505"/>
      <c r="T1330" s="505"/>
      <c r="U1330" s="505"/>
      <c r="V1330" s="505"/>
      <c r="W1330" s="505"/>
    </row>
    <row r="1331" spans="19:23" ht="12">
      <c r="S1331" s="505"/>
      <c r="T1331" s="505"/>
      <c r="U1331" s="505"/>
      <c r="V1331" s="505"/>
      <c r="W1331" s="505"/>
    </row>
    <row r="1332" spans="19:23" ht="12">
      <c r="S1332" s="505"/>
      <c r="T1332" s="505"/>
      <c r="U1332" s="505"/>
      <c r="V1332" s="505"/>
      <c r="W1332" s="505"/>
    </row>
    <row r="1333" spans="19:23" ht="12">
      <c r="S1333" s="505"/>
      <c r="T1333" s="505"/>
      <c r="U1333" s="505"/>
      <c r="V1333" s="505"/>
      <c r="W1333" s="505"/>
    </row>
    <row r="1334" spans="19:23" ht="12">
      <c r="S1334" s="505"/>
      <c r="T1334" s="505"/>
      <c r="U1334" s="505"/>
      <c r="V1334" s="505"/>
      <c r="W1334" s="505"/>
    </row>
    <row r="1335" spans="19:23" ht="12">
      <c r="S1335" s="505"/>
      <c r="T1335" s="505"/>
      <c r="U1335" s="505"/>
      <c r="V1335" s="505"/>
      <c r="W1335" s="505"/>
    </row>
    <row r="1336" spans="19:23" ht="12">
      <c r="S1336" s="505"/>
      <c r="T1336" s="505"/>
      <c r="U1336" s="505"/>
      <c r="V1336" s="505"/>
      <c r="W1336" s="505"/>
    </row>
    <row r="1337" spans="19:23" ht="12">
      <c r="S1337" s="505"/>
      <c r="T1337" s="505"/>
      <c r="U1337" s="505"/>
      <c r="V1337" s="505"/>
      <c r="W1337" s="505"/>
    </row>
    <row r="1338" spans="19:23" ht="12">
      <c r="S1338" s="505"/>
      <c r="T1338" s="505"/>
      <c r="U1338" s="505"/>
      <c r="V1338" s="505"/>
      <c r="W1338" s="505"/>
    </row>
    <row r="1339" spans="19:23" ht="12">
      <c r="S1339" s="505"/>
      <c r="T1339" s="505"/>
      <c r="U1339" s="505"/>
      <c r="V1339" s="505"/>
      <c r="W1339" s="505"/>
    </row>
    <row r="1340" spans="19:23" ht="12">
      <c r="S1340" s="505"/>
      <c r="T1340" s="505"/>
      <c r="U1340" s="505"/>
      <c r="V1340" s="505"/>
      <c r="W1340" s="505"/>
    </row>
    <row r="1341" spans="19:23" ht="12">
      <c r="S1341" s="505"/>
      <c r="T1341" s="505"/>
      <c r="U1341" s="505"/>
      <c r="V1341" s="505"/>
      <c r="W1341" s="505"/>
    </row>
    <row r="1342" spans="19:23" ht="12">
      <c r="S1342" s="505"/>
      <c r="T1342" s="505"/>
      <c r="U1342" s="505"/>
      <c r="V1342" s="505"/>
      <c r="W1342" s="505"/>
    </row>
    <row r="1343" spans="19:23" ht="12">
      <c r="S1343" s="505"/>
      <c r="T1343" s="505"/>
      <c r="U1343" s="505"/>
      <c r="V1343" s="505"/>
      <c r="W1343" s="505"/>
    </row>
    <row r="1344" spans="19:23" ht="12">
      <c r="S1344" s="505"/>
      <c r="T1344" s="505"/>
      <c r="U1344" s="505"/>
      <c r="V1344" s="505"/>
      <c r="W1344" s="505"/>
    </row>
    <row r="1345" spans="19:23" ht="12">
      <c r="S1345" s="505"/>
      <c r="T1345" s="505"/>
      <c r="U1345" s="505"/>
      <c r="V1345" s="505"/>
      <c r="W1345" s="505"/>
    </row>
    <row r="1346" spans="19:23" ht="12">
      <c r="S1346" s="505"/>
      <c r="T1346" s="505"/>
      <c r="U1346" s="505"/>
      <c r="V1346" s="505"/>
      <c r="W1346" s="505"/>
    </row>
    <row r="1347" spans="19:23" ht="12">
      <c r="S1347" s="505"/>
      <c r="T1347" s="505"/>
      <c r="U1347" s="505"/>
      <c r="V1347" s="505"/>
      <c r="W1347" s="505"/>
    </row>
    <row r="1348" spans="19:23" ht="12">
      <c r="S1348" s="505"/>
      <c r="T1348" s="505"/>
      <c r="U1348" s="505"/>
      <c r="V1348" s="505"/>
      <c r="W1348" s="505"/>
    </row>
    <row r="1349" spans="19:23" ht="12">
      <c r="S1349" s="505"/>
      <c r="T1349" s="505"/>
      <c r="U1349" s="505"/>
      <c r="V1349" s="505"/>
      <c r="W1349" s="505"/>
    </row>
    <row r="1350" spans="19:23" ht="12">
      <c r="S1350" s="505"/>
      <c r="T1350" s="505"/>
      <c r="U1350" s="505"/>
      <c r="V1350" s="505"/>
      <c r="W1350" s="505"/>
    </row>
    <row r="1351" spans="19:23" ht="12">
      <c r="S1351" s="505"/>
      <c r="T1351" s="505"/>
      <c r="U1351" s="505"/>
      <c r="V1351" s="505"/>
      <c r="W1351" s="505"/>
    </row>
    <row r="1352" spans="19:23" ht="12">
      <c r="S1352" s="505"/>
      <c r="T1352" s="505"/>
      <c r="U1352" s="505"/>
      <c r="V1352" s="505"/>
      <c r="W1352" s="505"/>
    </row>
    <row r="1353" spans="19:23" ht="12">
      <c r="S1353" s="505"/>
      <c r="T1353" s="505"/>
      <c r="U1353" s="505"/>
      <c r="V1353" s="505"/>
      <c r="W1353" s="505"/>
    </row>
    <row r="1354" spans="19:23" ht="12">
      <c r="S1354" s="505"/>
      <c r="T1354" s="505"/>
      <c r="U1354" s="505"/>
      <c r="V1354" s="505"/>
      <c r="W1354" s="505"/>
    </row>
    <row r="1355" spans="19:23" ht="12">
      <c r="S1355" s="505"/>
      <c r="T1355" s="505"/>
      <c r="U1355" s="505"/>
      <c r="V1355" s="505"/>
      <c r="W1355" s="505"/>
    </row>
    <row r="1356" spans="19:23" ht="12">
      <c r="S1356" s="505"/>
      <c r="T1356" s="505"/>
      <c r="U1356" s="505"/>
      <c r="V1356" s="505"/>
      <c r="W1356" s="505"/>
    </row>
    <row r="1357" spans="19:23" ht="12">
      <c r="S1357" s="505"/>
      <c r="T1357" s="505"/>
      <c r="U1357" s="505"/>
      <c r="V1357" s="505"/>
      <c r="W1357" s="505"/>
    </row>
    <row r="1358" spans="19:23" ht="12">
      <c r="S1358" s="505"/>
      <c r="T1358" s="505"/>
      <c r="U1358" s="505"/>
      <c r="V1358" s="505"/>
      <c r="W1358" s="505"/>
    </row>
    <row r="1359" spans="19:23" ht="12">
      <c r="S1359" s="505"/>
      <c r="T1359" s="505"/>
      <c r="U1359" s="505"/>
      <c r="V1359" s="505"/>
      <c r="W1359" s="505"/>
    </row>
    <row r="1360" spans="19:23" ht="12">
      <c r="S1360" s="505"/>
      <c r="T1360" s="505"/>
      <c r="U1360" s="505"/>
      <c r="V1360" s="505"/>
      <c r="W1360" s="505"/>
    </row>
    <row r="1361" spans="19:23" ht="12">
      <c r="S1361" s="505"/>
      <c r="T1361" s="505"/>
      <c r="U1361" s="505"/>
      <c r="V1361" s="505"/>
      <c r="W1361" s="505"/>
    </row>
    <row r="1362" spans="19:23" ht="12">
      <c r="S1362" s="505"/>
      <c r="T1362" s="505"/>
      <c r="U1362" s="505"/>
      <c r="V1362" s="505"/>
      <c r="W1362" s="505"/>
    </row>
    <row r="1363" spans="19:23" ht="12">
      <c r="S1363" s="505"/>
      <c r="T1363" s="505"/>
      <c r="U1363" s="505"/>
      <c r="V1363" s="505"/>
      <c r="W1363" s="505"/>
    </row>
    <row r="1364" spans="19:23" ht="12">
      <c r="S1364" s="505"/>
      <c r="T1364" s="505"/>
      <c r="U1364" s="505"/>
      <c r="V1364" s="505"/>
      <c r="W1364" s="505"/>
    </row>
    <row r="1365" spans="19:23" ht="12">
      <c r="S1365" s="505"/>
      <c r="T1365" s="505"/>
      <c r="U1365" s="505"/>
      <c r="V1365" s="505"/>
      <c r="W1365" s="505"/>
    </row>
    <row r="1366" spans="19:23" ht="12">
      <c r="S1366" s="505"/>
      <c r="T1366" s="505"/>
      <c r="U1366" s="505"/>
      <c r="V1366" s="505"/>
      <c r="W1366" s="505"/>
    </row>
    <row r="1367" spans="19:23" ht="12">
      <c r="S1367" s="505"/>
      <c r="T1367" s="505"/>
      <c r="U1367" s="505"/>
      <c r="V1367" s="505"/>
      <c r="W1367" s="505"/>
    </row>
    <row r="1368" spans="19:23" ht="12">
      <c r="S1368" s="505"/>
      <c r="T1368" s="505"/>
      <c r="U1368" s="505"/>
      <c r="V1368" s="505"/>
      <c r="W1368" s="505"/>
    </row>
    <row r="1369" spans="19:23" ht="12">
      <c r="S1369" s="505"/>
      <c r="T1369" s="505"/>
      <c r="U1369" s="505"/>
      <c r="V1369" s="505"/>
      <c r="W1369" s="505"/>
    </row>
    <row r="1370" spans="19:23" ht="12">
      <c r="S1370" s="505"/>
      <c r="T1370" s="505"/>
      <c r="U1370" s="505"/>
      <c r="V1370" s="505"/>
      <c r="W1370" s="505"/>
    </row>
    <row r="1371" spans="19:23" ht="12">
      <c r="S1371" s="505"/>
      <c r="T1371" s="505"/>
      <c r="U1371" s="505"/>
      <c r="V1371" s="505"/>
      <c r="W1371" s="505"/>
    </row>
    <row r="1372" spans="19:23" ht="12">
      <c r="S1372" s="505"/>
      <c r="T1372" s="505"/>
      <c r="U1372" s="505"/>
      <c r="V1372" s="505"/>
      <c r="W1372" s="505"/>
    </row>
    <row r="1373" spans="19:23" ht="12">
      <c r="S1373" s="505"/>
      <c r="T1373" s="505"/>
      <c r="U1373" s="505"/>
      <c r="V1373" s="505"/>
      <c r="W1373" s="505"/>
    </row>
    <row r="1374" spans="19:23" ht="12">
      <c r="S1374" s="505"/>
      <c r="T1374" s="505"/>
      <c r="U1374" s="505"/>
      <c r="V1374" s="505"/>
      <c r="W1374" s="505"/>
    </row>
    <row r="1375" spans="19:23" ht="12">
      <c r="S1375" s="505"/>
      <c r="T1375" s="505"/>
      <c r="U1375" s="505"/>
      <c r="V1375" s="505"/>
      <c r="W1375" s="505"/>
    </row>
    <row r="1376" spans="19:23" ht="12">
      <c r="S1376" s="505"/>
      <c r="T1376" s="505"/>
      <c r="U1376" s="505"/>
      <c r="V1376" s="505"/>
      <c r="W1376" s="505"/>
    </row>
    <row r="1377" spans="19:23" ht="12">
      <c r="S1377" s="505"/>
      <c r="T1377" s="505"/>
      <c r="U1377" s="505"/>
      <c r="V1377" s="505"/>
      <c r="W1377" s="505"/>
    </row>
    <row r="1378" spans="19:23" ht="12">
      <c r="S1378" s="505"/>
      <c r="T1378" s="505"/>
      <c r="U1378" s="505"/>
      <c r="V1378" s="505"/>
      <c r="W1378" s="505"/>
    </row>
    <row r="1379" spans="19:23" ht="12">
      <c r="S1379" s="505"/>
      <c r="T1379" s="505"/>
      <c r="U1379" s="505"/>
      <c r="V1379" s="505"/>
      <c r="W1379" s="505"/>
    </row>
    <row r="1380" spans="19:23" ht="12">
      <c r="S1380" s="505"/>
      <c r="T1380" s="505"/>
      <c r="U1380" s="505"/>
      <c r="V1380" s="505"/>
      <c r="W1380" s="505"/>
    </row>
    <row r="1381" spans="19:23" ht="12">
      <c r="S1381" s="505"/>
      <c r="T1381" s="505"/>
      <c r="U1381" s="505"/>
      <c r="V1381" s="505"/>
      <c r="W1381" s="505"/>
    </row>
    <row r="1382" spans="19:23" ht="12">
      <c r="S1382" s="505"/>
      <c r="T1382" s="505"/>
      <c r="U1382" s="505"/>
      <c r="V1382" s="505"/>
      <c r="W1382" s="505"/>
    </row>
    <row r="1383" spans="19:23" ht="12">
      <c r="S1383" s="505"/>
      <c r="T1383" s="505"/>
      <c r="U1383" s="505"/>
      <c r="V1383" s="505"/>
      <c r="W1383" s="505"/>
    </row>
    <row r="1384" spans="19:23" ht="12">
      <c r="S1384" s="505"/>
      <c r="T1384" s="505"/>
      <c r="U1384" s="505"/>
      <c r="V1384" s="505"/>
      <c r="W1384" s="505"/>
    </row>
    <row r="1385" spans="19:23" ht="12">
      <c r="S1385" s="505"/>
      <c r="T1385" s="505"/>
      <c r="U1385" s="505"/>
      <c r="V1385" s="505"/>
      <c r="W1385" s="505"/>
    </row>
    <row r="1386" spans="19:23" ht="12">
      <c r="S1386" s="505"/>
      <c r="T1386" s="505"/>
      <c r="U1386" s="505"/>
      <c r="V1386" s="505"/>
      <c r="W1386" s="505"/>
    </row>
    <row r="1387" spans="19:23" ht="12">
      <c r="S1387" s="505"/>
      <c r="T1387" s="505"/>
      <c r="U1387" s="505"/>
      <c r="V1387" s="505"/>
      <c r="W1387" s="505"/>
    </row>
    <row r="1388" spans="19:23" ht="12">
      <c r="S1388" s="505"/>
      <c r="T1388" s="505"/>
      <c r="U1388" s="505"/>
      <c r="V1388" s="505"/>
      <c r="W1388" s="505"/>
    </row>
    <row r="1389" spans="19:23" ht="12">
      <c r="S1389" s="505"/>
      <c r="T1389" s="505"/>
      <c r="U1389" s="505"/>
      <c r="V1389" s="505"/>
      <c r="W1389" s="505"/>
    </row>
    <row r="1390" spans="19:23" ht="12">
      <c r="S1390" s="505"/>
      <c r="T1390" s="505"/>
      <c r="U1390" s="505"/>
      <c r="V1390" s="505"/>
      <c r="W1390" s="505"/>
    </row>
    <row r="1391" spans="19:23" ht="12">
      <c r="S1391" s="505"/>
      <c r="T1391" s="505"/>
      <c r="U1391" s="505"/>
      <c r="V1391" s="505"/>
      <c r="W1391" s="505"/>
    </row>
    <row r="1392" spans="19:23" ht="12">
      <c r="S1392" s="505"/>
      <c r="T1392" s="505"/>
      <c r="U1392" s="505"/>
      <c r="V1392" s="505"/>
      <c r="W1392" s="505"/>
    </row>
    <row r="1393" spans="19:23" ht="12">
      <c r="S1393" s="505"/>
      <c r="T1393" s="505"/>
      <c r="U1393" s="505"/>
      <c r="V1393" s="505"/>
      <c r="W1393" s="505"/>
    </row>
    <row r="1394" spans="19:23" ht="12">
      <c r="S1394" s="505"/>
      <c r="T1394" s="505"/>
      <c r="U1394" s="505"/>
      <c r="V1394" s="505"/>
      <c r="W1394" s="505"/>
    </row>
    <row r="1395" spans="19:23" ht="12">
      <c r="S1395" s="505"/>
      <c r="T1395" s="505"/>
      <c r="U1395" s="505"/>
      <c r="V1395" s="505"/>
      <c r="W1395" s="505"/>
    </row>
    <row r="1396" spans="19:23" ht="12">
      <c r="S1396" s="505"/>
      <c r="T1396" s="505"/>
      <c r="U1396" s="505"/>
      <c r="V1396" s="505"/>
      <c r="W1396" s="505"/>
    </row>
    <row r="1397" spans="19:23" ht="12">
      <c r="S1397" s="505"/>
      <c r="T1397" s="505"/>
      <c r="U1397" s="505"/>
      <c r="V1397" s="505"/>
      <c r="W1397" s="505"/>
    </row>
    <row r="1398" spans="19:23" ht="12">
      <c r="S1398" s="505"/>
      <c r="T1398" s="505"/>
      <c r="U1398" s="505"/>
      <c r="V1398" s="505"/>
      <c r="W1398" s="505"/>
    </row>
    <row r="1399" spans="19:23" ht="12">
      <c r="S1399" s="505"/>
      <c r="T1399" s="505"/>
      <c r="U1399" s="505"/>
      <c r="V1399" s="505"/>
      <c r="W1399" s="505"/>
    </row>
    <row r="1400" spans="19:23" ht="12">
      <c r="S1400" s="505"/>
      <c r="T1400" s="505"/>
      <c r="U1400" s="505"/>
      <c r="V1400" s="505"/>
      <c r="W1400" s="505"/>
    </row>
    <row r="1401" spans="19:23" ht="12">
      <c r="S1401" s="505"/>
      <c r="T1401" s="505"/>
      <c r="U1401" s="505"/>
      <c r="V1401" s="505"/>
      <c r="W1401" s="505"/>
    </row>
    <row r="1402" spans="19:23" ht="12">
      <c r="S1402" s="505"/>
      <c r="T1402" s="505"/>
      <c r="U1402" s="505"/>
      <c r="V1402" s="505"/>
      <c r="W1402" s="505"/>
    </row>
    <row r="1403" spans="19:23" ht="12">
      <c r="S1403" s="505"/>
      <c r="T1403" s="505"/>
      <c r="U1403" s="505"/>
      <c r="V1403" s="505"/>
      <c r="W1403" s="505"/>
    </row>
    <row r="1404" spans="19:23" ht="12">
      <c r="S1404" s="505"/>
      <c r="T1404" s="505"/>
      <c r="U1404" s="505"/>
      <c r="V1404" s="505"/>
      <c r="W1404" s="505"/>
    </row>
    <row r="1405" spans="19:23" ht="12">
      <c r="S1405" s="505"/>
      <c r="T1405" s="505"/>
      <c r="U1405" s="505"/>
      <c r="V1405" s="505"/>
      <c r="W1405" s="505"/>
    </row>
    <row r="1406" spans="19:23" ht="12">
      <c r="S1406" s="505"/>
      <c r="T1406" s="505"/>
      <c r="U1406" s="505"/>
      <c r="V1406" s="505"/>
      <c r="W1406" s="505"/>
    </row>
    <row r="1407" spans="19:23" ht="12">
      <c r="S1407" s="505"/>
      <c r="T1407" s="505"/>
      <c r="U1407" s="505"/>
      <c r="V1407" s="505"/>
      <c r="W1407" s="505"/>
    </row>
    <row r="1408" spans="19:23" ht="12">
      <c r="S1408" s="505"/>
      <c r="T1408" s="505"/>
      <c r="U1408" s="505"/>
      <c r="V1408" s="505"/>
      <c r="W1408" s="505"/>
    </row>
    <row r="1409" spans="19:23" ht="12">
      <c r="S1409" s="505"/>
      <c r="T1409" s="505"/>
      <c r="U1409" s="505"/>
      <c r="V1409" s="505"/>
      <c r="W1409" s="505"/>
    </row>
    <row r="1410" spans="19:23" ht="12">
      <c r="S1410" s="505"/>
      <c r="T1410" s="505"/>
      <c r="U1410" s="505"/>
      <c r="V1410" s="505"/>
      <c r="W1410" s="505"/>
    </row>
    <row r="1411" spans="19:23" ht="12">
      <c r="S1411" s="505"/>
      <c r="T1411" s="505"/>
      <c r="U1411" s="505"/>
      <c r="V1411" s="505"/>
      <c r="W1411" s="505"/>
    </row>
    <row r="1412" spans="19:23" ht="12">
      <c r="S1412" s="505"/>
      <c r="T1412" s="505"/>
      <c r="U1412" s="505"/>
      <c r="V1412" s="505"/>
      <c r="W1412" s="505"/>
    </row>
    <row r="1413" spans="19:23" ht="12">
      <c r="S1413" s="505"/>
      <c r="T1413" s="505"/>
      <c r="U1413" s="505"/>
      <c r="V1413" s="505"/>
      <c r="W1413" s="505"/>
    </row>
    <row r="1414" spans="19:23" ht="12">
      <c r="S1414" s="505"/>
      <c r="T1414" s="505"/>
      <c r="U1414" s="505"/>
      <c r="V1414" s="505"/>
      <c r="W1414" s="505"/>
    </row>
    <row r="1415" spans="19:23" ht="12">
      <c r="S1415" s="505"/>
      <c r="T1415" s="505"/>
      <c r="U1415" s="505"/>
      <c r="V1415" s="505"/>
      <c r="W1415" s="505"/>
    </row>
    <row r="1416" spans="19:23" ht="12">
      <c r="S1416" s="505"/>
      <c r="T1416" s="505"/>
      <c r="U1416" s="505"/>
      <c r="V1416" s="505"/>
      <c r="W1416" s="505"/>
    </row>
    <row r="1417" spans="19:23" ht="12">
      <c r="S1417" s="505"/>
      <c r="T1417" s="505"/>
      <c r="U1417" s="505"/>
      <c r="V1417" s="505"/>
      <c r="W1417" s="505"/>
    </row>
    <row r="1418" spans="19:23" ht="12">
      <c r="S1418" s="505"/>
      <c r="T1418" s="505"/>
      <c r="U1418" s="505"/>
      <c r="V1418" s="505"/>
      <c r="W1418" s="505"/>
    </row>
    <row r="1419" spans="19:23" ht="12">
      <c r="S1419" s="505"/>
      <c r="T1419" s="505"/>
      <c r="U1419" s="505"/>
      <c r="V1419" s="505"/>
      <c r="W1419" s="505"/>
    </row>
    <row r="1420" spans="19:23" ht="12">
      <c r="S1420" s="505"/>
      <c r="T1420" s="505"/>
      <c r="U1420" s="505"/>
      <c r="V1420" s="505"/>
      <c r="W1420" s="505"/>
    </row>
    <row r="1421" spans="19:23" ht="12">
      <c r="S1421" s="505"/>
      <c r="T1421" s="505"/>
      <c r="U1421" s="505"/>
      <c r="V1421" s="505"/>
      <c r="W1421" s="505"/>
    </row>
    <row r="1422" spans="19:23" ht="12">
      <c r="S1422" s="505"/>
      <c r="T1422" s="505"/>
      <c r="U1422" s="505"/>
      <c r="V1422" s="505"/>
      <c r="W1422" s="505"/>
    </row>
    <row r="1423" spans="19:23" ht="12">
      <c r="S1423" s="505"/>
      <c r="T1423" s="505"/>
      <c r="U1423" s="505"/>
      <c r="V1423" s="505"/>
      <c r="W1423" s="505"/>
    </row>
    <row r="1424" spans="19:23" ht="12">
      <c r="S1424" s="505"/>
      <c r="T1424" s="505"/>
      <c r="U1424" s="505"/>
      <c r="V1424" s="505"/>
      <c r="W1424" s="505"/>
    </row>
    <row r="1425" spans="19:23" ht="12">
      <c r="S1425" s="505"/>
      <c r="T1425" s="505"/>
      <c r="U1425" s="505"/>
      <c r="V1425" s="505"/>
      <c r="W1425" s="505"/>
    </row>
    <row r="1426" spans="19:23" ht="12">
      <c r="S1426" s="505"/>
      <c r="T1426" s="505"/>
      <c r="U1426" s="505"/>
      <c r="V1426" s="505"/>
      <c r="W1426" s="505"/>
    </row>
    <row r="1427" spans="19:23" ht="12">
      <c r="S1427" s="505"/>
      <c r="T1427" s="505"/>
      <c r="U1427" s="505"/>
      <c r="V1427" s="505"/>
      <c r="W1427" s="505"/>
    </row>
    <row r="1428" spans="19:23" ht="12">
      <c r="S1428" s="505"/>
      <c r="T1428" s="505"/>
      <c r="U1428" s="505"/>
      <c r="V1428" s="505"/>
      <c r="W1428" s="505"/>
    </row>
    <row r="1429" spans="19:23" ht="12">
      <c r="S1429" s="505"/>
      <c r="T1429" s="505"/>
      <c r="U1429" s="505"/>
      <c r="V1429" s="505"/>
      <c r="W1429" s="505"/>
    </row>
    <row r="1430" spans="19:23" ht="12">
      <c r="S1430" s="505"/>
      <c r="T1430" s="505"/>
      <c r="U1430" s="505"/>
      <c r="V1430" s="505"/>
      <c r="W1430" s="505"/>
    </row>
    <row r="1431" spans="19:23" ht="12">
      <c r="S1431" s="505"/>
      <c r="T1431" s="505"/>
      <c r="U1431" s="505"/>
      <c r="V1431" s="505"/>
      <c r="W1431" s="505"/>
    </row>
    <row r="1432" spans="19:23" ht="12">
      <c r="S1432" s="505"/>
      <c r="T1432" s="505"/>
      <c r="U1432" s="505"/>
      <c r="V1432" s="505"/>
      <c r="W1432" s="505"/>
    </row>
    <row r="1433" spans="19:23" ht="12">
      <c r="S1433" s="505"/>
      <c r="T1433" s="505"/>
      <c r="U1433" s="505"/>
      <c r="V1433" s="505"/>
      <c r="W1433" s="505"/>
    </row>
    <row r="1434" spans="19:23" ht="12">
      <c r="S1434" s="505"/>
      <c r="T1434" s="505"/>
      <c r="U1434" s="505"/>
      <c r="V1434" s="505"/>
      <c r="W1434" s="505"/>
    </row>
    <row r="1435" spans="19:23" ht="12">
      <c r="S1435" s="505"/>
      <c r="T1435" s="505"/>
      <c r="U1435" s="505"/>
      <c r="V1435" s="505"/>
      <c r="W1435" s="505"/>
    </row>
    <row r="1436" spans="19:23" ht="12">
      <c r="S1436" s="505"/>
      <c r="T1436" s="505"/>
      <c r="U1436" s="505"/>
      <c r="V1436" s="505"/>
      <c r="W1436" s="505"/>
    </row>
    <row r="1437" spans="19:23" ht="12">
      <c r="S1437" s="505"/>
      <c r="T1437" s="505"/>
      <c r="U1437" s="505"/>
      <c r="V1437" s="505"/>
      <c r="W1437" s="505"/>
    </row>
    <row r="1438" spans="19:23" ht="12">
      <c r="S1438" s="505"/>
      <c r="T1438" s="505"/>
      <c r="U1438" s="505"/>
      <c r="V1438" s="505"/>
      <c r="W1438" s="505"/>
    </row>
    <row r="1439" spans="19:23" ht="12">
      <c r="S1439" s="505"/>
      <c r="T1439" s="505"/>
      <c r="U1439" s="505"/>
      <c r="V1439" s="505"/>
      <c r="W1439" s="505"/>
    </row>
    <row r="1440" spans="19:23" ht="12">
      <c r="S1440" s="505"/>
      <c r="T1440" s="505"/>
      <c r="U1440" s="505"/>
      <c r="V1440" s="505"/>
      <c r="W1440" s="505"/>
    </row>
    <row r="1441" spans="19:23" ht="12">
      <c r="S1441" s="505"/>
      <c r="T1441" s="505"/>
      <c r="U1441" s="505"/>
      <c r="V1441" s="505"/>
      <c r="W1441" s="505"/>
    </row>
    <row r="1442" spans="19:23" ht="12">
      <c r="S1442" s="505"/>
      <c r="T1442" s="505"/>
      <c r="U1442" s="505"/>
      <c r="V1442" s="505"/>
      <c r="W1442" s="505"/>
    </row>
    <row r="1443" spans="19:23" ht="12">
      <c r="S1443" s="505"/>
      <c r="T1443" s="505"/>
      <c r="U1443" s="505"/>
      <c r="V1443" s="505"/>
      <c r="W1443" s="505"/>
    </row>
    <row r="1444" spans="19:23" ht="12">
      <c r="S1444" s="505"/>
      <c r="T1444" s="505"/>
      <c r="U1444" s="505"/>
      <c r="V1444" s="505"/>
      <c r="W1444" s="505"/>
    </row>
    <row r="1445" spans="19:23" ht="12">
      <c r="S1445" s="505"/>
      <c r="T1445" s="505"/>
      <c r="U1445" s="505"/>
      <c r="V1445" s="505"/>
      <c r="W1445" s="505"/>
    </row>
    <row r="1446" spans="19:23" ht="12">
      <c r="S1446" s="505"/>
      <c r="T1446" s="505"/>
      <c r="U1446" s="505"/>
      <c r="V1446" s="505"/>
      <c r="W1446" s="505"/>
    </row>
    <row r="1447" spans="19:23" ht="12">
      <c r="S1447" s="505"/>
      <c r="T1447" s="505"/>
      <c r="U1447" s="505"/>
      <c r="V1447" s="505"/>
      <c r="W1447" s="505"/>
    </row>
    <row r="1448" spans="19:23" ht="12">
      <c r="S1448" s="505"/>
      <c r="T1448" s="505"/>
      <c r="U1448" s="505"/>
      <c r="V1448" s="505"/>
      <c r="W1448" s="505"/>
    </row>
    <row r="1449" spans="19:23" ht="12">
      <c r="S1449" s="505"/>
      <c r="T1449" s="505"/>
      <c r="U1449" s="505"/>
      <c r="V1449" s="505"/>
      <c r="W1449" s="505"/>
    </row>
    <row r="1450" spans="19:23" ht="12">
      <c r="S1450" s="505"/>
      <c r="T1450" s="505"/>
      <c r="U1450" s="505"/>
      <c r="V1450" s="505"/>
      <c r="W1450" s="505"/>
    </row>
    <row r="1451" spans="19:23" ht="12">
      <c r="S1451" s="505"/>
      <c r="T1451" s="505"/>
      <c r="U1451" s="505"/>
      <c r="V1451" s="505"/>
      <c r="W1451" s="505"/>
    </row>
    <row r="1452" spans="19:23" ht="12">
      <c r="S1452" s="505"/>
      <c r="T1452" s="505"/>
      <c r="U1452" s="505"/>
      <c r="V1452" s="505"/>
      <c r="W1452" s="505"/>
    </row>
    <row r="1453" spans="19:23" ht="12">
      <c r="S1453" s="505"/>
      <c r="T1453" s="505"/>
      <c r="U1453" s="505"/>
      <c r="V1453" s="505"/>
      <c r="W1453" s="505"/>
    </row>
    <row r="1454" spans="19:23" ht="12">
      <c r="S1454" s="505"/>
      <c r="T1454" s="505"/>
      <c r="U1454" s="505"/>
      <c r="V1454" s="505"/>
      <c r="W1454" s="505"/>
    </row>
    <row r="1455" spans="19:23" ht="12">
      <c r="S1455" s="505"/>
      <c r="T1455" s="505"/>
      <c r="U1455" s="505"/>
      <c r="V1455" s="505"/>
      <c r="W1455" s="505"/>
    </row>
    <row r="1456" spans="19:23" ht="12">
      <c r="S1456" s="505"/>
      <c r="T1456" s="505"/>
      <c r="U1456" s="505"/>
      <c r="V1456" s="505"/>
      <c r="W1456" s="505"/>
    </row>
    <row r="1457" spans="19:23" ht="12">
      <c r="S1457" s="505"/>
      <c r="T1457" s="505"/>
      <c r="U1457" s="505"/>
      <c r="V1457" s="505"/>
      <c r="W1457" s="505"/>
    </row>
    <row r="1458" spans="19:23" ht="12">
      <c r="S1458" s="505"/>
      <c r="T1458" s="505"/>
      <c r="U1458" s="505"/>
      <c r="V1458" s="505"/>
      <c r="W1458" s="505"/>
    </row>
    <row r="1459" spans="19:23" ht="12">
      <c r="S1459" s="505"/>
      <c r="T1459" s="505"/>
      <c r="U1459" s="505"/>
      <c r="V1459" s="505"/>
      <c r="W1459" s="505"/>
    </row>
    <row r="1460" spans="19:23" ht="12">
      <c r="S1460" s="505"/>
      <c r="T1460" s="505"/>
      <c r="U1460" s="505"/>
      <c r="V1460" s="505"/>
      <c r="W1460" s="505"/>
    </row>
    <row r="1461" spans="19:23" ht="12">
      <c r="S1461" s="505"/>
      <c r="T1461" s="505"/>
      <c r="U1461" s="505"/>
      <c r="V1461" s="505"/>
      <c r="W1461" s="505"/>
    </row>
    <row r="1462" spans="19:23" ht="12">
      <c r="S1462" s="505"/>
      <c r="T1462" s="505"/>
      <c r="U1462" s="505"/>
      <c r="V1462" s="505"/>
      <c r="W1462" s="505"/>
    </row>
    <row r="1463" spans="19:23" ht="12">
      <c r="S1463" s="505"/>
      <c r="T1463" s="505"/>
      <c r="U1463" s="505"/>
      <c r="V1463" s="505"/>
      <c r="W1463" s="505"/>
    </row>
    <row r="1464" spans="19:23" ht="12">
      <c r="S1464" s="505"/>
      <c r="T1464" s="505"/>
      <c r="U1464" s="505"/>
      <c r="V1464" s="505"/>
      <c r="W1464" s="505"/>
    </row>
    <row r="1465" spans="19:23" ht="12">
      <c r="S1465" s="505"/>
      <c r="T1465" s="505"/>
      <c r="U1465" s="505"/>
      <c r="V1465" s="505"/>
      <c r="W1465" s="505"/>
    </row>
    <row r="1466" spans="19:23" ht="12">
      <c r="S1466" s="505"/>
      <c r="T1466" s="505"/>
      <c r="U1466" s="505"/>
      <c r="V1466" s="505"/>
      <c r="W1466" s="505"/>
    </row>
    <row r="1467" spans="19:23" ht="12">
      <c r="S1467" s="505"/>
      <c r="T1467" s="505"/>
      <c r="U1467" s="505"/>
      <c r="V1467" s="505"/>
      <c r="W1467" s="505"/>
    </row>
    <row r="1468" spans="19:23" ht="12">
      <c r="S1468" s="505"/>
      <c r="T1468" s="505"/>
      <c r="U1468" s="505"/>
      <c r="V1468" s="505"/>
      <c r="W1468" s="505"/>
    </row>
    <row r="1469" spans="19:23" ht="12">
      <c r="S1469" s="505"/>
      <c r="T1469" s="505"/>
      <c r="U1469" s="505"/>
      <c r="V1469" s="505"/>
      <c r="W1469" s="505"/>
    </row>
    <row r="1470" spans="19:23" ht="12">
      <c r="S1470" s="505"/>
      <c r="T1470" s="505"/>
      <c r="U1470" s="505"/>
      <c r="V1470" s="505"/>
      <c r="W1470" s="505"/>
    </row>
    <row r="1471" spans="19:23" ht="12">
      <c r="S1471" s="505"/>
      <c r="T1471" s="505"/>
      <c r="U1471" s="505"/>
      <c r="V1471" s="505"/>
      <c r="W1471" s="505"/>
    </row>
    <row r="1472" spans="19:23" ht="12">
      <c r="S1472" s="505"/>
      <c r="T1472" s="505"/>
      <c r="U1472" s="505"/>
      <c r="V1472" s="505"/>
      <c r="W1472" s="505"/>
    </row>
    <row r="1473" spans="19:23" ht="12">
      <c r="S1473" s="505"/>
      <c r="T1473" s="505"/>
      <c r="U1473" s="505"/>
      <c r="V1473" s="505"/>
      <c r="W1473" s="505"/>
    </row>
    <row r="1474" spans="19:23" ht="12">
      <c r="S1474" s="505"/>
      <c r="T1474" s="505"/>
      <c r="U1474" s="505"/>
      <c r="V1474" s="505"/>
      <c r="W1474" s="505"/>
    </row>
    <row r="1475" spans="19:23" ht="12">
      <c r="S1475" s="505"/>
      <c r="T1475" s="505"/>
      <c r="U1475" s="505"/>
      <c r="V1475" s="505"/>
      <c r="W1475" s="505"/>
    </row>
    <row r="1476" spans="19:23" ht="12">
      <c r="S1476" s="505"/>
      <c r="T1476" s="505"/>
      <c r="U1476" s="505"/>
      <c r="V1476" s="505"/>
      <c r="W1476" s="505"/>
    </row>
    <row r="1477" spans="19:23" ht="12">
      <c r="S1477" s="505"/>
      <c r="T1477" s="505"/>
      <c r="U1477" s="505"/>
      <c r="V1477" s="505"/>
      <c r="W1477" s="505"/>
    </row>
    <row r="1478" spans="19:23" ht="12">
      <c r="S1478" s="505"/>
      <c r="T1478" s="505"/>
      <c r="U1478" s="505"/>
      <c r="V1478" s="505"/>
      <c r="W1478" s="505"/>
    </row>
    <row r="1479" spans="19:23" ht="12">
      <c r="S1479" s="505"/>
      <c r="T1479" s="505"/>
      <c r="U1479" s="505"/>
      <c r="V1479" s="505"/>
      <c r="W1479" s="505"/>
    </row>
    <row r="1480" spans="19:23" ht="12">
      <c r="S1480" s="505"/>
      <c r="T1480" s="505"/>
      <c r="U1480" s="505"/>
      <c r="V1480" s="505"/>
      <c r="W1480" s="505"/>
    </row>
    <row r="1481" spans="19:23" ht="12">
      <c r="S1481" s="505"/>
      <c r="T1481" s="505"/>
      <c r="U1481" s="505"/>
      <c r="V1481" s="505"/>
      <c r="W1481" s="505"/>
    </row>
    <row r="1482" spans="19:23" ht="12">
      <c r="S1482" s="505"/>
      <c r="T1482" s="505"/>
      <c r="U1482" s="505"/>
      <c r="V1482" s="505"/>
      <c r="W1482" s="505"/>
    </row>
    <row r="1483" spans="19:23" ht="12">
      <c r="S1483" s="505"/>
      <c r="T1483" s="505"/>
      <c r="U1483" s="505"/>
      <c r="V1483" s="505"/>
      <c r="W1483" s="505"/>
    </row>
    <row r="1484" spans="19:23" ht="12">
      <c r="S1484" s="505"/>
      <c r="T1484" s="505"/>
      <c r="U1484" s="505"/>
      <c r="V1484" s="505"/>
      <c r="W1484" s="505"/>
    </row>
    <row r="1485" spans="19:23" ht="12">
      <c r="S1485" s="505"/>
      <c r="T1485" s="505"/>
      <c r="U1485" s="505"/>
      <c r="V1485" s="505"/>
      <c r="W1485" s="505"/>
    </row>
    <row r="1486" spans="19:23" ht="12">
      <c r="S1486" s="505"/>
      <c r="T1486" s="505"/>
      <c r="U1486" s="505"/>
      <c r="V1486" s="505"/>
      <c r="W1486" s="505"/>
    </row>
    <row r="1487" spans="19:23" ht="12">
      <c r="S1487" s="505"/>
      <c r="T1487" s="505"/>
      <c r="U1487" s="505"/>
      <c r="V1487" s="505"/>
      <c r="W1487" s="505"/>
    </row>
    <row r="1488" spans="19:23" ht="12">
      <c r="S1488" s="505"/>
      <c r="T1488" s="505"/>
      <c r="U1488" s="505"/>
      <c r="V1488" s="505"/>
      <c r="W1488" s="505"/>
    </row>
    <row r="1489" spans="19:23" ht="12">
      <c r="S1489" s="505"/>
      <c r="T1489" s="505"/>
      <c r="U1489" s="505"/>
      <c r="V1489" s="505"/>
      <c r="W1489" s="505"/>
    </row>
    <row r="1490" spans="19:23" ht="12">
      <c r="S1490" s="505"/>
      <c r="T1490" s="505"/>
      <c r="U1490" s="505"/>
      <c r="V1490" s="505"/>
      <c r="W1490" s="505"/>
    </row>
    <row r="1491" spans="19:23" ht="12">
      <c r="S1491" s="505"/>
      <c r="T1491" s="505"/>
      <c r="U1491" s="505"/>
      <c r="V1491" s="505"/>
      <c r="W1491" s="505"/>
    </row>
    <row r="1492" spans="19:23" ht="12">
      <c r="S1492" s="505"/>
      <c r="T1492" s="505"/>
      <c r="U1492" s="505"/>
      <c r="V1492" s="505"/>
      <c r="W1492" s="505"/>
    </row>
    <row r="1493" spans="19:23" ht="12">
      <c r="S1493" s="505"/>
      <c r="T1493" s="505"/>
      <c r="U1493" s="505"/>
      <c r="V1493" s="505"/>
      <c r="W1493" s="505"/>
    </row>
    <row r="1494" spans="19:23" ht="12">
      <c r="S1494" s="505"/>
      <c r="T1494" s="505"/>
      <c r="U1494" s="505"/>
      <c r="V1494" s="505"/>
      <c r="W1494" s="505"/>
    </row>
    <row r="1495" spans="19:23" ht="12">
      <c r="S1495" s="505"/>
      <c r="T1495" s="505"/>
      <c r="U1495" s="505"/>
      <c r="V1495" s="505"/>
      <c r="W1495" s="505"/>
    </row>
    <row r="1496" spans="19:23" ht="12">
      <c r="S1496" s="505"/>
      <c r="T1496" s="505"/>
      <c r="U1496" s="505"/>
      <c r="V1496" s="505"/>
      <c r="W1496" s="505"/>
    </row>
    <row r="1497" spans="19:23" ht="12">
      <c r="S1497" s="505"/>
      <c r="T1497" s="505"/>
      <c r="U1497" s="505"/>
      <c r="V1497" s="505"/>
      <c r="W1497" s="505"/>
    </row>
    <row r="1498" spans="19:23" ht="12">
      <c r="S1498" s="505"/>
      <c r="T1498" s="505"/>
      <c r="U1498" s="505"/>
      <c r="V1498" s="505"/>
      <c r="W1498" s="505"/>
    </row>
    <row r="1499" spans="19:23" ht="12">
      <c r="S1499" s="505"/>
      <c r="T1499" s="505"/>
      <c r="U1499" s="505"/>
      <c r="V1499" s="505"/>
      <c r="W1499" s="505"/>
    </row>
    <row r="1500" spans="19:23" ht="12">
      <c r="S1500" s="505"/>
      <c r="T1500" s="505"/>
      <c r="U1500" s="505"/>
      <c r="V1500" s="505"/>
      <c r="W1500" s="505"/>
    </row>
    <row r="1501" spans="19:23" ht="12">
      <c r="S1501" s="505"/>
      <c r="T1501" s="505"/>
      <c r="U1501" s="505"/>
      <c r="V1501" s="505"/>
      <c r="W1501" s="505"/>
    </row>
    <row r="1502" spans="19:23" ht="12">
      <c r="S1502" s="505"/>
      <c r="T1502" s="505"/>
      <c r="U1502" s="505"/>
      <c r="V1502" s="505"/>
      <c r="W1502" s="505"/>
    </row>
    <row r="1503" spans="19:23" ht="12">
      <c r="S1503" s="505"/>
      <c r="T1503" s="505"/>
      <c r="U1503" s="505"/>
      <c r="V1503" s="505"/>
      <c r="W1503" s="505"/>
    </row>
    <row r="1504" spans="19:23" ht="12">
      <c r="S1504" s="505"/>
      <c r="T1504" s="505"/>
      <c r="U1504" s="505"/>
      <c r="V1504" s="505"/>
      <c r="W1504" s="505"/>
    </row>
    <row r="1505" spans="19:23" ht="12">
      <c r="S1505" s="505"/>
      <c r="T1505" s="505"/>
      <c r="U1505" s="505"/>
      <c r="V1505" s="505"/>
      <c r="W1505" s="505"/>
    </row>
    <row r="1506" spans="19:23" ht="12">
      <c r="S1506" s="505"/>
      <c r="T1506" s="505"/>
      <c r="U1506" s="505"/>
      <c r="V1506" s="505"/>
      <c r="W1506" s="505"/>
    </row>
    <row r="1507" spans="19:23" ht="12">
      <c r="S1507" s="505"/>
      <c r="T1507" s="505"/>
      <c r="U1507" s="505"/>
      <c r="V1507" s="505"/>
      <c r="W1507" s="505"/>
    </row>
    <row r="1508" spans="19:23" ht="12">
      <c r="S1508" s="505"/>
      <c r="T1508" s="505"/>
      <c r="U1508" s="505"/>
      <c r="V1508" s="505"/>
      <c r="W1508" s="505"/>
    </row>
    <row r="1509" spans="19:23" ht="12">
      <c r="S1509" s="505"/>
      <c r="T1509" s="505"/>
      <c r="U1509" s="505"/>
      <c r="V1509" s="505"/>
      <c r="W1509" s="505"/>
    </row>
    <row r="1510" spans="19:23" ht="12">
      <c r="S1510" s="505"/>
      <c r="T1510" s="505"/>
      <c r="U1510" s="505"/>
      <c r="V1510" s="505"/>
      <c r="W1510" s="505"/>
    </row>
    <row r="1511" spans="19:23" ht="12">
      <c r="S1511" s="505"/>
      <c r="T1511" s="505"/>
      <c r="U1511" s="505"/>
      <c r="V1511" s="505"/>
      <c r="W1511" s="505"/>
    </row>
    <row r="1512" spans="19:23" ht="12">
      <c r="S1512" s="505"/>
      <c r="T1512" s="505"/>
      <c r="U1512" s="505"/>
      <c r="V1512" s="505"/>
      <c r="W1512" s="505"/>
    </row>
    <row r="1513" spans="19:23" ht="12">
      <c r="S1513" s="505"/>
      <c r="T1513" s="505"/>
      <c r="U1513" s="505"/>
      <c r="V1513" s="505"/>
      <c r="W1513" s="505"/>
    </row>
    <row r="1514" spans="19:23" ht="12">
      <c r="S1514" s="505"/>
      <c r="T1514" s="505"/>
      <c r="U1514" s="505"/>
      <c r="V1514" s="505"/>
      <c r="W1514" s="505"/>
    </row>
    <row r="1515" spans="19:23" ht="12">
      <c r="S1515" s="505"/>
      <c r="T1515" s="505"/>
      <c r="U1515" s="505"/>
      <c r="V1515" s="505"/>
      <c r="W1515" s="505"/>
    </row>
    <row r="1516" spans="19:23" ht="12">
      <c r="S1516" s="505"/>
      <c r="T1516" s="505"/>
      <c r="U1516" s="505"/>
      <c r="V1516" s="505"/>
      <c r="W1516" s="505"/>
    </row>
    <row r="1517" spans="19:23" ht="12">
      <c r="S1517" s="505"/>
      <c r="T1517" s="505"/>
      <c r="U1517" s="505"/>
      <c r="V1517" s="505"/>
      <c r="W1517" s="505"/>
    </row>
    <row r="1518" spans="19:23" ht="12">
      <c r="S1518" s="505"/>
      <c r="T1518" s="505"/>
      <c r="U1518" s="505"/>
      <c r="V1518" s="505"/>
      <c r="W1518" s="505"/>
    </row>
    <row r="1519" spans="19:23" ht="12">
      <c r="S1519" s="505"/>
      <c r="T1519" s="505"/>
      <c r="U1519" s="505"/>
      <c r="V1519" s="505"/>
      <c r="W1519" s="505"/>
    </row>
    <row r="1520" spans="19:23" ht="12">
      <c r="S1520" s="505"/>
      <c r="T1520" s="505"/>
      <c r="U1520" s="505"/>
      <c r="V1520" s="505"/>
      <c r="W1520" s="505"/>
    </row>
    <row r="1521" spans="19:23" ht="12">
      <c r="S1521" s="505"/>
      <c r="T1521" s="505"/>
      <c r="U1521" s="505"/>
      <c r="V1521" s="505"/>
      <c r="W1521" s="505"/>
    </row>
    <row r="1522" spans="19:23" ht="12">
      <c r="S1522" s="505"/>
      <c r="T1522" s="505"/>
      <c r="U1522" s="505"/>
      <c r="V1522" s="505"/>
      <c r="W1522" s="505"/>
    </row>
    <row r="1523" spans="19:23" ht="12">
      <c r="S1523" s="505"/>
      <c r="T1523" s="505"/>
      <c r="U1523" s="505"/>
      <c r="V1523" s="505"/>
      <c r="W1523" s="505"/>
    </row>
    <row r="1524" spans="19:23" ht="12">
      <c r="S1524" s="505"/>
      <c r="T1524" s="505"/>
      <c r="U1524" s="505"/>
      <c r="V1524" s="505"/>
      <c r="W1524" s="505"/>
    </row>
    <row r="1525" spans="19:23" ht="12">
      <c r="S1525" s="505"/>
      <c r="T1525" s="505"/>
      <c r="U1525" s="505"/>
      <c r="V1525" s="505"/>
      <c r="W1525" s="505"/>
    </row>
    <row r="1526" spans="19:23" ht="12">
      <c r="S1526" s="505"/>
      <c r="T1526" s="505"/>
      <c r="U1526" s="505"/>
      <c r="V1526" s="505"/>
      <c r="W1526" s="505"/>
    </row>
    <row r="1527" spans="19:23" ht="12">
      <c r="S1527" s="505"/>
      <c r="T1527" s="505"/>
      <c r="U1527" s="505"/>
      <c r="V1527" s="505"/>
      <c r="W1527" s="505"/>
    </row>
    <row r="1528" spans="19:23" ht="12">
      <c r="S1528" s="505"/>
      <c r="T1528" s="505"/>
      <c r="U1528" s="505"/>
      <c r="V1528" s="505"/>
      <c r="W1528" s="505"/>
    </row>
    <row r="1529" spans="19:23" ht="12">
      <c r="S1529" s="505"/>
      <c r="T1529" s="505"/>
      <c r="U1529" s="505"/>
      <c r="V1529" s="505"/>
      <c r="W1529" s="505"/>
    </row>
    <row r="1530" spans="19:23" ht="12">
      <c r="S1530" s="505"/>
      <c r="T1530" s="505"/>
      <c r="U1530" s="505"/>
      <c r="V1530" s="505"/>
      <c r="W1530" s="505"/>
    </row>
    <row r="1531" spans="19:23" ht="12">
      <c r="S1531" s="505"/>
      <c r="T1531" s="505"/>
      <c r="U1531" s="505"/>
      <c r="V1531" s="505"/>
      <c r="W1531" s="505"/>
    </row>
    <row r="1532" spans="19:23" ht="12">
      <c r="S1532" s="505"/>
      <c r="T1532" s="505"/>
      <c r="U1532" s="505"/>
      <c r="V1532" s="505"/>
      <c r="W1532" s="505"/>
    </row>
    <row r="1533" spans="19:23" ht="12">
      <c r="S1533" s="505"/>
      <c r="T1533" s="505"/>
      <c r="U1533" s="505"/>
      <c r="V1533" s="505"/>
      <c r="W1533" s="505"/>
    </row>
    <row r="1534" spans="19:23" ht="12">
      <c r="S1534" s="505"/>
      <c r="T1534" s="505"/>
      <c r="U1534" s="505"/>
      <c r="V1534" s="505"/>
      <c r="W1534" s="505"/>
    </row>
    <row r="1535" spans="19:23" ht="12">
      <c r="S1535" s="505"/>
      <c r="T1535" s="505"/>
      <c r="U1535" s="505"/>
      <c r="V1535" s="505"/>
      <c r="W1535" s="505"/>
    </row>
    <row r="1536" spans="19:23" ht="12">
      <c r="S1536" s="505"/>
      <c r="T1536" s="505"/>
      <c r="U1536" s="505"/>
      <c r="V1536" s="505"/>
      <c r="W1536" s="505"/>
    </row>
    <row r="1537" spans="19:23" ht="12">
      <c r="S1537" s="505"/>
      <c r="T1537" s="505"/>
      <c r="U1537" s="505"/>
      <c r="V1537" s="505"/>
      <c r="W1537" s="505"/>
    </row>
    <row r="1538" spans="19:23" ht="12">
      <c r="S1538" s="505"/>
      <c r="T1538" s="505"/>
      <c r="U1538" s="505"/>
      <c r="V1538" s="505"/>
      <c r="W1538" s="505"/>
    </row>
    <row r="1539" spans="19:23" ht="12">
      <c r="S1539" s="505"/>
      <c r="T1539" s="505"/>
      <c r="U1539" s="505"/>
      <c r="V1539" s="505"/>
      <c r="W1539" s="505"/>
    </row>
    <row r="1540" spans="19:23" ht="12">
      <c r="S1540" s="505"/>
      <c r="T1540" s="505"/>
      <c r="U1540" s="505"/>
      <c r="V1540" s="505"/>
      <c r="W1540" s="505"/>
    </row>
    <row r="1541" spans="19:23" ht="12">
      <c r="S1541" s="505"/>
      <c r="T1541" s="505"/>
      <c r="U1541" s="505"/>
      <c r="V1541" s="505"/>
      <c r="W1541" s="505"/>
    </row>
    <row r="1542" spans="19:23" ht="12">
      <c r="S1542" s="505"/>
      <c r="T1542" s="505"/>
      <c r="U1542" s="505"/>
      <c r="V1542" s="505"/>
      <c r="W1542" s="505"/>
    </row>
    <row r="1543" spans="19:23" ht="12">
      <c r="S1543" s="505"/>
      <c r="T1543" s="505"/>
      <c r="U1543" s="505"/>
      <c r="V1543" s="505"/>
      <c r="W1543" s="505"/>
    </row>
    <row r="1544" spans="19:23" ht="12">
      <c r="S1544" s="505"/>
      <c r="T1544" s="505"/>
      <c r="U1544" s="505"/>
      <c r="V1544" s="505"/>
      <c r="W1544" s="505"/>
    </row>
    <row r="1545" spans="19:23" ht="12">
      <c r="S1545" s="505"/>
      <c r="T1545" s="505"/>
      <c r="U1545" s="505"/>
      <c r="V1545" s="505"/>
      <c r="W1545" s="505"/>
    </row>
    <row r="1546" spans="19:23" ht="12">
      <c r="S1546" s="505"/>
      <c r="T1546" s="505"/>
      <c r="U1546" s="505"/>
      <c r="V1546" s="505"/>
      <c r="W1546" s="505"/>
    </row>
    <row r="1547" spans="19:23" ht="12">
      <c r="S1547" s="505"/>
      <c r="T1547" s="505"/>
      <c r="U1547" s="505"/>
      <c r="V1547" s="505"/>
      <c r="W1547" s="505"/>
    </row>
    <row r="1548" spans="19:23" ht="12">
      <c r="S1548" s="505"/>
      <c r="T1548" s="505"/>
      <c r="U1548" s="505"/>
      <c r="V1548" s="505"/>
      <c r="W1548" s="505"/>
    </row>
    <row r="1549" spans="19:23" ht="12">
      <c r="S1549" s="505"/>
      <c r="T1549" s="505"/>
      <c r="U1549" s="505"/>
      <c r="V1549" s="505"/>
      <c r="W1549" s="505"/>
    </row>
    <row r="1550" spans="19:23" ht="12">
      <c r="S1550" s="505"/>
      <c r="T1550" s="505"/>
      <c r="U1550" s="505"/>
      <c r="V1550" s="505"/>
      <c r="W1550" s="505"/>
    </row>
    <row r="1551" spans="19:23" ht="12">
      <c r="S1551" s="505"/>
      <c r="T1551" s="505"/>
      <c r="U1551" s="505"/>
      <c r="V1551" s="505"/>
      <c r="W1551" s="505"/>
    </row>
    <row r="1552" spans="19:23" ht="12">
      <c r="S1552" s="505"/>
      <c r="T1552" s="505"/>
      <c r="U1552" s="505"/>
      <c r="V1552" s="505"/>
      <c r="W1552" s="505"/>
    </row>
    <row r="1553" spans="19:23" ht="12">
      <c r="S1553" s="505"/>
      <c r="T1553" s="505"/>
      <c r="U1553" s="505"/>
      <c r="V1553" s="505"/>
      <c r="W1553" s="505"/>
    </row>
    <row r="1554" spans="19:23" ht="12">
      <c r="S1554" s="505"/>
      <c r="T1554" s="505"/>
      <c r="U1554" s="505"/>
      <c r="V1554" s="505"/>
      <c r="W1554" s="505"/>
    </row>
    <row r="1555" spans="19:23" ht="12">
      <c r="S1555" s="505"/>
      <c r="T1555" s="505"/>
      <c r="U1555" s="505"/>
      <c r="V1555" s="505"/>
      <c r="W1555" s="505"/>
    </row>
    <row r="1556" spans="19:23" ht="12">
      <c r="S1556" s="505"/>
      <c r="T1556" s="505"/>
      <c r="U1556" s="505"/>
      <c r="V1556" s="505"/>
      <c r="W1556" s="505"/>
    </row>
    <row r="1557" spans="19:23" ht="12">
      <c r="S1557" s="505"/>
      <c r="T1557" s="505"/>
      <c r="U1557" s="505"/>
      <c r="V1557" s="505"/>
      <c r="W1557" s="505"/>
    </row>
    <row r="1558" spans="19:23" ht="12">
      <c r="S1558" s="505"/>
      <c r="T1558" s="505"/>
      <c r="U1558" s="505"/>
      <c r="V1558" s="505"/>
      <c r="W1558" s="505"/>
    </row>
    <row r="1559" spans="19:23" ht="12">
      <c r="S1559" s="505"/>
      <c r="T1559" s="505"/>
      <c r="U1559" s="505"/>
      <c r="V1559" s="505"/>
      <c r="W1559" s="505"/>
    </row>
    <row r="1560" spans="19:23" ht="12">
      <c r="S1560" s="505"/>
      <c r="T1560" s="505"/>
      <c r="U1560" s="505"/>
      <c r="V1560" s="505"/>
      <c r="W1560" s="505"/>
    </row>
    <row r="1561" spans="19:23" ht="12">
      <c r="S1561" s="505"/>
      <c r="T1561" s="505"/>
      <c r="U1561" s="505"/>
      <c r="V1561" s="505"/>
      <c r="W1561" s="505"/>
    </row>
    <row r="1562" spans="19:23" ht="12">
      <c r="S1562" s="505"/>
      <c r="T1562" s="505"/>
      <c r="U1562" s="505"/>
      <c r="V1562" s="505"/>
      <c r="W1562" s="505"/>
    </row>
    <row r="1563" spans="19:23" ht="12">
      <c r="S1563" s="505"/>
      <c r="T1563" s="505"/>
      <c r="U1563" s="505"/>
      <c r="V1563" s="505"/>
      <c r="W1563" s="505"/>
    </row>
    <row r="1564" spans="19:23" ht="12">
      <c r="S1564" s="505"/>
      <c r="T1564" s="505"/>
      <c r="U1564" s="505"/>
      <c r="V1564" s="505"/>
      <c r="W1564" s="505"/>
    </row>
    <row r="1565" spans="19:23" ht="12">
      <c r="S1565" s="505"/>
      <c r="T1565" s="505"/>
      <c r="U1565" s="505"/>
      <c r="V1565" s="505"/>
      <c r="W1565" s="505"/>
    </row>
    <row r="1566" spans="19:23" ht="12">
      <c r="S1566" s="505"/>
      <c r="T1566" s="505"/>
      <c r="U1566" s="505"/>
      <c r="V1566" s="505"/>
      <c r="W1566" s="505"/>
    </row>
    <row r="1567" spans="19:23" ht="12">
      <c r="S1567" s="505"/>
      <c r="T1567" s="505"/>
      <c r="U1567" s="505"/>
      <c r="V1567" s="505"/>
      <c r="W1567" s="505"/>
    </row>
    <row r="1568" spans="19:23" ht="12">
      <c r="S1568" s="505"/>
      <c r="T1568" s="505"/>
      <c r="U1568" s="505"/>
      <c r="V1568" s="505"/>
      <c r="W1568" s="505"/>
    </row>
    <row r="1569" spans="19:23" ht="12">
      <c r="S1569" s="505"/>
      <c r="T1569" s="505"/>
      <c r="U1569" s="505"/>
      <c r="V1569" s="505"/>
      <c r="W1569" s="505"/>
    </row>
    <row r="1570" spans="19:23" ht="12">
      <c r="S1570" s="505"/>
      <c r="T1570" s="505"/>
      <c r="U1570" s="505"/>
      <c r="V1570" s="505"/>
      <c r="W1570" s="505"/>
    </row>
    <row r="1571" spans="19:23" ht="12">
      <c r="S1571" s="505"/>
      <c r="T1571" s="505"/>
      <c r="U1571" s="505"/>
      <c r="V1571" s="505"/>
      <c r="W1571" s="505"/>
    </row>
    <row r="1572" spans="19:23" ht="12">
      <c r="S1572" s="505"/>
      <c r="T1572" s="505"/>
      <c r="U1572" s="505"/>
      <c r="V1572" s="505"/>
      <c r="W1572" s="505"/>
    </row>
    <row r="1573" spans="19:23" ht="12">
      <c r="S1573" s="505"/>
      <c r="T1573" s="505"/>
      <c r="U1573" s="505"/>
      <c r="V1573" s="505"/>
      <c r="W1573" s="505"/>
    </row>
    <row r="1574" spans="19:23" ht="12">
      <c r="S1574" s="505"/>
      <c r="T1574" s="505"/>
      <c r="U1574" s="505"/>
      <c r="V1574" s="505"/>
      <c r="W1574" s="505"/>
    </row>
    <row r="1575" spans="19:23" ht="12">
      <c r="S1575" s="505"/>
      <c r="T1575" s="505"/>
      <c r="U1575" s="505"/>
      <c r="V1575" s="505"/>
      <c r="W1575" s="505"/>
    </row>
    <row r="1576" spans="19:23" ht="12">
      <c r="S1576" s="505"/>
      <c r="T1576" s="505"/>
      <c r="U1576" s="505"/>
      <c r="V1576" s="505"/>
      <c r="W1576" s="505"/>
    </row>
    <row r="1577" spans="19:23" ht="12">
      <c r="S1577" s="505"/>
      <c r="T1577" s="505"/>
      <c r="U1577" s="505"/>
      <c r="V1577" s="505"/>
      <c r="W1577" s="505"/>
    </row>
    <row r="1578" spans="19:23" ht="12">
      <c r="S1578" s="505"/>
      <c r="T1578" s="505"/>
      <c r="U1578" s="505"/>
      <c r="V1578" s="505"/>
      <c r="W1578" s="505"/>
    </row>
    <row r="1579" spans="19:23" ht="12">
      <c r="S1579" s="505"/>
      <c r="T1579" s="505"/>
      <c r="U1579" s="505"/>
      <c r="V1579" s="505"/>
      <c r="W1579" s="505"/>
    </row>
    <row r="1580" spans="19:23" ht="12">
      <c r="S1580" s="505"/>
      <c r="T1580" s="505"/>
      <c r="U1580" s="505"/>
      <c r="V1580" s="505"/>
      <c r="W1580" s="505"/>
    </row>
    <row r="1581" spans="19:23" ht="12">
      <c r="S1581" s="505"/>
      <c r="T1581" s="505"/>
      <c r="U1581" s="505"/>
      <c r="V1581" s="505"/>
      <c r="W1581" s="505"/>
    </row>
    <row r="1582" spans="19:23" ht="12">
      <c r="S1582" s="505"/>
      <c r="T1582" s="505"/>
      <c r="U1582" s="505"/>
      <c r="V1582" s="505"/>
      <c r="W1582" s="505"/>
    </row>
    <row r="1583" spans="19:23" ht="12">
      <c r="S1583" s="505"/>
      <c r="T1583" s="505"/>
      <c r="U1583" s="505"/>
      <c r="V1583" s="505"/>
      <c r="W1583" s="505"/>
    </row>
    <row r="1584" spans="19:23" ht="12">
      <c r="S1584" s="505"/>
      <c r="T1584" s="505"/>
      <c r="U1584" s="505"/>
      <c r="V1584" s="505"/>
      <c r="W1584" s="505"/>
    </row>
    <row r="1585" spans="19:23" ht="12">
      <c r="S1585" s="505"/>
      <c r="T1585" s="505"/>
      <c r="U1585" s="505"/>
      <c r="V1585" s="505"/>
      <c r="W1585" s="505"/>
    </row>
    <row r="1586" spans="19:23" ht="12">
      <c r="S1586" s="505"/>
      <c r="T1586" s="505"/>
      <c r="U1586" s="505"/>
      <c r="V1586" s="505"/>
      <c r="W1586" s="505"/>
    </row>
    <row r="1587" spans="19:23" ht="12">
      <c r="S1587" s="505"/>
      <c r="T1587" s="505"/>
      <c r="U1587" s="505"/>
      <c r="V1587" s="505"/>
      <c r="W1587" s="505"/>
    </row>
    <row r="1588" spans="19:23" ht="12">
      <c r="S1588" s="505"/>
      <c r="T1588" s="505"/>
      <c r="U1588" s="505"/>
      <c r="V1588" s="505"/>
      <c r="W1588" s="505"/>
    </row>
    <row r="1589" spans="19:23" ht="12">
      <c r="S1589" s="505"/>
      <c r="T1589" s="505"/>
      <c r="U1589" s="505"/>
      <c r="V1589" s="505"/>
      <c r="W1589" s="505"/>
    </row>
    <row r="1590" spans="19:23" ht="12">
      <c r="S1590" s="505"/>
      <c r="T1590" s="505"/>
      <c r="U1590" s="505"/>
      <c r="V1590" s="505"/>
      <c r="W1590" s="505"/>
    </row>
    <row r="1591" spans="19:23" ht="12">
      <c r="S1591" s="505"/>
      <c r="T1591" s="505"/>
      <c r="U1591" s="505"/>
      <c r="V1591" s="505"/>
      <c r="W1591" s="505"/>
    </row>
    <row r="1592" spans="19:23" ht="12">
      <c r="S1592" s="505"/>
      <c r="T1592" s="505"/>
      <c r="U1592" s="505"/>
      <c r="V1592" s="505"/>
      <c r="W1592" s="505"/>
    </row>
    <row r="1593" spans="19:23" ht="12">
      <c r="S1593" s="505"/>
      <c r="T1593" s="505"/>
      <c r="U1593" s="505"/>
      <c r="V1593" s="505"/>
      <c r="W1593" s="505"/>
    </row>
    <row r="1594" spans="19:23" ht="12">
      <c r="S1594" s="505"/>
      <c r="T1594" s="505"/>
      <c r="U1594" s="505"/>
      <c r="V1594" s="505"/>
      <c r="W1594" s="505"/>
    </row>
    <row r="1595" spans="19:23" ht="12">
      <c r="S1595" s="505"/>
      <c r="T1595" s="505"/>
      <c r="U1595" s="505"/>
      <c r="V1595" s="505"/>
      <c r="W1595" s="505"/>
    </row>
    <row r="1596" spans="19:23" ht="12">
      <c r="S1596" s="505"/>
      <c r="T1596" s="505"/>
      <c r="U1596" s="505"/>
      <c r="V1596" s="505"/>
      <c r="W1596" s="505"/>
    </row>
    <row r="1597" spans="19:23" ht="12">
      <c r="S1597" s="505"/>
      <c r="T1597" s="505"/>
      <c r="U1597" s="505"/>
      <c r="V1597" s="505"/>
      <c r="W1597" s="505"/>
    </row>
    <row r="1598" spans="19:23" ht="12">
      <c r="S1598" s="505"/>
      <c r="T1598" s="505"/>
      <c r="U1598" s="505"/>
      <c r="V1598" s="505"/>
      <c r="W1598" s="505"/>
    </row>
    <row r="1599" spans="19:23" ht="12">
      <c r="S1599" s="505"/>
      <c r="T1599" s="505"/>
      <c r="U1599" s="505"/>
      <c r="V1599" s="505"/>
      <c r="W1599" s="505"/>
    </row>
    <row r="1600" spans="19:23" ht="12">
      <c r="S1600" s="505"/>
      <c r="T1600" s="505"/>
      <c r="U1600" s="505"/>
      <c r="V1600" s="505"/>
      <c r="W1600" s="505"/>
    </row>
    <row r="1601" spans="19:23" ht="12">
      <c r="S1601" s="505"/>
      <c r="T1601" s="505"/>
      <c r="U1601" s="505"/>
      <c r="V1601" s="505"/>
      <c r="W1601" s="505"/>
    </row>
    <row r="1602" spans="19:23" ht="12">
      <c r="S1602" s="505"/>
      <c r="T1602" s="505"/>
      <c r="U1602" s="505"/>
      <c r="V1602" s="505"/>
      <c r="W1602" s="505"/>
    </row>
    <row r="1603" spans="19:23" ht="12">
      <c r="S1603" s="505"/>
      <c r="T1603" s="505"/>
      <c r="U1603" s="505"/>
      <c r="V1603" s="505"/>
      <c r="W1603" s="505"/>
    </row>
    <row r="1604" spans="19:23" ht="12">
      <c r="S1604" s="505"/>
      <c r="T1604" s="505"/>
      <c r="U1604" s="505"/>
      <c r="V1604" s="505"/>
      <c r="W1604" s="505"/>
    </row>
    <row r="1605" spans="19:23" ht="12">
      <c r="S1605" s="505"/>
      <c r="T1605" s="505"/>
      <c r="U1605" s="505"/>
      <c r="V1605" s="505"/>
      <c r="W1605" s="505"/>
    </row>
    <row r="1606" spans="19:23" ht="12">
      <c r="S1606" s="505"/>
      <c r="T1606" s="505"/>
      <c r="U1606" s="505"/>
      <c r="V1606" s="505"/>
      <c r="W1606" s="505"/>
    </row>
    <row r="1607" spans="19:23" ht="12">
      <c r="S1607" s="505"/>
      <c r="T1607" s="505"/>
      <c r="U1607" s="505"/>
      <c r="V1607" s="505"/>
      <c r="W1607" s="505"/>
    </row>
    <row r="1608" spans="19:23" ht="12">
      <c r="S1608" s="505"/>
      <c r="T1608" s="505"/>
      <c r="U1608" s="505"/>
      <c r="V1608" s="505"/>
      <c r="W1608" s="505"/>
    </row>
    <row r="1609" spans="19:23" ht="12">
      <c r="S1609" s="505"/>
      <c r="T1609" s="505"/>
      <c r="U1609" s="505"/>
      <c r="V1609" s="505"/>
      <c r="W1609" s="505"/>
    </row>
    <row r="1610" spans="19:23" ht="12">
      <c r="S1610" s="505"/>
      <c r="T1610" s="505"/>
      <c r="U1610" s="505"/>
      <c r="V1610" s="505"/>
      <c r="W1610" s="505"/>
    </row>
    <row r="1611" spans="19:23" ht="12">
      <c r="S1611" s="505"/>
      <c r="T1611" s="505"/>
      <c r="U1611" s="505"/>
      <c r="V1611" s="505"/>
      <c r="W1611" s="505"/>
    </row>
    <row r="1612" spans="19:23" ht="12">
      <c r="S1612" s="505"/>
      <c r="T1612" s="505"/>
      <c r="U1612" s="505"/>
      <c r="V1612" s="505"/>
      <c r="W1612" s="505"/>
    </row>
    <row r="1613" spans="19:23" ht="12">
      <c r="S1613" s="505"/>
      <c r="T1613" s="505"/>
      <c r="U1613" s="505"/>
      <c r="V1613" s="505"/>
      <c r="W1613" s="505"/>
    </row>
    <row r="1614" spans="19:23" ht="12">
      <c r="S1614" s="505"/>
      <c r="T1614" s="505"/>
      <c r="U1614" s="505"/>
      <c r="V1614" s="505"/>
      <c r="W1614" s="505"/>
    </row>
    <row r="1615" spans="19:23" ht="12">
      <c r="S1615" s="505"/>
      <c r="T1615" s="505"/>
      <c r="U1615" s="505"/>
      <c r="V1615" s="505"/>
      <c r="W1615" s="505"/>
    </row>
    <row r="1616" spans="19:23" ht="12">
      <c r="S1616" s="505"/>
      <c r="T1616" s="505"/>
      <c r="U1616" s="505"/>
      <c r="V1616" s="505"/>
      <c r="W1616" s="505"/>
    </row>
    <row r="1617" spans="19:23" ht="12">
      <c r="S1617" s="505"/>
      <c r="T1617" s="505"/>
      <c r="U1617" s="505"/>
      <c r="V1617" s="505"/>
      <c r="W1617" s="505"/>
    </row>
    <row r="1618" spans="19:23" ht="12">
      <c r="S1618" s="505"/>
      <c r="T1618" s="505"/>
      <c r="U1618" s="505"/>
      <c r="V1618" s="505"/>
      <c r="W1618" s="505"/>
    </row>
    <row r="1619" spans="19:23" ht="12">
      <c r="S1619" s="505"/>
      <c r="T1619" s="505"/>
      <c r="U1619" s="505"/>
      <c r="V1619" s="505"/>
      <c r="W1619" s="505"/>
    </row>
    <row r="1620" spans="19:23" ht="12">
      <c r="S1620" s="505"/>
      <c r="T1620" s="505"/>
      <c r="U1620" s="505"/>
      <c r="V1620" s="505"/>
      <c r="W1620" s="505"/>
    </row>
    <row r="1621" spans="19:23" ht="12">
      <c r="S1621" s="505"/>
      <c r="T1621" s="505"/>
      <c r="U1621" s="505"/>
      <c r="V1621" s="505"/>
      <c r="W1621" s="505"/>
    </row>
    <row r="1622" spans="19:23" ht="12">
      <c r="S1622" s="505"/>
      <c r="T1622" s="505"/>
      <c r="U1622" s="505"/>
      <c r="V1622" s="505"/>
      <c r="W1622" s="505"/>
    </row>
    <row r="1623" spans="19:23" ht="12">
      <c r="S1623" s="505"/>
      <c r="T1623" s="505"/>
      <c r="U1623" s="505"/>
      <c r="V1623" s="505"/>
      <c r="W1623" s="505"/>
    </row>
    <row r="1624" spans="19:23" ht="12">
      <c r="S1624" s="505"/>
      <c r="T1624" s="505"/>
      <c r="U1624" s="505"/>
      <c r="V1624" s="505"/>
      <c r="W1624" s="505"/>
    </row>
    <row r="1625" spans="19:23" ht="12">
      <c r="S1625" s="505"/>
      <c r="T1625" s="505"/>
      <c r="U1625" s="505"/>
      <c r="V1625" s="505"/>
      <c r="W1625" s="505"/>
    </row>
    <row r="1626" spans="19:23" ht="12">
      <c r="S1626" s="505"/>
      <c r="T1626" s="505"/>
      <c r="U1626" s="505"/>
      <c r="V1626" s="505"/>
      <c r="W1626" s="505"/>
    </row>
    <row r="1627" spans="19:23" ht="12">
      <c r="S1627" s="505"/>
      <c r="T1627" s="505"/>
      <c r="U1627" s="505"/>
      <c r="V1627" s="505"/>
      <c r="W1627" s="505"/>
    </row>
    <row r="1628" spans="19:23" ht="12">
      <c r="S1628" s="505"/>
      <c r="T1628" s="505"/>
      <c r="U1628" s="505"/>
      <c r="V1628" s="505"/>
      <c r="W1628" s="505"/>
    </row>
    <row r="1629" spans="19:23" ht="12">
      <c r="S1629" s="505"/>
      <c r="T1629" s="505"/>
      <c r="U1629" s="505"/>
      <c r="V1629" s="505"/>
      <c r="W1629" s="505"/>
    </row>
    <row r="1630" spans="19:23" ht="12">
      <c r="S1630" s="505"/>
      <c r="T1630" s="505"/>
      <c r="U1630" s="505"/>
      <c r="V1630" s="505"/>
      <c r="W1630" s="505"/>
    </row>
    <row r="1631" spans="19:23" ht="12">
      <c r="S1631" s="505"/>
      <c r="T1631" s="505"/>
      <c r="U1631" s="505"/>
      <c r="V1631" s="505"/>
      <c r="W1631" s="505"/>
    </row>
    <row r="1632" spans="19:23" ht="12">
      <c r="S1632" s="505"/>
      <c r="T1632" s="505"/>
      <c r="U1632" s="505"/>
      <c r="V1632" s="505"/>
      <c r="W1632" s="505"/>
    </row>
    <row r="1633" spans="19:23" ht="12">
      <c r="S1633" s="505"/>
      <c r="T1633" s="505"/>
      <c r="U1633" s="505"/>
      <c r="V1633" s="505"/>
      <c r="W1633" s="505"/>
    </row>
    <row r="1634" spans="19:23" ht="12">
      <c r="S1634" s="505"/>
      <c r="T1634" s="505"/>
      <c r="U1634" s="505"/>
      <c r="V1634" s="505"/>
      <c r="W1634" s="505"/>
    </row>
    <row r="1635" spans="19:23" ht="12">
      <c r="S1635" s="505"/>
      <c r="T1635" s="505"/>
      <c r="U1635" s="505"/>
      <c r="V1635" s="505"/>
      <c r="W1635" s="505"/>
    </row>
    <row r="1636" spans="19:23" ht="12">
      <c r="S1636" s="505"/>
      <c r="T1636" s="505"/>
      <c r="U1636" s="505"/>
      <c r="V1636" s="505"/>
      <c r="W1636" s="505"/>
    </row>
    <row r="1637" spans="19:23" ht="12">
      <c r="S1637" s="505"/>
      <c r="T1637" s="505"/>
      <c r="U1637" s="505"/>
      <c r="V1637" s="505"/>
      <c r="W1637" s="505"/>
    </row>
    <row r="1638" spans="19:23" ht="12">
      <c r="S1638" s="505"/>
      <c r="T1638" s="505"/>
      <c r="U1638" s="505"/>
      <c r="V1638" s="505"/>
      <c r="W1638" s="505"/>
    </row>
    <row r="1639" spans="19:23" ht="12">
      <c r="S1639" s="505"/>
      <c r="T1639" s="505"/>
      <c r="U1639" s="505"/>
      <c r="V1639" s="505"/>
      <c r="W1639" s="505"/>
    </row>
    <row r="1640" spans="19:23" ht="12">
      <c r="S1640" s="505"/>
      <c r="T1640" s="505"/>
      <c r="U1640" s="505"/>
      <c r="V1640" s="505"/>
      <c r="W1640" s="505"/>
    </row>
    <row r="1641" spans="19:23" ht="12">
      <c r="S1641" s="505"/>
      <c r="T1641" s="505"/>
      <c r="U1641" s="505"/>
      <c r="V1641" s="505"/>
      <c r="W1641" s="505"/>
    </row>
    <row r="1642" spans="19:23" ht="12">
      <c r="S1642" s="505"/>
      <c r="T1642" s="505"/>
      <c r="U1642" s="505"/>
      <c r="V1642" s="505"/>
      <c r="W1642" s="505"/>
    </row>
    <row r="1643" spans="19:23" ht="12">
      <c r="S1643" s="505"/>
      <c r="T1643" s="505"/>
      <c r="U1643" s="505"/>
      <c r="V1643" s="505"/>
      <c r="W1643" s="505"/>
    </row>
    <row r="1644" spans="19:23" ht="12">
      <c r="S1644" s="505"/>
      <c r="T1644" s="505"/>
      <c r="U1644" s="505"/>
      <c r="V1644" s="505"/>
      <c r="W1644" s="505"/>
    </row>
    <row r="1645" spans="19:23" ht="12">
      <c r="S1645" s="505"/>
      <c r="T1645" s="505"/>
      <c r="U1645" s="505"/>
      <c r="V1645" s="505"/>
      <c r="W1645" s="505"/>
    </row>
    <row r="1646" spans="19:23" ht="12">
      <c r="S1646" s="505"/>
      <c r="T1646" s="505"/>
      <c r="U1646" s="505"/>
      <c r="V1646" s="505"/>
      <c r="W1646" s="505"/>
    </row>
    <row r="1647" spans="19:23" ht="12">
      <c r="S1647" s="505"/>
      <c r="T1647" s="505"/>
      <c r="U1647" s="505"/>
      <c r="V1647" s="505"/>
      <c r="W1647" s="505"/>
    </row>
    <row r="1648" spans="19:23" ht="12">
      <c r="S1648" s="505"/>
      <c r="T1648" s="505"/>
      <c r="U1648" s="505"/>
      <c r="V1648" s="505"/>
      <c r="W1648" s="505"/>
    </row>
    <row r="1649" spans="19:23" ht="12">
      <c r="S1649" s="505"/>
      <c r="T1649" s="505"/>
      <c r="U1649" s="505"/>
      <c r="V1649" s="505"/>
      <c r="W1649" s="505"/>
    </row>
    <row r="1650" spans="19:23" ht="12">
      <c r="S1650" s="505"/>
      <c r="T1650" s="505"/>
      <c r="U1650" s="505"/>
      <c r="V1650" s="505"/>
      <c r="W1650" s="505"/>
    </row>
    <row r="1651" spans="19:23" ht="12">
      <c r="S1651" s="505"/>
      <c r="T1651" s="505"/>
      <c r="U1651" s="505"/>
      <c r="V1651" s="505"/>
      <c r="W1651" s="505"/>
    </row>
    <row r="1652" spans="19:23" ht="12">
      <c r="S1652" s="505"/>
      <c r="T1652" s="505"/>
      <c r="U1652" s="505"/>
      <c r="V1652" s="505"/>
      <c r="W1652" s="505"/>
    </row>
    <row r="1653" spans="19:23" ht="12">
      <c r="S1653" s="505"/>
      <c r="T1653" s="505"/>
      <c r="U1653" s="505"/>
      <c r="V1653" s="505"/>
      <c r="W1653" s="505"/>
    </row>
    <row r="1654" spans="19:23" ht="12">
      <c r="S1654" s="505"/>
      <c r="T1654" s="505"/>
      <c r="U1654" s="505"/>
      <c r="V1654" s="505"/>
      <c r="W1654" s="505"/>
    </row>
    <row r="1655" spans="19:23" ht="12">
      <c r="S1655" s="505"/>
      <c r="T1655" s="505"/>
      <c r="U1655" s="505"/>
      <c r="V1655" s="505"/>
      <c r="W1655" s="505"/>
    </row>
    <row r="1656" spans="19:23" ht="12">
      <c r="S1656" s="505"/>
      <c r="T1656" s="505"/>
      <c r="U1656" s="505"/>
      <c r="V1656" s="505"/>
      <c r="W1656" s="505"/>
    </row>
    <row r="1657" spans="19:23" ht="12">
      <c r="S1657" s="505"/>
      <c r="T1657" s="505"/>
      <c r="U1657" s="505"/>
      <c r="V1657" s="505"/>
      <c r="W1657" s="505"/>
    </row>
    <row r="1658" spans="19:23" ht="12">
      <c r="S1658" s="505"/>
      <c r="T1658" s="505"/>
      <c r="U1658" s="505"/>
      <c r="V1658" s="505"/>
      <c r="W1658" s="505"/>
    </row>
    <row r="1659" spans="19:23" ht="12">
      <c r="S1659" s="505"/>
      <c r="T1659" s="505"/>
      <c r="U1659" s="505"/>
      <c r="V1659" s="505"/>
      <c r="W1659" s="505"/>
    </row>
    <row r="1660" spans="19:23" ht="12">
      <c r="S1660" s="505"/>
      <c r="T1660" s="505"/>
      <c r="U1660" s="505"/>
      <c r="V1660" s="505"/>
      <c r="W1660" s="505"/>
    </row>
    <row r="1661" spans="19:23" ht="12">
      <c r="S1661" s="505"/>
      <c r="T1661" s="505"/>
      <c r="U1661" s="505"/>
      <c r="V1661" s="505"/>
      <c r="W1661" s="505"/>
    </row>
    <row r="1662" spans="19:23" ht="12">
      <c r="S1662" s="505"/>
      <c r="T1662" s="505"/>
      <c r="U1662" s="505"/>
      <c r="V1662" s="505"/>
      <c r="W1662" s="505"/>
    </row>
    <row r="1663" spans="19:23" ht="12">
      <c r="S1663" s="505"/>
      <c r="T1663" s="505"/>
      <c r="U1663" s="505"/>
      <c r="V1663" s="505"/>
      <c r="W1663" s="505"/>
    </row>
    <row r="1664" spans="19:23" ht="12">
      <c r="S1664" s="505"/>
      <c r="T1664" s="505"/>
      <c r="U1664" s="505"/>
      <c r="V1664" s="505"/>
      <c r="W1664" s="505"/>
    </row>
    <row r="1665" spans="19:23" ht="12">
      <c r="S1665" s="505"/>
      <c r="T1665" s="505"/>
      <c r="U1665" s="505"/>
      <c r="V1665" s="505"/>
      <c r="W1665" s="505"/>
    </row>
    <row r="1666" spans="19:23" ht="12">
      <c r="S1666" s="505"/>
      <c r="T1666" s="505"/>
      <c r="U1666" s="505"/>
      <c r="V1666" s="505"/>
      <c r="W1666" s="505"/>
    </row>
    <row r="1667" spans="19:23" ht="12">
      <c r="S1667" s="505"/>
      <c r="T1667" s="505"/>
      <c r="U1667" s="505"/>
      <c r="V1667" s="505"/>
      <c r="W1667" s="505"/>
    </row>
    <row r="1668" spans="19:23" ht="12">
      <c r="S1668" s="505"/>
      <c r="T1668" s="505"/>
      <c r="U1668" s="505"/>
      <c r="V1668" s="505"/>
      <c r="W1668" s="505"/>
    </row>
    <row r="1669" spans="19:23" ht="12">
      <c r="S1669" s="505"/>
      <c r="T1669" s="505"/>
      <c r="U1669" s="505"/>
      <c r="V1669" s="505"/>
      <c r="W1669" s="505"/>
    </row>
    <row r="1670" spans="19:23" ht="12">
      <c r="S1670" s="505"/>
      <c r="T1670" s="505"/>
      <c r="U1670" s="505"/>
      <c r="V1670" s="505"/>
      <c r="W1670" s="505"/>
    </row>
    <row r="1671" spans="19:23" ht="12">
      <c r="S1671" s="505"/>
      <c r="T1671" s="505"/>
      <c r="U1671" s="505"/>
      <c r="V1671" s="505"/>
      <c r="W1671" s="505"/>
    </row>
    <row r="1672" spans="19:23" ht="12">
      <c r="S1672" s="505"/>
      <c r="T1672" s="505"/>
      <c r="U1672" s="505"/>
      <c r="V1672" s="505"/>
      <c r="W1672" s="505"/>
    </row>
    <row r="1673" spans="19:23" ht="12">
      <c r="S1673" s="505"/>
      <c r="T1673" s="505"/>
      <c r="U1673" s="505"/>
      <c r="V1673" s="505"/>
      <c r="W1673" s="505"/>
    </row>
    <row r="1674" spans="19:23" ht="12">
      <c r="S1674" s="505"/>
      <c r="T1674" s="505"/>
      <c r="U1674" s="505"/>
      <c r="V1674" s="505"/>
      <c r="W1674" s="505"/>
    </row>
    <row r="1675" spans="19:23" ht="12">
      <c r="S1675" s="505"/>
      <c r="T1675" s="505"/>
      <c r="U1675" s="505"/>
      <c r="V1675" s="505"/>
      <c r="W1675" s="505"/>
    </row>
    <row r="1676" spans="19:23" ht="12">
      <c r="S1676" s="505"/>
      <c r="T1676" s="505"/>
      <c r="U1676" s="505"/>
      <c r="V1676" s="505"/>
      <c r="W1676" s="505"/>
    </row>
    <row r="1677" spans="19:23" ht="12">
      <c r="S1677" s="505"/>
      <c r="T1677" s="505"/>
      <c r="U1677" s="505"/>
      <c r="V1677" s="505"/>
      <c r="W1677" s="505"/>
    </row>
    <row r="1678" spans="19:23" ht="12">
      <c r="S1678" s="505"/>
      <c r="T1678" s="505"/>
      <c r="U1678" s="505"/>
      <c r="V1678" s="505"/>
      <c r="W1678" s="505"/>
    </row>
    <row r="1679" spans="19:23" ht="12">
      <c r="S1679" s="505"/>
      <c r="T1679" s="505"/>
      <c r="U1679" s="505"/>
      <c r="V1679" s="505"/>
      <c r="W1679" s="505"/>
    </row>
    <row r="1680" spans="19:23" ht="12">
      <c r="S1680" s="505"/>
      <c r="T1680" s="505"/>
      <c r="U1680" s="505"/>
      <c r="V1680" s="505"/>
      <c r="W1680" s="505"/>
    </row>
    <row r="1681" spans="19:23" ht="12">
      <c r="S1681" s="505"/>
      <c r="T1681" s="505"/>
      <c r="U1681" s="505"/>
      <c r="V1681" s="505"/>
      <c r="W1681" s="505"/>
    </row>
    <row r="1682" spans="19:23" ht="12">
      <c r="S1682" s="505"/>
      <c r="T1682" s="505"/>
      <c r="U1682" s="505"/>
      <c r="V1682" s="505"/>
      <c r="W1682" s="505"/>
    </row>
    <row r="1683" spans="19:23" ht="12">
      <c r="S1683" s="505"/>
      <c r="T1683" s="505"/>
      <c r="U1683" s="505"/>
      <c r="V1683" s="505"/>
      <c r="W1683" s="505"/>
    </row>
    <row r="1684" spans="19:23" ht="12">
      <c r="S1684" s="505"/>
      <c r="T1684" s="505"/>
      <c r="U1684" s="505"/>
      <c r="V1684" s="505"/>
      <c r="W1684" s="505"/>
    </row>
    <row r="1685" spans="19:23" ht="12">
      <c r="S1685" s="505"/>
      <c r="T1685" s="505"/>
      <c r="U1685" s="505"/>
      <c r="V1685" s="505"/>
      <c r="W1685" s="505"/>
    </row>
    <row r="1686" spans="19:23" ht="12">
      <c r="S1686" s="505"/>
      <c r="T1686" s="505"/>
      <c r="U1686" s="505"/>
      <c r="V1686" s="505"/>
      <c r="W1686" s="505"/>
    </row>
    <row r="1687" spans="19:23" ht="12">
      <c r="S1687" s="505"/>
      <c r="T1687" s="505"/>
      <c r="U1687" s="505"/>
      <c r="V1687" s="505"/>
      <c r="W1687" s="505"/>
    </row>
    <row r="1688" spans="19:23" ht="12">
      <c r="S1688" s="505"/>
      <c r="T1688" s="505"/>
      <c r="U1688" s="505"/>
      <c r="V1688" s="505"/>
      <c r="W1688" s="505"/>
    </row>
    <row r="1689" spans="19:23" ht="12">
      <c r="S1689" s="505"/>
      <c r="T1689" s="505"/>
      <c r="U1689" s="505"/>
      <c r="V1689" s="505"/>
      <c r="W1689" s="505"/>
    </row>
    <row r="1690" spans="19:23" ht="12">
      <c r="S1690" s="505"/>
      <c r="T1690" s="505"/>
      <c r="U1690" s="505"/>
      <c r="V1690" s="505"/>
      <c r="W1690" s="505"/>
    </row>
    <row r="1691" spans="19:23" ht="12">
      <c r="S1691" s="505"/>
      <c r="T1691" s="505"/>
      <c r="U1691" s="505"/>
      <c r="V1691" s="505"/>
      <c r="W1691" s="505"/>
    </row>
    <row r="1692" spans="19:23" ht="12">
      <c r="S1692" s="505"/>
      <c r="T1692" s="505"/>
      <c r="U1692" s="505"/>
      <c r="V1692" s="505"/>
      <c r="W1692" s="505"/>
    </row>
    <row r="1693" spans="19:23" ht="12">
      <c r="S1693" s="505"/>
      <c r="T1693" s="505"/>
      <c r="U1693" s="505"/>
      <c r="V1693" s="505"/>
      <c r="W1693" s="505"/>
    </row>
    <row r="1694" spans="19:23" ht="12">
      <c r="S1694" s="505"/>
      <c r="T1694" s="505"/>
      <c r="U1694" s="505"/>
      <c r="V1694" s="505"/>
      <c r="W1694" s="505"/>
    </row>
    <row r="1695" spans="19:23" ht="12">
      <c r="S1695" s="505"/>
      <c r="T1695" s="505"/>
      <c r="U1695" s="505"/>
      <c r="V1695" s="505"/>
      <c r="W1695" s="505"/>
    </row>
    <row r="1696" spans="19:23" ht="12">
      <c r="S1696" s="505"/>
      <c r="T1696" s="505"/>
      <c r="U1696" s="505"/>
      <c r="V1696" s="505"/>
      <c r="W1696" s="505"/>
    </row>
    <row r="1697" spans="19:23" ht="12">
      <c r="S1697" s="505"/>
      <c r="T1697" s="505"/>
      <c r="U1697" s="505"/>
      <c r="V1697" s="505"/>
      <c r="W1697" s="505"/>
    </row>
    <row r="1698" spans="19:23" ht="12">
      <c r="S1698" s="505"/>
      <c r="T1698" s="505"/>
      <c r="U1698" s="505"/>
      <c r="V1698" s="505"/>
      <c r="W1698" s="505"/>
    </row>
    <row r="1699" spans="19:23" ht="12">
      <c r="S1699" s="505"/>
      <c r="T1699" s="505"/>
      <c r="U1699" s="505"/>
      <c r="V1699" s="505"/>
      <c r="W1699" s="505"/>
    </row>
    <row r="1700" spans="19:23" ht="12">
      <c r="S1700" s="505"/>
      <c r="T1700" s="505"/>
      <c r="U1700" s="505"/>
      <c r="V1700" s="505"/>
      <c r="W1700" s="505"/>
    </row>
    <row r="1701" spans="19:23" ht="12">
      <c r="S1701" s="505"/>
      <c r="T1701" s="505"/>
      <c r="U1701" s="505"/>
      <c r="V1701" s="505"/>
      <c r="W1701" s="505"/>
    </row>
    <row r="1702" spans="19:23" ht="12">
      <c r="S1702" s="505"/>
      <c r="T1702" s="505"/>
      <c r="U1702" s="505"/>
      <c r="V1702" s="505"/>
      <c r="W1702" s="505"/>
    </row>
    <row r="1703" spans="19:23" ht="12">
      <c r="S1703" s="505"/>
      <c r="T1703" s="505"/>
      <c r="U1703" s="505"/>
      <c r="V1703" s="505"/>
      <c r="W1703" s="505"/>
    </row>
    <row r="1704" spans="19:23" ht="12">
      <c r="S1704" s="505"/>
      <c r="T1704" s="505"/>
      <c r="U1704" s="505"/>
      <c r="V1704" s="505"/>
      <c r="W1704" s="505"/>
    </row>
    <row r="1705" spans="19:23" ht="12">
      <c r="S1705" s="505"/>
      <c r="T1705" s="505"/>
      <c r="U1705" s="505"/>
      <c r="V1705" s="505"/>
      <c r="W1705" s="505"/>
    </row>
    <row r="1706" spans="19:23" ht="12">
      <c r="S1706" s="505"/>
      <c r="T1706" s="505"/>
      <c r="U1706" s="505"/>
      <c r="V1706" s="505"/>
      <c r="W1706" s="505"/>
    </row>
    <row r="1707" spans="19:23" ht="12">
      <c r="S1707" s="505"/>
      <c r="T1707" s="505"/>
      <c r="U1707" s="505"/>
      <c r="V1707" s="505"/>
      <c r="W1707" s="505"/>
    </row>
    <row r="1708" spans="19:23" ht="12">
      <c r="S1708" s="505"/>
      <c r="T1708" s="505"/>
      <c r="U1708" s="505"/>
      <c r="V1708" s="505"/>
      <c r="W1708" s="505"/>
    </row>
    <row r="1709" spans="19:23" ht="12">
      <c r="S1709" s="505"/>
      <c r="T1709" s="505"/>
      <c r="U1709" s="505"/>
      <c r="V1709" s="505"/>
      <c r="W1709" s="505"/>
    </row>
    <row r="1710" spans="19:23" ht="12">
      <c r="S1710" s="505"/>
      <c r="T1710" s="505"/>
      <c r="U1710" s="505"/>
      <c r="V1710" s="505"/>
      <c r="W1710" s="505"/>
    </row>
    <row r="1711" spans="19:23" ht="12">
      <c r="S1711" s="505"/>
      <c r="T1711" s="505"/>
      <c r="U1711" s="505"/>
      <c r="V1711" s="505"/>
      <c r="W1711" s="505"/>
    </row>
    <row r="1712" spans="19:23" ht="12">
      <c r="S1712" s="505"/>
      <c r="T1712" s="505"/>
      <c r="U1712" s="505"/>
      <c r="V1712" s="505"/>
      <c r="W1712" s="505"/>
    </row>
    <row r="1713" spans="19:23" ht="12">
      <c r="S1713" s="505"/>
      <c r="T1713" s="505"/>
      <c r="U1713" s="505"/>
      <c r="V1713" s="505"/>
      <c r="W1713" s="505"/>
    </row>
    <row r="1714" spans="19:23" ht="12">
      <c r="S1714" s="505"/>
      <c r="T1714" s="505"/>
      <c r="U1714" s="505"/>
      <c r="V1714" s="505"/>
      <c r="W1714" s="505"/>
    </row>
    <row r="1715" spans="19:23" ht="12">
      <c r="S1715" s="505"/>
      <c r="T1715" s="505"/>
      <c r="U1715" s="505"/>
      <c r="V1715" s="505"/>
      <c r="W1715" s="505"/>
    </row>
    <row r="1716" spans="19:23" ht="12">
      <c r="S1716" s="505"/>
      <c r="T1716" s="505"/>
      <c r="U1716" s="505"/>
      <c r="V1716" s="505"/>
      <c r="W1716" s="505"/>
    </row>
    <row r="1717" spans="19:23" ht="12">
      <c r="S1717" s="505"/>
      <c r="T1717" s="505"/>
      <c r="U1717" s="505"/>
      <c r="V1717" s="505"/>
      <c r="W1717" s="505"/>
    </row>
    <row r="1718" spans="19:23" ht="12">
      <c r="S1718" s="505"/>
      <c r="T1718" s="505"/>
      <c r="U1718" s="505"/>
      <c r="V1718" s="505"/>
      <c r="W1718" s="505"/>
    </row>
    <row r="1719" spans="19:23" ht="12">
      <c r="S1719" s="505"/>
      <c r="T1719" s="505"/>
      <c r="U1719" s="505"/>
      <c r="V1719" s="505"/>
      <c r="W1719" s="505"/>
    </row>
    <row r="1720" spans="19:23" ht="12">
      <c r="S1720" s="505"/>
      <c r="T1720" s="505"/>
      <c r="U1720" s="505"/>
      <c r="V1720" s="505"/>
      <c r="W1720" s="505"/>
    </row>
    <row r="1721" spans="19:23" ht="12">
      <c r="S1721" s="505"/>
      <c r="T1721" s="505"/>
      <c r="U1721" s="505"/>
      <c r="V1721" s="505"/>
      <c r="W1721" s="505"/>
    </row>
    <row r="1722" spans="19:23" ht="12">
      <c r="S1722" s="505"/>
      <c r="T1722" s="505"/>
      <c r="U1722" s="505"/>
      <c r="V1722" s="505"/>
      <c r="W1722" s="505"/>
    </row>
    <row r="1723" spans="19:23" ht="12">
      <c r="S1723" s="505"/>
      <c r="T1723" s="505"/>
      <c r="U1723" s="505"/>
      <c r="V1723" s="505"/>
      <c r="W1723" s="505"/>
    </row>
    <row r="1724" spans="19:23" ht="12">
      <c r="S1724" s="505"/>
      <c r="T1724" s="505"/>
      <c r="U1724" s="505"/>
      <c r="V1724" s="505"/>
      <c r="W1724" s="505"/>
    </row>
    <row r="1725" spans="19:23" ht="12">
      <c r="S1725" s="505"/>
      <c r="T1725" s="505"/>
      <c r="U1725" s="505"/>
      <c r="V1725" s="505"/>
      <c r="W1725" s="505"/>
    </row>
    <row r="1726" spans="19:23" ht="12">
      <c r="S1726" s="505"/>
      <c r="T1726" s="505"/>
      <c r="U1726" s="505"/>
      <c r="V1726" s="505"/>
      <c r="W1726" s="505"/>
    </row>
    <row r="1727" spans="19:23" ht="12">
      <c r="S1727" s="505"/>
      <c r="T1727" s="505"/>
      <c r="U1727" s="505"/>
      <c r="V1727" s="505"/>
      <c r="W1727" s="505"/>
    </row>
    <row r="1728" spans="19:23" ht="12">
      <c r="S1728" s="505"/>
      <c r="T1728" s="505"/>
      <c r="U1728" s="505"/>
      <c r="V1728" s="505"/>
      <c r="W1728" s="505"/>
    </row>
    <row r="1729" spans="19:23" ht="12">
      <c r="S1729" s="505"/>
      <c r="T1729" s="505"/>
      <c r="U1729" s="505"/>
      <c r="V1729" s="505"/>
      <c r="W1729" s="505"/>
    </row>
    <row r="1730" spans="19:23" ht="12">
      <c r="S1730" s="505"/>
      <c r="T1730" s="505"/>
      <c r="U1730" s="505"/>
      <c r="V1730" s="505"/>
      <c r="W1730" s="505"/>
    </row>
    <row r="1731" spans="19:23" ht="12">
      <c r="S1731" s="505"/>
      <c r="T1731" s="505"/>
      <c r="U1731" s="505"/>
      <c r="V1731" s="505"/>
      <c r="W1731" s="505"/>
    </row>
    <row r="1732" spans="19:23" ht="12">
      <c r="S1732" s="505"/>
      <c r="T1732" s="505"/>
      <c r="U1732" s="505"/>
      <c r="V1732" s="505"/>
      <c r="W1732" s="505"/>
    </row>
    <row r="1733" spans="19:23" ht="12">
      <c r="S1733" s="505"/>
      <c r="T1733" s="505"/>
      <c r="U1733" s="505"/>
      <c r="V1733" s="505"/>
      <c r="W1733" s="505"/>
    </row>
    <row r="1734" spans="19:23" ht="12">
      <c r="S1734" s="505"/>
      <c r="T1734" s="505"/>
      <c r="U1734" s="505"/>
      <c r="V1734" s="505"/>
      <c r="W1734" s="505"/>
    </row>
    <row r="1735" spans="19:23" ht="12">
      <c r="S1735" s="505"/>
      <c r="T1735" s="505"/>
      <c r="U1735" s="505"/>
      <c r="V1735" s="505"/>
      <c r="W1735" s="505"/>
    </row>
    <row r="1736" spans="19:23" ht="12">
      <c r="S1736" s="505"/>
      <c r="T1736" s="505"/>
      <c r="U1736" s="505"/>
      <c r="V1736" s="505"/>
      <c r="W1736" s="505"/>
    </row>
    <row r="1737" spans="19:23" ht="12">
      <c r="S1737" s="505"/>
      <c r="T1737" s="505"/>
      <c r="U1737" s="505"/>
      <c r="V1737" s="505"/>
      <c r="W1737" s="505"/>
    </row>
    <row r="1738" spans="19:23" ht="12">
      <c r="S1738" s="505"/>
      <c r="T1738" s="505"/>
      <c r="U1738" s="505"/>
      <c r="V1738" s="505"/>
      <c r="W1738" s="505"/>
    </row>
    <row r="1739" spans="19:23" ht="12">
      <c r="S1739" s="505"/>
      <c r="T1739" s="505"/>
      <c r="U1739" s="505"/>
      <c r="V1739" s="505"/>
      <c r="W1739" s="505"/>
    </row>
    <row r="1740" spans="19:23" ht="12">
      <c r="S1740" s="505"/>
      <c r="T1740" s="505"/>
      <c r="U1740" s="505"/>
      <c r="V1740" s="505"/>
      <c r="W1740" s="505"/>
    </row>
    <row r="1741" spans="19:23" ht="12">
      <c r="S1741" s="505"/>
      <c r="T1741" s="505"/>
      <c r="U1741" s="505"/>
      <c r="V1741" s="505"/>
      <c r="W1741" s="505"/>
    </row>
    <row r="1742" spans="19:23" ht="12">
      <c r="S1742" s="505"/>
      <c r="T1742" s="505"/>
      <c r="U1742" s="505"/>
      <c r="V1742" s="505"/>
      <c r="W1742" s="505"/>
    </row>
    <row r="1743" spans="19:23" ht="12">
      <c r="S1743" s="505"/>
      <c r="T1743" s="505"/>
      <c r="U1743" s="505"/>
      <c r="V1743" s="505"/>
      <c r="W1743" s="505"/>
    </row>
    <row r="1744" spans="19:23" ht="12">
      <c r="S1744" s="505"/>
      <c r="T1744" s="505"/>
      <c r="U1744" s="505"/>
      <c r="V1744" s="505"/>
      <c r="W1744" s="505"/>
    </row>
    <row r="1745" spans="19:23" ht="12">
      <c r="S1745" s="505"/>
      <c r="T1745" s="505"/>
      <c r="U1745" s="505"/>
      <c r="V1745" s="505"/>
      <c r="W1745" s="505"/>
    </row>
    <row r="1746" spans="19:23" ht="12">
      <c r="S1746" s="505"/>
      <c r="T1746" s="505"/>
      <c r="U1746" s="505"/>
      <c r="V1746" s="505"/>
      <c r="W1746" s="505"/>
    </row>
    <row r="1747" spans="19:23" ht="12">
      <c r="S1747" s="505"/>
      <c r="T1747" s="505"/>
      <c r="U1747" s="505"/>
      <c r="V1747" s="505"/>
      <c r="W1747" s="505"/>
    </row>
    <row r="1748" spans="19:23" ht="12">
      <c r="S1748" s="505"/>
      <c r="T1748" s="505"/>
      <c r="U1748" s="505"/>
      <c r="V1748" s="505"/>
      <c r="W1748" s="505"/>
    </row>
    <row r="1749" spans="19:23" ht="12">
      <c r="S1749" s="505"/>
      <c r="T1749" s="505"/>
      <c r="U1749" s="505"/>
      <c r="V1749" s="505"/>
      <c r="W1749" s="505"/>
    </row>
    <row r="1750" spans="19:23" ht="12">
      <c r="S1750" s="505"/>
      <c r="T1750" s="505"/>
      <c r="U1750" s="505"/>
      <c r="V1750" s="505"/>
      <c r="W1750" s="505"/>
    </row>
    <row r="1751" spans="19:23" ht="12">
      <c r="S1751" s="505"/>
      <c r="T1751" s="505"/>
      <c r="U1751" s="505"/>
      <c r="V1751" s="505"/>
      <c r="W1751" s="505"/>
    </row>
    <row r="1752" spans="19:23" ht="12">
      <c r="S1752" s="505"/>
      <c r="T1752" s="505"/>
      <c r="U1752" s="505"/>
      <c r="V1752" s="505"/>
      <c r="W1752" s="505"/>
    </row>
    <row r="1753" spans="19:23" ht="12">
      <c r="S1753" s="505"/>
      <c r="T1753" s="505"/>
      <c r="U1753" s="505"/>
      <c r="V1753" s="505"/>
      <c r="W1753" s="505"/>
    </row>
    <row r="1754" spans="19:23" ht="12">
      <c r="S1754" s="505"/>
      <c r="T1754" s="505"/>
      <c r="U1754" s="505"/>
      <c r="V1754" s="505"/>
      <c r="W1754" s="505"/>
    </row>
    <row r="1755" spans="19:23" ht="12">
      <c r="S1755" s="505"/>
      <c r="T1755" s="505"/>
      <c r="U1755" s="505"/>
      <c r="V1755" s="505"/>
      <c r="W1755" s="505"/>
    </row>
    <row r="1756" spans="19:23" ht="12">
      <c r="S1756" s="505"/>
      <c r="T1756" s="505"/>
      <c r="U1756" s="505"/>
      <c r="V1756" s="505"/>
      <c r="W1756" s="505"/>
    </row>
    <row r="1757" spans="19:23" ht="12">
      <c r="S1757" s="505"/>
      <c r="T1757" s="505"/>
      <c r="U1757" s="505"/>
      <c r="V1757" s="505"/>
      <c r="W1757" s="505"/>
    </row>
    <row r="1758" spans="19:23" ht="12">
      <c r="S1758" s="505"/>
      <c r="T1758" s="505"/>
      <c r="U1758" s="505"/>
      <c r="V1758" s="505"/>
      <c r="W1758" s="505"/>
    </row>
    <row r="1759" spans="19:23" ht="12">
      <c r="S1759" s="505"/>
      <c r="T1759" s="505"/>
      <c r="U1759" s="505"/>
      <c r="V1759" s="505"/>
      <c r="W1759" s="505"/>
    </row>
    <row r="1760" spans="19:23" ht="12">
      <c r="S1760" s="505"/>
      <c r="T1760" s="505"/>
      <c r="U1760" s="505"/>
      <c r="V1760" s="505"/>
      <c r="W1760" s="505"/>
    </row>
    <row r="1761" spans="19:23" ht="12">
      <c r="S1761" s="505"/>
      <c r="T1761" s="505"/>
      <c r="U1761" s="505"/>
      <c r="V1761" s="505"/>
      <c r="W1761" s="505"/>
    </row>
    <row r="1762" spans="19:23" ht="12">
      <c r="S1762" s="505"/>
      <c r="T1762" s="505"/>
      <c r="U1762" s="505"/>
      <c r="V1762" s="505"/>
      <c r="W1762" s="505"/>
    </row>
    <row r="1763" spans="19:23" ht="12">
      <c r="S1763" s="505"/>
      <c r="T1763" s="505"/>
      <c r="U1763" s="505"/>
      <c r="V1763" s="505"/>
      <c r="W1763" s="505"/>
    </row>
    <row r="1764" spans="19:23" ht="12">
      <c r="S1764" s="505"/>
      <c r="T1764" s="505"/>
      <c r="U1764" s="505"/>
      <c r="V1764" s="505"/>
      <c r="W1764" s="505"/>
    </row>
    <row r="1765" spans="19:23" ht="12">
      <c r="S1765" s="505"/>
      <c r="T1765" s="505"/>
      <c r="U1765" s="505"/>
      <c r="V1765" s="505"/>
      <c r="W1765" s="505"/>
    </row>
    <row r="1766" spans="19:23" ht="12">
      <c r="S1766" s="505"/>
      <c r="T1766" s="505"/>
      <c r="U1766" s="505"/>
      <c r="V1766" s="505"/>
      <c r="W1766" s="505"/>
    </row>
    <row r="1767" spans="19:23" ht="12">
      <c r="S1767" s="505"/>
      <c r="T1767" s="505"/>
      <c r="U1767" s="505"/>
      <c r="V1767" s="505"/>
      <c r="W1767" s="505"/>
    </row>
    <row r="1768" spans="19:23" ht="12">
      <c r="S1768" s="505"/>
      <c r="T1768" s="505"/>
      <c r="U1768" s="505"/>
      <c r="V1768" s="505"/>
      <c r="W1768" s="505"/>
    </row>
    <row r="1769" spans="19:23" ht="12">
      <c r="S1769" s="505"/>
      <c r="T1769" s="505"/>
      <c r="U1769" s="505"/>
      <c r="V1769" s="505"/>
      <c r="W1769" s="505"/>
    </row>
    <row r="1770" spans="19:23" ht="12">
      <c r="S1770" s="505"/>
      <c r="T1770" s="505"/>
      <c r="U1770" s="505"/>
      <c r="V1770" s="505"/>
      <c r="W1770" s="505"/>
    </row>
    <row r="1771" spans="19:23" ht="12">
      <c r="S1771" s="505"/>
      <c r="T1771" s="505"/>
      <c r="U1771" s="505"/>
      <c r="V1771" s="505"/>
      <c r="W1771" s="505"/>
    </row>
    <row r="1772" spans="19:23" ht="12">
      <c r="S1772" s="505"/>
      <c r="T1772" s="505"/>
      <c r="U1772" s="505"/>
      <c r="V1772" s="505"/>
      <c r="W1772" s="505"/>
    </row>
    <row r="1773" spans="19:23" ht="12">
      <c r="S1773" s="505"/>
      <c r="T1773" s="505"/>
      <c r="U1773" s="505"/>
      <c r="V1773" s="505"/>
      <c r="W1773" s="505"/>
    </row>
    <row r="1774" spans="19:23" ht="12">
      <c r="S1774" s="505"/>
      <c r="T1774" s="505"/>
      <c r="U1774" s="505"/>
      <c r="V1774" s="505"/>
      <c r="W1774" s="505"/>
    </row>
    <row r="1775" spans="19:23" ht="12">
      <c r="S1775" s="505"/>
      <c r="T1775" s="505"/>
      <c r="U1775" s="505"/>
      <c r="V1775" s="505"/>
      <c r="W1775" s="505"/>
    </row>
    <row r="1776" spans="19:23" ht="12">
      <c r="S1776" s="505"/>
      <c r="T1776" s="505"/>
      <c r="U1776" s="505"/>
      <c r="V1776" s="505"/>
      <c r="W1776" s="505"/>
    </row>
    <row r="1777" spans="19:23" ht="12">
      <c r="S1777" s="505"/>
      <c r="T1777" s="505"/>
      <c r="U1777" s="505"/>
      <c r="V1777" s="505"/>
      <c r="W1777" s="505"/>
    </row>
    <row r="1778" spans="19:23" ht="12">
      <c r="S1778" s="505"/>
      <c r="T1778" s="505"/>
      <c r="U1778" s="505"/>
      <c r="V1778" s="505"/>
      <c r="W1778" s="505"/>
    </row>
    <row r="1779" spans="19:23" ht="12">
      <c r="S1779" s="505"/>
      <c r="T1779" s="505"/>
      <c r="U1779" s="505"/>
      <c r="V1779" s="505"/>
      <c r="W1779" s="505"/>
    </row>
    <row r="1780" spans="19:23" ht="12">
      <c r="S1780" s="505"/>
      <c r="T1780" s="505"/>
      <c r="U1780" s="505"/>
      <c r="V1780" s="505"/>
      <c r="W1780" s="505"/>
    </row>
    <row r="1781" spans="19:23" ht="12">
      <c r="S1781" s="505"/>
      <c r="T1781" s="505"/>
      <c r="U1781" s="505"/>
      <c r="V1781" s="505"/>
      <c r="W1781" s="505"/>
    </row>
    <row r="1782" spans="19:23" ht="12">
      <c r="S1782" s="505"/>
      <c r="T1782" s="505"/>
      <c r="U1782" s="505"/>
      <c r="V1782" s="505"/>
      <c r="W1782" s="505"/>
    </row>
    <row r="1783" spans="19:23" ht="12">
      <c r="S1783" s="505"/>
      <c r="T1783" s="505"/>
      <c r="U1783" s="505"/>
      <c r="V1783" s="505"/>
      <c r="W1783" s="505"/>
    </row>
    <row r="1784" spans="19:23" ht="12">
      <c r="S1784" s="505"/>
      <c r="T1784" s="505"/>
      <c r="U1784" s="505"/>
      <c r="V1784" s="505"/>
      <c r="W1784" s="505"/>
    </row>
    <row r="1785" spans="19:23" ht="12">
      <c r="S1785" s="505"/>
      <c r="T1785" s="505"/>
      <c r="U1785" s="505"/>
      <c r="V1785" s="505"/>
      <c r="W1785" s="505"/>
    </row>
    <row r="1786" spans="19:23" ht="12">
      <c r="S1786" s="505"/>
      <c r="T1786" s="505"/>
      <c r="U1786" s="505"/>
      <c r="V1786" s="505"/>
      <c r="W1786" s="505"/>
    </row>
    <row r="1787" spans="19:23" ht="12">
      <c r="S1787" s="505"/>
      <c r="T1787" s="505"/>
      <c r="U1787" s="505"/>
      <c r="V1787" s="505"/>
      <c r="W1787" s="505"/>
    </row>
    <row r="1788" spans="19:23" ht="12">
      <c r="S1788" s="505"/>
      <c r="T1788" s="505"/>
      <c r="U1788" s="505"/>
      <c r="V1788" s="505"/>
      <c r="W1788" s="505"/>
    </row>
    <row r="1789" spans="19:23" ht="12">
      <c r="S1789" s="505"/>
      <c r="T1789" s="505"/>
      <c r="U1789" s="505"/>
      <c r="V1789" s="505"/>
      <c r="W1789" s="505"/>
    </row>
    <row r="1790" spans="19:23" ht="12">
      <c r="S1790" s="505"/>
      <c r="T1790" s="505"/>
      <c r="U1790" s="505"/>
      <c r="V1790" s="505"/>
      <c r="W1790" s="505"/>
    </row>
    <row r="1791" spans="19:23" ht="12">
      <c r="S1791" s="505"/>
      <c r="T1791" s="505"/>
      <c r="U1791" s="505"/>
      <c r="V1791" s="505"/>
      <c r="W1791" s="505"/>
    </row>
    <row r="1792" spans="19:23" ht="12">
      <c r="S1792" s="505"/>
      <c r="T1792" s="505"/>
      <c r="U1792" s="505"/>
      <c r="V1792" s="505"/>
      <c r="W1792" s="505"/>
    </row>
    <row r="1793" spans="19:23" ht="12">
      <c r="S1793" s="505"/>
      <c r="T1793" s="505"/>
      <c r="U1793" s="505"/>
      <c r="V1793" s="505"/>
      <c r="W1793" s="505"/>
    </row>
    <row r="1794" spans="19:23" ht="12">
      <c r="S1794" s="505"/>
      <c r="T1794" s="505"/>
      <c r="U1794" s="505"/>
      <c r="V1794" s="505"/>
      <c r="W1794" s="505"/>
    </row>
    <row r="1795" spans="19:23" ht="12">
      <c r="S1795" s="505"/>
      <c r="T1795" s="505"/>
      <c r="U1795" s="505"/>
      <c r="V1795" s="505"/>
      <c r="W1795" s="505"/>
    </row>
    <row r="1796" spans="19:23" ht="12">
      <c r="S1796" s="505"/>
      <c r="T1796" s="505"/>
      <c r="U1796" s="505"/>
      <c r="V1796" s="505"/>
      <c r="W1796" s="505"/>
    </row>
    <row r="1797" spans="19:23" ht="12">
      <c r="S1797" s="505"/>
      <c r="T1797" s="505"/>
      <c r="U1797" s="505"/>
      <c r="V1797" s="505"/>
      <c r="W1797" s="505"/>
    </row>
    <row r="1798" spans="19:23" ht="12">
      <c r="S1798" s="505"/>
      <c r="T1798" s="505"/>
      <c r="U1798" s="505"/>
      <c r="V1798" s="505"/>
      <c r="W1798" s="505"/>
    </row>
    <row r="1799" spans="19:23" ht="12">
      <c r="S1799" s="505"/>
      <c r="T1799" s="505"/>
      <c r="U1799" s="505"/>
      <c r="V1799" s="505"/>
      <c r="W1799" s="505"/>
    </row>
    <row r="1800" spans="19:23" ht="12">
      <c r="S1800" s="505"/>
      <c r="T1800" s="505"/>
      <c r="U1800" s="505"/>
      <c r="V1800" s="505"/>
      <c r="W1800" s="505"/>
    </row>
    <row r="1801" spans="19:23" ht="12">
      <c r="S1801" s="505"/>
      <c r="T1801" s="505"/>
      <c r="U1801" s="505"/>
      <c r="V1801" s="505"/>
      <c r="W1801" s="505"/>
    </row>
    <row r="1802" spans="19:23" ht="12">
      <c r="S1802" s="505"/>
      <c r="T1802" s="505"/>
      <c r="U1802" s="505"/>
      <c r="V1802" s="505"/>
      <c r="W1802" s="505"/>
    </row>
    <row r="1803" spans="19:23" ht="12">
      <c r="S1803" s="505"/>
      <c r="T1803" s="505"/>
      <c r="U1803" s="505"/>
      <c r="V1803" s="505"/>
      <c r="W1803" s="505"/>
    </row>
    <row r="1804" spans="19:23" ht="12">
      <c r="S1804" s="505"/>
      <c r="T1804" s="505"/>
      <c r="U1804" s="505"/>
      <c r="V1804" s="505"/>
      <c r="W1804" s="505"/>
    </row>
    <row r="1805" spans="19:23" ht="12">
      <c r="S1805" s="505"/>
      <c r="T1805" s="505"/>
      <c r="U1805" s="505"/>
      <c r="V1805" s="505"/>
      <c r="W1805" s="505"/>
    </row>
    <row r="1806" spans="19:23" ht="12">
      <c r="S1806" s="505"/>
      <c r="T1806" s="505"/>
      <c r="U1806" s="505"/>
      <c r="V1806" s="505"/>
      <c r="W1806" s="505"/>
    </row>
    <row r="1807" spans="19:23" ht="12">
      <c r="S1807" s="505"/>
      <c r="T1807" s="505"/>
      <c r="U1807" s="505"/>
      <c r="V1807" s="505"/>
      <c r="W1807" s="505"/>
    </row>
    <row r="1808" spans="19:23" ht="12">
      <c r="S1808" s="505"/>
      <c r="T1808" s="505"/>
      <c r="U1808" s="505"/>
      <c r="V1808" s="505"/>
      <c r="W1808" s="505"/>
    </row>
    <row r="1809" spans="19:23" ht="12">
      <c r="S1809" s="505"/>
      <c r="T1809" s="505"/>
      <c r="U1809" s="505"/>
      <c r="V1809" s="505"/>
      <c r="W1809" s="505"/>
    </row>
    <row r="1810" spans="19:23" ht="12">
      <c r="S1810" s="505"/>
      <c r="T1810" s="505"/>
      <c r="U1810" s="505"/>
      <c r="V1810" s="505"/>
      <c r="W1810" s="505"/>
    </row>
    <row r="1811" spans="19:23" ht="12">
      <c r="S1811" s="505"/>
      <c r="T1811" s="505"/>
      <c r="U1811" s="505"/>
      <c r="V1811" s="505"/>
      <c r="W1811" s="505"/>
    </row>
    <row r="1812" spans="19:23" ht="12">
      <c r="S1812" s="505"/>
      <c r="T1812" s="505"/>
      <c r="U1812" s="505"/>
      <c r="V1812" s="505"/>
      <c r="W1812" s="505"/>
    </row>
    <row r="1813" spans="19:23" ht="12">
      <c r="S1813" s="505"/>
      <c r="T1813" s="505"/>
      <c r="U1813" s="505"/>
      <c r="V1813" s="505"/>
      <c r="W1813" s="505"/>
    </row>
    <row r="1814" spans="19:23" ht="12">
      <c r="S1814" s="505"/>
      <c r="T1814" s="505"/>
      <c r="U1814" s="505"/>
      <c r="V1814" s="505"/>
      <c r="W1814" s="505"/>
    </row>
    <row r="1815" spans="19:23" ht="12">
      <c r="S1815" s="505"/>
      <c r="T1815" s="505"/>
      <c r="U1815" s="505"/>
      <c r="V1815" s="505"/>
      <c r="W1815" s="505"/>
    </row>
    <row r="1816" spans="19:23" ht="12">
      <c r="S1816" s="505"/>
      <c r="T1816" s="505"/>
      <c r="U1816" s="505"/>
      <c r="V1816" s="505"/>
      <c r="W1816" s="505"/>
    </row>
    <row r="1817" spans="19:23" ht="12">
      <c r="S1817" s="505"/>
      <c r="T1817" s="505"/>
      <c r="U1817" s="505"/>
      <c r="V1817" s="505"/>
      <c r="W1817" s="505"/>
    </row>
    <row r="1818" spans="19:23" ht="12">
      <c r="S1818" s="505"/>
      <c r="T1818" s="505"/>
      <c r="U1818" s="505"/>
      <c r="V1818" s="505"/>
      <c r="W1818" s="505"/>
    </row>
    <row r="1819" spans="19:23" ht="12">
      <c r="S1819" s="505"/>
      <c r="T1819" s="505"/>
      <c r="U1819" s="505"/>
      <c r="V1819" s="505"/>
      <c r="W1819" s="505"/>
    </row>
    <row r="1820" spans="19:23" ht="12">
      <c r="S1820" s="505"/>
      <c r="T1820" s="505"/>
      <c r="U1820" s="505"/>
      <c r="V1820" s="505"/>
      <c r="W1820" s="505"/>
    </row>
    <row r="1821" spans="19:23" ht="12">
      <c r="S1821" s="505"/>
      <c r="T1821" s="505"/>
      <c r="U1821" s="505"/>
      <c r="V1821" s="505"/>
      <c r="W1821" s="505"/>
    </row>
    <row r="1822" spans="19:23" ht="12">
      <c r="S1822" s="505"/>
      <c r="T1822" s="505"/>
      <c r="U1822" s="505"/>
      <c r="V1822" s="505"/>
      <c r="W1822" s="505"/>
    </row>
    <row r="1823" spans="19:23" ht="12">
      <c r="S1823" s="505"/>
      <c r="T1823" s="505"/>
      <c r="U1823" s="505"/>
      <c r="V1823" s="505"/>
      <c r="W1823" s="505"/>
    </row>
    <row r="1824" spans="19:23" ht="12">
      <c r="S1824" s="505"/>
      <c r="T1824" s="505"/>
      <c r="U1824" s="505"/>
      <c r="V1824" s="505"/>
      <c r="W1824" s="505"/>
    </row>
    <row r="1825" spans="19:23" ht="12">
      <c r="S1825" s="505"/>
      <c r="T1825" s="505"/>
      <c r="U1825" s="505"/>
      <c r="V1825" s="505"/>
      <c r="W1825" s="505"/>
    </row>
    <row r="1826" spans="19:23" ht="12">
      <c r="S1826" s="505"/>
      <c r="T1826" s="505"/>
      <c r="U1826" s="505"/>
      <c r="V1826" s="505"/>
      <c r="W1826" s="505"/>
    </row>
    <row r="1827" spans="19:23" ht="12">
      <c r="S1827" s="505"/>
      <c r="T1827" s="505"/>
      <c r="U1827" s="505"/>
      <c r="V1827" s="505"/>
      <c r="W1827" s="505"/>
    </row>
    <row r="1828" spans="19:23" ht="12">
      <c r="S1828" s="505"/>
      <c r="T1828" s="505"/>
      <c r="U1828" s="505"/>
      <c r="V1828" s="505"/>
      <c r="W1828" s="505"/>
    </row>
    <row r="1829" spans="19:23" ht="12">
      <c r="S1829" s="505"/>
      <c r="T1829" s="505"/>
      <c r="U1829" s="505"/>
      <c r="V1829" s="505"/>
      <c r="W1829" s="505"/>
    </row>
    <row r="1830" spans="19:23" ht="12">
      <c r="S1830" s="505"/>
      <c r="T1830" s="505"/>
      <c r="U1830" s="505"/>
      <c r="V1830" s="505"/>
      <c r="W1830" s="505"/>
    </row>
    <row r="1831" spans="19:23" ht="12">
      <c r="S1831" s="505"/>
      <c r="T1831" s="505"/>
      <c r="U1831" s="505"/>
      <c r="V1831" s="505"/>
      <c r="W1831" s="505"/>
    </row>
    <row r="1832" spans="19:23" ht="12">
      <c r="S1832" s="505"/>
      <c r="T1832" s="505"/>
      <c r="U1832" s="505"/>
      <c r="V1832" s="505"/>
      <c r="W1832" s="505"/>
    </row>
    <row r="1833" spans="19:23" ht="12">
      <c r="S1833" s="505"/>
      <c r="T1833" s="505"/>
      <c r="U1833" s="505"/>
      <c r="V1833" s="505"/>
      <c r="W1833" s="505"/>
    </row>
    <row r="1834" spans="19:23" ht="12">
      <c r="S1834" s="505"/>
      <c r="T1834" s="505"/>
      <c r="U1834" s="505"/>
      <c r="V1834" s="505"/>
      <c r="W1834" s="505"/>
    </row>
    <row r="1835" spans="19:23" ht="12">
      <c r="S1835" s="505"/>
      <c r="T1835" s="505"/>
      <c r="U1835" s="505"/>
      <c r="V1835" s="505"/>
      <c r="W1835" s="505"/>
    </row>
    <row r="1836" spans="19:23" ht="12">
      <c r="S1836" s="505"/>
      <c r="T1836" s="505"/>
      <c r="U1836" s="505"/>
      <c r="V1836" s="505"/>
      <c r="W1836" s="505"/>
    </row>
    <row r="1837" spans="19:23" ht="12">
      <c r="S1837" s="505"/>
      <c r="T1837" s="505"/>
      <c r="U1837" s="505"/>
      <c r="V1837" s="505"/>
      <c r="W1837" s="505"/>
    </row>
    <row r="1838" spans="19:23" ht="12">
      <c r="S1838" s="505"/>
      <c r="T1838" s="505"/>
      <c r="U1838" s="505"/>
      <c r="V1838" s="505"/>
      <c r="W1838" s="505"/>
    </row>
    <row r="1839" spans="19:23" ht="12">
      <c r="S1839" s="505"/>
      <c r="T1839" s="505"/>
      <c r="U1839" s="505"/>
      <c r="V1839" s="505"/>
      <c r="W1839" s="505"/>
    </row>
    <row r="1840" spans="19:23" ht="12">
      <c r="S1840" s="505"/>
      <c r="T1840" s="505"/>
      <c r="U1840" s="505"/>
      <c r="V1840" s="505"/>
      <c r="W1840" s="505"/>
    </row>
    <row r="1841" spans="19:23" ht="12">
      <c r="S1841" s="505"/>
      <c r="T1841" s="505"/>
      <c r="U1841" s="505"/>
      <c r="V1841" s="505"/>
      <c r="W1841" s="505"/>
    </row>
    <row r="1842" spans="19:23" ht="12">
      <c r="S1842" s="505"/>
      <c r="T1842" s="505"/>
      <c r="U1842" s="505"/>
      <c r="V1842" s="505"/>
      <c r="W1842" s="505"/>
    </row>
    <row r="1843" spans="19:23" ht="12">
      <c r="S1843" s="505"/>
      <c r="T1843" s="505"/>
      <c r="U1843" s="505"/>
      <c r="V1843" s="505"/>
      <c r="W1843" s="505"/>
    </row>
    <row r="1844" spans="19:23" ht="12">
      <c r="S1844" s="505"/>
      <c r="T1844" s="505"/>
      <c r="U1844" s="505"/>
      <c r="V1844" s="505"/>
      <c r="W1844" s="505"/>
    </row>
    <row r="1845" spans="19:23" ht="12">
      <c r="S1845" s="505"/>
      <c r="T1845" s="505"/>
      <c r="U1845" s="505"/>
      <c r="V1845" s="505"/>
      <c r="W1845" s="505"/>
    </row>
    <row r="1846" spans="19:23" ht="12">
      <c r="S1846" s="505"/>
      <c r="T1846" s="505"/>
      <c r="U1846" s="505"/>
      <c r="V1846" s="505"/>
      <c r="W1846" s="505"/>
    </row>
    <row r="1847" spans="19:23" ht="12">
      <c r="S1847" s="505"/>
      <c r="T1847" s="505"/>
      <c r="U1847" s="505"/>
      <c r="V1847" s="505"/>
      <c r="W1847" s="505"/>
    </row>
    <row r="1848" spans="19:23" ht="12">
      <c r="S1848" s="505"/>
      <c r="T1848" s="505"/>
      <c r="U1848" s="505"/>
      <c r="V1848" s="505"/>
      <c r="W1848" s="505"/>
    </row>
    <row r="1849" spans="19:23" ht="12">
      <c r="S1849" s="505"/>
      <c r="T1849" s="505"/>
      <c r="U1849" s="505"/>
      <c r="V1849" s="505"/>
      <c r="W1849" s="505"/>
    </row>
    <row r="1850" spans="19:23" ht="12">
      <c r="S1850" s="505"/>
      <c r="T1850" s="505"/>
      <c r="U1850" s="505"/>
      <c r="V1850" s="505"/>
      <c r="W1850" s="505"/>
    </row>
    <row r="1851" spans="19:23" ht="12">
      <c r="S1851" s="505"/>
      <c r="T1851" s="505"/>
      <c r="U1851" s="505"/>
      <c r="V1851" s="505"/>
      <c r="W1851" s="505"/>
    </row>
    <row r="1852" spans="19:23" ht="12">
      <c r="S1852" s="505"/>
      <c r="T1852" s="505"/>
      <c r="U1852" s="505"/>
      <c r="V1852" s="505"/>
      <c r="W1852" s="505"/>
    </row>
    <row r="1853" spans="19:23" ht="12">
      <c r="S1853" s="505"/>
      <c r="T1853" s="505"/>
      <c r="U1853" s="505"/>
      <c r="V1853" s="505"/>
      <c r="W1853" s="505"/>
    </row>
    <row r="1854" spans="19:23" ht="12">
      <c r="S1854" s="505"/>
      <c r="T1854" s="505"/>
      <c r="U1854" s="505"/>
      <c r="V1854" s="505"/>
      <c r="W1854" s="505"/>
    </row>
    <row r="1855" spans="19:23" ht="12">
      <c r="S1855" s="505"/>
      <c r="T1855" s="505"/>
      <c r="U1855" s="505"/>
      <c r="V1855" s="505"/>
      <c r="W1855" s="505"/>
    </row>
    <row r="1856" spans="19:23" ht="12">
      <c r="S1856" s="505"/>
      <c r="T1856" s="505"/>
      <c r="U1856" s="505"/>
      <c r="V1856" s="505"/>
      <c r="W1856" s="505"/>
    </row>
    <row r="1857" spans="19:23" ht="12">
      <c r="S1857" s="505"/>
      <c r="T1857" s="505"/>
      <c r="U1857" s="505"/>
      <c r="V1857" s="505"/>
      <c r="W1857" s="505"/>
    </row>
    <row r="1858" spans="19:23" ht="12">
      <c r="S1858" s="505"/>
      <c r="T1858" s="505"/>
      <c r="U1858" s="505"/>
      <c r="V1858" s="505"/>
      <c r="W1858" s="505"/>
    </row>
    <row r="1859" spans="19:23" ht="12">
      <c r="S1859" s="505"/>
      <c r="T1859" s="505"/>
      <c r="U1859" s="505"/>
      <c r="V1859" s="505"/>
      <c r="W1859" s="505"/>
    </row>
    <row r="1860" spans="19:23" ht="12">
      <c r="S1860" s="505"/>
      <c r="T1860" s="505"/>
      <c r="U1860" s="505"/>
      <c r="V1860" s="505"/>
      <c r="W1860" s="505"/>
    </row>
    <row r="1861" spans="19:23" ht="12">
      <c r="S1861" s="505"/>
      <c r="T1861" s="505"/>
      <c r="U1861" s="505"/>
      <c r="V1861" s="505"/>
      <c r="W1861" s="505"/>
    </row>
    <row r="1862" spans="19:23" ht="12">
      <c r="S1862" s="505"/>
      <c r="T1862" s="505"/>
      <c r="U1862" s="505"/>
      <c r="V1862" s="505"/>
      <c r="W1862" s="505"/>
    </row>
    <row r="1863" spans="19:23" ht="12">
      <c r="S1863" s="505"/>
      <c r="T1863" s="505"/>
      <c r="U1863" s="505"/>
      <c r="V1863" s="505"/>
      <c r="W1863" s="505"/>
    </row>
    <row r="1864" spans="19:23" ht="12">
      <c r="S1864" s="505"/>
      <c r="T1864" s="505"/>
      <c r="U1864" s="505"/>
      <c r="V1864" s="505"/>
      <c r="W1864" s="505"/>
    </row>
    <row r="1865" spans="19:23" ht="12">
      <c r="S1865" s="505"/>
      <c r="T1865" s="505"/>
      <c r="U1865" s="505"/>
      <c r="V1865" s="505"/>
      <c r="W1865" s="505"/>
    </row>
    <row r="1866" spans="19:23" ht="12">
      <c r="S1866" s="505"/>
      <c r="T1866" s="505"/>
      <c r="U1866" s="505"/>
      <c r="V1866" s="505"/>
      <c r="W1866" s="505"/>
    </row>
    <row r="1867" spans="19:23" ht="12">
      <c r="S1867" s="505"/>
      <c r="T1867" s="505"/>
      <c r="U1867" s="505"/>
      <c r="V1867" s="505"/>
      <c r="W1867" s="505"/>
    </row>
    <row r="1868" spans="19:23" ht="12">
      <c r="S1868" s="505"/>
      <c r="T1868" s="505"/>
      <c r="U1868" s="505"/>
      <c r="V1868" s="505"/>
      <c r="W1868" s="505"/>
    </row>
    <row r="1869" spans="19:23" ht="12">
      <c r="S1869" s="505"/>
      <c r="T1869" s="505"/>
      <c r="U1869" s="505"/>
      <c r="V1869" s="505"/>
      <c r="W1869" s="505"/>
    </row>
    <row r="1870" spans="19:23" ht="12">
      <c r="S1870" s="505"/>
      <c r="T1870" s="505"/>
      <c r="U1870" s="505"/>
      <c r="V1870" s="505"/>
      <c r="W1870" s="505"/>
    </row>
    <row r="1871" spans="19:23" ht="12">
      <c r="S1871" s="505"/>
      <c r="T1871" s="505"/>
      <c r="U1871" s="505"/>
      <c r="V1871" s="505"/>
      <c r="W1871" s="505"/>
    </row>
    <row r="1872" spans="19:23" ht="12">
      <c r="S1872" s="505"/>
      <c r="T1872" s="505"/>
      <c r="U1872" s="505"/>
      <c r="V1872" s="505"/>
      <c r="W1872" s="505"/>
    </row>
    <row r="1873" spans="19:23" ht="12">
      <c r="S1873" s="505"/>
      <c r="T1873" s="505"/>
      <c r="U1873" s="505"/>
      <c r="V1873" s="505"/>
      <c r="W1873" s="505"/>
    </row>
    <row r="1874" spans="19:23" ht="12">
      <c r="S1874" s="505"/>
      <c r="T1874" s="505"/>
      <c r="U1874" s="505"/>
      <c r="V1874" s="505"/>
      <c r="W1874" s="505"/>
    </row>
    <row r="1875" spans="19:23" ht="12">
      <c r="S1875" s="505"/>
      <c r="T1875" s="505"/>
      <c r="U1875" s="505"/>
      <c r="V1875" s="505"/>
      <c r="W1875" s="505"/>
    </row>
    <row r="1876" spans="19:23" ht="12">
      <c r="S1876" s="505"/>
      <c r="T1876" s="505"/>
      <c r="U1876" s="505"/>
      <c r="V1876" s="505"/>
      <c r="W1876" s="505"/>
    </row>
    <row r="1877" spans="19:23" ht="12">
      <c r="S1877" s="505"/>
      <c r="T1877" s="505"/>
      <c r="U1877" s="505"/>
      <c r="V1877" s="505"/>
      <c r="W1877" s="505"/>
    </row>
    <row r="1878" spans="19:23" ht="12">
      <c r="S1878" s="505"/>
      <c r="T1878" s="505"/>
      <c r="U1878" s="505"/>
      <c r="V1878" s="505"/>
      <c r="W1878" s="505"/>
    </row>
    <row r="1879" spans="19:23" ht="12">
      <c r="S1879" s="505"/>
      <c r="T1879" s="505"/>
      <c r="U1879" s="505"/>
      <c r="V1879" s="505"/>
      <c r="W1879" s="505"/>
    </row>
    <row r="1880" spans="19:23" ht="12">
      <c r="S1880" s="505"/>
      <c r="T1880" s="505"/>
      <c r="U1880" s="505"/>
      <c r="V1880" s="505"/>
      <c r="W1880" s="505"/>
    </row>
    <row r="1881" spans="19:23" ht="12">
      <c r="S1881" s="505"/>
      <c r="T1881" s="505"/>
      <c r="U1881" s="505"/>
      <c r="V1881" s="505"/>
      <c r="W1881" s="505"/>
    </row>
    <row r="1882" spans="19:23" ht="12">
      <c r="S1882" s="505"/>
      <c r="T1882" s="505"/>
      <c r="U1882" s="505"/>
      <c r="V1882" s="505"/>
      <c r="W1882" s="505"/>
    </row>
    <row r="1883" spans="19:23" ht="12">
      <c r="S1883" s="505"/>
      <c r="T1883" s="505"/>
      <c r="U1883" s="505"/>
      <c r="V1883" s="505"/>
      <c r="W1883" s="505"/>
    </row>
    <row r="1884" spans="19:23" ht="12">
      <c r="S1884" s="505"/>
      <c r="T1884" s="505"/>
      <c r="U1884" s="505"/>
      <c r="V1884" s="505"/>
      <c r="W1884" s="505"/>
    </row>
    <row r="1885" spans="19:23" ht="12">
      <c r="S1885" s="505"/>
      <c r="T1885" s="505"/>
      <c r="U1885" s="505"/>
      <c r="V1885" s="505"/>
      <c r="W1885" s="505"/>
    </row>
    <row r="1886" spans="19:23" ht="12">
      <c r="S1886" s="505"/>
      <c r="T1886" s="505"/>
      <c r="U1886" s="505"/>
      <c r="V1886" s="505"/>
      <c r="W1886" s="505"/>
    </row>
    <row r="1887" spans="19:23" ht="12">
      <c r="S1887" s="505"/>
      <c r="T1887" s="505"/>
      <c r="U1887" s="505"/>
      <c r="V1887" s="505"/>
      <c r="W1887" s="505"/>
    </row>
    <row r="1888" spans="19:23" ht="12">
      <c r="S1888" s="505"/>
      <c r="T1888" s="505"/>
      <c r="U1888" s="505"/>
      <c r="V1888" s="505"/>
      <c r="W1888" s="505"/>
    </row>
    <row r="1889" spans="19:23" ht="12">
      <c r="S1889" s="505"/>
      <c r="T1889" s="505"/>
      <c r="U1889" s="505"/>
      <c r="V1889" s="505"/>
      <c r="W1889" s="505"/>
    </row>
    <row r="1890" spans="19:23" ht="12">
      <c r="S1890" s="505"/>
      <c r="T1890" s="505"/>
      <c r="U1890" s="505"/>
      <c r="V1890" s="505"/>
      <c r="W1890" s="505"/>
    </row>
    <row r="1891" spans="19:23" ht="12">
      <c r="S1891" s="505"/>
      <c r="T1891" s="505"/>
      <c r="U1891" s="505"/>
      <c r="V1891" s="505"/>
      <c r="W1891" s="505"/>
    </row>
    <row r="1892" spans="19:23" ht="12">
      <c r="S1892" s="505"/>
      <c r="T1892" s="505"/>
      <c r="U1892" s="505"/>
      <c r="V1892" s="505"/>
      <c r="W1892" s="505"/>
    </row>
    <row r="1893" spans="19:23" ht="12">
      <c r="S1893" s="505"/>
      <c r="T1893" s="505"/>
      <c r="U1893" s="505"/>
      <c r="V1893" s="505"/>
      <c r="W1893" s="505"/>
    </row>
    <row r="1894" spans="19:23" ht="12">
      <c r="S1894" s="505"/>
      <c r="T1894" s="505"/>
      <c r="U1894" s="505"/>
      <c r="V1894" s="505"/>
      <c r="W1894" s="505"/>
    </row>
    <row r="1895" spans="19:23" ht="12">
      <c r="S1895" s="505"/>
      <c r="T1895" s="505"/>
      <c r="U1895" s="505"/>
      <c r="V1895" s="505"/>
      <c r="W1895" s="505"/>
    </row>
    <row r="1896" spans="19:23" ht="12">
      <c r="S1896" s="505"/>
      <c r="T1896" s="505"/>
      <c r="U1896" s="505"/>
      <c r="V1896" s="505"/>
      <c r="W1896" s="505"/>
    </row>
    <row r="1897" spans="19:23" ht="12">
      <c r="S1897" s="505"/>
      <c r="T1897" s="505"/>
      <c r="U1897" s="505"/>
      <c r="V1897" s="505"/>
      <c r="W1897" s="505"/>
    </row>
    <row r="1898" spans="19:23" ht="12">
      <c r="S1898" s="505"/>
      <c r="T1898" s="505"/>
      <c r="U1898" s="505"/>
      <c r="V1898" s="505"/>
      <c r="W1898" s="505"/>
    </row>
    <row r="1899" spans="19:23" ht="12">
      <c r="S1899" s="505"/>
      <c r="T1899" s="505"/>
      <c r="U1899" s="505"/>
      <c r="V1899" s="505"/>
      <c r="W1899" s="505"/>
    </row>
    <row r="1900" spans="19:23" ht="12">
      <c r="S1900" s="505"/>
      <c r="T1900" s="505"/>
      <c r="U1900" s="505"/>
      <c r="V1900" s="505"/>
      <c r="W1900" s="505"/>
    </row>
    <row r="1901" spans="19:23" ht="12">
      <c r="S1901" s="505"/>
      <c r="T1901" s="505"/>
      <c r="U1901" s="505"/>
      <c r="V1901" s="505"/>
      <c r="W1901" s="505"/>
    </row>
    <row r="1902" spans="19:23" ht="12">
      <c r="S1902" s="505"/>
      <c r="T1902" s="505"/>
      <c r="U1902" s="505"/>
      <c r="V1902" s="505"/>
      <c r="W1902" s="505"/>
    </row>
    <row r="1903" spans="19:23" ht="12">
      <c r="S1903" s="505"/>
      <c r="T1903" s="505"/>
      <c r="U1903" s="505"/>
      <c r="V1903" s="505"/>
      <c r="W1903" s="505"/>
    </row>
    <row r="1904" spans="19:23" ht="12">
      <c r="S1904" s="505"/>
      <c r="T1904" s="505"/>
      <c r="U1904" s="505"/>
      <c r="V1904" s="505"/>
      <c r="W1904" s="505"/>
    </row>
    <row r="1905" spans="19:23" ht="12">
      <c r="S1905" s="505"/>
      <c r="T1905" s="505"/>
      <c r="U1905" s="505"/>
      <c r="V1905" s="505"/>
      <c r="W1905" s="505"/>
    </row>
    <row r="1906" spans="19:23" ht="12">
      <c r="S1906" s="505"/>
      <c r="T1906" s="505"/>
      <c r="U1906" s="505"/>
      <c r="V1906" s="505"/>
      <c r="W1906" s="505"/>
    </row>
    <row r="1907" spans="19:23" ht="12">
      <c r="S1907" s="505"/>
      <c r="T1907" s="505"/>
      <c r="U1907" s="505"/>
      <c r="V1907" s="505"/>
      <c r="W1907" s="505"/>
    </row>
    <row r="1908" spans="19:23" ht="12">
      <c r="S1908" s="505"/>
      <c r="T1908" s="505"/>
      <c r="U1908" s="505"/>
      <c r="V1908" s="505"/>
      <c r="W1908" s="505"/>
    </row>
    <row r="1909" spans="19:23" ht="12">
      <c r="S1909" s="505"/>
      <c r="T1909" s="505"/>
      <c r="U1909" s="505"/>
      <c r="V1909" s="505"/>
      <c r="W1909" s="505"/>
    </row>
    <row r="1910" spans="19:23" ht="12">
      <c r="S1910" s="505"/>
      <c r="T1910" s="505"/>
      <c r="U1910" s="505"/>
      <c r="V1910" s="505"/>
      <c r="W1910" s="505"/>
    </row>
    <row r="1911" spans="19:23" ht="12">
      <c r="S1911" s="505"/>
      <c r="T1911" s="505"/>
      <c r="U1911" s="505"/>
      <c r="V1911" s="505"/>
      <c r="W1911" s="505"/>
    </row>
    <row r="1912" spans="19:23" ht="12">
      <c r="S1912" s="505"/>
      <c r="T1912" s="505"/>
      <c r="U1912" s="505"/>
      <c r="V1912" s="505"/>
      <c r="W1912" s="505"/>
    </row>
    <row r="1913" spans="19:23" ht="12">
      <c r="S1913" s="505"/>
      <c r="T1913" s="505"/>
      <c r="U1913" s="505"/>
      <c r="V1913" s="505"/>
      <c r="W1913" s="505"/>
    </row>
    <row r="1914" spans="19:23" ht="12">
      <c r="S1914" s="505"/>
      <c r="T1914" s="505"/>
      <c r="U1914" s="505"/>
      <c r="V1914" s="505"/>
      <c r="W1914" s="505"/>
    </row>
    <row r="1915" spans="19:23" ht="12">
      <c r="S1915" s="505"/>
      <c r="T1915" s="505"/>
      <c r="U1915" s="505"/>
      <c r="V1915" s="505"/>
      <c r="W1915" s="505"/>
    </row>
    <row r="1916" spans="19:23" ht="12">
      <c r="S1916" s="505"/>
      <c r="T1916" s="505"/>
      <c r="U1916" s="505"/>
      <c r="V1916" s="505"/>
      <c r="W1916" s="505"/>
    </row>
    <row r="1917" spans="19:23" ht="12">
      <c r="S1917" s="505"/>
      <c r="T1917" s="505"/>
      <c r="U1917" s="505"/>
      <c r="V1917" s="505"/>
      <c r="W1917" s="505"/>
    </row>
    <row r="1918" spans="19:23" ht="12">
      <c r="S1918" s="505"/>
      <c r="T1918" s="505"/>
      <c r="U1918" s="505"/>
      <c r="V1918" s="505"/>
      <c r="W1918" s="505"/>
    </row>
    <row r="1919" spans="19:23" ht="12">
      <c r="S1919" s="505"/>
      <c r="T1919" s="505"/>
      <c r="U1919" s="505"/>
      <c r="V1919" s="505"/>
      <c r="W1919" s="505"/>
    </row>
    <row r="1920" spans="19:23" ht="12">
      <c r="S1920" s="505"/>
      <c r="T1920" s="505"/>
      <c r="U1920" s="505"/>
      <c r="V1920" s="505"/>
      <c r="W1920" s="505"/>
    </row>
    <row r="1921" spans="19:23" ht="12">
      <c r="S1921" s="505"/>
      <c r="T1921" s="505"/>
      <c r="U1921" s="505"/>
      <c r="V1921" s="505"/>
      <c r="W1921" s="505"/>
    </row>
    <row r="1922" spans="19:23" ht="12">
      <c r="S1922" s="505"/>
      <c r="T1922" s="505"/>
      <c r="U1922" s="505"/>
      <c r="V1922" s="505"/>
      <c r="W1922" s="505"/>
    </row>
    <row r="1923" spans="19:23" ht="12">
      <c r="S1923" s="505"/>
      <c r="T1923" s="505"/>
      <c r="U1923" s="505"/>
      <c r="V1923" s="505"/>
      <c r="W1923" s="505"/>
    </row>
    <row r="1924" spans="19:23" ht="12">
      <c r="S1924" s="505"/>
      <c r="T1924" s="505"/>
      <c r="U1924" s="505"/>
      <c r="V1924" s="505"/>
      <c r="W1924" s="505"/>
    </row>
    <row r="1925" spans="19:23" ht="12">
      <c r="S1925" s="505"/>
      <c r="T1925" s="505"/>
      <c r="U1925" s="505"/>
      <c r="V1925" s="505"/>
      <c r="W1925" s="505"/>
    </row>
    <row r="1926" spans="19:23" ht="12">
      <c r="S1926" s="505"/>
      <c r="T1926" s="505"/>
      <c r="U1926" s="505"/>
      <c r="V1926" s="505"/>
      <c r="W1926" s="505"/>
    </row>
    <row r="1927" spans="19:23" ht="12">
      <c r="S1927" s="505"/>
      <c r="T1927" s="505"/>
      <c r="U1927" s="505"/>
      <c r="V1927" s="505"/>
      <c r="W1927" s="505"/>
    </row>
    <row r="1928" spans="19:23" ht="12">
      <c r="S1928" s="505"/>
      <c r="T1928" s="505"/>
      <c r="U1928" s="505"/>
      <c r="V1928" s="505"/>
      <c r="W1928" s="505"/>
    </row>
    <row r="1929" spans="19:23" ht="12">
      <c r="S1929" s="505"/>
      <c r="T1929" s="505"/>
      <c r="U1929" s="505"/>
      <c r="V1929" s="505"/>
      <c r="W1929" s="505"/>
    </row>
    <row r="1930" spans="19:23" ht="12">
      <c r="S1930" s="505"/>
      <c r="T1930" s="505"/>
      <c r="U1930" s="505"/>
      <c r="V1930" s="505"/>
      <c r="W1930" s="505"/>
    </row>
    <row r="1931" spans="19:23" ht="12">
      <c r="S1931" s="505"/>
      <c r="T1931" s="505"/>
      <c r="U1931" s="505"/>
      <c r="V1931" s="505"/>
      <c r="W1931" s="505"/>
    </row>
    <row r="1932" spans="19:23" ht="12">
      <c r="S1932" s="505"/>
      <c r="T1932" s="505"/>
      <c r="U1932" s="505"/>
      <c r="V1932" s="505"/>
      <c r="W1932" s="505"/>
    </row>
    <row r="1933" spans="19:23" ht="12">
      <c r="S1933" s="505"/>
      <c r="T1933" s="505"/>
      <c r="U1933" s="505"/>
      <c r="V1933" s="505"/>
      <c r="W1933" s="505"/>
    </row>
    <row r="1934" spans="19:23" ht="12">
      <c r="S1934" s="505"/>
      <c r="T1934" s="505"/>
      <c r="U1934" s="505"/>
      <c r="V1934" s="505"/>
      <c r="W1934" s="505"/>
    </row>
    <row r="1935" spans="19:23" ht="12">
      <c r="S1935" s="505"/>
      <c r="T1935" s="505"/>
      <c r="U1935" s="505"/>
      <c r="V1935" s="505"/>
      <c r="W1935" s="505"/>
    </row>
    <row r="1936" spans="19:23" ht="12">
      <c r="S1936" s="505"/>
      <c r="T1936" s="505"/>
      <c r="U1936" s="505"/>
      <c r="V1936" s="505"/>
      <c r="W1936" s="505"/>
    </row>
    <row r="1937" spans="19:23" ht="12">
      <c r="S1937" s="505"/>
      <c r="T1937" s="505"/>
      <c r="U1937" s="505"/>
      <c r="V1937" s="505"/>
      <c r="W1937" s="505"/>
    </row>
    <row r="1938" spans="19:23" ht="12">
      <c r="S1938" s="505"/>
      <c r="T1938" s="505"/>
      <c r="U1938" s="505"/>
      <c r="V1938" s="505"/>
      <c r="W1938" s="505"/>
    </row>
    <row r="1939" spans="19:23" ht="12">
      <c r="S1939" s="505"/>
      <c r="T1939" s="505"/>
      <c r="U1939" s="505"/>
      <c r="V1939" s="505"/>
      <c r="W1939" s="505"/>
    </row>
    <row r="1940" spans="19:23" ht="12">
      <c r="S1940" s="505"/>
      <c r="T1940" s="505"/>
      <c r="U1940" s="505"/>
      <c r="V1940" s="505"/>
      <c r="W1940" s="505"/>
    </row>
    <row r="1941" spans="19:23" ht="12">
      <c r="S1941" s="505"/>
      <c r="T1941" s="505"/>
      <c r="U1941" s="505"/>
      <c r="V1941" s="505"/>
      <c r="W1941" s="505"/>
    </row>
    <row r="1942" spans="19:23" ht="12">
      <c r="S1942" s="505"/>
      <c r="T1942" s="505"/>
      <c r="U1942" s="505"/>
      <c r="V1942" s="505"/>
      <c r="W1942" s="505"/>
    </row>
    <row r="1943" spans="19:23" ht="12">
      <c r="S1943" s="505"/>
      <c r="T1943" s="505"/>
      <c r="U1943" s="505"/>
      <c r="V1943" s="505"/>
      <c r="W1943" s="505"/>
    </row>
    <row r="1944" spans="19:23" ht="12">
      <c r="S1944" s="505"/>
      <c r="T1944" s="505"/>
      <c r="U1944" s="505"/>
      <c r="V1944" s="505"/>
      <c r="W1944" s="505"/>
    </row>
    <row r="1945" spans="19:23" ht="12">
      <c r="S1945" s="505"/>
      <c r="T1945" s="505"/>
      <c r="U1945" s="505"/>
      <c r="V1945" s="505"/>
      <c r="W1945" s="505"/>
    </row>
    <row r="1946" spans="19:23" ht="12">
      <c r="S1946" s="505"/>
      <c r="T1946" s="505"/>
      <c r="U1946" s="505"/>
      <c r="V1946" s="505"/>
      <c r="W1946" s="505"/>
    </row>
    <row r="1947" spans="19:23" ht="12">
      <c r="S1947" s="505"/>
      <c r="T1947" s="505"/>
      <c r="U1947" s="505"/>
      <c r="V1947" s="505"/>
      <c r="W1947" s="505"/>
    </row>
    <row r="1948" spans="19:23" ht="12">
      <c r="S1948" s="505"/>
      <c r="T1948" s="505"/>
      <c r="U1948" s="505"/>
      <c r="V1948" s="505"/>
      <c r="W1948" s="505"/>
    </row>
    <row r="1949" spans="19:23" ht="12">
      <c r="S1949" s="505"/>
      <c r="T1949" s="505"/>
      <c r="U1949" s="505"/>
      <c r="V1949" s="505"/>
      <c r="W1949" s="505"/>
    </row>
    <row r="1950" spans="19:23" ht="12">
      <c r="S1950" s="505"/>
      <c r="T1950" s="505"/>
      <c r="U1950" s="505"/>
      <c r="V1950" s="505"/>
      <c r="W1950" s="505"/>
    </row>
    <row r="1951" spans="19:23" ht="12">
      <c r="S1951" s="505"/>
      <c r="T1951" s="505"/>
      <c r="U1951" s="505"/>
      <c r="V1951" s="505"/>
      <c r="W1951" s="505"/>
    </row>
    <row r="1952" spans="19:23" ht="12">
      <c r="S1952" s="505"/>
      <c r="T1952" s="505"/>
      <c r="U1952" s="505"/>
      <c r="V1952" s="505"/>
      <c r="W1952" s="505"/>
    </row>
    <row r="1953" spans="19:23" ht="12">
      <c r="S1953" s="505"/>
      <c r="T1953" s="505"/>
      <c r="U1953" s="505"/>
      <c r="V1953" s="505"/>
      <c r="W1953" s="505"/>
    </row>
    <row r="1954" spans="19:23" ht="12">
      <c r="S1954" s="505"/>
      <c r="T1954" s="505"/>
      <c r="U1954" s="505"/>
      <c r="V1954" s="505"/>
      <c r="W1954" s="505"/>
    </row>
    <row r="1955" spans="19:23" ht="12">
      <c r="S1955" s="505"/>
      <c r="T1955" s="505"/>
      <c r="U1955" s="505"/>
      <c r="V1955" s="505"/>
      <c r="W1955" s="505"/>
    </row>
    <row r="1956" spans="19:23" ht="12">
      <c r="S1956" s="505"/>
      <c r="T1956" s="505"/>
      <c r="U1956" s="505"/>
      <c r="V1956" s="505"/>
      <c r="W1956" s="505"/>
    </row>
    <row r="1957" spans="19:23" ht="12">
      <c r="S1957" s="505"/>
      <c r="T1957" s="505"/>
      <c r="U1957" s="505"/>
      <c r="V1957" s="505"/>
      <c r="W1957" s="505"/>
    </row>
    <row r="1958" spans="19:23" ht="12">
      <c r="S1958" s="505"/>
      <c r="T1958" s="505"/>
      <c r="U1958" s="505"/>
      <c r="V1958" s="505"/>
      <c r="W1958" s="505"/>
    </row>
    <row r="1959" spans="19:23" ht="12">
      <c r="S1959" s="505"/>
      <c r="T1959" s="505"/>
      <c r="U1959" s="505"/>
      <c r="V1959" s="505"/>
      <c r="W1959" s="505"/>
    </row>
    <row r="1960" spans="19:23" ht="12">
      <c r="S1960" s="505"/>
      <c r="T1960" s="505"/>
      <c r="U1960" s="505"/>
      <c r="V1960" s="505"/>
      <c r="W1960" s="505"/>
    </row>
    <row r="1961" spans="19:23" ht="12">
      <c r="S1961" s="505"/>
      <c r="T1961" s="505"/>
      <c r="U1961" s="505"/>
      <c r="V1961" s="505"/>
      <c r="W1961" s="505"/>
    </row>
    <row r="1962" spans="19:23" ht="12">
      <c r="S1962" s="505"/>
      <c r="T1962" s="505"/>
      <c r="U1962" s="505"/>
      <c r="V1962" s="505"/>
      <c r="W1962" s="505"/>
    </row>
    <row r="1963" spans="19:23" ht="12">
      <c r="S1963" s="505"/>
      <c r="T1963" s="505"/>
      <c r="U1963" s="505"/>
      <c r="V1963" s="505"/>
      <c r="W1963" s="505"/>
    </row>
    <row r="1964" spans="19:23" ht="12">
      <c r="S1964" s="505"/>
      <c r="T1964" s="505"/>
      <c r="U1964" s="505"/>
      <c r="V1964" s="505"/>
      <c r="W1964" s="505"/>
    </row>
    <row r="1965" spans="19:23" ht="12">
      <c r="S1965" s="505"/>
      <c r="T1965" s="505"/>
      <c r="U1965" s="505"/>
      <c r="V1965" s="505"/>
      <c r="W1965" s="505"/>
    </row>
    <row r="1966" spans="19:23" ht="12">
      <c r="S1966" s="505"/>
      <c r="T1966" s="505"/>
      <c r="U1966" s="505"/>
      <c r="V1966" s="505"/>
      <c r="W1966" s="505"/>
    </row>
    <row r="1967" spans="19:23" ht="12">
      <c r="S1967" s="505"/>
      <c r="T1967" s="505"/>
      <c r="U1967" s="505"/>
      <c r="V1967" s="505"/>
      <c r="W1967" s="505"/>
    </row>
    <row r="1968" spans="19:23" ht="12">
      <c r="S1968" s="505"/>
      <c r="T1968" s="505"/>
      <c r="U1968" s="505"/>
      <c r="V1968" s="505"/>
      <c r="W1968" s="505"/>
    </row>
    <row r="1969" spans="19:23" ht="12">
      <c r="S1969" s="505"/>
      <c r="T1969" s="505"/>
      <c r="U1969" s="505"/>
      <c r="V1969" s="505"/>
      <c r="W1969" s="505"/>
    </row>
    <row r="1970" spans="19:23" ht="12">
      <c r="S1970" s="505"/>
      <c r="T1970" s="505"/>
      <c r="U1970" s="505"/>
      <c r="V1970" s="505"/>
      <c r="W1970" s="505"/>
    </row>
    <row r="1971" spans="19:23" ht="12">
      <c r="S1971" s="505"/>
      <c r="T1971" s="505"/>
      <c r="U1971" s="505"/>
      <c r="V1971" s="505"/>
      <c r="W1971" s="505"/>
    </row>
    <row r="1972" spans="19:23" ht="12">
      <c r="S1972" s="505"/>
      <c r="T1972" s="505"/>
      <c r="U1972" s="505"/>
      <c r="V1972" s="505"/>
      <c r="W1972" s="505"/>
    </row>
    <row r="1973" spans="19:23" ht="12">
      <c r="S1973" s="505"/>
      <c r="T1973" s="505"/>
      <c r="U1973" s="505"/>
      <c r="V1973" s="505"/>
      <c r="W1973" s="505"/>
    </row>
    <row r="1974" spans="19:23" ht="12">
      <c r="S1974" s="505"/>
      <c r="T1974" s="505"/>
      <c r="U1974" s="505"/>
      <c r="V1974" s="505"/>
      <c r="W1974" s="505"/>
    </row>
    <row r="1975" spans="19:23" ht="12">
      <c r="S1975" s="505"/>
      <c r="T1975" s="505"/>
      <c r="U1975" s="505"/>
      <c r="V1975" s="505"/>
      <c r="W1975" s="505"/>
    </row>
    <row r="1976" spans="19:23" ht="12">
      <c r="S1976" s="505"/>
      <c r="T1976" s="505"/>
      <c r="U1976" s="505"/>
      <c r="V1976" s="505"/>
      <c r="W1976" s="505"/>
    </row>
    <row r="1977" spans="19:23" ht="12">
      <c r="S1977" s="505"/>
      <c r="T1977" s="505"/>
      <c r="U1977" s="505"/>
      <c r="V1977" s="505"/>
      <c r="W1977" s="505"/>
    </row>
    <row r="1978" spans="19:23" ht="12">
      <c r="S1978" s="505"/>
      <c r="T1978" s="505"/>
      <c r="U1978" s="505"/>
      <c r="V1978" s="505"/>
      <c r="W1978" s="505"/>
    </row>
    <row r="1979" spans="19:23" ht="12">
      <c r="S1979" s="505"/>
      <c r="T1979" s="505"/>
      <c r="U1979" s="505"/>
      <c r="V1979" s="505"/>
      <c r="W1979" s="505"/>
    </row>
    <row r="1980" spans="19:23" ht="12">
      <c r="S1980" s="505"/>
      <c r="T1980" s="505"/>
      <c r="U1980" s="505"/>
      <c r="V1980" s="505"/>
      <c r="W1980" s="505"/>
    </row>
    <row r="1981" spans="19:23" ht="12">
      <c r="S1981" s="505"/>
      <c r="T1981" s="505"/>
      <c r="U1981" s="505"/>
      <c r="V1981" s="505"/>
      <c r="W1981" s="505"/>
    </row>
    <row r="1982" spans="19:23" ht="12">
      <c r="S1982" s="505"/>
      <c r="T1982" s="505"/>
      <c r="U1982" s="505"/>
      <c r="V1982" s="505"/>
      <c r="W1982" s="505"/>
    </row>
    <row r="1983" spans="19:23" ht="12">
      <c r="S1983" s="505"/>
      <c r="T1983" s="505"/>
      <c r="U1983" s="505"/>
      <c r="V1983" s="505"/>
      <c r="W1983" s="505"/>
    </row>
    <row r="1984" spans="19:23" ht="12">
      <c r="S1984" s="505"/>
      <c r="T1984" s="505"/>
      <c r="U1984" s="505"/>
      <c r="V1984" s="505"/>
      <c r="W1984" s="505"/>
    </row>
    <row r="1985" spans="19:23" ht="12">
      <c r="S1985" s="505"/>
      <c r="T1985" s="505"/>
      <c r="U1985" s="505"/>
      <c r="V1985" s="505"/>
      <c r="W1985" s="505"/>
    </row>
    <row r="1986" spans="19:23" ht="12">
      <c r="S1986" s="505"/>
      <c r="T1986" s="505"/>
      <c r="U1986" s="505"/>
      <c r="V1986" s="505"/>
      <c r="W1986" s="505"/>
    </row>
    <row r="1987" spans="19:23" ht="12">
      <c r="S1987" s="505"/>
      <c r="T1987" s="505"/>
      <c r="U1987" s="505"/>
      <c r="V1987" s="505"/>
      <c r="W1987" s="505"/>
    </row>
    <row r="1988" spans="19:23" ht="12">
      <c r="S1988" s="505"/>
      <c r="T1988" s="505"/>
      <c r="U1988" s="505"/>
      <c r="V1988" s="505"/>
      <c r="W1988" s="505"/>
    </row>
    <row r="1989" spans="19:23" ht="12">
      <c r="S1989" s="505"/>
      <c r="T1989" s="505"/>
      <c r="U1989" s="505"/>
      <c r="V1989" s="505"/>
      <c r="W1989" s="505"/>
    </row>
    <row r="1990" spans="19:23" ht="12">
      <c r="S1990" s="505"/>
      <c r="T1990" s="505"/>
      <c r="U1990" s="505"/>
      <c r="V1990" s="505"/>
      <c r="W1990" s="505"/>
    </row>
    <row r="1991" spans="19:23" ht="12">
      <c r="S1991" s="505"/>
      <c r="T1991" s="505"/>
      <c r="U1991" s="505"/>
      <c r="V1991" s="505"/>
      <c r="W1991" s="505"/>
    </row>
    <row r="1992" spans="19:23" ht="12">
      <c r="S1992" s="505"/>
      <c r="T1992" s="505"/>
      <c r="U1992" s="505"/>
      <c r="V1992" s="505"/>
      <c r="W1992" s="505"/>
    </row>
    <row r="1993" spans="19:23" ht="12">
      <c r="S1993" s="505"/>
      <c r="T1993" s="505"/>
      <c r="U1993" s="505"/>
      <c r="V1993" s="505"/>
      <c r="W1993" s="505"/>
    </row>
    <row r="1994" spans="19:23" ht="12">
      <c r="S1994" s="505"/>
      <c r="T1994" s="505"/>
      <c r="U1994" s="505"/>
      <c r="V1994" s="505"/>
      <c r="W1994" s="505"/>
    </row>
    <row r="1995" spans="19:23" ht="12">
      <c r="S1995" s="505"/>
      <c r="T1995" s="505"/>
      <c r="U1995" s="505"/>
      <c r="V1995" s="505"/>
      <c r="W1995" s="505"/>
    </row>
    <row r="1996" spans="19:23" ht="12">
      <c r="S1996" s="505"/>
      <c r="T1996" s="505"/>
      <c r="U1996" s="505"/>
      <c r="V1996" s="505"/>
      <c r="W1996" s="505"/>
    </row>
    <row r="1997" spans="19:23" ht="12">
      <c r="S1997" s="505"/>
      <c r="T1997" s="505"/>
      <c r="U1997" s="505"/>
      <c r="V1997" s="505"/>
      <c r="W1997" s="505"/>
    </row>
    <row r="1998" spans="19:23" ht="12">
      <c r="S1998" s="505"/>
      <c r="T1998" s="505"/>
      <c r="U1998" s="505"/>
      <c r="V1998" s="505"/>
      <c r="W1998" s="505"/>
    </row>
    <row r="1999" spans="19:23" ht="12">
      <c r="S1999" s="505"/>
      <c r="T1999" s="505"/>
      <c r="U1999" s="505"/>
      <c r="V1999" s="505"/>
      <c r="W1999" s="505"/>
    </row>
    <row r="2000" spans="19:23" ht="12">
      <c r="S2000" s="505"/>
      <c r="T2000" s="505"/>
      <c r="U2000" s="505"/>
      <c r="V2000" s="505"/>
      <c r="W2000" s="505"/>
    </row>
    <row r="2001" spans="19:23" ht="12">
      <c r="S2001" s="505"/>
      <c r="T2001" s="505"/>
      <c r="U2001" s="505"/>
      <c r="V2001" s="505"/>
      <c r="W2001" s="505"/>
    </row>
    <row r="2002" spans="19:23" ht="12">
      <c r="S2002" s="505"/>
      <c r="T2002" s="505"/>
      <c r="U2002" s="505"/>
      <c r="V2002" s="505"/>
      <c r="W2002" s="505"/>
    </row>
    <row r="2003" spans="19:23" ht="12">
      <c r="S2003" s="505"/>
      <c r="T2003" s="505"/>
      <c r="U2003" s="505"/>
      <c r="V2003" s="505"/>
      <c r="W2003" s="505"/>
    </row>
    <row r="2004" spans="19:23" ht="12">
      <c r="S2004" s="505"/>
      <c r="T2004" s="505"/>
      <c r="U2004" s="505"/>
      <c r="V2004" s="505"/>
      <c r="W2004" s="505"/>
    </row>
    <row r="2005" spans="19:23" ht="12">
      <c r="S2005" s="505"/>
      <c r="T2005" s="505"/>
      <c r="U2005" s="505"/>
      <c r="V2005" s="505"/>
      <c r="W2005" s="505"/>
    </row>
    <row r="2006" spans="19:23" ht="12">
      <c r="S2006" s="505"/>
      <c r="T2006" s="505"/>
      <c r="U2006" s="505"/>
      <c r="V2006" s="505"/>
      <c r="W2006" s="505"/>
    </row>
    <row r="2007" spans="19:23" ht="12">
      <c r="S2007" s="505"/>
      <c r="T2007" s="505"/>
      <c r="U2007" s="505"/>
      <c r="V2007" s="505"/>
      <c r="W2007" s="505"/>
    </row>
    <row r="2008" spans="19:23" ht="12">
      <c r="S2008" s="505"/>
      <c r="T2008" s="505"/>
      <c r="U2008" s="505"/>
      <c r="V2008" s="505"/>
      <c r="W2008" s="505"/>
    </row>
    <row r="2009" spans="19:23" ht="12">
      <c r="S2009" s="505"/>
      <c r="T2009" s="505"/>
      <c r="U2009" s="505"/>
      <c r="V2009" s="505"/>
      <c r="W2009" s="505"/>
    </row>
    <row r="2010" spans="19:23" ht="12">
      <c r="S2010" s="505"/>
      <c r="T2010" s="505"/>
      <c r="U2010" s="505"/>
      <c r="V2010" s="505"/>
      <c r="W2010" s="505"/>
    </row>
    <row r="2011" spans="19:23" ht="12">
      <c r="S2011" s="505"/>
      <c r="T2011" s="505"/>
      <c r="U2011" s="505"/>
      <c r="V2011" s="505"/>
      <c r="W2011" s="505"/>
    </row>
    <row r="2012" spans="19:23" ht="12">
      <c r="S2012" s="505"/>
      <c r="T2012" s="505"/>
      <c r="U2012" s="505"/>
      <c r="V2012" s="505"/>
      <c r="W2012" s="505"/>
    </row>
    <row r="2013" spans="19:23" ht="12">
      <c r="S2013" s="505"/>
      <c r="T2013" s="505"/>
      <c r="U2013" s="505"/>
      <c r="V2013" s="505"/>
      <c r="W2013" s="505"/>
    </row>
    <row r="2014" spans="19:23" ht="12">
      <c r="S2014" s="505"/>
      <c r="T2014" s="505"/>
      <c r="U2014" s="505"/>
      <c r="V2014" s="505"/>
      <c r="W2014" s="505"/>
    </row>
    <row r="2015" spans="19:23" ht="12">
      <c r="S2015" s="505"/>
      <c r="T2015" s="505"/>
      <c r="U2015" s="505"/>
      <c r="V2015" s="505"/>
      <c r="W2015" s="505"/>
    </row>
    <row r="2016" spans="19:23" ht="12">
      <c r="S2016" s="505"/>
      <c r="T2016" s="505"/>
      <c r="U2016" s="505"/>
      <c r="V2016" s="505"/>
      <c r="W2016" s="505"/>
    </row>
    <row r="2017" spans="19:23" ht="12">
      <c r="S2017" s="505"/>
      <c r="T2017" s="505"/>
      <c r="U2017" s="505"/>
      <c r="V2017" s="505"/>
      <c r="W2017" s="505"/>
    </row>
    <row r="2018" spans="19:23" ht="12">
      <c r="S2018" s="505"/>
      <c r="T2018" s="505"/>
      <c r="U2018" s="505"/>
      <c r="V2018" s="505"/>
      <c r="W2018" s="505"/>
    </row>
    <row r="2019" spans="19:23" ht="12">
      <c r="S2019" s="505"/>
      <c r="T2019" s="505"/>
      <c r="U2019" s="505"/>
      <c r="V2019" s="505"/>
      <c r="W2019" s="505"/>
    </row>
    <row r="2020" spans="19:23" ht="12">
      <c r="S2020" s="505"/>
      <c r="T2020" s="505"/>
      <c r="U2020" s="505"/>
      <c r="V2020" s="505"/>
      <c r="W2020" s="505"/>
    </row>
    <row r="2021" spans="19:23" ht="12">
      <c r="S2021" s="505"/>
      <c r="T2021" s="505"/>
      <c r="U2021" s="505"/>
      <c r="V2021" s="505"/>
      <c r="W2021" s="505"/>
    </row>
    <row r="2022" spans="19:23" ht="12">
      <c r="S2022" s="505"/>
      <c r="T2022" s="505"/>
      <c r="U2022" s="505"/>
      <c r="V2022" s="505"/>
      <c r="W2022" s="505"/>
    </row>
    <row r="2023" spans="19:23" ht="12">
      <c r="S2023" s="505"/>
      <c r="T2023" s="505"/>
      <c r="U2023" s="505"/>
      <c r="V2023" s="505"/>
      <c r="W2023" s="505"/>
    </row>
    <row r="2024" spans="19:23" ht="12">
      <c r="S2024" s="505"/>
      <c r="T2024" s="505"/>
      <c r="U2024" s="505"/>
      <c r="V2024" s="505"/>
      <c r="W2024" s="505"/>
    </row>
    <row r="2025" spans="19:23" ht="12">
      <c r="S2025" s="505"/>
      <c r="T2025" s="505"/>
      <c r="U2025" s="505"/>
      <c r="V2025" s="505"/>
      <c r="W2025" s="505"/>
    </row>
    <row r="2026" spans="19:23" ht="12">
      <c r="S2026" s="505"/>
      <c r="T2026" s="505"/>
      <c r="U2026" s="505"/>
      <c r="V2026" s="505"/>
      <c r="W2026" s="505"/>
    </row>
    <row r="2027" spans="19:23" ht="12">
      <c r="S2027" s="505"/>
      <c r="T2027" s="505"/>
      <c r="U2027" s="505"/>
      <c r="V2027" s="505"/>
      <c r="W2027" s="505"/>
    </row>
    <row r="2028" spans="19:23" ht="12">
      <c r="S2028" s="505"/>
      <c r="T2028" s="505"/>
      <c r="U2028" s="505"/>
      <c r="V2028" s="505"/>
      <c r="W2028" s="505"/>
    </row>
    <row r="2029" spans="19:23" ht="12">
      <c r="S2029" s="505"/>
      <c r="T2029" s="505"/>
      <c r="U2029" s="505"/>
      <c r="V2029" s="505"/>
      <c r="W2029" s="505"/>
    </row>
    <row r="2030" spans="19:23" ht="12">
      <c r="S2030" s="505"/>
      <c r="T2030" s="505"/>
      <c r="U2030" s="505"/>
      <c r="V2030" s="505"/>
      <c r="W2030" s="505"/>
    </row>
    <row r="2031" spans="19:23" ht="12">
      <c r="S2031" s="505"/>
      <c r="T2031" s="505"/>
      <c r="U2031" s="505"/>
      <c r="V2031" s="505"/>
      <c r="W2031" s="505"/>
    </row>
    <row r="2032" spans="19:23" ht="12">
      <c r="S2032" s="505"/>
      <c r="T2032" s="505"/>
      <c r="U2032" s="505"/>
      <c r="V2032" s="505"/>
      <c r="W2032" s="505"/>
    </row>
    <row r="2033" spans="19:23" ht="12">
      <c r="S2033" s="505"/>
      <c r="T2033" s="505"/>
      <c r="U2033" s="505"/>
      <c r="V2033" s="505"/>
      <c r="W2033" s="505"/>
    </row>
    <row r="2034" spans="19:23" ht="12">
      <c r="S2034" s="505"/>
      <c r="T2034" s="505"/>
      <c r="U2034" s="505"/>
      <c r="V2034" s="505"/>
      <c r="W2034" s="505"/>
    </row>
    <row r="2035" spans="19:23" ht="12">
      <c r="S2035" s="505"/>
      <c r="T2035" s="505"/>
      <c r="U2035" s="505"/>
      <c r="V2035" s="505"/>
      <c r="W2035" s="505"/>
    </row>
    <row r="2036" spans="19:23" ht="12">
      <c r="S2036" s="505"/>
      <c r="T2036" s="505"/>
      <c r="U2036" s="505"/>
      <c r="V2036" s="505"/>
      <c r="W2036" s="505"/>
    </row>
    <row r="2037" spans="19:23" ht="12">
      <c r="S2037" s="505"/>
      <c r="T2037" s="505"/>
      <c r="U2037" s="505"/>
      <c r="V2037" s="505"/>
      <c r="W2037" s="505"/>
    </row>
    <row r="2038" spans="19:23" ht="12">
      <c r="S2038" s="505"/>
      <c r="T2038" s="505"/>
      <c r="U2038" s="505"/>
      <c r="V2038" s="505"/>
      <c r="W2038" s="505"/>
    </row>
    <row r="2039" spans="19:23" ht="12">
      <c r="S2039" s="505"/>
      <c r="T2039" s="505"/>
      <c r="U2039" s="505"/>
      <c r="V2039" s="505"/>
      <c r="W2039" s="505"/>
    </row>
    <row r="2040" spans="19:23" ht="12">
      <c r="S2040" s="505"/>
      <c r="T2040" s="505"/>
      <c r="U2040" s="505"/>
      <c r="V2040" s="505"/>
      <c r="W2040" s="505"/>
    </row>
    <row r="2041" spans="19:23" ht="12">
      <c r="S2041" s="505"/>
      <c r="T2041" s="505"/>
      <c r="U2041" s="505"/>
      <c r="V2041" s="505"/>
      <c r="W2041" s="505"/>
    </row>
    <row r="2042" spans="19:23" ht="12">
      <c r="S2042" s="505"/>
      <c r="T2042" s="505"/>
      <c r="U2042" s="505"/>
      <c r="V2042" s="505"/>
      <c r="W2042" s="505"/>
    </row>
    <row r="2043" spans="19:23" ht="12">
      <c r="S2043" s="505"/>
      <c r="T2043" s="505"/>
      <c r="U2043" s="505"/>
      <c r="V2043" s="505"/>
      <c r="W2043" s="505"/>
    </row>
    <row r="2044" spans="19:23" ht="12">
      <c r="S2044" s="505"/>
      <c r="T2044" s="505"/>
      <c r="U2044" s="505"/>
      <c r="V2044" s="505"/>
      <c r="W2044" s="505"/>
    </row>
    <row r="2045" spans="19:23" ht="12">
      <c r="S2045" s="505"/>
      <c r="T2045" s="505"/>
      <c r="U2045" s="505"/>
      <c r="V2045" s="505"/>
      <c r="W2045" s="505"/>
    </row>
    <row r="2046" spans="19:23" ht="12">
      <c r="S2046" s="505"/>
      <c r="T2046" s="505"/>
      <c r="U2046" s="505"/>
      <c r="V2046" s="505"/>
      <c r="W2046" s="505"/>
    </row>
    <row r="2047" spans="19:23" ht="12">
      <c r="S2047" s="505"/>
      <c r="T2047" s="505"/>
      <c r="U2047" s="505"/>
      <c r="V2047" s="505"/>
      <c r="W2047" s="505"/>
    </row>
    <row r="2048" spans="19:23" ht="12">
      <c r="S2048" s="505"/>
      <c r="T2048" s="505"/>
      <c r="U2048" s="505"/>
      <c r="V2048" s="505"/>
      <c r="W2048" s="505"/>
    </row>
    <row r="2049" spans="19:23" ht="12">
      <c r="S2049" s="505"/>
      <c r="T2049" s="505"/>
      <c r="U2049" s="505"/>
      <c r="V2049" s="505"/>
      <c r="W2049" s="505"/>
    </row>
    <row r="2050" spans="19:23" ht="12">
      <c r="S2050" s="505"/>
      <c r="T2050" s="505"/>
      <c r="U2050" s="505"/>
      <c r="V2050" s="505"/>
      <c r="W2050" s="505"/>
    </row>
    <row r="2051" spans="19:23" ht="12">
      <c r="S2051" s="505"/>
      <c r="T2051" s="505"/>
      <c r="U2051" s="505"/>
      <c r="V2051" s="505"/>
      <c r="W2051" s="505"/>
    </row>
    <row r="2052" spans="19:23" ht="12">
      <c r="S2052" s="505"/>
      <c r="T2052" s="505"/>
      <c r="U2052" s="505"/>
      <c r="V2052" s="505"/>
      <c r="W2052" s="505"/>
    </row>
    <row r="2053" spans="19:23" ht="12">
      <c r="S2053" s="505"/>
      <c r="T2053" s="505"/>
      <c r="U2053" s="505"/>
      <c r="V2053" s="505"/>
      <c r="W2053" s="505"/>
    </row>
    <row r="2054" spans="19:23" ht="12">
      <c r="S2054" s="505"/>
      <c r="T2054" s="505"/>
      <c r="U2054" s="505"/>
      <c r="V2054" s="505"/>
      <c r="W2054" s="505"/>
    </row>
    <row r="2055" spans="19:23" ht="12">
      <c r="S2055" s="505"/>
      <c r="T2055" s="505"/>
      <c r="U2055" s="505"/>
      <c r="V2055" s="505"/>
      <c r="W2055" s="505"/>
    </row>
    <row r="2056" spans="19:23" ht="12">
      <c r="S2056" s="505"/>
      <c r="T2056" s="505"/>
      <c r="U2056" s="505"/>
      <c r="V2056" s="505"/>
      <c r="W2056" s="505"/>
    </row>
    <row r="2057" spans="19:23" ht="12">
      <c r="S2057" s="505"/>
      <c r="T2057" s="505"/>
      <c r="U2057" s="505"/>
      <c r="V2057" s="505"/>
      <c r="W2057" s="505"/>
    </row>
    <row r="2058" spans="19:23" ht="12">
      <c r="S2058" s="505"/>
      <c r="T2058" s="505"/>
      <c r="U2058" s="505"/>
      <c r="V2058" s="505"/>
      <c r="W2058" s="505"/>
    </row>
    <row r="2059" spans="19:23" ht="12">
      <c r="S2059" s="505"/>
      <c r="T2059" s="505"/>
      <c r="U2059" s="505"/>
      <c r="V2059" s="505"/>
      <c r="W2059" s="505"/>
    </row>
    <row r="2060" spans="19:23" ht="12">
      <c r="S2060" s="505"/>
      <c r="T2060" s="505"/>
      <c r="U2060" s="505"/>
      <c r="V2060" s="505"/>
      <c r="W2060" s="505"/>
    </row>
    <row r="2061" spans="19:23" ht="12">
      <c r="S2061" s="505"/>
      <c r="T2061" s="505"/>
      <c r="U2061" s="505"/>
      <c r="V2061" s="505"/>
      <c r="W2061" s="505"/>
    </row>
    <row r="2062" spans="19:23" ht="12">
      <c r="S2062" s="505"/>
      <c r="T2062" s="505"/>
      <c r="U2062" s="505"/>
      <c r="V2062" s="505"/>
      <c r="W2062" s="505"/>
    </row>
    <row r="2063" spans="19:23" ht="12">
      <c r="S2063" s="505"/>
      <c r="T2063" s="505"/>
      <c r="U2063" s="505"/>
      <c r="V2063" s="505"/>
      <c r="W2063" s="505"/>
    </row>
    <row r="2064" spans="19:23" ht="12">
      <c r="S2064" s="505"/>
      <c r="T2064" s="505"/>
      <c r="U2064" s="505"/>
      <c r="V2064" s="505"/>
      <c r="W2064" s="505"/>
    </row>
    <row r="2065" spans="19:23" ht="12">
      <c r="S2065" s="505"/>
      <c r="T2065" s="505"/>
      <c r="U2065" s="505"/>
      <c r="V2065" s="505"/>
      <c r="W2065" s="505"/>
    </row>
    <row r="2066" spans="19:23" ht="12">
      <c r="S2066" s="505"/>
      <c r="T2066" s="505"/>
      <c r="U2066" s="505"/>
      <c r="V2066" s="505"/>
      <c r="W2066" s="505"/>
    </row>
    <row r="2067" spans="19:23" ht="12">
      <c r="S2067" s="505"/>
      <c r="T2067" s="505"/>
      <c r="U2067" s="505"/>
      <c r="V2067" s="505"/>
      <c r="W2067" s="505"/>
    </row>
    <row r="2068" spans="19:23" ht="12">
      <c r="S2068" s="505"/>
      <c r="T2068" s="505"/>
      <c r="U2068" s="505"/>
      <c r="V2068" s="505"/>
      <c r="W2068" s="505"/>
    </row>
    <row r="2069" spans="19:23" ht="12">
      <c r="S2069" s="505"/>
      <c r="T2069" s="505"/>
      <c r="U2069" s="505"/>
      <c r="V2069" s="505"/>
      <c r="W2069" s="505"/>
    </row>
    <row r="2070" spans="19:23" ht="12">
      <c r="S2070" s="505"/>
      <c r="T2070" s="505"/>
      <c r="U2070" s="505"/>
      <c r="V2070" s="505"/>
      <c r="W2070" s="505"/>
    </row>
    <row r="2071" spans="19:23" ht="12">
      <c r="S2071" s="505"/>
      <c r="T2071" s="505"/>
      <c r="U2071" s="505"/>
      <c r="V2071" s="505"/>
      <c r="W2071" s="505"/>
    </row>
    <row r="2072" spans="19:23" ht="12">
      <c r="S2072" s="505"/>
      <c r="T2072" s="505"/>
      <c r="U2072" s="505"/>
      <c r="V2072" s="505"/>
      <c r="W2072" s="505"/>
    </row>
    <row r="2073" spans="19:23" ht="12">
      <c r="S2073" s="505"/>
      <c r="T2073" s="505"/>
      <c r="U2073" s="505"/>
      <c r="V2073" s="505"/>
      <c r="W2073" s="505"/>
    </row>
    <row r="2074" spans="19:23" ht="12">
      <c r="S2074" s="505"/>
      <c r="T2074" s="505"/>
      <c r="U2074" s="505"/>
      <c r="V2074" s="505"/>
      <c r="W2074" s="505"/>
    </row>
    <row r="2075" spans="19:23" ht="12">
      <c r="S2075" s="505"/>
      <c r="T2075" s="505"/>
      <c r="U2075" s="505"/>
      <c r="V2075" s="505"/>
      <c r="W2075" s="505"/>
    </row>
    <row r="2076" spans="19:23" ht="12">
      <c r="S2076" s="505"/>
      <c r="T2076" s="505"/>
      <c r="U2076" s="505"/>
      <c r="V2076" s="505"/>
      <c r="W2076" s="505"/>
    </row>
    <row r="2077" spans="19:23" ht="12">
      <c r="S2077" s="505"/>
      <c r="T2077" s="505"/>
      <c r="U2077" s="505"/>
      <c r="V2077" s="505"/>
      <c r="W2077" s="505"/>
    </row>
    <row r="2078" spans="19:23" ht="12">
      <c r="S2078" s="505"/>
      <c r="T2078" s="505"/>
      <c r="U2078" s="505"/>
      <c r="V2078" s="505"/>
      <c r="W2078" s="505"/>
    </row>
    <row r="2079" spans="19:23" ht="12">
      <c r="S2079" s="505"/>
      <c r="T2079" s="505"/>
      <c r="U2079" s="505"/>
      <c r="V2079" s="505"/>
      <c r="W2079" s="505"/>
    </row>
    <row r="2080" spans="19:23" ht="12">
      <c r="S2080" s="505"/>
      <c r="T2080" s="505"/>
      <c r="U2080" s="505"/>
      <c r="V2080" s="505"/>
      <c r="W2080" s="505"/>
    </row>
    <row r="2081" spans="19:23" ht="12">
      <c r="S2081" s="505"/>
      <c r="T2081" s="505"/>
      <c r="U2081" s="505"/>
      <c r="V2081" s="505"/>
      <c r="W2081" s="505"/>
    </row>
    <row r="2082" spans="19:23" ht="12">
      <c r="S2082" s="505"/>
      <c r="T2082" s="505"/>
      <c r="U2082" s="505"/>
      <c r="V2082" s="505"/>
      <c r="W2082" s="505"/>
    </row>
    <row r="2083" spans="19:23" ht="12">
      <c r="S2083" s="505"/>
      <c r="T2083" s="505"/>
      <c r="U2083" s="505"/>
      <c r="V2083" s="505"/>
      <c r="W2083" s="505"/>
    </row>
    <row r="2084" spans="19:23" ht="12">
      <c r="S2084" s="505"/>
      <c r="T2084" s="505"/>
      <c r="U2084" s="505"/>
      <c r="V2084" s="505"/>
      <c r="W2084" s="505"/>
    </row>
    <row r="2085" spans="19:23" ht="12">
      <c r="S2085" s="505"/>
      <c r="T2085" s="505"/>
      <c r="U2085" s="505"/>
      <c r="V2085" s="505"/>
      <c r="W2085" s="505"/>
    </row>
    <row r="2086" spans="19:23" ht="12">
      <c r="S2086" s="505"/>
      <c r="T2086" s="505"/>
      <c r="U2086" s="505"/>
      <c r="V2086" s="505"/>
      <c r="W2086" s="505"/>
    </row>
    <row r="2087" spans="19:23" ht="12">
      <c r="S2087" s="505"/>
      <c r="T2087" s="505"/>
      <c r="U2087" s="505"/>
      <c r="V2087" s="505"/>
      <c r="W2087" s="505"/>
    </row>
    <row r="2088" spans="19:23" ht="12">
      <c r="S2088" s="505"/>
      <c r="T2088" s="505"/>
      <c r="U2088" s="505"/>
      <c r="V2088" s="505"/>
      <c r="W2088" s="505"/>
    </row>
    <row r="2089" spans="19:23" ht="12">
      <c r="S2089" s="505"/>
      <c r="T2089" s="505"/>
      <c r="U2089" s="505"/>
      <c r="V2089" s="505"/>
      <c r="W2089" s="505"/>
    </row>
    <row r="2090" spans="19:23" ht="12">
      <c r="S2090" s="505"/>
      <c r="T2090" s="505"/>
      <c r="U2090" s="505"/>
      <c r="V2090" s="505"/>
      <c r="W2090" s="505"/>
    </row>
    <row r="2091" spans="19:23" ht="12">
      <c r="S2091" s="505"/>
      <c r="T2091" s="505"/>
      <c r="U2091" s="505"/>
      <c r="V2091" s="505"/>
      <c r="W2091" s="505"/>
    </row>
    <row r="2092" spans="19:23" ht="12">
      <c r="S2092" s="505"/>
      <c r="T2092" s="505"/>
      <c r="U2092" s="505"/>
      <c r="V2092" s="505"/>
      <c r="W2092" s="505"/>
    </row>
    <row r="2093" spans="19:23" ht="12">
      <c r="S2093" s="505"/>
      <c r="T2093" s="505"/>
      <c r="U2093" s="505"/>
      <c r="V2093" s="505"/>
      <c r="W2093" s="505"/>
    </row>
    <row r="2094" spans="19:23" ht="12">
      <c r="S2094" s="505"/>
      <c r="T2094" s="505"/>
      <c r="U2094" s="505"/>
      <c r="V2094" s="505"/>
      <c r="W2094" s="505"/>
    </row>
    <row r="2095" spans="19:23" ht="12">
      <c r="S2095" s="505"/>
      <c r="T2095" s="505"/>
      <c r="U2095" s="505"/>
      <c r="V2095" s="505"/>
      <c r="W2095" s="505"/>
    </row>
    <row r="2096" spans="19:23" ht="12">
      <c r="S2096" s="505"/>
      <c r="T2096" s="505"/>
      <c r="U2096" s="505"/>
      <c r="V2096" s="505"/>
      <c r="W2096" s="505"/>
    </row>
    <row r="2097" spans="19:23" ht="12">
      <c r="S2097" s="505"/>
      <c r="T2097" s="505"/>
      <c r="U2097" s="505"/>
      <c r="V2097" s="505"/>
      <c r="W2097" s="505"/>
    </row>
    <row r="2098" spans="19:23" ht="12">
      <c r="S2098" s="505"/>
      <c r="T2098" s="505"/>
      <c r="U2098" s="505"/>
      <c r="V2098" s="505"/>
      <c r="W2098" s="505"/>
    </row>
    <row r="2099" spans="19:23" ht="12">
      <c r="S2099" s="505"/>
      <c r="T2099" s="505"/>
      <c r="U2099" s="505"/>
      <c r="V2099" s="505"/>
      <c r="W2099" s="505"/>
    </row>
    <row r="2100" spans="19:23" ht="12">
      <c r="S2100" s="505"/>
      <c r="T2100" s="505"/>
      <c r="U2100" s="505"/>
      <c r="V2100" s="505"/>
      <c r="W2100" s="505"/>
    </row>
    <row r="2101" spans="19:23" ht="12">
      <c r="S2101" s="505"/>
      <c r="T2101" s="505"/>
      <c r="U2101" s="505"/>
      <c r="V2101" s="505"/>
      <c r="W2101" s="505"/>
    </row>
    <row r="2102" spans="19:23" ht="12">
      <c r="S2102" s="505"/>
      <c r="T2102" s="505"/>
      <c r="U2102" s="505"/>
      <c r="V2102" s="505"/>
      <c r="W2102" s="505"/>
    </row>
    <row r="2103" spans="19:23" ht="12">
      <c r="S2103" s="505"/>
      <c r="T2103" s="505"/>
      <c r="U2103" s="505"/>
      <c r="V2103" s="505"/>
      <c r="W2103" s="505"/>
    </row>
    <row r="2104" spans="19:23" ht="12">
      <c r="S2104" s="505"/>
      <c r="T2104" s="505"/>
      <c r="U2104" s="505"/>
      <c r="V2104" s="505"/>
      <c r="W2104" s="505"/>
    </row>
    <row r="2105" spans="19:23" ht="12">
      <c r="S2105" s="505"/>
      <c r="T2105" s="505"/>
      <c r="U2105" s="505"/>
      <c r="V2105" s="505"/>
      <c r="W2105" s="505"/>
    </row>
    <row r="2106" spans="19:23" ht="12">
      <c r="S2106" s="505"/>
      <c r="T2106" s="505"/>
      <c r="U2106" s="505"/>
      <c r="V2106" s="505"/>
      <c r="W2106" s="505"/>
    </row>
    <row r="2107" spans="19:23" ht="12">
      <c r="S2107" s="505"/>
      <c r="T2107" s="505"/>
      <c r="U2107" s="505"/>
      <c r="V2107" s="505"/>
      <c r="W2107" s="505"/>
    </row>
    <row r="2108" spans="19:23" ht="12">
      <c r="S2108" s="505"/>
      <c r="T2108" s="505"/>
      <c r="U2108" s="505"/>
      <c r="V2108" s="505"/>
      <c r="W2108" s="505"/>
    </row>
    <row r="2109" spans="19:23" ht="12">
      <c r="S2109" s="505"/>
      <c r="T2109" s="505"/>
      <c r="U2109" s="505"/>
      <c r="V2109" s="505"/>
      <c r="W2109" s="505"/>
    </row>
    <row r="2110" spans="19:23" ht="12">
      <c r="S2110" s="505"/>
      <c r="T2110" s="505"/>
      <c r="U2110" s="505"/>
      <c r="V2110" s="505"/>
      <c r="W2110" s="505"/>
    </row>
    <row r="2111" spans="19:23" ht="12">
      <c r="S2111" s="505"/>
      <c r="T2111" s="505"/>
      <c r="U2111" s="505"/>
      <c r="V2111" s="505"/>
      <c r="W2111" s="505"/>
    </row>
    <row r="2112" spans="19:23" ht="12">
      <c r="S2112" s="505"/>
      <c r="T2112" s="505"/>
      <c r="U2112" s="505"/>
      <c r="V2112" s="505"/>
      <c r="W2112" s="505"/>
    </row>
    <row r="2113" spans="19:23" ht="12">
      <c r="S2113" s="505"/>
      <c r="T2113" s="505"/>
      <c r="U2113" s="505"/>
      <c r="V2113" s="505"/>
      <c r="W2113" s="505"/>
    </row>
    <row r="2114" spans="19:23" ht="12">
      <c r="S2114" s="505"/>
      <c r="T2114" s="505"/>
      <c r="U2114" s="505"/>
      <c r="V2114" s="505"/>
      <c r="W2114" s="505"/>
    </row>
    <row r="2115" spans="19:23" ht="12">
      <c r="S2115" s="505"/>
      <c r="T2115" s="505"/>
      <c r="U2115" s="505"/>
      <c r="V2115" s="505"/>
      <c r="W2115" s="505"/>
    </row>
    <row r="2116" spans="19:23" ht="12">
      <c r="S2116" s="505"/>
      <c r="T2116" s="505"/>
      <c r="U2116" s="505"/>
      <c r="V2116" s="505"/>
      <c r="W2116" s="505"/>
    </row>
    <row r="2117" spans="19:23" ht="12">
      <c r="S2117" s="505"/>
      <c r="T2117" s="505"/>
      <c r="U2117" s="505"/>
      <c r="V2117" s="505"/>
      <c r="W2117" s="505"/>
    </row>
    <row r="2118" spans="19:23" ht="12">
      <c r="S2118" s="505"/>
      <c r="T2118" s="505"/>
      <c r="U2118" s="505"/>
      <c r="V2118" s="505"/>
      <c r="W2118" s="505"/>
    </row>
    <row r="2119" spans="19:23" ht="12">
      <c r="S2119" s="505"/>
      <c r="T2119" s="505"/>
      <c r="U2119" s="505"/>
      <c r="V2119" s="505"/>
      <c r="W2119" s="505"/>
    </row>
    <row r="2120" spans="19:23" ht="12">
      <c r="S2120" s="505"/>
      <c r="T2120" s="505"/>
      <c r="U2120" s="505"/>
      <c r="V2120" s="505"/>
      <c r="W2120" s="505"/>
    </row>
    <row r="2121" spans="19:23" ht="12">
      <c r="S2121" s="505"/>
      <c r="T2121" s="505"/>
      <c r="U2121" s="505"/>
      <c r="V2121" s="505"/>
      <c r="W2121" s="505"/>
    </row>
    <row r="2122" spans="19:23" ht="12">
      <c r="S2122" s="505"/>
      <c r="T2122" s="505"/>
      <c r="U2122" s="505"/>
      <c r="V2122" s="505"/>
      <c r="W2122" s="505"/>
    </row>
    <row r="2123" spans="19:23" ht="12">
      <c r="S2123" s="505"/>
      <c r="T2123" s="505"/>
      <c r="U2123" s="505"/>
      <c r="V2123" s="505"/>
      <c r="W2123" s="505"/>
    </row>
    <row r="2124" spans="19:23" ht="12">
      <c r="S2124" s="505"/>
      <c r="T2124" s="505"/>
      <c r="U2124" s="505"/>
      <c r="V2124" s="505"/>
      <c r="W2124" s="505"/>
    </row>
    <row r="2125" spans="19:23" ht="12">
      <c r="S2125" s="505"/>
      <c r="T2125" s="505"/>
      <c r="U2125" s="505"/>
      <c r="V2125" s="505"/>
      <c r="W2125" s="505"/>
    </row>
    <row r="2126" spans="19:23" ht="12">
      <c r="S2126" s="505"/>
      <c r="T2126" s="505"/>
      <c r="U2126" s="505"/>
      <c r="V2126" s="505"/>
      <c r="W2126" s="505"/>
    </row>
    <row r="2127" spans="19:23" ht="12">
      <c r="S2127" s="505"/>
      <c r="T2127" s="505"/>
      <c r="U2127" s="505"/>
      <c r="V2127" s="505"/>
      <c r="W2127" s="505"/>
    </row>
    <row r="2128" spans="19:23" ht="12">
      <c r="S2128" s="505"/>
      <c r="T2128" s="505"/>
      <c r="U2128" s="505"/>
      <c r="V2128" s="505"/>
      <c r="W2128" s="505"/>
    </row>
    <row r="2129" spans="19:23" ht="12">
      <c r="S2129" s="505"/>
      <c r="T2129" s="505"/>
      <c r="U2129" s="505"/>
      <c r="V2129" s="505"/>
      <c r="W2129" s="505"/>
    </row>
    <row r="2130" spans="19:23" ht="12">
      <c r="S2130" s="505"/>
      <c r="T2130" s="505"/>
      <c r="U2130" s="505"/>
      <c r="V2130" s="505"/>
      <c r="W2130" s="505"/>
    </row>
    <row r="2131" spans="19:23" ht="12">
      <c r="S2131" s="505"/>
      <c r="T2131" s="505"/>
      <c r="U2131" s="505"/>
      <c r="V2131" s="505"/>
      <c r="W2131" s="505"/>
    </row>
    <row r="2132" spans="19:23" ht="12">
      <c r="S2132" s="505"/>
      <c r="T2132" s="505"/>
      <c r="U2132" s="505"/>
      <c r="V2132" s="505"/>
      <c r="W2132" s="505"/>
    </row>
    <row r="2133" spans="19:23" ht="12">
      <c r="S2133" s="505"/>
      <c r="T2133" s="505"/>
      <c r="U2133" s="505"/>
      <c r="V2133" s="505"/>
      <c r="W2133" s="505"/>
    </row>
    <row r="2134" spans="19:23" ht="12">
      <c r="S2134" s="505"/>
      <c r="T2134" s="505"/>
      <c r="U2134" s="505"/>
      <c r="V2134" s="505"/>
      <c r="W2134" s="505"/>
    </row>
    <row r="2135" spans="19:23" ht="12">
      <c r="S2135" s="505"/>
      <c r="T2135" s="505"/>
      <c r="U2135" s="505"/>
      <c r="V2135" s="505"/>
      <c r="W2135" s="505"/>
    </row>
    <row r="2136" spans="19:23" ht="12">
      <c r="S2136" s="505"/>
      <c r="T2136" s="505"/>
      <c r="U2136" s="505"/>
      <c r="V2136" s="505"/>
      <c r="W2136" s="505"/>
    </row>
    <row r="2137" spans="19:23" ht="12">
      <c r="S2137" s="505"/>
      <c r="T2137" s="505"/>
      <c r="U2137" s="505"/>
      <c r="V2137" s="505"/>
      <c r="W2137" s="505"/>
    </row>
    <row r="2138" spans="19:23" ht="12">
      <c r="S2138" s="505"/>
      <c r="T2138" s="505"/>
      <c r="U2138" s="505"/>
      <c r="V2138" s="505"/>
      <c r="W2138" s="505"/>
    </row>
    <row r="2139" spans="19:23" ht="12">
      <c r="S2139" s="505"/>
      <c r="T2139" s="505"/>
      <c r="U2139" s="505"/>
      <c r="V2139" s="505"/>
      <c r="W2139" s="505"/>
    </row>
    <row r="2140" spans="19:23" ht="12">
      <c r="S2140" s="505"/>
      <c r="T2140" s="505"/>
      <c r="U2140" s="505"/>
      <c r="V2140" s="505"/>
      <c r="W2140" s="505"/>
    </row>
    <row r="2141" spans="19:23" ht="12">
      <c r="S2141" s="505"/>
      <c r="T2141" s="505"/>
      <c r="U2141" s="505"/>
      <c r="V2141" s="505"/>
      <c r="W2141" s="505"/>
    </row>
    <row r="2142" spans="19:23" ht="12">
      <c r="S2142" s="505"/>
      <c r="T2142" s="505"/>
      <c r="U2142" s="505"/>
      <c r="V2142" s="505"/>
      <c r="W2142" s="505"/>
    </row>
    <row r="2143" spans="19:23" ht="12">
      <c r="S2143" s="505"/>
      <c r="T2143" s="505"/>
      <c r="U2143" s="505"/>
      <c r="V2143" s="505"/>
      <c r="W2143" s="505"/>
    </row>
    <row r="2144" spans="19:23" ht="12">
      <c r="S2144" s="505"/>
      <c r="T2144" s="505"/>
      <c r="U2144" s="505"/>
      <c r="V2144" s="505"/>
      <c r="W2144" s="505"/>
    </row>
    <row r="2145" spans="19:23" ht="12">
      <c r="S2145" s="505"/>
      <c r="T2145" s="505"/>
      <c r="U2145" s="505"/>
      <c r="V2145" s="505"/>
      <c r="W2145" s="505"/>
    </row>
    <row r="2146" spans="19:23" ht="12">
      <c r="S2146" s="505"/>
      <c r="T2146" s="505"/>
      <c r="U2146" s="505"/>
      <c r="V2146" s="505"/>
      <c r="W2146" s="505"/>
    </row>
    <row r="2147" spans="19:23" ht="12">
      <c r="S2147" s="505"/>
      <c r="T2147" s="505"/>
      <c r="U2147" s="505"/>
      <c r="V2147" s="505"/>
      <c r="W2147" s="505"/>
    </row>
    <row r="2148" spans="19:23" ht="12">
      <c r="S2148" s="505"/>
      <c r="T2148" s="505"/>
      <c r="U2148" s="505"/>
      <c r="V2148" s="505"/>
      <c r="W2148" s="505"/>
    </row>
    <row r="2149" spans="19:23" ht="12">
      <c r="S2149" s="505"/>
      <c r="T2149" s="505"/>
      <c r="U2149" s="505"/>
      <c r="V2149" s="505"/>
      <c r="W2149" s="505"/>
    </row>
    <row r="2150" spans="19:23" ht="12">
      <c r="S2150" s="505"/>
      <c r="T2150" s="505"/>
      <c r="U2150" s="505"/>
      <c r="V2150" s="505"/>
      <c r="W2150" s="505"/>
    </row>
    <row r="2151" spans="19:23" ht="12">
      <c r="S2151" s="505"/>
      <c r="T2151" s="505"/>
      <c r="U2151" s="505"/>
      <c r="V2151" s="505"/>
      <c r="W2151" s="505"/>
    </row>
    <row r="2152" spans="19:23" ht="12">
      <c r="S2152" s="505"/>
      <c r="T2152" s="505"/>
      <c r="U2152" s="505"/>
      <c r="V2152" s="505"/>
      <c r="W2152" s="505"/>
    </row>
    <row r="2153" spans="19:23" ht="12">
      <c r="S2153" s="505"/>
      <c r="T2153" s="505"/>
      <c r="U2153" s="505"/>
      <c r="V2153" s="505"/>
      <c r="W2153" s="505"/>
    </row>
    <row r="2154" spans="19:23" ht="12">
      <c r="S2154" s="505"/>
      <c r="T2154" s="505"/>
      <c r="U2154" s="505"/>
      <c r="V2154" s="505"/>
      <c r="W2154" s="505"/>
    </row>
    <row r="2155" spans="19:23" ht="12">
      <c r="S2155" s="505"/>
      <c r="T2155" s="505"/>
      <c r="U2155" s="505"/>
      <c r="V2155" s="505"/>
      <c r="W2155" s="505"/>
    </row>
    <row r="2156" spans="19:23" ht="12">
      <c r="S2156" s="505"/>
      <c r="T2156" s="505"/>
      <c r="U2156" s="505"/>
      <c r="V2156" s="505"/>
      <c r="W2156" s="505"/>
    </row>
    <row r="2157" spans="19:23" ht="12">
      <c r="S2157" s="505"/>
      <c r="T2157" s="505"/>
      <c r="U2157" s="505"/>
      <c r="V2157" s="505"/>
      <c r="W2157" s="505"/>
    </row>
    <row r="2158" spans="19:23" ht="12">
      <c r="S2158" s="505"/>
      <c r="T2158" s="505"/>
      <c r="U2158" s="505"/>
      <c r="V2158" s="505"/>
      <c r="W2158" s="505"/>
    </row>
    <row r="2159" spans="19:23" ht="12">
      <c r="S2159" s="505"/>
      <c r="T2159" s="505"/>
      <c r="U2159" s="505"/>
      <c r="V2159" s="505"/>
      <c r="W2159" s="505"/>
    </row>
    <row r="2160" spans="19:23" ht="12">
      <c r="S2160" s="505"/>
      <c r="T2160" s="505"/>
      <c r="U2160" s="505"/>
      <c r="V2160" s="505"/>
      <c r="W2160" s="505"/>
    </row>
    <row r="2161" spans="19:23" ht="12">
      <c r="S2161" s="505"/>
      <c r="T2161" s="505"/>
      <c r="U2161" s="505"/>
      <c r="V2161" s="505"/>
      <c r="W2161" s="505"/>
    </row>
    <row r="2162" spans="19:23" ht="12">
      <c r="S2162" s="505"/>
      <c r="T2162" s="505"/>
      <c r="U2162" s="505"/>
      <c r="V2162" s="505"/>
      <c r="W2162" s="505"/>
    </row>
    <row r="2163" spans="19:23" ht="12">
      <c r="S2163" s="505"/>
      <c r="T2163" s="505"/>
      <c r="U2163" s="505"/>
      <c r="V2163" s="505"/>
      <c r="W2163" s="505"/>
    </row>
    <row r="2164" spans="19:23" ht="12">
      <c r="S2164" s="505"/>
      <c r="T2164" s="505"/>
      <c r="U2164" s="505"/>
      <c r="V2164" s="505"/>
      <c r="W2164" s="505"/>
    </row>
    <row r="2165" spans="19:23" ht="12">
      <c r="S2165" s="505"/>
      <c r="T2165" s="505"/>
      <c r="U2165" s="505"/>
      <c r="V2165" s="505"/>
      <c r="W2165" s="505"/>
    </row>
    <row r="2166" spans="19:23" ht="12">
      <c r="S2166" s="505"/>
      <c r="T2166" s="505"/>
      <c r="U2166" s="505"/>
      <c r="V2166" s="505"/>
      <c r="W2166" s="505"/>
    </row>
    <row r="2167" spans="19:23" ht="12">
      <c r="S2167" s="505"/>
      <c r="T2167" s="505"/>
      <c r="U2167" s="505"/>
      <c r="V2167" s="505"/>
      <c r="W2167" s="505"/>
    </row>
    <row r="2168" spans="19:23" ht="12">
      <c r="S2168" s="505"/>
      <c r="T2168" s="505"/>
      <c r="U2168" s="505"/>
      <c r="V2168" s="505"/>
      <c r="W2168" s="505"/>
    </row>
    <row r="2169" spans="19:23" ht="12">
      <c r="S2169" s="505"/>
      <c r="T2169" s="505"/>
      <c r="U2169" s="505"/>
      <c r="V2169" s="505"/>
      <c r="W2169" s="505"/>
    </row>
    <row r="2170" spans="19:23" ht="12">
      <c r="S2170" s="505"/>
      <c r="T2170" s="505"/>
      <c r="U2170" s="505"/>
      <c r="V2170" s="505"/>
      <c r="W2170" s="505"/>
    </row>
    <row r="2171" spans="19:23" ht="12">
      <c r="S2171" s="505"/>
      <c r="T2171" s="505"/>
      <c r="U2171" s="505"/>
      <c r="V2171" s="505"/>
      <c r="W2171" s="505"/>
    </row>
    <row r="2172" spans="19:23" ht="12">
      <c r="S2172" s="505"/>
      <c r="T2172" s="505"/>
      <c r="U2172" s="505"/>
      <c r="V2172" s="505"/>
      <c r="W2172" s="505"/>
    </row>
    <row r="2173" spans="19:23" ht="12">
      <c r="S2173" s="505"/>
      <c r="T2173" s="505"/>
      <c r="U2173" s="505"/>
      <c r="V2173" s="505"/>
      <c r="W2173" s="505"/>
    </row>
    <row r="2174" spans="19:23" ht="12">
      <c r="S2174" s="505"/>
      <c r="T2174" s="505"/>
      <c r="U2174" s="505"/>
      <c r="V2174" s="505"/>
      <c r="W2174" s="505"/>
    </row>
    <row r="2175" spans="19:23" ht="12">
      <c r="S2175" s="505"/>
      <c r="T2175" s="505"/>
      <c r="U2175" s="505"/>
      <c r="V2175" s="505"/>
      <c r="W2175" s="505"/>
    </row>
    <row r="2176" spans="19:23" ht="12">
      <c r="S2176" s="505"/>
      <c r="T2176" s="505"/>
      <c r="U2176" s="505"/>
      <c r="V2176" s="505"/>
      <c r="W2176" s="505"/>
    </row>
    <row r="2177" spans="19:23" ht="12">
      <c r="S2177" s="505"/>
      <c r="T2177" s="505"/>
      <c r="U2177" s="505"/>
      <c r="V2177" s="505"/>
      <c r="W2177" s="505"/>
    </row>
    <row r="2178" spans="19:23" ht="12">
      <c r="S2178" s="505"/>
      <c r="T2178" s="505"/>
      <c r="U2178" s="505"/>
      <c r="V2178" s="505"/>
      <c r="W2178" s="505"/>
    </row>
    <row r="2179" spans="19:23" ht="12">
      <c r="S2179" s="505"/>
      <c r="T2179" s="505"/>
      <c r="U2179" s="505"/>
      <c r="V2179" s="505"/>
      <c r="W2179" s="505"/>
    </row>
    <row r="2180" spans="19:23" ht="12">
      <c r="S2180" s="505"/>
      <c r="T2180" s="505"/>
      <c r="U2180" s="505"/>
      <c r="V2180" s="505"/>
      <c r="W2180" s="505"/>
    </row>
    <row r="2181" spans="19:23" ht="12">
      <c r="S2181" s="505"/>
      <c r="T2181" s="505"/>
      <c r="U2181" s="505"/>
      <c r="V2181" s="505"/>
      <c r="W2181" s="505"/>
    </row>
    <row r="2182" spans="19:23" ht="12">
      <c r="S2182" s="505"/>
      <c r="T2182" s="505"/>
      <c r="U2182" s="505"/>
      <c r="V2182" s="505"/>
      <c r="W2182" s="505"/>
    </row>
    <row r="2183" spans="19:23" ht="12">
      <c r="S2183" s="505"/>
      <c r="T2183" s="505"/>
      <c r="U2183" s="505"/>
      <c r="V2183" s="505"/>
      <c r="W2183" s="505"/>
    </row>
    <row r="2184" spans="19:23" ht="12">
      <c r="S2184" s="505"/>
      <c r="T2184" s="505"/>
      <c r="U2184" s="505"/>
      <c r="V2184" s="505"/>
      <c r="W2184" s="505"/>
    </row>
    <row r="2185" spans="19:23" ht="12">
      <c r="S2185" s="505"/>
      <c r="T2185" s="505"/>
      <c r="U2185" s="505"/>
      <c r="V2185" s="505"/>
      <c r="W2185" s="505"/>
    </row>
    <row r="2186" spans="19:23" ht="12">
      <c r="S2186" s="505"/>
      <c r="T2186" s="505"/>
      <c r="U2186" s="505"/>
      <c r="V2186" s="505"/>
      <c r="W2186" s="505"/>
    </row>
    <row r="2187" spans="19:23" ht="12">
      <c r="S2187" s="505"/>
      <c r="T2187" s="505"/>
      <c r="U2187" s="505"/>
      <c r="V2187" s="505"/>
      <c r="W2187" s="505"/>
    </row>
    <row r="2188" spans="19:23" ht="12">
      <c r="S2188" s="505"/>
      <c r="T2188" s="505"/>
      <c r="U2188" s="505"/>
      <c r="V2188" s="505"/>
      <c r="W2188" s="505"/>
    </row>
    <row r="2189" spans="19:23" ht="12">
      <c r="S2189" s="505"/>
      <c r="T2189" s="505"/>
      <c r="U2189" s="505"/>
      <c r="V2189" s="505"/>
      <c r="W2189" s="505"/>
    </row>
    <row r="2190" spans="19:23" ht="12">
      <c r="S2190" s="505"/>
      <c r="T2190" s="505"/>
      <c r="U2190" s="505"/>
      <c r="V2190" s="505"/>
      <c r="W2190" s="505"/>
    </row>
    <row r="2191" spans="19:23" ht="12">
      <c r="S2191" s="505"/>
      <c r="T2191" s="505"/>
      <c r="U2191" s="505"/>
      <c r="V2191" s="505"/>
      <c r="W2191" s="505"/>
    </row>
    <row r="2192" spans="19:23" ht="12">
      <c r="S2192" s="505"/>
      <c r="T2192" s="505"/>
      <c r="U2192" s="505"/>
      <c r="V2192" s="505"/>
      <c r="W2192" s="505"/>
    </row>
    <row r="2193" spans="19:23" ht="12">
      <c r="S2193" s="505"/>
      <c r="T2193" s="505"/>
      <c r="U2193" s="505"/>
      <c r="V2193" s="505"/>
      <c r="W2193" s="505"/>
    </row>
    <row r="2194" spans="19:23" ht="12">
      <c r="S2194" s="505"/>
      <c r="T2194" s="505"/>
      <c r="U2194" s="505"/>
      <c r="V2194" s="505"/>
      <c r="W2194" s="505"/>
    </row>
    <row r="2195" spans="19:23" ht="12">
      <c r="S2195" s="505"/>
      <c r="T2195" s="505"/>
      <c r="U2195" s="505"/>
      <c r="V2195" s="505"/>
      <c r="W2195" s="505"/>
    </row>
    <row r="2196" spans="19:23" ht="12">
      <c r="S2196" s="505"/>
      <c r="T2196" s="505"/>
      <c r="U2196" s="505"/>
      <c r="V2196" s="505"/>
      <c r="W2196" s="505"/>
    </row>
    <row r="2197" spans="19:23" ht="12">
      <c r="S2197" s="505"/>
      <c r="T2197" s="505"/>
      <c r="U2197" s="505"/>
      <c r="V2197" s="505"/>
      <c r="W2197" s="505"/>
    </row>
    <row r="2198" spans="19:23" ht="12">
      <c r="S2198" s="505"/>
      <c r="T2198" s="505"/>
      <c r="U2198" s="505"/>
      <c r="V2198" s="505"/>
      <c r="W2198" s="505"/>
    </row>
    <row r="2199" spans="19:23" ht="12">
      <c r="S2199" s="505"/>
      <c r="T2199" s="505"/>
      <c r="U2199" s="505"/>
      <c r="V2199" s="505"/>
      <c r="W2199" s="505"/>
    </row>
    <row r="2200" spans="19:23" ht="12">
      <c r="S2200" s="505"/>
      <c r="T2200" s="505"/>
      <c r="U2200" s="505"/>
      <c r="V2200" s="505"/>
      <c r="W2200" s="505"/>
    </row>
    <row r="2201" spans="19:23" ht="12">
      <c r="S2201" s="505"/>
      <c r="T2201" s="505"/>
      <c r="U2201" s="505"/>
      <c r="V2201" s="505"/>
      <c r="W2201" s="505"/>
    </row>
    <row r="2202" spans="19:23" ht="12">
      <c r="S2202" s="505"/>
      <c r="T2202" s="505"/>
      <c r="U2202" s="505"/>
      <c r="V2202" s="505"/>
      <c r="W2202" s="505"/>
    </row>
    <row r="2203" spans="19:23" ht="12">
      <c r="S2203" s="505"/>
      <c r="T2203" s="505"/>
      <c r="U2203" s="505"/>
      <c r="V2203" s="505"/>
      <c r="W2203" s="505"/>
    </row>
    <row r="2204" spans="19:23" ht="12">
      <c r="S2204" s="505"/>
      <c r="T2204" s="505"/>
      <c r="U2204" s="505"/>
      <c r="V2204" s="505"/>
      <c r="W2204" s="505"/>
    </row>
    <row r="2205" spans="19:23" ht="12">
      <c r="S2205" s="505"/>
      <c r="T2205" s="505"/>
      <c r="U2205" s="505"/>
      <c r="V2205" s="505"/>
      <c r="W2205" s="505"/>
    </row>
    <row r="2206" spans="19:23" ht="12">
      <c r="S2206" s="505"/>
      <c r="T2206" s="505"/>
      <c r="U2206" s="505"/>
      <c r="V2206" s="505"/>
      <c r="W2206" s="505"/>
    </row>
    <row r="2207" spans="19:23" ht="12">
      <c r="S2207" s="505"/>
      <c r="T2207" s="505"/>
      <c r="U2207" s="505"/>
      <c r="V2207" s="505"/>
      <c r="W2207" s="505"/>
    </row>
    <row r="2208" spans="19:23" ht="12">
      <c r="S2208" s="505"/>
      <c r="T2208" s="505"/>
      <c r="U2208" s="505"/>
      <c r="V2208" s="505"/>
      <c r="W2208" s="505"/>
    </row>
    <row r="2209" spans="19:23" ht="12">
      <c r="S2209" s="505"/>
      <c r="T2209" s="505"/>
      <c r="U2209" s="505"/>
      <c r="V2209" s="505"/>
      <c r="W2209" s="505"/>
    </row>
    <row r="2210" spans="19:23" ht="12">
      <c r="S2210" s="505"/>
      <c r="T2210" s="505"/>
      <c r="U2210" s="505"/>
      <c r="V2210" s="505"/>
      <c r="W2210" s="505"/>
    </row>
    <row r="2211" spans="19:23" ht="12">
      <c r="S2211" s="505"/>
      <c r="T2211" s="505"/>
      <c r="U2211" s="505"/>
      <c r="V2211" s="505"/>
      <c r="W2211" s="505"/>
    </row>
    <row r="2212" spans="19:23" ht="12">
      <c r="S2212" s="505"/>
      <c r="T2212" s="505"/>
      <c r="U2212" s="505"/>
      <c r="V2212" s="505"/>
      <c r="W2212" s="505"/>
    </row>
    <row r="2213" spans="19:23" ht="12">
      <c r="S2213" s="505"/>
      <c r="T2213" s="505"/>
      <c r="U2213" s="505"/>
      <c r="V2213" s="505"/>
      <c r="W2213" s="505"/>
    </row>
    <row r="2214" spans="19:23" ht="12">
      <c r="S2214" s="505"/>
      <c r="T2214" s="505"/>
      <c r="U2214" s="505"/>
      <c r="V2214" s="505"/>
      <c r="W2214" s="505"/>
    </row>
    <row r="2215" spans="19:23" ht="12">
      <c r="S2215" s="505"/>
      <c r="T2215" s="505"/>
      <c r="U2215" s="505"/>
      <c r="V2215" s="505"/>
      <c r="W2215" s="505"/>
    </row>
    <row r="2216" spans="19:23" ht="12">
      <c r="S2216" s="505"/>
      <c r="T2216" s="505"/>
      <c r="U2216" s="505"/>
      <c r="V2216" s="505"/>
      <c r="W2216" s="505"/>
    </row>
    <row r="2217" spans="19:23" ht="12">
      <c r="S2217" s="505"/>
      <c r="T2217" s="505"/>
      <c r="U2217" s="505"/>
      <c r="V2217" s="505"/>
      <c r="W2217" s="505"/>
    </row>
    <row r="2218" spans="19:23" ht="12">
      <c r="S2218" s="505"/>
      <c r="T2218" s="505"/>
      <c r="U2218" s="505"/>
      <c r="V2218" s="505"/>
      <c r="W2218" s="505"/>
    </row>
    <row r="2219" spans="19:23" ht="12">
      <c r="S2219" s="505"/>
      <c r="T2219" s="505"/>
      <c r="U2219" s="505"/>
      <c r="V2219" s="505"/>
      <c r="W2219" s="505"/>
    </row>
    <row r="2220" spans="19:23" ht="12">
      <c r="S2220" s="505"/>
      <c r="T2220" s="505"/>
      <c r="U2220" s="505"/>
      <c r="V2220" s="505"/>
      <c r="W2220" s="505"/>
    </row>
    <row r="2221" spans="19:23" ht="12">
      <c r="S2221" s="505"/>
      <c r="T2221" s="505"/>
      <c r="U2221" s="505"/>
      <c r="V2221" s="505"/>
      <c r="W2221" s="505"/>
    </row>
    <row r="2222" spans="19:23" ht="12">
      <c r="S2222" s="505"/>
      <c r="T2222" s="505"/>
      <c r="U2222" s="505"/>
      <c r="V2222" s="505"/>
      <c r="W2222" s="505"/>
    </row>
    <row r="2223" spans="19:23" ht="12">
      <c r="S2223" s="505"/>
      <c r="T2223" s="505"/>
      <c r="U2223" s="505"/>
      <c r="V2223" s="505"/>
      <c r="W2223" s="505"/>
    </row>
    <row r="2224" spans="19:23" ht="12">
      <c r="S2224" s="505"/>
      <c r="T2224" s="505"/>
      <c r="U2224" s="505"/>
      <c r="V2224" s="505"/>
      <c r="W2224" s="505"/>
    </row>
    <row r="2225" spans="19:23" ht="12">
      <c r="S2225" s="505"/>
      <c r="T2225" s="505"/>
      <c r="U2225" s="505"/>
      <c r="V2225" s="505"/>
      <c r="W2225" s="505"/>
    </row>
    <row r="2226" spans="19:23" ht="12">
      <c r="S2226" s="505"/>
      <c r="T2226" s="505"/>
      <c r="U2226" s="505"/>
      <c r="V2226" s="505"/>
      <c r="W2226" s="505"/>
    </row>
    <row r="2227" spans="19:23" ht="12">
      <c r="S2227" s="505"/>
      <c r="T2227" s="505"/>
      <c r="U2227" s="505"/>
      <c r="V2227" s="505"/>
      <c r="W2227" s="505"/>
    </row>
    <row r="2228" spans="19:23" ht="12">
      <c r="S2228" s="505"/>
      <c r="T2228" s="505"/>
      <c r="U2228" s="505"/>
      <c r="V2228" s="505"/>
      <c r="W2228" s="505"/>
    </row>
    <row r="2229" spans="19:23" ht="12">
      <c r="S2229" s="505"/>
      <c r="T2229" s="505"/>
      <c r="U2229" s="505"/>
      <c r="V2229" s="505"/>
      <c r="W2229" s="505"/>
    </row>
    <row r="2230" spans="19:23" ht="12">
      <c r="S2230" s="505"/>
      <c r="T2230" s="505"/>
      <c r="U2230" s="505"/>
      <c r="V2230" s="505"/>
      <c r="W2230" s="505"/>
    </row>
    <row r="2231" spans="19:23" ht="12">
      <c r="S2231" s="505"/>
      <c r="T2231" s="505"/>
      <c r="U2231" s="505"/>
      <c r="V2231" s="505"/>
      <c r="W2231" s="505"/>
    </row>
    <row r="2232" spans="19:23" ht="12">
      <c r="S2232" s="505"/>
      <c r="T2232" s="505"/>
      <c r="U2232" s="505"/>
      <c r="V2232" s="505"/>
      <c r="W2232" s="505"/>
    </row>
    <row r="2233" spans="19:23" ht="12">
      <c r="S2233" s="505"/>
      <c r="T2233" s="505"/>
      <c r="U2233" s="505"/>
      <c r="V2233" s="505"/>
      <c r="W2233" s="505"/>
    </row>
    <row r="2234" spans="19:23" ht="12">
      <c r="S2234" s="505"/>
      <c r="T2234" s="505"/>
      <c r="U2234" s="505"/>
      <c r="V2234" s="505"/>
      <c r="W2234" s="505"/>
    </row>
    <row r="2235" spans="19:23" ht="12">
      <c r="S2235" s="505"/>
      <c r="T2235" s="505"/>
      <c r="U2235" s="505"/>
      <c r="V2235" s="505"/>
      <c r="W2235" s="505"/>
    </row>
    <row r="2236" spans="19:23" ht="12">
      <c r="S2236" s="505"/>
      <c r="T2236" s="505"/>
      <c r="U2236" s="505"/>
      <c r="V2236" s="505"/>
      <c r="W2236" s="505"/>
    </row>
    <row r="2237" spans="19:23" ht="12">
      <c r="S2237" s="505"/>
      <c r="T2237" s="505"/>
      <c r="U2237" s="505"/>
      <c r="V2237" s="505"/>
      <c r="W2237" s="505"/>
    </row>
    <row r="2238" spans="19:23" ht="12">
      <c r="S2238" s="505"/>
      <c r="T2238" s="505"/>
      <c r="U2238" s="505"/>
      <c r="V2238" s="505"/>
      <c r="W2238" s="505"/>
    </row>
    <row r="2239" spans="19:23" ht="12">
      <c r="S2239" s="505"/>
      <c r="T2239" s="505"/>
      <c r="U2239" s="505"/>
      <c r="V2239" s="505"/>
      <c r="W2239" s="505"/>
    </row>
    <row r="2240" spans="19:23" ht="12">
      <c r="S2240" s="505"/>
      <c r="T2240" s="505"/>
      <c r="U2240" s="505"/>
      <c r="V2240" s="505"/>
      <c r="W2240" s="505"/>
    </row>
    <row r="2241" spans="19:23" ht="12">
      <c r="S2241" s="505"/>
      <c r="T2241" s="505"/>
      <c r="U2241" s="505"/>
      <c r="V2241" s="505"/>
      <c r="W2241" s="505"/>
    </row>
    <row r="2242" spans="19:23" ht="12">
      <c r="S2242" s="505"/>
      <c r="T2242" s="505"/>
      <c r="U2242" s="505"/>
      <c r="V2242" s="505"/>
      <c r="W2242" s="505"/>
    </row>
    <row r="2243" spans="19:23" ht="12">
      <c r="S2243" s="505"/>
      <c r="T2243" s="505"/>
      <c r="U2243" s="505"/>
      <c r="V2243" s="505"/>
      <c r="W2243" s="505"/>
    </row>
    <row r="2244" spans="19:23" ht="12">
      <c r="S2244" s="505"/>
      <c r="T2244" s="505"/>
      <c r="U2244" s="505"/>
      <c r="V2244" s="505"/>
      <c r="W2244" s="505"/>
    </row>
    <row r="2245" spans="19:23" ht="12">
      <c r="S2245" s="505"/>
      <c r="T2245" s="505"/>
      <c r="U2245" s="505"/>
      <c r="V2245" s="505"/>
      <c r="W2245" s="505"/>
    </row>
    <row r="2246" spans="19:23" ht="12">
      <c r="S2246" s="505"/>
      <c r="T2246" s="505"/>
      <c r="U2246" s="505"/>
      <c r="V2246" s="505"/>
      <c r="W2246" s="505"/>
    </row>
    <row r="2247" spans="19:23" ht="12">
      <c r="S2247" s="505"/>
      <c r="T2247" s="505"/>
      <c r="U2247" s="505"/>
      <c r="V2247" s="505"/>
      <c r="W2247" s="505"/>
    </row>
    <row r="2248" spans="19:23" ht="12">
      <c r="S2248" s="505"/>
      <c r="T2248" s="505"/>
      <c r="U2248" s="505"/>
      <c r="V2248" s="505"/>
      <c r="W2248" s="505"/>
    </row>
    <row r="2249" spans="19:23" ht="12">
      <c r="S2249" s="505"/>
      <c r="T2249" s="505"/>
      <c r="U2249" s="505"/>
      <c r="V2249" s="505"/>
      <c r="W2249" s="505"/>
    </row>
    <row r="2250" spans="19:23" ht="12">
      <c r="S2250" s="505"/>
      <c r="T2250" s="505"/>
      <c r="U2250" s="505"/>
      <c r="V2250" s="505"/>
      <c r="W2250" s="505"/>
    </row>
    <row r="2251" spans="19:23" ht="12">
      <c r="S2251" s="505"/>
      <c r="T2251" s="505"/>
      <c r="U2251" s="505"/>
      <c r="V2251" s="505"/>
      <c r="W2251" s="505"/>
    </row>
    <row r="2252" spans="19:23" ht="12">
      <c r="S2252" s="505"/>
      <c r="T2252" s="505"/>
      <c r="U2252" s="505"/>
      <c r="V2252" s="505"/>
      <c r="W2252" s="505"/>
    </row>
    <row r="2253" spans="19:23" ht="12">
      <c r="S2253" s="505"/>
      <c r="T2253" s="505"/>
      <c r="U2253" s="505"/>
      <c r="V2253" s="505"/>
      <c r="W2253" s="505"/>
    </row>
    <row r="2254" spans="19:23" ht="12">
      <c r="S2254" s="505"/>
      <c r="T2254" s="505"/>
      <c r="U2254" s="505"/>
      <c r="V2254" s="505"/>
      <c r="W2254" s="505"/>
    </row>
    <row r="2255" spans="19:23" ht="12">
      <c r="S2255" s="505"/>
      <c r="T2255" s="505"/>
      <c r="U2255" s="505"/>
      <c r="V2255" s="505"/>
      <c r="W2255" s="505"/>
    </row>
    <row r="2256" spans="19:23" ht="12">
      <c r="S2256" s="505"/>
      <c r="T2256" s="505"/>
      <c r="U2256" s="505"/>
      <c r="V2256" s="505"/>
      <c r="W2256" s="505"/>
    </row>
    <row r="2257" spans="19:23" ht="12">
      <c r="S2257" s="505"/>
      <c r="T2257" s="505"/>
      <c r="U2257" s="505"/>
      <c r="V2257" s="505"/>
      <c r="W2257" s="505"/>
    </row>
    <row r="2258" spans="19:23" ht="12">
      <c r="S2258" s="505"/>
      <c r="T2258" s="505"/>
      <c r="U2258" s="505"/>
      <c r="V2258" s="505"/>
      <c r="W2258" s="505"/>
    </row>
    <row r="2259" spans="19:23" ht="12">
      <c r="S2259" s="505"/>
      <c r="T2259" s="505"/>
      <c r="U2259" s="505"/>
      <c r="V2259" s="505"/>
      <c r="W2259" s="505"/>
    </row>
    <row r="2260" spans="19:23" ht="12">
      <c r="S2260" s="505"/>
      <c r="T2260" s="505"/>
      <c r="U2260" s="505"/>
      <c r="V2260" s="505"/>
      <c r="W2260" s="505"/>
    </row>
    <row r="2261" spans="19:23" ht="12">
      <c r="S2261" s="505"/>
      <c r="T2261" s="505"/>
      <c r="U2261" s="505"/>
      <c r="V2261" s="505"/>
      <c r="W2261" s="505"/>
    </row>
    <row r="2262" spans="19:23" ht="12">
      <c r="S2262" s="505"/>
      <c r="T2262" s="505"/>
      <c r="U2262" s="505"/>
      <c r="V2262" s="505"/>
      <c r="W2262" s="505"/>
    </row>
    <row r="2263" spans="19:23" ht="12">
      <c r="S2263" s="505"/>
      <c r="T2263" s="505"/>
      <c r="U2263" s="505"/>
      <c r="V2263" s="505"/>
      <c r="W2263" s="505"/>
    </row>
    <row r="2264" spans="19:23" ht="12">
      <c r="S2264" s="505"/>
      <c r="T2264" s="505"/>
      <c r="U2264" s="505"/>
      <c r="V2264" s="505"/>
      <c r="W2264" s="505"/>
    </row>
    <row r="2265" spans="19:23" ht="12">
      <c r="S2265" s="505"/>
      <c r="T2265" s="505"/>
      <c r="U2265" s="505"/>
      <c r="V2265" s="505"/>
      <c r="W2265" s="505"/>
    </row>
    <row r="2266" spans="19:23" ht="12">
      <c r="S2266" s="505"/>
      <c r="T2266" s="505"/>
      <c r="U2266" s="505"/>
      <c r="V2266" s="505"/>
      <c r="W2266" s="505"/>
    </row>
    <row r="2267" spans="19:23" ht="12">
      <c r="S2267" s="505"/>
      <c r="T2267" s="505"/>
      <c r="U2267" s="505"/>
      <c r="V2267" s="505"/>
      <c r="W2267" s="505"/>
    </row>
    <row r="2268" spans="19:23" ht="12">
      <c r="S2268" s="505"/>
      <c r="T2268" s="505"/>
      <c r="U2268" s="505"/>
      <c r="V2268" s="505"/>
      <c r="W2268" s="505"/>
    </row>
    <row r="2269" spans="19:23" ht="12">
      <c r="S2269" s="505"/>
      <c r="T2269" s="505"/>
      <c r="U2269" s="505"/>
      <c r="V2269" s="505"/>
      <c r="W2269" s="505"/>
    </row>
    <row r="2270" spans="19:23" ht="12">
      <c r="S2270" s="505"/>
      <c r="T2270" s="505"/>
      <c r="U2270" s="505"/>
      <c r="V2270" s="505"/>
      <c r="W2270" s="505"/>
    </row>
    <row r="2271" spans="19:23" ht="12">
      <c r="S2271" s="505"/>
      <c r="T2271" s="505"/>
      <c r="U2271" s="505"/>
      <c r="V2271" s="505"/>
      <c r="W2271" s="505"/>
    </row>
    <row r="2272" spans="19:23" ht="12">
      <c r="S2272" s="505"/>
      <c r="T2272" s="505"/>
      <c r="U2272" s="505"/>
      <c r="V2272" s="505"/>
      <c r="W2272" s="505"/>
    </row>
    <row r="2273" spans="19:23" ht="12">
      <c r="S2273" s="505"/>
      <c r="T2273" s="505"/>
      <c r="U2273" s="505"/>
      <c r="V2273" s="505"/>
      <c r="W2273" s="505"/>
    </row>
    <row r="2274" spans="19:23" ht="12">
      <c r="S2274" s="505"/>
      <c r="T2274" s="505"/>
      <c r="U2274" s="505"/>
      <c r="V2274" s="505"/>
      <c r="W2274" s="505"/>
    </row>
    <row r="2275" spans="19:23" ht="12">
      <c r="S2275" s="505"/>
      <c r="T2275" s="505"/>
      <c r="U2275" s="505"/>
      <c r="V2275" s="505"/>
      <c r="W2275" s="505"/>
    </row>
    <row r="2276" spans="19:23" ht="12">
      <c r="S2276" s="505"/>
      <c r="T2276" s="505"/>
      <c r="U2276" s="505"/>
      <c r="V2276" s="505"/>
      <c r="W2276" s="505"/>
    </row>
    <row r="2277" spans="19:23" ht="12">
      <c r="S2277" s="505"/>
      <c r="T2277" s="505"/>
      <c r="U2277" s="505"/>
      <c r="V2277" s="505"/>
      <c r="W2277" s="505"/>
    </row>
    <row r="2278" spans="19:23" ht="12">
      <c r="S2278" s="505"/>
      <c r="T2278" s="505"/>
      <c r="U2278" s="505"/>
      <c r="V2278" s="505"/>
      <c r="W2278" s="505"/>
    </row>
    <row r="2279" spans="19:23" ht="12">
      <c r="S2279" s="505"/>
      <c r="T2279" s="505"/>
      <c r="U2279" s="505"/>
      <c r="V2279" s="505"/>
      <c r="W2279" s="505"/>
    </row>
    <row r="2280" spans="19:23" ht="12">
      <c r="S2280" s="505"/>
      <c r="T2280" s="505"/>
      <c r="U2280" s="505"/>
      <c r="V2280" s="505"/>
      <c r="W2280" s="505"/>
    </row>
    <row r="2281" spans="19:23" ht="12">
      <c r="S2281" s="505"/>
      <c r="T2281" s="505"/>
      <c r="U2281" s="505"/>
      <c r="V2281" s="505"/>
      <c r="W2281" s="505"/>
    </row>
    <row r="2282" spans="19:23" ht="12">
      <c r="S2282" s="505"/>
      <c r="T2282" s="505"/>
      <c r="U2282" s="505"/>
      <c r="V2282" s="505"/>
      <c r="W2282" s="505"/>
    </row>
    <row r="2283" spans="19:23" ht="12">
      <c r="S2283" s="505"/>
      <c r="T2283" s="505"/>
      <c r="U2283" s="505"/>
      <c r="V2283" s="505"/>
      <c r="W2283" s="505"/>
    </row>
    <row r="2284" spans="19:23" ht="12">
      <c r="S2284" s="505"/>
      <c r="T2284" s="505"/>
      <c r="U2284" s="505"/>
      <c r="V2284" s="505"/>
      <c r="W2284" s="505"/>
    </row>
    <row r="2285" spans="19:23" ht="12">
      <c r="S2285" s="505"/>
      <c r="T2285" s="505"/>
      <c r="U2285" s="505"/>
      <c r="V2285" s="505"/>
      <c r="W2285" s="505"/>
    </row>
    <row r="2286" spans="19:23" ht="12">
      <c r="S2286" s="505"/>
      <c r="T2286" s="505"/>
      <c r="U2286" s="505"/>
      <c r="V2286" s="505"/>
      <c r="W2286" s="505"/>
    </row>
    <row r="2287" spans="19:23" ht="12">
      <c r="S2287" s="505"/>
      <c r="T2287" s="505"/>
      <c r="U2287" s="505"/>
      <c r="V2287" s="505"/>
      <c r="W2287" s="505"/>
    </row>
    <row r="2288" spans="19:23" ht="12">
      <c r="S2288" s="505"/>
      <c r="T2288" s="505"/>
      <c r="U2288" s="505"/>
      <c r="V2288" s="505"/>
      <c r="W2288" s="505"/>
    </row>
    <row r="2289" spans="19:23" ht="12">
      <c r="S2289" s="505"/>
      <c r="T2289" s="505"/>
      <c r="U2289" s="505"/>
      <c r="V2289" s="505"/>
      <c r="W2289" s="505"/>
    </row>
    <row r="2290" spans="19:23" ht="12">
      <c r="S2290" s="505"/>
      <c r="T2290" s="505"/>
      <c r="U2290" s="505"/>
      <c r="V2290" s="505"/>
      <c r="W2290" s="505"/>
    </row>
    <row r="2291" spans="19:23" ht="12">
      <c r="S2291" s="505"/>
      <c r="T2291" s="505"/>
      <c r="U2291" s="505"/>
      <c r="V2291" s="505"/>
      <c r="W2291" s="505"/>
    </row>
    <row r="2292" spans="19:23" ht="12">
      <c r="S2292" s="505"/>
      <c r="T2292" s="505"/>
      <c r="U2292" s="505"/>
      <c r="V2292" s="505"/>
      <c r="W2292" s="505"/>
    </row>
    <row r="2293" spans="19:23" ht="12">
      <c r="S2293" s="505"/>
      <c r="T2293" s="505"/>
      <c r="U2293" s="505"/>
      <c r="V2293" s="505"/>
      <c r="W2293" s="505"/>
    </row>
    <row r="2294" spans="19:23" ht="12">
      <c r="S2294" s="505"/>
      <c r="T2294" s="505"/>
      <c r="U2294" s="505"/>
      <c r="V2294" s="505"/>
      <c r="W2294" s="505"/>
    </row>
    <row r="2295" spans="19:23" ht="12">
      <c r="S2295" s="505"/>
      <c r="T2295" s="505"/>
      <c r="U2295" s="505"/>
      <c r="V2295" s="505"/>
      <c r="W2295" s="505"/>
    </row>
    <row r="2296" spans="19:23" ht="12">
      <c r="S2296" s="505"/>
      <c r="T2296" s="505"/>
      <c r="U2296" s="505"/>
      <c r="V2296" s="505"/>
      <c r="W2296" s="505"/>
    </row>
    <row r="2297" spans="19:23" ht="12">
      <c r="S2297" s="505"/>
      <c r="T2297" s="505"/>
      <c r="U2297" s="505"/>
      <c r="V2297" s="505"/>
      <c r="W2297" s="505"/>
    </row>
    <row r="2298" spans="19:23" ht="12">
      <c r="S2298" s="505"/>
      <c r="T2298" s="505"/>
      <c r="U2298" s="505"/>
      <c r="V2298" s="505"/>
      <c r="W2298" s="505"/>
    </row>
    <row r="2299" spans="19:23" ht="12">
      <c r="S2299" s="505"/>
      <c r="T2299" s="505"/>
      <c r="U2299" s="505"/>
      <c r="V2299" s="505"/>
      <c r="W2299" s="505"/>
    </row>
    <row r="2300" spans="19:23" ht="12">
      <c r="S2300" s="505"/>
      <c r="T2300" s="505"/>
      <c r="U2300" s="505"/>
      <c r="V2300" s="505"/>
      <c r="W2300" s="505"/>
    </row>
    <row r="2301" spans="19:23" ht="12">
      <c r="S2301" s="505"/>
      <c r="T2301" s="505"/>
      <c r="U2301" s="505"/>
      <c r="V2301" s="505"/>
      <c r="W2301" s="505"/>
    </row>
    <row r="2302" spans="19:23" ht="12">
      <c r="S2302" s="505"/>
      <c r="T2302" s="505"/>
      <c r="U2302" s="505"/>
      <c r="V2302" s="505"/>
      <c r="W2302" s="505"/>
    </row>
    <row r="2303" spans="19:23" ht="12">
      <c r="S2303" s="505"/>
      <c r="T2303" s="505"/>
      <c r="U2303" s="505"/>
      <c r="V2303" s="505"/>
      <c r="W2303" s="505"/>
    </row>
    <row r="2304" spans="19:23" ht="12">
      <c r="S2304" s="505"/>
      <c r="T2304" s="505"/>
      <c r="U2304" s="505"/>
      <c r="V2304" s="505"/>
      <c r="W2304" s="505"/>
    </row>
    <row r="2305" spans="19:23" ht="12">
      <c r="S2305" s="505"/>
      <c r="T2305" s="505"/>
      <c r="U2305" s="505"/>
      <c r="V2305" s="505"/>
      <c r="W2305" s="505"/>
    </row>
    <row r="2306" spans="19:23" ht="12">
      <c r="S2306" s="505"/>
      <c r="T2306" s="505"/>
      <c r="U2306" s="505"/>
      <c r="V2306" s="505"/>
      <c r="W2306" s="505"/>
    </row>
    <row r="2307" spans="19:23" ht="12">
      <c r="S2307" s="505"/>
      <c r="T2307" s="505"/>
      <c r="U2307" s="505"/>
      <c r="V2307" s="505"/>
      <c r="W2307" s="505"/>
    </row>
    <row r="2308" spans="19:23" ht="12">
      <c r="S2308" s="505"/>
      <c r="T2308" s="505"/>
      <c r="U2308" s="505"/>
      <c r="V2308" s="505"/>
      <c r="W2308" s="505"/>
    </row>
    <row r="2309" spans="19:23" ht="12">
      <c r="S2309" s="505"/>
      <c r="T2309" s="505"/>
      <c r="U2309" s="505"/>
      <c r="V2309" s="505"/>
      <c r="W2309" s="505"/>
    </row>
    <row r="2310" spans="19:23" ht="12">
      <c r="S2310" s="505"/>
      <c r="T2310" s="505"/>
      <c r="U2310" s="505"/>
      <c r="V2310" s="505"/>
      <c r="W2310" s="505"/>
    </row>
    <row r="2311" spans="19:23" ht="12">
      <c r="S2311" s="505"/>
      <c r="T2311" s="505"/>
      <c r="U2311" s="505"/>
      <c r="V2311" s="505"/>
      <c r="W2311" s="505"/>
    </row>
    <row r="2312" spans="19:23" ht="12">
      <c r="S2312" s="505"/>
      <c r="T2312" s="505"/>
      <c r="U2312" s="505"/>
      <c r="V2312" s="505"/>
      <c r="W2312" s="505"/>
    </row>
    <row r="2313" spans="19:23" ht="12">
      <c r="S2313" s="505"/>
      <c r="T2313" s="505"/>
      <c r="U2313" s="505"/>
      <c r="V2313" s="505"/>
      <c r="W2313" s="505"/>
    </row>
    <row r="2314" spans="19:23" ht="12">
      <c r="S2314" s="505"/>
      <c r="T2314" s="505"/>
      <c r="U2314" s="505"/>
      <c r="V2314" s="505"/>
      <c r="W2314" s="505"/>
    </row>
    <row r="2315" spans="19:23" ht="12">
      <c r="S2315" s="505"/>
      <c r="T2315" s="505"/>
      <c r="U2315" s="505"/>
      <c r="V2315" s="505"/>
      <c r="W2315" s="505"/>
    </row>
    <row r="2316" spans="19:23" ht="12">
      <c r="S2316" s="505"/>
      <c r="T2316" s="505"/>
      <c r="U2316" s="505"/>
      <c r="V2316" s="505"/>
      <c r="W2316" s="505"/>
    </row>
    <row r="2317" spans="19:23" ht="12">
      <c r="S2317" s="505"/>
      <c r="T2317" s="505"/>
      <c r="U2317" s="505"/>
      <c r="V2317" s="505"/>
      <c r="W2317" s="505"/>
    </row>
    <row r="2318" spans="19:23" ht="12">
      <c r="S2318" s="505"/>
      <c r="T2318" s="505"/>
      <c r="U2318" s="505"/>
      <c r="V2318" s="505"/>
      <c r="W2318" s="505"/>
    </row>
    <row r="2319" spans="19:23" ht="12">
      <c r="S2319" s="505"/>
      <c r="T2319" s="505"/>
      <c r="U2319" s="505"/>
      <c r="V2319" s="505"/>
      <c r="W2319" s="505"/>
    </row>
    <row r="2320" spans="19:23" ht="12">
      <c r="S2320" s="505"/>
      <c r="T2320" s="505"/>
      <c r="U2320" s="505"/>
      <c r="V2320" s="505"/>
      <c r="W2320" s="505"/>
    </row>
    <row r="2321" spans="19:23" ht="12">
      <c r="S2321" s="505"/>
      <c r="T2321" s="505"/>
      <c r="U2321" s="505"/>
      <c r="V2321" s="505"/>
      <c r="W2321" s="505"/>
    </row>
    <row r="2322" spans="19:23" ht="12">
      <c r="S2322" s="505"/>
      <c r="T2322" s="505"/>
      <c r="U2322" s="505"/>
      <c r="V2322" s="505"/>
      <c r="W2322" s="505"/>
    </row>
    <row r="2323" spans="19:23" ht="12">
      <c r="S2323" s="505"/>
      <c r="T2323" s="505"/>
      <c r="U2323" s="505"/>
      <c r="V2323" s="505"/>
      <c r="W2323" s="505"/>
    </row>
    <row r="2324" spans="19:23" ht="12">
      <c r="S2324" s="505"/>
      <c r="T2324" s="505"/>
      <c r="U2324" s="505"/>
      <c r="V2324" s="505"/>
      <c r="W2324" s="505"/>
    </row>
    <row r="2325" spans="19:23" ht="12">
      <c r="S2325" s="505"/>
      <c r="T2325" s="505"/>
      <c r="U2325" s="505"/>
      <c r="V2325" s="505"/>
      <c r="W2325" s="505"/>
    </row>
    <row r="2326" spans="19:23" ht="12">
      <c r="S2326" s="505"/>
      <c r="T2326" s="505"/>
      <c r="U2326" s="505"/>
      <c r="V2326" s="505"/>
      <c r="W2326" s="505"/>
    </row>
    <row r="2327" spans="19:23" ht="12">
      <c r="S2327" s="505"/>
      <c r="T2327" s="505"/>
      <c r="U2327" s="505"/>
      <c r="V2327" s="505"/>
      <c r="W2327" s="505"/>
    </row>
    <row r="2328" spans="19:23" ht="12">
      <c r="S2328" s="505"/>
      <c r="T2328" s="505"/>
      <c r="U2328" s="505"/>
      <c r="V2328" s="505"/>
      <c r="W2328" s="505"/>
    </row>
    <row r="2329" spans="19:23" ht="12">
      <c r="S2329" s="505"/>
      <c r="T2329" s="505"/>
      <c r="U2329" s="505"/>
      <c r="V2329" s="505"/>
      <c r="W2329" s="505"/>
    </row>
    <row r="2330" spans="19:23" ht="12">
      <c r="S2330" s="505"/>
      <c r="T2330" s="505"/>
      <c r="U2330" s="505"/>
      <c r="V2330" s="505"/>
      <c r="W2330" s="505"/>
    </row>
    <row r="2331" spans="19:23" ht="12">
      <c r="S2331" s="505"/>
      <c r="T2331" s="505"/>
      <c r="U2331" s="505"/>
      <c r="V2331" s="505"/>
      <c r="W2331" s="505"/>
    </row>
    <row r="2332" spans="19:23" ht="12">
      <c r="S2332" s="505"/>
      <c r="T2332" s="505"/>
      <c r="U2332" s="505"/>
      <c r="V2332" s="505"/>
      <c r="W2332" s="505"/>
    </row>
    <row r="2333" spans="19:23" ht="12">
      <c r="S2333" s="505"/>
      <c r="T2333" s="505"/>
      <c r="U2333" s="505"/>
      <c r="V2333" s="505"/>
      <c r="W2333" s="505"/>
    </row>
    <row r="2334" spans="19:23" ht="12">
      <c r="S2334" s="505"/>
      <c r="T2334" s="505"/>
      <c r="U2334" s="505"/>
      <c r="V2334" s="505"/>
      <c r="W2334" s="505"/>
    </row>
    <row r="2335" spans="19:23" ht="12">
      <c r="S2335" s="505"/>
      <c r="T2335" s="505"/>
      <c r="U2335" s="505"/>
      <c r="V2335" s="505"/>
      <c r="W2335" s="505"/>
    </row>
    <row r="2336" spans="19:23" ht="12">
      <c r="S2336" s="505"/>
      <c r="T2336" s="505"/>
      <c r="U2336" s="505"/>
      <c r="V2336" s="505"/>
      <c r="W2336" s="505"/>
    </row>
    <row r="2337" spans="19:23" ht="12">
      <c r="S2337" s="505"/>
      <c r="T2337" s="505"/>
      <c r="U2337" s="505"/>
      <c r="V2337" s="505"/>
      <c r="W2337" s="505"/>
    </row>
    <row r="2338" spans="19:23" ht="12">
      <c r="S2338" s="505"/>
      <c r="T2338" s="505"/>
      <c r="U2338" s="505"/>
      <c r="V2338" s="505"/>
      <c r="W2338" s="505"/>
    </row>
    <row r="2339" spans="19:23" ht="12">
      <c r="S2339" s="505"/>
      <c r="T2339" s="505"/>
      <c r="U2339" s="505"/>
      <c r="V2339" s="505"/>
      <c r="W2339" s="505"/>
    </row>
    <row r="2340" spans="19:23" ht="12">
      <c r="S2340" s="505"/>
      <c r="T2340" s="505"/>
      <c r="U2340" s="505"/>
      <c r="V2340" s="505"/>
      <c r="W2340" s="505"/>
    </row>
    <row r="2341" spans="19:23" ht="12">
      <c r="S2341" s="505"/>
      <c r="T2341" s="505"/>
      <c r="U2341" s="505"/>
      <c r="V2341" s="505"/>
      <c r="W2341" s="505"/>
    </row>
    <row r="2342" spans="19:23" ht="12">
      <c r="S2342" s="505"/>
      <c r="T2342" s="505"/>
      <c r="U2342" s="505"/>
      <c r="V2342" s="505"/>
      <c r="W2342" s="505"/>
    </row>
    <row r="2343" spans="19:23" ht="12">
      <c r="S2343" s="505"/>
      <c r="T2343" s="505"/>
      <c r="U2343" s="505"/>
      <c r="V2343" s="505"/>
      <c r="W2343" s="505"/>
    </row>
    <row r="2344" spans="19:23" ht="12">
      <c r="S2344" s="505"/>
      <c r="T2344" s="505"/>
      <c r="U2344" s="505"/>
      <c r="V2344" s="505"/>
      <c r="W2344" s="505"/>
    </row>
    <row r="2345" spans="19:23" ht="12">
      <c r="S2345" s="505"/>
      <c r="T2345" s="505"/>
      <c r="U2345" s="505"/>
      <c r="V2345" s="505"/>
      <c r="W2345" s="505"/>
    </row>
    <row r="2346" spans="19:23" ht="12">
      <c r="S2346" s="505"/>
      <c r="T2346" s="505"/>
      <c r="U2346" s="505"/>
      <c r="V2346" s="505"/>
      <c r="W2346" s="505"/>
    </row>
    <row r="2347" spans="19:23" ht="12">
      <c r="S2347" s="505"/>
      <c r="T2347" s="505"/>
      <c r="U2347" s="505"/>
      <c r="V2347" s="505"/>
      <c r="W2347" s="505"/>
    </row>
    <row r="2348" spans="19:23" ht="12">
      <c r="S2348" s="505"/>
      <c r="T2348" s="505"/>
      <c r="U2348" s="505"/>
      <c r="V2348" s="505"/>
      <c r="W2348" s="505"/>
    </row>
    <row r="2349" spans="19:23" ht="12">
      <c r="S2349" s="505"/>
      <c r="T2349" s="505"/>
      <c r="U2349" s="505"/>
      <c r="V2349" s="505"/>
      <c r="W2349" s="505"/>
    </row>
    <row r="2350" spans="19:23" ht="12">
      <c r="S2350" s="505"/>
      <c r="T2350" s="505"/>
      <c r="U2350" s="505"/>
      <c r="V2350" s="505"/>
      <c r="W2350" s="505"/>
    </row>
    <row r="2351" spans="19:23" ht="12">
      <c r="S2351" s="505"/>
      <c r="T2351" s="505"/>
      <c r="U2351" s="505"/>
      <c r="V2351" s="505"/>
      <c r="W2351" s="505"/>
    </row>
    <row r="2352" spans="19:23" ht="12">
      <c r="S2352" s="505"/>
      <c r="T2352" s="505"/>
      <c r="U2352" s="505"/>
      <c r="V2352" s="505"/>
      <c r="W2352" s="505"/>
    </row>
    <row r="2353" spans="19:23" ht="12">
      <c r="S2353" s="505"/>
      <c r="T2353" s="505"/>
      <c r="U2353" s="505"/>
      <c r="V2353" s="505"/>
      <c r="W2353" s="505"/>
    </row>
    <row r="2354" spans="19:23" ht="12">
      <c r="S2354" s="505"/>
      <c r="T2354" s="505"/>
      <c r="U2354" s="505"/>
      <c r="V2354" s="505"/>
      <c r="W2354" s="505"/>
    </row>
    <row r="2355" spans="19:23" ht="12">
      <c r="S2355" s="505"/>
      <c r="T2355" s="505"/>
      <c r="U2355" s="505"/>
      <c r="V2355" s="505"/>
      <c r="W2355" s="505"/>
    </row>
    <row r="2356" spans="19:23" ht="12">
      <c r="S2356" s="505"/>
      <c r="T2356" s="505"/>
      <c r="U2356" s="505"/>
      <c r="V2356" s="505"/>
      <c r="W2356" s="505"/>
    </row>
    <row r="2357" spans="19:23" ht="12">
      <c r="S2357" s="505"/>
      <c r="T2357" s="505"/>
      <c r="U2357" s="505"/>
      <c r="V2357" s="505"/>
      <c r="W2357" s="505"/>
    </row>
    <row r="2358" spans="19:23" ht="12">
      <c r="S2358" s="505"/>
      <c r="T2358" s="505"/>
      <c r="U2358" s="505"/>
      <c r="V2358" s="505"/>
      <c r="W2358" s="505"/>
    </row>
    <row r="2359" spans="19:23" ht="12">
      <c r="S2359" s="505"/>
      <c r="T2359" s="505"/>
      <c r="U2359" s="505"/>
      <c r="V2359" s="505"/>
      <c r="W2359" s="505"/>
    </row>
    <row r="2360" spans="19:23" ht="12">
      <c r="S2360" s="505"/>
      <c r="T2360" s="505"/>
      <c r="U2360" s="505"/>
      <c r="V2360" s="505"/>
      <c r="W2360" s="505"/>
    </row>
    <row r="2361" spans="19:23" ht="12">
      <c r="S2361" s="505"/>
      <c r="T2361" s="505"/>
      <c r="U2361" s="505"/>
      <c r="V2361" s="505"/>
      <c r="W2361" s="505"/>
    </row>
    <row r="2362" spans="19:23" ht="12">
      <c r="S2362" s="505"/>
      <c r="T2362" s="505"/>
      <c r="U2362" s="505"/>
      <c r="V2362" s="505"/>
      <c r="W2362" s="505"/>
    </row>
    <row r="2363" spans="19:23" ht="12">
      <c r="S2363" s="505"/>
      <c r="T2363" s="505"/>
      <c r="U2363" s="505"/>
      <c r="V2363" s="505"/>
      <c r="W2363" s="505"/>
    </row>
    <row r="2364" spans="19:23" ht="12">
      <c r="S2364" s="505"/>
      <c r="T2364" s="505"/>
      <c r="U2364" s="505"/>
      <c r="V2364" s="505"/>
      <c r="W2364" s="505"/>
    </row>
    <row r="2365" spans="19:23" ht="12">
      <c r="S2365" s="505"/>
      <c r="T2365" s="505"/>
      <c r="U2365" s="505"/>
      <c r="V2365" s="505"/>
      <c r="W2365" s="505"/>
    </row>
    <row r="2366" spans="19:23" ht="12">
      <c r="S2366" s="505"/>
      <c r="T2366" s="505"/>
      <c r="U2366" s="505"/>
      <c r="V2366" s="505"/>
      <c r="W2366" s="505"/>
    </row>
    <row r="2367" spans="19:23" ht="12">
      <c r="S2367" s="505"/>
      <c r="T2367" s="505"/>
      <c r="U2367" s="505"/>
      <c r="V2367" s="505"/>
      <c r="W2367" s="505"/>
    </row>
    <row r="2368" spans="19:23" ht="12">
      <c r="S2368" s="505"/>
      <c r="T2368" s="505"/>
      <c r="U2368" s="505"/>
      <c r="V2368" s="505"/>
      <c r="W2368" s="505"/>
    </row>
    <row r="2369" spans="19:23" ht="12">
      <c r="S2369" s="505"/>
      <c r="T2369" s="505"/>
      <c r="U2369" s="505"/>
      <c r="V2369" s="505"/>
      <c r="W2369" s="505"/>
    </row>
    <row r="2370" spans="19:23" ht="12">
      <c r="S2370" s="505"/>
      <c r="T2370" s="505"/>
      <c r="U2370" s="505"/>
      <c r="V2370" s="505"/>
      <c r="W2370" s="505"/>
    </row>
    <row r="2371" spans="19:23" ht="12">
      <c r="S2371" s="505"/>
      <c r="T2371" s="505"/>
      <c r="U2371" s="505"/>
      <c r="V2371" s="505"/>
      <c r="W2371" s="505"/>
    </row>
    <row r="2372" spans="19:23" ht="12">
      <c r="S2372" s="505"/>
      <c r="T2372" s="505"/>
      <c r="U2372" s="505"/>
      <c r="V2372" s="505"/>
      <c r="W2372" s="505"/>
    </row>
    <row r="2373" spans="19:23" ht="12">
      <c r="S2373" s="505"/>
      <c r="T2373" s="505"/>
      <c r="U2373" s="505"/>
      <c r="V2373" s="505"/>
      <c r="W2373" s="505"/>
    </row>
    <row r="2374" spans="19:23" ht="12">
      <c r="S2374" s="505"/>
      <c r="T2374" s="505"/>
      <c r="U2374" s="505"/>
      <c r="V2374" s="505"/>
      <c r="W2374" s="505"/>
    </row>
    <row r="2375" spans="19:23" ht="12">
      <c r="S2375" s="505"/>
      <c r="T2375" s="505"/>
      <c r="U2375" s="505"/>
      <c r="V2375" s="505"/>
      <c r="W2375" s="505"/>
    </row>
    <row r="2376" spans="19:23" ht="12">
      <c r="S2376" s="505"/>
      <c r="T2376" s="505"/>
      <c r="U2376" s="505"/>
      <c r="V2376" s="505"/>
      <c r="W2376" s="505"/>
    </row>
    <row r="2377" spans="19:23" ht="12">
      <c r="S2377" s="505"/>
      <c r="T2377" s="505"/>
      <c r="U2377" s="505"/>
      <c r="V2377" s="505"/>
      <c r="W2377" s="505"/>
    </row>
    <row r="2378" spans="19:23" ht="12">
      <c r="S2378" s="505"/>
      <c r="T2378" s="505"/>
      <c r="U2378" s="505"/>
      <c r="V2378" s="505"/>
      <c r="W2378" s="505"/>
    </row>
    <row r="2379" spans="19:23" ht="12">
      <c r="S2379" s="505"/>
      <c r="T2379" s="505"/>
      <c r="U2379" s="505"/>
      <c r="V2379" s="505"/>
      <c r="W2379" s="505"/>
    </row>
    <row r="2380" spans="19:23" ht="12">
      <c r="S2380" s="505"/>
      <c r="T2380" s="505"/>
      <c r="U2380" s="505"/>
      <c r="V2380" s="505"/>
      <c r="W2380" s="505"/>
    </row>
    <row r="2381" spans="19:23" ht="12">
      <c r="S2381" s="505"/>
      <c r="T2381" s="505"/>
      <c r="U2381" s="505"/>
      <c r="V2381" s="505"/>
      <c r="W2381" s="505"/>
    </row>
    <row r="2382" spans="19:23" ht="12">
      <c r="S2382" s="505"/>
      <c r="T2382" s="505"/>
      <c r="U2382" s="505"/>
      <c r="V2382" s="505"/>
      <c r="W2382" s="505"/>
    </row>
    <row r="2383" spans="19:23" ht="12">
      <c r="S2383" s="505"/>
      <c r="T2383" s="505"/>
      <c r="U2383" s="505"/>
      <c r="V2383" s="505"/>
      <c r="W2383" s="505"/>
    </row>
    <row r="2384" spans="19:23" ht="12">
      <c r="S2384" s="505"/>
      <c r="T2384" s="505"/>
      <c r="U2384" s="505"/>
      <c r="V2384" s="505"/>
      <c r="W2384" s="505"/>
    </row>
    <row r="2385" spans="19:23" ht="12">
      <c r="S2385" s="505"/>
      <c r="T2385" s="505"/>
      <c r="U2385" s="505"/>
      <c r="V2385" s="505"/>
      <c r="W2385" s="505"/>
    </row>
    <row r="2386" spans="19:23" ht="12">
      <c r="S2386" s="505"/>
      <c r="T2386" s="505"/>
      <c r="U2386" s="505"/>
      <c r="V2386" s="505"/>
      <c r="W2386" s="505"/>
    </row>
    <row r="2387" spans="19:23" ht="12">
      <c r="S2387" s="505"/>
      <c r="T2387" s="505"/>
      <c r="U2387" s="505"/>
      <c r="V2387" s="505"/>
      <c r="W2387" s="505"/>
    </row>
    <row r="2388" spans="19:23" ht="12">
      <c r="S2388" s="505"/>
      <c r="T2388" s="505"/>
      <c r="U2388" s="505"/>
      <c r="V2388" s="505"/>
      <c r="W2388" s="505"/>
    </row>
    <row r="2389" spans="19:23" ht="12">
      <c r="S2389" s="505"/>
      <c r="T2389" s="505"/>
      <c r="U2389" s="505"/>
      <c r="V2389" s="505"/>
      <c r="W2389" s="505"/>
    </row>
    <row r="2390" spans="19:23" ht="12">
      <c r="S2390" s="505"/>
      <c r="T2390" s="505"/>
      <c r="U2390" s="505"/>
      <c r="V2390" s="505"/>
      <c r="W2390" s="505"/>
    </row>
    <row r="2391" spans="19:23" ht="12">
      <c r="S2391" s="505"/>
      <c r="T2391" s="505"/>
      <c r="U2391" s="505"/>
      <c r="V2391" s="505"/>
      <c r="W2391" s="505"/>
    </row>
    <row r="2392" spans="19:23" ht="12">
      <c r="S2392" s="505"/>
      <c r="T2392" s="505"/>
      <c r="U2392" s="505"/>
      <c r="V2392" s="505"/>
      <c r="W2392" s="505"/>
    </row>
    <row r="2393" spans="19:23" ht="12">
      <c r="S2393" s="505"/>
      <c r="T2393" s="505"/>
      <c r="U2393" s="505"/>
      <c r="V2393" s="505"/>
      <c r="W2393" s="505"/>
    </row>
    <row r="2394" spans="19:23" ht="12">
      <c r="S2394" s="505"/>
      <c r="T2394" s="505"/>
      <c r="U2394" s="505"/>
      <c r="V2394" s="505"/>
      <c r="W2394" s="505"/>
    </row>
    <row r="2395" spans="19:23" ht="12">
      <c r="S2395" s="505"/>
      <c r="T2395" s="505"/>
      <c r="U2395" s="505"/>
      <c r="V2395" s="505"/>
      <c r="W2395" s="505"/>
    </row>
    <row r="2396" spans="19:23" ht="12">
      <c r="S2396" s="505"/>
      <c r="T2396" s="505"/>
      <c r="U2396" s="505"/>
      <c r="V2396" s="505"/>
      <c r="W2396" s="505"/>
    </row>
    <row r="2397" spans="19:23" ht="12">
      <c r="S2397" s="505"/>
      <c r="T2397" s="505"/>
      <c r="U2397" s="505"/>
      <c r="V2397" s="505"/>
      <c r="W2397" s="505"/>
    </row>
    <row r="2398" spans="19:23" ht="12">
      <c r="S2398" s="505"/>
      <c r="T2398" s="505"/>
      <c r="U2398" s="505"/>
      <c r="V2398" s="505"/>
      <c r="W2398" s="505"/>
    </row>
    <row r="2399" spans="19:23" ht="12">
      <c r="S2399" s="505"/>
      <c r="T2399" s="505"/>
      <c r="U2399" s="505"/>
      <c r="V2399" s="505"/>
      <c r="W2399" s="505"/>
    </row>
    <row r="2400" spans="19:23" ht="12">
      <c r="S2400" s="505"/>
      <c r="T2400" s="505"/>
      <c r="U2400" s="505"/>
      <c r="V2400" s="505"/>
      <c r="W2400" s="505"/>
    </row>
    <row r="2401" spans="19:23" ht="12">
      <c r="S2401" s="505"/>
      <c r="T2401" s="505"/>
      <c r="U2401" s="505"/>
      <c r="V2401" s="505"/>
      <c r="W2401" s="505"/>
    </row>
    <row r="2402" spans="19:23" ht="12">
      <c r="S2402" s="505"/>
      <c r="T2402" s="505"/>
      <c r="U2402" s="505"/>
      <c r="V2402" s="505"/>
      <c r="W2402" s="505"/>
    </row>
    <row r="2403" spans="19:23" ht="12">
      <c r="S2403" s="505"/>
      <c r="T2403" s="505"/>
      <c r="U2403" s="505"/>
      <c r="V2403" s="505"/>
      <c r="W2403" s="505"/>
    </row>
    <row r="2404" spans="19:23" ht="12">
      <c r="S2404" s="505"/>
      <c r="T2404" s="505"/>
      <c r="U2404" s="505"/>
      <c r="V2404" s="505"/>
      <c r="W2404" s="505"/>
    </row>
    <row r="2405" spans="19:23" ht="12">
      <c r="S2405" s="505"/>
      <c r="T2405" s="505"/>
      <c r="U2405" s="505"/>
      <c r="V2405" s="505"/>
      <c r="W2405" s="505"/>
    </row>
    <row r="2406" spans="19:23" ht="12">
      <c r="S2406" s="505"/>
      <c r="T2406" s="505"/>
      <c r="U2406" s="505"/>
      <c r="V2406" s="505"/>
      <c r="W2406" s="505"/>
    </row>
    <row r="2407" spans="19:23" ht="12">
      <c r="S2407" s="505"/>
      <c r="T2407" s="505"/>
      <c r="U2407" s="505"/>
      <c r="V2407" s="505"/>
      <c r="W2407" s="505"/>
    </row>
    <row r="2408" spans="19:23" ht="12">
      <c r="S2408" s="505"/>
      <c r="T2408" s="505"/>
      <c r="U2408" s="505"/>
      <c r="V2408" s="505"/>
      <c r="W2408" s="505"/>
    </row>
    <row r="2409" spans="19:23" ht="12">
      <c r="S2409" s="505"/>
      <c r="T2409" s="505"/>
      <c r="U2409" s="505"/>
      <c r="V2409" s="505"/>
      <c r="W2409" s="505"/>
    </row>
    <row r="2410" spans="19:23" ht="12">
      <c r="S2410" s="505"/>
      <c r="T2410" s="505"/>
      <c r="U2410" s="505"/>
      <c r="V2410" s="505"/>
      <c r="W2410" s="505"/>
    </row>
    <row r="2411" spans="19:23" ht="12">
      <c r="S2411" s="505"/>
      <c r="T2411" s="505"/>
      <c r="U2411" s="505"/>
      <c r="V2411" s="505"/>
      <c r="W2411" s="505"/>
    </row>
    <row r="2412" spans="19:23" ht="12">
      <c r="S2412" s="505"/>
      <c r="T2412" s="505"/>
      <c r="U2412" s="505"/>
      <c r="V2412" s="505"/>
      <c r="W2412" s="505"/>
    </row>
    <row r="2413" spans="19:23" ht="12">
      <c r="S2413" s="505"/>
      <c r="T2413" s="505"/>
      <c r="U2413" s="505"/>
      <c r="V2413" s="505"/>
      <c r="W2413" s="505"/>
    </row>
    <row r="2414" spans="19:23" ht="12">
      <c r="S2414" s="505"/>
      <c r="T2414" s="505"/>
      <c r="U2414" s="505"/>
      <c r="V2414" s="505"/>
      <c r="W2414" s="505"/>
    </row>
    <row r="2415" spans="19:23" ht="12">
      <c r="S2415" s="505"/>
      <c r="T2415" s="505"/>
      <c r="U2415" s="505"/>
      <c r="V2415" s="505"/>
      <c r="W2415" s="505"/>
    </row>
    <row r="2416" spans="19:23" ht="12">
      <c r="S2416" s="505"/>
      <c r="T2416" s="505"/>
      <c r="U2416" s="505"/>
      <c r="V2416" s="505"/>
      <c r="W2416" s="505"/>
    </row>
    <row r="2417" spans="19:23" ht="12">
      <c r="S2417" s="505"/>
      <c r="T2417" s="505"/>
      <c r="U2417" s="505"/>
      <c r="V2417" s="505"/>
      <c r="W2417" s="505"/>
    </row>
    <row r="2418" spans="19:23" ht="12">
      <c r="S2418" s="505"/>
      <c r="T2418" s="505"/>
      <c r="U2418" s="505"/>
      <c r="V2418" s="505"/>
      <c r="W2418" s="505"/>
    </row>
    <row r="2419" spans="19:23" ht="12">
      <c r="S2419" s="505"/>
      <c r="T2419" s="505"/>
      <c r="U2419" s="505"/>
      <c r="V2419" s="505"/>
      <c r="W2419" s="505"/>
    </row>
    <row r="2420" spans="19:23" ht="12">
      <c r="S2420" s="505"/>
      <c r="T2420" s="505"/>
      <c r="U2420" s="505"/>
      <c r="V2420" s="505"/>
      <c r="W2420" s="505"/>
    </row>
    <row r="2421" spans="19:23" ht="12">
      <c r="S2421" s="505"/>
      <c r="T2421" s="505"/>
      <c r="U2421" s="505"/>
      <c r="V2421" s="505"/>
      <c r="W2421" s="505"/>
    </row>
    <row r="2422" spans="19:23" ht="12">
      <c r="S2422" s="505"/>
      <c r="T2422" s="505"/>
      <c r="U2422" s="505"/>
      <c r="V2422" s="505"/>
      <c r="W2422" s="505"/>
    </row>
    <row r="2423" spans="19:23" ht="12">
      <c r="S2423" s="505"/>
      <c r="T2423" s="505"/>
      <c r="U2423" s="505"/>
      <c r="V2423" s="505"/>
      <c r="W2423" s="505"/>
    </row>
    <row r="2424" spans="19:23" ht="12">
      <c r="S2424" s="505"/>
      <c r="T2424" s="505"/>
      <c r="U2424" s="505"/>
      <c r="V2424" s="505"/>
      <c r="W2424" s="505"/>
    </row>
    <row r="2425" spans="19:23" ht="12">
      <c r="S2425" s="505"/>
      <c r="T2425" s="505"/>
      <c r="U2425" s="505"/>
      <c r="V2425" s="505"/>
      <c r="W2425" s="505"/>
    </row>
    <row r="2426" spans="19:23" ht="12">
      <c r="S2426" s="505"/>
      <c r="T2426" s="505"/>
      <c r="U2426" s="505"/>
      <c r="V2426" s="505"/>
      <c r="W2426" s="505"/>
    </row>
    <row r="2427" spans="19:23" ht="12">
      <c r="S2427" s="505"/>
      <c r="T2427" s="505"/>
      <c r="U2427" s="505"/>
      <c r="V2427" s="505"/>
      <c r="W2427" s="505"/>
    </row>
    <row r="2428" spans="19:23" ht="12">
      <c r="S2428" s="505"/>
      <c r="T2428" s="505"/>
      <c r="U2428" s="505"/>
      <c r="V2428" s="505"/>
      <c r="W2428" s="505"/>
    </row>
    <row r="2429" spans="19:23" ht="12">
      <c r="S2429" s="505"/>
      <c r="T2429" s="505"/>
      <c r="U2429" s="505"/>
      <c r="V2429" s="505"/>
      <c r="W2429" s="505"/>
    </row>
    <row r="2430" spans="19:23" ht="12">
      <c r="S2430" s="505"/>
      <c r="T2430" s="505"/>
      <c r="U2430" s="505"/>
      <c r="V2430" s="505"/>
      <c r="W2430" s="505"/>
    </row>
    <row r="2431" spans="19:23" ht="12">
      <c r="S2431" s="505"/>
      <c r="T2431" s="505"/>
      <c r="U2431" s="505"/>
      <c r="V2431" s="505"/>
      <c r="W2431" s="505"/>
    </row>
    <row r="2432" spans="19:23" ht="12">
      <c r="S2432" s="505"/>
      <c r="T2432" s="505"/>
      <c r="U2432" s="505"/>
      <c r="V2432" s="505"/>
      <c r="W2432" s="505"/>
    </row>
    <row r="2433" spans="19:23" ht="12">
      <c r="S2433" s="505"/>
      <c r="T2433" s="505"/>
      <c r="U2433" s="505"/>
      <c r="V2433" s="505"/>
      <c r="W2433" s="505"/>
    </row>
    <row r="2434" spans="19:23" ht="12">
      <c r="S2434" s="505"/>
      <c r="T2434" s="505"/>
      <c r="U2434" s="505"/>
      <c r="V2434" s="505"/>
      <c r="W2434" s="505"/>
    </row>
    <row r="2435" spans="19:23" ht="12">
      <c r="S2435" s="505"/>
      <c r="T2435" s="505"/>
      <c r="U2435" s="505"/>
      <c r="V2435" s="505"/>
      <c r="W2435" s="505"/>
    </row>
    <row r="2436" spans="19:23" ht="12">
      <c r="S2436" s="505"/>
      <c r="T2436" s="505"/>
      <c r="U2436" s="505"/>
      <c r="V2436" s="505"/>
      <c r="W2436" s="505"/>
    </row>
    <row r="2437" spans="19:23" ht="12">
      <c r="S2437" s="505"/>
      <c r="T2437" s="505"/>
      <c r="U2437" s="505"/>
      <c r="V2437" s="505"/>
      <c r="W2437" s="505"/>
    </row>
    <row r="2438" spans="19:23" ht="12">
      <c r="S2438" s="505"/>
      <c r="T2438" s="505"/>
      <c r="U2438" s="505"/>
      <c r="V2438" s="505"/>
      <c r="W2438" s="505"/>
    </row>
    <row r="2439" spans="19:23" ht="12">
      <c r="S2439" s="505"/>
      <c r="T2439" s="505"/>
      <c r="U2439" s="505"/>
      <c r="V2439" s="505"/>
      <c r="W2439" s="505"/>
    </row>
    <row r="2440" spans="19:23" ht="12">
      <c r="S2440" s="505"/>
      <c r="T2440" s="505"/>
      <c r="U2440" s="505"/>
      <c r="V2440" s="505"/>
      <c r="W2440" s="505"/>
    </row>
    <row r="2441" spans="19:23" ht="12">
      <c r="S2441" s="505"/>
      <c r="T2441" s="505"/>
      <c r="U2441" s="505"/>
      <c r="V2441" s="505"/>
      <c r="W2441" s="505"/>
    </row>
    <row r="2442" spans="19:23" ht="12">
      <c r="S2442" s="505"/>
      <c r="T2442" s="505"/>
      <c r="U2442" s="505"/>
      <c r="V2442" s="505"/>
      <c r="W2442" s="505"/>
    </row>
    <row r="2443" spans="19:23" ht="12">
      <c r="S2443" s="505"/>
      <c r="T2443" s="505"/>
      <c r="U2443" s="505"/>
      <c r="V2443" s="505"/>
      <c r="W2443" s="505"/>
    </row>
    <row r="2444" spans="19:23" ht="12">
      <c r="S2444" s="505"/>
      <c r="T2444" s="505"/>
      <c r="U2444" s="505"/>
      <c r="V2444" s="505"/>
      <c r="W2444" s="505"/>
    </row>
    <row r="2445" spans="19:23" ht="12">
      <c r="S2445" s="505"/>
      <c r="T2445" s="505"/>
      <c r="U2445" s="505"/>
      <c r="V2445" s="505"/>
      <c r="W2445" s="505"/>
    </row>
    <row r="2446" spans="19:23" ht="12">
      <c r="S2446" s="505"/>
      <c r="T2446" s="505"/>
      <c r="U2446" s="505"/>
      <c r="V2446" s="505"/>
      <c r="W2446" s="505"/>
    </row>
    <row r="2447" spans="19:23" ht="12">
      <c r="S2447" s="505"/>
      <c r="T2447" s="505"/>
      <c r="U2447" s="505"/>
      <c r="V2447" s="505"/>
      <c r="W2447" s="505"/>
    </row>
    <row r="2448" spans="19:23" ht="12">
      <c r="S2448" s="505"/>
      <c r="T2448" s="505"/>
      <c r="U2448" s="505"/>
      <c r="V2448" s="505"/>
      <c r="W2448" s="505"/>
    </row>
    <row r="2449" spans="19:23" ht="12">
      <c r="S2449" s="505"/>
      <c r="T2449" s="505"/>
      <c r="U2449" s="505"/>
      <c r="V2449" s="505"/>
      <c r="W2449" s="505"/>
    </row>
    <row r="2450" spans="19:23" ht="12">
      <c r="S2450" s="505"/>
      <c r="T2450" s="505"/>
      <c r="U2450" s="505"/>
      <c r="V2450" s="505"/>
      <c r="W2450" s="505"/>
    </row>
    <row r="2451" spans="19:23" ht="12">
      <c r="S2451" s="505"/>
      <c r="T2451" s="505"/>
      <c r="U2451" s="505"/>
      <c r="V2451" s="505"/>
      <c r="W2451" s="505"/>
    </row>
    <row r="2452" spans="19:23" ht="12">
      <c r="S2452" s="505"/>
      <c r="T2452" s="505"/>
      <c r="U2452" s="505"/>
      <c r="V2452" s="505"/>
      <c r="W2452" s="505"/>
    </row>
    <row r="2453" spans="19:23" ht="12">
      <c r="S2453" s="505"/>
      <c r="T2453" s="505"/>
      <c r="U2453" s="505"/>
      <c r="V2453" s="505"/>
      <c r="W2453" s="505"/>
    </row>
    <row r="2454" spans="19:23" ht="12">
      <c r="S2454" s="505"/>
      <c r="T2454" s="505"/>
      <c r="U2454" s="505"/>
      <c r="V2454" s="505"/>
      <c r="W2454" s="505"/>
    </row>
    <row r="2455" spans="19:23" ht="12">
      <c r="S2455" s="505"/>
      <c r="T2455" s="505"/>
      <c r="U2455" s="505"/>
      <c r="V2455" s="505"/>
      <c r="W2455" s="505"/>
    </row>
    <row r="2456" spans="19:23" ht="12">
      <c r="S2456" s="505"/>
      <c r="T2456" s="505"/>
      <c r="U2456" s="505"/>
      <c r="V2456" s="505"/>
      <c r="W2456" s="505"/>
    </row>
    <row r="2457" spans="19:23" ht="12">
      <c r="S2457" s="505"/>
      <c r="T2457" s="505"/>
      <c r="U2457" s="505"/>
      <c r="V2457" s="505"/>
      <c r="W2457" s="505"/>
    </row>
    <row r="2458" spans="19:23" ht="12">
      <c r="S2458" s="505"/>
      <c r="T2458" s="505"/>
      <c r="U2458" s="505"/>
      <c r="V2458" s="505"/>
      <c r="W2458" s="505"/>
    </row>
    <row r="2459" spans="19:23" ht="12">
      <c r="S2459" s="505"/>
      <c r="T2459" s="505"/>
      <c r="U2459" s="505"/>
      <c r="V2459" s="505"/>
      <c r="W2459" s="505"/>
    </row>
    <row r="2460" spans="19:23" ht="12">
      <c r="S2460" s="505"/>
      <c r="T2460" s="505"/>
      <c r="U2460" s="505"/>
      <c r="V2460" s="505"/>
      <c r="W2460" s="505"/>
    </row>
    <row r="2461" spans="19:23" ht="12">
      <c r="S2461" s="505"/>
      <c r="T2461" s="505"/>
      <c r="U2461" s="505"/>
      <c r="V2461" s="505"/>
      <c r="W2461" s="505"/>
    </row>
    <row r="2462" spans="19:23" ht="12">
      <c r="S2462" s="505"/>
      <c r="T2462" s="505"/>
      <c r="U2462" s="505"/>
      <c r="V2462" s="505"/>
      <c r="W2462" s="505"/>
    </row>
    <row r="2463" spans="19:23" ht="12">
      <c r="S2463" s="505"/>
      <c r="T2463" s="505"/>
      <c r="U2463" s="505"/>
      <c r="V2463" s="505"/>
      <c r="W2463" s="505"/>
    </row>
    <row r="2464" spans="19:23" ht="12">
      <c r="S2464" s="505"/>
      <c r="T2464" s="505"/>
      <c r="U2464" s="505"/>
      <c r="V2464" s="505"/>
      <c r="W2464" s="505"/>
    </row>
    <row r="2465" spans="19:23" ht="12">
      <c r="S2465" s="505"/>
      <c r="T2465" s="505"/>
      <c r="U2465" s="505"/>
      <c r="V2465" s="505"/>
      <c r="W2465" s="505"/>
    </row>
    <row r="2466" spans="19:23" ht="12">
      <c r="S2466" s="505"/>
      <c r="T2466" s="505"/>
      <c r="U2466" s="505"/>
      <c r="V2466" s="505"/>
      <c r="W2466" s="505"/>
    </row>
    <row r="2467" spans="19:23" ht="12">
      <c r="S2467" s="505"/>
      <c r="T2467" s="505"/>
      <c r="U2467" s="505"/>
      <c r="V2467" s="505"/>
      <c r="W2467" s="505"/>
    </row>
    <row r="2468" spans="19:23" ht="12">
      <c r="S2468" s="505"/>
      <c r="T2468" s="505"/>
      <c r="U2468" s="505"/>
      <c r="V2468" s="505"/>
      <c r="W2468" s="505"/>
    </row>
    <row r="2469" spans="19:23" ht="12">
      <c r="S2469" s="505"/>
      <c r="T2469" s="505"/>
      <c r="U2469" s="505"/>
      <c r="V2469" s="505"/>
      <c r="W2469" s="505"/>
    </row>
    <row r="2470" spans="19:23" ht="12">
      <c r="S2470" s="505"/>
      <c r="T2470" s="505"/>
      <c r="U2470" s="505"/>
      <c r="V2470" s="505"/>
      <c r="W2470" s="505"/>
    </row>
    <row r="2471" spans="19:23" ht="12">
      <c r="S2471" s="505"/>
      <c r="T2471" s="505"/>
      <c r="U2471" s="505"/>
      <c r="V2471" s="505"/>
      <c r="W2471" s="505"/>
    </row>
    <row r="2472" spans="19:23" ht="12">
      <c r="S2472" s="505"/>
      <c r="T2472" s="505"/>
      <c r="U2472" s="505"/>
      <c r="V2472" s="505"/>
      <c r="W2472" s="505"/>
    </row>
    <row r="2473" spans="19:23" ht="12">
      <c r="S2473" s="505"/>
      <c r="T2473" s="505"/>
      <c r="U2473" s="505"/>
      <c r="V2473" s="505"/>
      <c r="W2473" s="505"/>
    </row>
    <row r="2474" spans="19:23" ht="12">
      <c r="S2474" s="505"/>
      <c r="T2474" s="505"/>
      <c r="U2474" s="505"/>
      <c r="V2474" s="505"/>
      <c r="W2474" s="505"/>
    </row>
    <row r="2475" spans="19:23" ht="12">
      <c r="S2475" s="505"/>
      <c r="T2475" s="505"/>
      <c r="U2475" s="505"/>
      <c r="V2475" s="505"/>
      <c r="W2475" s="505"/>
    </row>
    <row r="2476" spans="19:23" ht="12">
      <c r="S2476" s="505"/>
      <c r="T2476" s="505"/>
      <c r="U2476" s="505"/>
      <c r="V2476" s="505"/>
      <c r="W2476" s="505"/>
    </row>
    <row r="2477" spans="19:23" ht="12">
      <c r="S2477" s="505"/>
      <c r="T2477" s="505"/>
      <c r="U2477" s="505"/>
      <c r="V2477" s="505"/>
      <c r="W2477" s="505"/>
    </row>
    <row r="2478" spans="19:23" ht="12">
      <c r="S2478" s="505"/>
      <c r="T2478" s="505"/>
      <c r="U2478" s="505"/>
      <c r="V2478" s="505"/>
      <c r="W2478" s="505"/>
    </row>
    <row r="2479" spans="19:23" ht="12">
      <c r="S2479" s="505"/>
      <c r="T2479" s="505"/>
      <c r="U2479" s="505"/>
      <c r="V2479" s="505"/>
      <c r="W2479" s="505"/>
    </row>
    <row r="2480" spans="19:23" ht="12">
      <c r="S2480" s="505"/>
      <c r="T2480" s="505"/>
      <c r="U2480" s="505"/>
      <c r="V2480" s="505"/>
      <c r="W2480" s="505"/>
    </row>
    <row r="2481" spans="19:23" ht="12">
      <c r="S2481" s="505"/>
      <c r="T2481" s="505"/>
      <c r="U2481" s="505"/>
      <c r="V2481" s="505"/>
      <c r="W2481" s="505"/>
    </row>
    <row r="2482" spans="19:23" ht="12">
      <c r="S2482" s="505"/>
      <c r="T2482" s="505"/>
      <c r="U2482" s="505"/>
      <c r="V2482" s="505"/>
      <c r="W2482" s="505"/>
    </row>
    <row r="2483" spans="19:23" ht="12">
      <c r="S2483" s="505"/>
      <c r="T2483" s="505"/>
      <c r="U2483" s="505"/>
      <c r="V2483" s="505"/>
      <c r="W2483" s="505"/>
    </row>
    <row r="2484" spans="19:23" ht="12">
      <c r="S2484" s="505"/>
      <c r="T2484" s="505"/>
      <c r="U2484" s="505"/>
      <c r="V2484" s="505"/>
      <c r="W2484" s="505"/>
    </row>
    <row r="2485" spans="19:23" ht="12">
      <c r="S2485" s="505"/>
      <c r="T2485" s="505"/>
      <c r="U2485" s="505"/>
      <c r="V2485" s="505"/>
      <c r="W2485" s="505"/>
    </row>
    <row r="2486" spans="19:23" ht="12">
      <c r="S2486" s="505"/>
      <c r="T2486" s="505"/>
      <c r="U2486" s="505"/>
      <c r="V2486" s="505"/>
      <c r="W2486" s="505"/>
    </row>
    <row r="2487" spans="19:23" ht="12">
      <c r="S2487" s="505"/>
      <c r="T2487" s="505"/>
      <c r="U2487" s="505"/>
      <c r="V2487" s="505"/>
      <c r="W2487" s="505"/>
    </row>
    <row r="2488" spans="19:23" ht="12">
      <c r="S2488" s="505"/>
      <c r="T2488" s="505"/>
      <c r="U2488" s="505"/>
      <c r="V2488" s="505"/>
      <c r="W2488" s="505"/>
    </row>
    <row r="2489" spans="19:23" ht="12">
      <c r="S2489" s="505"/>
      <c r="T2489" s="505"/>
      <c r="U2489" s="505"/>
      <c r="V2489" s="505"/>
      <c r="W2489" s="505"/>
    </row>
    <row r="2490" spans="19:23" ht="12">
      <c r="S2490" s="505"/>
      <c r="T2490" s="505"/>
      <c r="U2490" s="505"/>
      <c r="V2490" s="505"/>
      <c r="W2490" s="505"/>
    </row>
    <row r="2491" spans="19:23" ht="12">
      <c r="S2491" s="505"/>
      <c r="T2491" s="505"/>
      <c r="U2491" s="505"/>
      <c r="V2491" s="505"/>
      <c r="W2491" s="505"/>
    </row>
    <row r="2492" spans="19:23" ht="12">
      <c r="S2492" s="505"/>
      <c r="T2492" s="505"/>
      <c r="U2492" s="505"/>
      <c r="V2492" s="505"/>
      <c r="W2492" s="505"/>
    </row>
    <row r="2493" spans="19:23" ht="12">
      <c r="S2493" s="505"/>
      <c r="T2493" s="505"/>
      <c r="U2493" s="505"/>
      <c r="V2493" s="505"/>
      <c r="W2493" s="505"/>
    </row>
    <row r="2494" spans="19:23" ht="12">
      <c r="S2494" s="505"/>
      <c r="T2494" s="505"/>
      <c r="U2494" s="505"/>
      <c r="V2494" s="505"/>
      <c r="W2494" s="505"/>
    </row>
    <row r="2495" spans="19:23" ht="12">
      <c r="S2495" s="505"/>
      <c r="T2495" s="505"/>
      <c r="U2495" s="505"/>
      <c r="V2495" s="505"/>
      <c r="W2495" s="505"/>
    </row>
    <row r="2496" spans="19:23" ht="12">
      <c r="S2496" s="505"/>
      <c r="T2496" s="505"/>
      <c r="U2496" s="505"/>
      <c r="V2496" s="505"/>
      <c r="W2496" s="505"/>
    </row>
    <row r="2497" spans="19:23" ht="12">
      <c r="S2497" s="505"/>
      <c r="T2497" s="505"/>
      <c r="U2497" s="505"/>
      <c r="V2497" s="505"/>
      <c r="W2497" s="505"/>
    </row>
    <row r="2498" spans="19:23" ht="12">
      <c r="S2498" s="505"/>
      <c r="T2498" s="505"/>
      <c r="U2498" s="505"/>
      <c r="V2498" s="505"/>
      <c r="W2498" s="505"/>
    </row>
    <row r="2499" spans="19:23" ht="12">
      <c r="S2499" s="505"/>
      <c r="T2499" s="505"/>
      <c r="U2499" s="505"/>
      <c r="V2499" s="505"/>
      <c r="W2499" s="505"/>
    </row>
    <row r="2500" spans="19:23" ht="12">
      <c r="S2500" s="505"/>
      <c r="T2500" s="505"/>
      <c r="U2500" s="505"/>
      <c r="V2500" s="505"/>
      <c r="W2500" s="505"/>
    </row>
    <row r="2501" spans="19:23" ht="12">
      <c r="S2501" s="505"/>
      <c r="T2501" s="505"/>
      <c r="U2501" s="505"/>
      <c r="V2501" s="505"/>
      <c r="W2501" s="505"/>
    </row>
    <row r="2502" spans="19:23" ht="12">
      <c r="S2502" s="505"/>
      <c r="T2502" s="505"/>
      <c r="U2502" s="505"/>
      <c r="V2502" s="505"/>
      <c r="W2502" s="505"/>
    </row>
    <row r="2503" spans="19:23" ht="12">
      <c r="S2503" s="505"/>
      <c r="T2503" s="505"/>
      <c r="U2503" s="505"/>
      <c r="V2503" s="505"/>
      <c r="W2503" s="505"/>
    </row>
    <row r="2504" spans="19:23" ht="12">
      <c r="S2504" s="505"/>
      <c r="T2504" s="505"/>
      <c r="U2504" s="505"/>
      <c r="V2504" s="505"/>
      <c r="W2504" s="505"/>
    </row>
    <row r="2505" spans="19:23" ht="12">
      <c r="S2505" s="505"/>
      <c r="T2505" s="505"/>
      <c r="U2505" s="505"/>
      <c r="V2505" s="505"/>
      <c r="W2505" s="505"/>
    </row>
    <row r="2506" spans="19:23" ht="12">
      <c r="S2506" s="505"/>
      <c r="T2506" s="505"/>
      <c r="U2506" s="505"/>
      <c r="V2506" s="505"/>
      <c r="W2506" s="505"/>
    </row>
    <row r="2507" spans="19:23" ht="12">
      <c r="S2507" s="505"/>
      <c r="T2507" s="505"/>
      <c r="U2507" s="505"/>
      <c r="V2507" s="505"/>
      <c r="W2507" s="505"/>
    </row>
    <row r="2508" spans="19:23" ht="12">
      <c r="S2508" s="505"/>
      <c r="T2508" s="505"/>
      <c r="U2508" s="505"/>
      <c r="V2508" s="505"/>
      <c r="W2508" s="505"/>
    </row>
    <row r="2509" spans="19:23" ht="12">
      <c r="S2509" s="505"/>
      <c r="T2509" s="505"/>
      <c r="U2509" s="505"/>
      <c r="V2509" s="505"/>
      <c r="W2509" s="505"/>
    </row>
    <row r="2510" spans="19:23" ht="12">
      <c r="S2510" s="505"/>
      <c r="T2510" s="505"/>
      <c r="U2510" s="505"/>
      <c r="V2510" s="505"/>
      <c r="W2510" s="505"/>
    </row>
    <row r="2511" spans="19:23" ht="12">
      <c r="S2511" s="505"/>
      <c r="T2511" s="505"/>
      <c r="U2511" s="505"/>
      <c r="V2511" s="505"/>
      <c r="W2511" s="505"/>
    </row>
    <row r="2512" spans="19:23" ht="12">
      <c r="S2512" s="505"/>
      <c r="T2512" s="505"/>
      <c r="U2512" s="505"/>
      <c r="V2512" s="505"/>
      <c r="W2512" s="505"/>
    </row>
    <row r="2513" spans="19:23" ht="12">
      <c r="S2513" s="505"/>
      <c r="T2513" s="505"/>
      <c r="U2513" s="505"/>
      <c r="V2513" s="505"/>
      <c r="W2513" s="505"/>
    </row>
    <row r="2514" spans="19:23" ht="12">
      <c r="S2514" s="505"/>
      <c r="T2514" s="505"/>
      <c r="U2514" s="505"/>
      <c r="V2514" s="505"/>
      <c r="W2514" s="505"/>
    </row>
    <row r="2515" spans="19:23" ht="12">
      <c r="S2515" s="505"/>
      <c r="T2515" s="505"/>
      <c r="U2515" s="505"/>
      <c r="V2515" s="505"/>
      <c r="W2515" s="505"/>
    </row>
    <row r="2516" spans="19:23" ht="12">
      <c r="S2516" s="505"/>
      <c r="T2516" s="505"/>
      <c r="U2516" s="505"/>
      <c r="V2516" s="505"/>
      <c r="W2516" s="505"/>
    </row>
    <row r="2517" spans="19:23" ht="12">
      <c r="S2517" s="505"/>
      <c r="T2517" s="505"/>
      <c r="U2517" s="505"/>
      <c r="V2517" s="505"/>
      <c r="W2517" s="505"/>
    </row>
    <row r="2518" spans="19:23" ht="12">
      <c r="S2518" s="505"/>
      <c r="T2518" s="505"/>
      <c r="U2518" s="505"/>
      <c r="V2518" s="505"/>
      <c r="W2518" s="505"/>
    </row>
    <row r="2519" spans="19:23" ht="12">
      <c r="S2519" s="505"/>
      <c r="T2519" s="505"/>
      <c r="U2519" s="505"/>
      <c r="V2519" s="505"/>
      <c r="W2519" s="505"/>
    </row>
    <row r="2520" spans="19:23" ht="12">
      <c r="S2520" s="505"/>
      <c r="T2520" s="505"/>
      <c r="U2520" s="505"/>
      <c r="V2520" s="505"/>
      <c r="W2520" s="505"/>
    </row>
    <row r="2521" spans="19:23" ht="12">
      <c r="S2521" s="505"/>
      <c r="T2521" s="505"/>
      <c r="U2521" s="505"/>
      <c r="V2521" s="505"/>
      <c r="W2521" s="505"/>
    </row>
    <row r="2522" spans="19:23" ht="12">
      <c r="S2522" s="505"/>
      <c r="T2522" s="505"/>
      <c r="U2522" s="505"/>
      <c r="V2522" s="505"/>
      <c r="W2522" s="505"/>
    </row>
    <row r="2523" spans="19:23" ht="12">
      <c r="S2523" s="505"/>
      <c r="T2523" s="505"/>
      <c r="U2523" s="505"/>
      <c r="V2523" s="505"/>
      <c r="W2523" s="505"/>
    </row>
    <row r="2524" spans="19:23" ht="12">
      <c r="S2524" s="505"/>
      <c r="T2524" s="505"/>
      <c r="U2524" s="505"/>
      <c r="V2524" s="505"/>
      <c r="W2524" s="505"/>
    </row>
    <row r="2525" spans="19:23" ht="12">
      <c r="S2525" s="505"/>
      <c r="T2525" s="505"/>
      <c r="U2525" s="505"/>
      <c r="V2525" s="505"/>
      <c r="W2525" s="505"/>
    </row>
    <row r="2526" spans="19:23" ht="12">
      <c r="S2526" s="505"/>
      <c r="T2526" s="505"/>
      <c r="U2526" s="505"/>
      <c r="V2526" s="505"/>
      <c r="W2526" s="505"/>
    </row>
    <row r="2527" spans="19:23" ht="12">
      <c r="S2527" s="505"/>
      <c r="T2527" s="505"/>
      <c r="U2527" s="505"/>
      <c r="V2527" s="505"/>
      <c r="W2527" s="505"/>
    </row>
    <row r="2528" spans="19:23" ht="12">
      <c r="S2528" s="505"/>
      <c r="T2528" s="505"/>
      <c r="U2528" s="505"/>
      <c r="V2528" s="505"/>
      <c r="W2528" s="505"/>
    </row>
    <row r="2529" spans="19:23" ht="12">
      <c r="S2529" s="505"/>
      <c r="T2529" s="505"/>
      <c r="U2529" s="505"/>
      <c r="V2529" s="505"/>
      <c r="W2529" s="505"/>
    </row>
    <row r="2530" spans="19:23" ht="12">
      <c r="S2530" s="505"/>
      <c r="T2530" s="505"/>
      <c r="U2530" s="505"/>
      <c r="V2530" s="505"/>
      <c r="W2530" s="505"/>
    </row>
    <row r="2531" spans="19:23" ht="12">
      <c r="S2531" s="505"/>
      <c r="T2531" s="505"/>
      <c r="U2531" s="505"/>
      <c r="V2531" s="505"/>
      <c r="W2531" s="505"/>
    </row>
    <row r="2532" spans="19:23" ht="12">
      <c r="S2532" s="505"/>
      <c r="T2532" s="505"/>
      <c r="U2532" s="505"/>
      <c r="V2532" s="505"/>
      <c r="W2532" s="505"/>
    </row>
    <row r="2533" spans="19:23" ht="12">
      <c r="S2533" s="505"/>
      <c r="T2533" s="505"/>
      <c r="U2533" s="505"/>
      <c r="V2533" s="505"/>
      <c r="W2533" s="505"/>
    </row>
    <row r="2534" spans="19:23" ht="12">
      <c r="S2534" s="505"/>
      <c r="T2534" s="505"/>
      <c r="U2534" s="505"/>
      <c r="V2534" s="505"/>
      <c r="W2534" s="505"/>
    </row>
    <row r="2535" spans="19:23" ht="12">
      <c r="S2535" s="505"/>
      <c r="T2535" s="505"/>
      <c r="U2535" s="505"/>
      <c r="V2535" s="505"/>
      <c r="W2535" s="505"/>
    </row>
    <row r="2536" spans="19:23" ht="12">
      <c r="S2536" s="505"/>
      <c r="T2536" s="505"/>
      <c r="U2536" s="505"/>
      <c r="V2536" s="505"/>
      <c r="W2536" s="505"/>
    </row>
    <row r="2537" spans="19:23" ht="12">
      <c r="S2537" s="505"/>
      <c r="T2537" s="505"/>
      <c r="U2537" s="505"/>
      <c r="V2537" s="505"/>
      <c r="W2537" s="505"/>
    </row>
    <row r="2538" spans="19:23" ht="12">
      <c r="S2538" s="505"/>
      <c r="T2538" s="505"/>
      <c r="U2538" s="505"/>
      <c r="V2538" s="505"/>
      <c r="W2538" s="505"/>
    </row>
    <row r="2539" spans="19:23" ht="12">
      <c r="S2539" s="505"/>
      <c r="T2539" s="505"/>
      <c r="U2539" s="505"/>
      <c r="V2539" s="505"/>
      <c r="W2539" s="505"/>
    </row>
    <row r="2540" spans="19:23" ht="12">
      <c r="S2540" s="505"/>
      <c r="T2540" s="505"/>
      <c r="U2540" s="505"/>
      <c r="V2540" s="505"/>
      <c r="W2540" s="505"/>
    </row>
    <row r="2541" spans="19:23" ht="12">
      <c r="S2541" s="505"/>
      <c r="T2541" s="505"/>
      <c r="U2541" s="505"/>
      <c r="V2541" s="505"/>
      <c r="W2541" s="505"/>
    </row>
    <row r="2542" spans="19:23" ht="12">
      <c r="S2542" s="505"/>
      <c r="T2542" s="505"/>
      <c r="U2542" s="505"/>
      <c r="V2542" s="505"/>
      <c r="W2542" s="505"/>
    </row>
    <row r="2543" spans="19:23" ht="12">
      <c r="S2543" s="505"/>
      <c r="T2543" s="505"/>
      <c r="U2543" s="505"/>
      <c r="V2543" s="505"/>
      <c r="W2543" s="505"/>
    </row>
    <row r="2544" spans="19:23" ht="12">
      <c r="S2544" s="505"/>
      <c r="T2544" s="505"/>
      <c r="U2544" s="505"/>
      <c r="V2544" s="505"/>
      <c r="W2544" s="505"/>
    </row>
    <row r="2545" spans="19:23" ht="12">
      <c r="S2545" s="505"/>
      <c r="T2545" s="505"/>
      <c r="U2545" s="505"/>
      <c r="V2545" s="505"/>
      <c r="W2545" s="505"/>
    </row>
    <row r="2546" spans="19:23" ht="12">
      <c r="S2546" s="505"/>
      <c r="T2546" s="505"/>
      <c r="U2546" s="505"/>
      <c r="V2546" s="505"/>
      <c r="W2546" s="505"/>
    </row>
    <row r="2547" spans="19:23" ht="12">
      <c r="S2547" s="505"/>
      <c r="T2547" s="505"/>
      <c r="U2547" s="505"/>
      <c r="V2547" s="505"/>
      <c r="W2547" s="505"/>
    </row>
    <row r="2548" spans="19:23" ht="12">
      <c r="S2548" s="505"/>
      <c r="T2548" s="505"/>
      <c r="U2548" s="505"/>
      <c r="V2548" s="505"/>
      <c r="W2548" s="505"/>
    </row>
    <row r="2549" spans="19:23" ht="12">
      <c r="S2549" s="505"/>
      <c r="T2549" s="505"/>
      <c r="U2549" s="505"/>
      <c r="V2549" s="505"/>
      <c r="W2549" s="505"/>
    </row>
    <row r="2550" spans="19:23" ht="12">
      <c r="S2550" s="505"/>
      <c r="T2550" s="505"/>
      <c r="U2550" s="505"/>
      <c r="V2550" s="505"/>
      <c r="W2550" s="505"/>
    </row>
    <row r="2551" spans="19:23" ht="12">
      <c r="S2551" s="505"/>
      <c r="T2551" s="505"/>
      <c r="U2551" s="505"/>
      <c r="V2551" s="505"/>
      <c r="W2551" s="505"/>
    </row>
    <row r="2552" spans="19:23" ht="12">
      <c r="S2552" s="505"/>
      <c r="T2552" s="505"/>
      <c r="U2552" s="505"/>
      <c r="V2552" s="505"/>
      <c r="W2552" s="505"/>
    </row>
    <row r="2553" spans="19:23" ht="12">
      <c r="S2553" s="505"/>
      <c r="T2553" s="505"/>
      <c r="U2553" s="505"/>
      <c r="V2553" s="505"/>
      <c r="W2553" s="505"/>
    </row>
    <row r="2554" spans="19:23" ht="12">
      <c r="S2554" s="505"/>
      <c r="T2554" s="505"/>
      <c r="U2554" s="505"/>
      <c r="V2554" s="505"/>
      <c r="W2554" s="505"/>
    </row>
    <row r="2555" spans="19:23" ht="12">
      <c r="S2555" s="505"/>
      <c r="T2555" s="505"/>
      <c r="U2555" s="505"/>
      <c r="V2555" s="505"/>
      <c r="W2555" s="505"/>
    </row>
    <row r="2556" spans="19:23" ht="12">
      <c r="S2556" s="505"/>
      <c r="T2556" s="505"/>
      <c r="U2556" s="505"/>
      <c r="V2556" s="505"/>
      <c r="W2556" s="505"/>
    </row>
    <row r="2557" spans="19:23" ht="12">
      <c r="S2557" s="505"/>
      <c r="T2557" s="505"/>
      <c r="U2557" s="505"/>
      <c r="V2557" s="505"/>
      <c r="W2557" s="505"/>
    </row>
    <row r="2558" spans="19:23" ht="12">
      <c r="S2558" s="505"/>
      <c r="T2558" s="505"/>
      <c r="U2558" s="505"/>
      <c r="V2558" s="505"/>
      <c r="W2558" s="505"/>
    </row>
    <row r="2559" spans="19:23" ht="12">
      <c r="S2559" s="505"/>
      <c r="T2559" s="505"/>
      <c r="U2559" s="505"/>
      <c r="V2559" s="505"/>
      <c r="W2559" s="505"/>
    </row>
    <row r="2560" spans="19:23" ht="12">
      <c r="S2560" s="505"/>
      <c r="T2560" s="505"/>
      <c r="U2560" s="505"/>
      <c r="V2560" s="505"/>
      <c r="W2560" s="505"/>
    </row>
    <row r="2561" spans="19:23" ht="12">
      <c r="S2561" s="505"/>
      <c r="T2561" s="505"/>
      <c r="U2561" s="505"/>
      <c r="V2561" s="505"/>
      <c r="W2561" s="505"/>
    </row>
    <row r="2562" spans="19:23" ht="12">
      <c r="S2562" s="505"/>
      <c r="T2562" s="505"/>
      <c r="U2562" s="505"/>
      <c r="V2562" s="505"/>
      <c r="W2562" s="505"/>
    </row>
    <row r="2563" spans="19:23" ht="12">
      <c r="S2563" s="505"/>
      <c r="T2563" s="505"/>
      <c r="U2563" s="505"/>
      <c r="V2563" s="505"/>
      <c r="W2563" s="505"/>
    </row>
    <row r="2564" spans="19:23" ht="12">
      <c r="S2564" s="505"/>
      <c r="T2564" s="505"/>
      <c r="U2564" s="505"/>
      <c r="V2564" s="505"/>
      <c r="W2564" s="505"/>
    </row>
    <row r="2565" spans="19:23" ht="12">
      <c r="S2565" s="505"/>
      <c r="T2565" s="505"/>
      <c r="U2565" s="505"/>
      <c r="V2565" s="505"/>
      <c r="W2565" s="505"/>
    </row>
    <row r="2566" spans="19:23" ht="12">
      <c r="S2566" s="505"/>
      <c r="T2566" s="505"/>
      <c r="U2566" s="505"/>
      <c r="V2566" s="505"/>
      <c r="W2566" s="505"/>
    </row>
    <row r="2567" spans="19:23" ht="12">
      <c r="S2567" s="505"/>
      <c r="T2567" s="505"/>
      <c r="U2567" s="505"/>
      <c r="V2567" s="505"/>
      <c r="W2567" s="505"/>
    </row>
    <row r="2568" spans="19:23" ht="12">
      <c r="S2568" s="505"/>
      <c r="T2568" s="505"/>
      <c r="U2568" s="505"/>
      <c r="V2568" s="505"/>
      <c r="W2568" s="505"/>
    </row>
    <row r="2569" spans="19:23" ht="12">
      <c r="S2569" s="505"/>
      <c r="T2569" s="505"/>
      <c r="U2569" s="505"/>
      <c r="V2569" s="505"/>
      <c r="W2569" s="505"/>
    </row>
    <row r="2570" spans="19:23" ht="12">
      <c r="S2570" s="505"/>
      <c r="T2570" s="505"/>
      <c r="U2570" s="505"/>
      <c r="V2570" s="505"/>
      <c r="W2570" s="505"/>
    </row>
    <row r="2571" spans="19:23" ht="12">
      <c r="S2571" s="505"/>
      <c r="T2571" s="505"/>
      <c r="U2571" s="505"/>
      <c r="V2571" s="505"/>
      <c r="W2571" s="505"/>
    </row>
    <row r="2572" spans="19:23" ht="12">
      <c r="S2572" s="505"/>
      <c r="T2572" s="505"/>
      <c r="U2572" s="505"/>
      <c r="V2572" s="505"/>
      <c r="W2572" s="505"/>
    </row>
    <row r="2573" spans="19:23" ht="12">
      <c r="S2573" s="505"/>
      <c r="T2573" s="505"/>
      <c r="U2573" s="505"/>
      <c r="V2573" s="505"/>
      <c r="W2573" s="505"/>
    </row>
    <row r="2574" spans="19:23" ht="12">
      <c r="S2574" s="505"/>
      <c r="T2574" s="505"/>
      <c r="U2574" s="505"/>
      <c r="V2574" s="505"/>
      <c r="W2574" s="505"/>
    </row>
    <row r="2575" spans="19:23" ht="12">
      <c r="S2575" s="505"/>
      <c r="T2575" s="505"/>
      <c r="U2575" s="505"/>
      <c r="V2575" s="505"/>
      <c r="W2575" s="505"/>
    </row>
    <row r="2576" spans="19:23" ht="12">
      <c r="S2576" s="505"/>
      <c r="T2576" s="505"/>
      <c r="U2576" s="505"/>
      <c r="V2576" s="505"/>
      <c r="W2576" s="505"/>
    </row>
    <row r="2577" spans="19:23" ht="12">
      <c r="S2577" s="505"/>
      <c r="T2577" s="505"/>
      <c r="U2577" s="505"/>
      <c r="V2577" s="505"/>
      <c r="W2577" s="505"/>
    </row>
    <row r="2578" spans="19:23" ht="12">
      <c r="S2578" s="505"/>
      <c r="T2578" s="505"/>
      <c r="U2578" s="505"/>
      <c r="V2578" s="505"/>
      <c r="W2578" s="505"/>
    </row>
    <row r="2579" spans="19:23" ht="12">
      <c r="S2579" s="505"/>
      <c r="T2579" s="505"/>
      <c r="U2579" s="505"/>
      <c r="V2579" s="505"/>
      <c r="W2579" s="505"/>
    </row>
    <row r="2580" spans="19:23" ht="12">
      <c r="S2580" s="505"/>
      <c r="T2580" s="505"/>
      <c r="U2580" s="505"/>
      <c r="V2580" s="505"/>
      <c r="W2580" s="505"/>
    </row>
    <row r="2581" spans="19:23" ht="12">
      <c r="S2581" s="505"/>
      <c r="T2581" s="505"/>
      <c r="U2581" s="505"/>
      <c r="V2581" s="505"/>
      <c r="W2581" s="505"/>
    </row>
    <row r="2582" spans="19:23" ht="12">
      <c r="S2582" s="505"/>
      <c r="T2582" s="505"/>
      <c r="U2582" s="505"/>
      <c r="V2582" s="505"/>
      <c r="W2582" s="505"/>
    </row>
    <row r="2583" spans="19:23" ht="12">
      <c r="S2583" s="505"/>
      <c r="T2583" s="505"/>
      <c r="U2583" s="505"/>
      <c r="V2583" s="505"/>
      <c r="W2583" s="505"/>
    </row>
    <row r="2584" spans="19:23" ht="12">
      <c r="S2584" s="505"/>
      <c r="T2584" s="505"/>
      <c r="U2584" s="505"/>
      <c r="V2584" s="505"/>
      <c r="W2584" s="505"/>
    </row>
    <row r="2585" spans="19:23" ht="12">
      <c r="S2585" s="505"/>
      <c r="T2585" s="505"/>
      <c r="U2585" s="505"/>
      <c r="V2585" s="505"/>
      <c r="W2585" s="505"/>
    </row>
    <row r="2586" spans="19:23" ht="12">
      <c r="S2586" s="505"/>
      <c r="T2586" s="505"/>
      <c r="U2586" s="505"/>
      <c r="V2586" s="505"/>
      <c r="W2586" s="505"/>
    </row>
    <row r="2587" spans="19:23" ht="12">
      <c r="S2587" s="505"/>
      <c r="T2587" s="505"/>
      <c r="U2587" s="505"/>
      <c r="V2587" s="505"/>
      <c r="W2587" s="505"/>
    </row>
    <row r="2588" spans="19:23" ht="12">
      <c r="S2588" s="505"/>
      <c r="T2588" s="505"/>
      <c r="U2588" s="505"/>
      <c r="V2588" s="505"/>
      <c r="W2588" s="505"/>
    </row>
    <row r="2589" spans="19:23" ht="12">
      <c r="S2589" s="505"/>
      <c r="T2589" s="505"/>
      <c r="U2589" s="505"/>
      <c r="V2589" s="505"/>
      <c r="W2589" s="505"/>
    </row>
    <row r="2590" spans="19:23" ht="12">
      <c r="S2590" s="505"/>
      <c r="T2590" s="505"/>
      <c r="U2590" s="505"/>
      <c r="V2590" s="505"/>
      <c r="W2590" s="505"/>
    </row>
    <row r="2591" spans="19:23" ht="12">
      <c r="S2591" s="505"/>
      <c r="T2591" s="505"/>
      <c r="U2591" s="505"/>
      <c r="V2591" s="505"/>
      <c r="W2591" s="505"/>
    </row>
    <row r="2592" spans="19:23" ht="12">
      <c r="S2592" s="505"/>
      <c r="T2592" s="505"/>
      <c r="U2592" s="505"/>
      <c r="V2592" s="505"/>
      <c r="W2592" s="505"/>
    </row>
    <row r="2593" spans="19:23" ht="12">
      <c r="S2593" s="505"/>
      <c r="T2593" s="505"/>
      <c r="U2593" s="505"/>
      <c r="V2593" s="505"/>
      <c r="W2593" s="505"/>
    </row>
    <row r="2594" spans="19:23" ht="12">
      <c r="S2594" s="505"/>
      <c r="T2594" s="505"/>
      <c r="U2594" s="505"/>
      <c r="V2594" s="505"/>
      <c r="W2594" s="505"/>
    </row>
    <row r="2595" spans="19:23" ht="12">
      <c r="S2595" s="505"/>
      <c r="T2595" s="505"/>
      <c r="U2595" s="505"/>
      <c r="V2595" s="505"/>
      <c r="W2595" s="505"/>
    </row>
    <row r="2596" spans="19:23" ht="12">
      <c r="S2596" s="505"/>
      <c r="T2596" s="505"/>
      <c r="U2596" s="505"/>
      <c r="V2596" s="505"/>
      <c r="W2596" s="505"/>
    </row>
    <row r="2597" spans="19:23" ht="12">
      <c r="S2597" s="505"/>
      <c r="T2597" s="505"/>
      <c r="U2597" s="505"/>
      <c r="V2597" s="505"/>
      <c r="W2597" s="505"/>
    </row>
    <row r="2598" spans="19:23" ht="12">
      <c r="S2598" s="505"/>
      <c r="T2598" s="505"/>
      <c r="U2598" s="505"/>
      <c r="V2598" s="505"/>
      <c r="W2598" s="505"/>
    </row>
    <row r="2599" spans="19:23" ht="12">
      <c r="S2599" s="505"/>
      <c r="T2599" s="505"/>
      <c r="U2599" s="505"/>
      <c r="V2599" s="505"/>
      <c r="W2599" s="505"/>
    </row>
    <row r="2600" spans="19:23" ht="12">
      <c r="S2600" s="505"/>
      <c r="T2600" s="505"/>
      <c r="U2600" s="505"/>
      <c r="V2600" s="505"/>
      <c r="W2600" s="505"/>
    </row>
    <row r="2601" spans="19:23" ht="12">
      <c r="S2601" s="505"/>
      <c r="T2601" s="505"/>
      <c r="U2601" s="505"/>
      <c r="V2601" s="505"/>
      <c r="W2601" s="505"/>
    </row>
    <row r="2602" spans="19:23" ht="12">
      <c r="S2602" s="505"/>
      <c r="T2602" s="505"/>
      <c r="U2602" s="505"/>
      <c r="V2602" s="505"/>
      <c r="W2602" s="505"/>
    </row>
    <row r="2603" spans="19:23" ht="12">
      <c r="S2603" s="505"/>
      <c r="T2603" s="505"/>
      <c r="U2603" s="505"/>
      <c r="V2603" s="505"/>
      <c r="W2603" s="505"/>
    </row>
    <row r="2604" spans="19:23" ht="12">
      <c r="S2604" s="505"/>
      <c r="T2604" s="505"/>
      <c r="U2604" s="505"/>
      <c r="V2604" s="505"/>
      <c r="W2604" s="505"/>
    </row>
    <row r="2605" spans="19:23" ht="12">
      <c r="S2605" s="505"/>
      <c r="T2605" s="505"/>
      <c r="U2605" s="505"/>
      <c r="V2605" s="505"/>
      <c r="W2605" s="505"/>
    </row>
    <row r="2606" spans="19:23" ht="12">
      <c r="S2606" s="505"/>
      <c r="T2606" s="505"/>
      <c r="U2606" s="505"/>
      <c r="V2606" s="505"/>
      <c r="W2606" s="505"/>
    </row>
    <row r="2607" spans="19:23" ht="12">
      <c r="S2607" s="505"/>
      <c r="T2607" s="505"/>
      <c r="U2607" s="505"/>
      <c r="V2607" s="505"/>
      <c r="W2607" s="505"/>
    </row>
    <row r="2608" spans="19:23" ht="12">
      <c r="S2608" s="505"/>
      <c r="T2608" s="505"/>
      <c r="U2608" s="505"/>
      <c r="V2608" s="505"/>
      <c r="W2608" s="505"/>
    </row>
    <row r="2609" spans="19:23" ht="12">
      <c r="S2609" s="505"/>
      <c r="T2609" s="505"/>
      <c r="U2609" s="505"/>
      <c r="V2609" s="505"/>
      <c r="W2609" s="505"/>
    </row>
    <row r="2610" spans="19:23" ht="12">
      <c r="S2610" s="505"/>
      <c r="T2610" s="505"/>
      <c r="U2610" s="505"/>
      <c r="V2610" s="505"/>
      <c r="W2610" s="505"/>
    </row>
    <row r="2611" spans="19:23" ht="12">
      <c r="S2611" s="505"/>
      <c r="T2611" s="505"/>
      <c r="U2611" s="505"/>
      <c r="V2611" s="505"/>
      <c r="W2611" s="505"/>
    </row>
    <row r="2612" spans="19:23" ht="12">
      <c r="S2612" s="505"/>
      <c r="T2612" s="505"/>
      <c r="U2612" s="505"/>
      <c r="V2612" s="505"/>
      <c r="W2612" s="505"/>
    </row>
    <row r="2613" spans="19:23" ht="12">
      <c r="S2613" s="505"/>
      <c r="T2613" s="505"/>
      <c r="U2613" s="505"/>
      <c r="V2613" s="505"/>
      <c r="W2613" s="505"/>
    </row>
    <row r="2614" spans="19:23" ht="12">
      <c r="S2614" s="505"/>
      <c r="T2614" s="505"/>
      <c r="U2614" s="505"/>
      <c r="V2614" s="505"/>
      <c r="W2614" s="505"/>
    </row>
    <row r="2615" spans="19:23" ht="12">
      <c r="S2615" s="505"/>
      <c r="T2615" s="505"/>
      <c r="U2615" s="505"/>
      <c r="V2615" s="505"/>
      <c r="W2615" s="505"/>
    </row>
    <row r="2616" spans="19:23" ht="12">
      <c r="S2616" s="505"/>
      <c r="T2616" s="505"/>
      <c r="U2616" s="505"/>
      <c r="V2616" s="505"/>
      <c r="W2616" s="505"/>
    </row>
    <row r="2617" spans="19:23" ht="12">
      <c r="S2617" s="505"/>
      <c r="T2617" s="505"/>
      <c r="U2617" s="505"/>
      <c r="V2617" s="505"/>
      <c r="W2617" s="505"/>
    </row>
    <row r="2618" spans="19:23" ht="12">
      <c r="S2618" s="505"/>
      <c r="T2618" s="505"/>
      <c r="U2618" s="505"/>
      <c r="V2618" s="505"/>
      <c r="W2618" s="505"/>
    </row>
    <row r="2619" spans="19:23" ht="12">
      <c r="S2619" s="505"/>
      <c r="T2619" s="505"/>
      <c r="U2619" s="505"/>
      <c r="V2619" s="505"/>
      <c r="W2619" s="505"/>
    </row>
    <row r="2620" spans="19:23" ht="12">
      <c r="S2620" s="505"/>
      <c r="T2620" s="505"/>
      <c r="U2620" s="505"/>
      <c r="V2620" s="505"/>
      <c r="W2620" s="505"/>
    </row>
    <row r="2621" spans="19:23" ht="12">
      <c r="S2621" s="505"/>
      <c r="T2621" s="505"/>
      <c r="U2621" s="505"/>
      <c r="V2621" s="505"/>
      <c r="W2621" s="505"/>
    </row>
    <row r="2622" spans="19:23" ht="12">
      <c r="S2622" s="505"/>
      <c r="T2622" s="505"/>
      <c r="U2622" s="505"/>
      <c r="V2622" s="505"/>
      <c r="W2622" s="505"/>
    </row>
    <row r="2623" spans="19:23" ht="12">
      <c r="S2623" s="505"/>
      <c r="T2623" s="505"/>
      <c r="U2623" s="505"/>
      <c r="V2623" s="505"/>
      <c r="W2623" s="505"/>
    </row>
    <row r="2624" spans="19:23" ht="12">
      <c r="S2624" s="505"/>
      <c r="T2624" s="505"/>
      <c r="U2624" s="505"/>
      <c r="V2624" s="505"/>
      <c r="W2624" s="505"/>
    </row>
    <row r="2625" spans="19:23" ht="12">
      <c r="S2625" s="505"/>
      <c r="T2625" s="505"/>
      <c r="U2625" s="505"/>
      <c r="V2625" s="505"/>
      <c r="W2625" s="505"/>
    </row>
    <row r="2626" spans="19:23" ht="12">
      <c r="S2626" s="505"/>
      <c r="T2626" s="505"/>
      <c r="U2626" s="505"/>
      <c r="V2626" s="505"/>
      <c r="W2626" s="505"/>
    </row>
    <row r="2627" spans="19:23" ht="12">
      <c r="S2627" s="505"/>
      <c r="T2627" s="505"/>
      <c r="U2627" s="505"/>
      <c r="V2627" s="505"/>
      <c r="W2627" s="505"/>
    </row>
    <row r="2628" spans="19:23" ht="12">
      <c r="S2628" s="505"/>
      <c r="T2628" s="505"/>
      <c r="U2628" s="505"/>
      <c r="V2628" s="505"/>
      <c r="W2628" s="505"/>
    </row>
    <row r="2629" spans="19:23" ht="12">
      <c r="S2629" s="505"/>
      <c r="T2629" s="505"/>
      <c r="U2629" s="505"/>
      <c r="V2629" s="505"/>
      <c r="W2629" s="505"/>
    </row>
    <row r="2630" spans="19:23" ht="12">
      <c r="S2630" s="505"/>
      <c r="T2630" s="505"/>
      <c r="U2630" s="505"/>
      <c r="V2630" s="505"/>
      <c r="W2630" s="505"/>
    </row>
    <row r="2631" spans="19:23" ht="12">
      <c r="S2631" s="505"/>
      <c r="T2631" s="505"/>
      <c r="U2631" s="505"/>
      <c r="V2631" s="505"/>
      <c r="W2631" s="505"/>
    </row>
    <row r="2632" spans="19:23" ht="12">
      <c r="S2632" s="505"/>
      <c r="T2632" s="505"/>
      <c r="U2632" s="505"/>
      <c r="V2632" s="505"/>
      <c r="W2632" s="505"/>
    </row>
    <row r="2633" spans="19:23" ht="12">
      <c r="S2633" s="505"/>
      <c r="T2633" s="505"/>
      <c r="U2633" s="505"/>
      <c r="V2633" s="505"/>
      <c r="W2633" s="505"/>
    </row>
    <row r="2634" spans="19:23" ht="12">
      <c r="S2634" s="505"/>
      <c r="T2634" s="505"/>
      <c r="U2634" s="505"/>
      <c r="V2634" s="505"/>
      <c r="W2634" s="505"/>
    </row>
    <row r="2635" spans="19:23" ht="12">
      <c r="S2635" s="505"/>
      <c r="T2635" s="505"/>
      <c r="U2635" s="505"/>
      <c r="V2635" s="505"/>
      <c r="W2635" s="505"/>
    </row>
    <row r="2636" spans="19:23" ht="12">
      <c r="S2636" s="505"/>
      <c r="T2636" s="505"/>
      <c r="U2636" s="505"/>
      <c r="V2636" s="505"/>
      <c r="W2636" s="505"/>
    </row>
    <row r="2637" spans="19:23" ht="12">
      <c r="S2637" s="505"/>
      <c r="T2637" s="505"/>
      <c r="U2637" s="505"/>
      <c r="V2637" s="505"/>
      <c r="W2637" s="505"/>
    </row>
    <row r="2638" spans="19:23" ht="12">
      <c r="S2638" s="505"/>
      <c r="T2638" s="505"/>
      <c r="U2638" s="505"/>
      <c r="V2638" s="505"/>
      <c r="W2638" s="505"/>
    </row>
    <row r="2639" spans="19:23" ht="12">
      <c r="S2639" s="505"/>
      <c r="T2639" s="505"/>
      <c r="U2639" s="505"/>
      <c r="V2639" s="505"/>
      <c r="W2639" s="505"/>
    </row>
    <row r="2640" spans="19:23" ht="12">
      <c r="S2640" s="505"/>
      <c r="T2640" s="505"/>
      <c r="U2640" s="505"/>
      <c r="V2640" s="505"/>
      <c r="W2640" s="505"/>
    </row>
    <row r="2641" spans="19:23" ht="12">
      <c r="S2641" s="505"/>
      <c r="T2641" s="505"/>
      <c r="U2641" s="505"/>
      <c r="V2641" s="505"/>
      <c r="W2641" s="505"/>
    </row>
    <row r="2642" spans="19:23" ht="12">
      <c r="S2642" s="505"/>
      <c r="T2642" s="505"/>
      <c r="U2642" s="505"/>
      <c r="V2642" s="505"/>
      <c r="W2642" s="505"/>
    </row>
    <row r="2643" spans="19:23" ht="12">
      <c r="S2643" s="505"/>
      <c r="T2643" s="505"/>
      <c r="U2643" s="505"/>
      <c r="V2643" s="505"/>
      <c r="W2643" s="505"/>
    </row>
    <row r="2644" spans="19:23" ht="12">
      <c r="S2644" s="505"/>
      <c r="T2644" s="505"/>
      <c r="U2644" s="505"/>
      <c r="V2644" s="505"/>
      <c r="W2644" s="505"/>
    </row>
    <row r="2645" spans="19:23" ht="12">
      <c r="S2645" s="505"/>
      <c r="T2645" s="505"/>
      <c r="U2645" s="505"/>
      <c r="V2645" s="505"/>
      <c r="W2645" s="505"/>
    </row>
    <row r="2646" spans="19:23" ht="12">
      <c r="S2646" s="505"/>
      <c r="T2646" s="505"/>
      <c r="U2646" s="505"/>
      <c r="V2646" s="505"/>
      <c r="W2646" s="505"/>
    </row>
    <row r="2647" spans="19:23" ht="12">
      <c r="S2647" s="505"/>
      <c r="T2647" s="505"/>
      <c r="U2647" s="505"/>
      <c r="V2647" s="505"/>
      <c r="W2647" s="505"/>
    </row>
    <row r="2648" spans="19:23" ht="12">
      <c r="S2648" s="505"/>
      <c r="T2648" s="505"/>
      <c r="U2648" s="505"/>
      <c r="V2648" s="505"/>
      <c r="W2648" s="505"/>
    </row>
    <row r="2649" spans="19:23" ht="12">
      <c r="S2649" s="505"/>
      <c r="T2649" s="505"/>
      <c r="U2649" s="505"/>
      <c r="V2649" s="505"/>
      <c r="W2649" s="505"/>
    </row>
    <row r="2650" spans="19:23" ht="12">
      <c r="S2650" s="505"/>
      <c r="T2650" s="505"/>
      <c r="U2650" s="505"/>
      <c r="V2650" s="505"/>
      <c r="W2650" s="505"/>
    </row>
    <row r="2651" spans="19:23" ht="12">
      <c r="S2651" s="505"/>
      <c r="T2651" s="505"/>
      <c r="U2651" s="505"/>
      <c r="V2651" s="505"/>
      <c r="W2651" s="505"/>
    </row>
    <row r="2652" spans="19:23" ht="12">
      <c r="S2652" s="505"/>
      <c r="T2652" s="505"/>
      <c r="U2652" s="505"/>
      <c r="V2652" s="505"/>
      <c r="W2652" s="505"/>
    </row>
    <row r="2653" spans="19:23" ht="12">
      <c r="S2653" s="505"/>
      <c r="T2653" s="505"/>
      <c r="U2653" s="505"/>
      <c r="V2653" s="505"/>
      <c r="W2653" s="505"/>
    </row>
    <row r="2654" spans="19:23" ht="12">
      <c r="S2654" s="505"/>
      <c r="T2654" s="505"/>
      <c r="U2654" s="505"/>
      <c r="V2654" s="505"/>
      <c r="W2654" s="505"/>
    </row>
    <row r="2655" spans="19:23" ht="12">
      <c r="S2655" s="505"/>
      <c r="T2655" s="505"/>
      <c r="U2655" s="505"/>
      <c r="V2655" s="505"/>
      <c r="W2655" s="505"/>
    </row>
    <row r="2656" spans="19:23" ht="12">
      <c r="S2656" s="505"/>
      <c r="T2656" s="505"/>
      <c r="U2656" s="505"/>
      <c r="V2656" s="505"/>
      <c r="W2656" s="505"/>
    </row>
    <row r="2657" spans="19:23" ht="12">
      <c r="S2657" s="505"/>
      <c r="T2657" s="505"/>
      <c r="U2657" s="505"/>
      <c r="V2657" s="505"/>
      <c r="W2657" s="505"/>
    </row>
    <row r="2658" spans="19:23" ht="12">
      <c r="S2658" s="505"/>
      <c r="T2658" s="505"/>
      <c r="U2658" s="505"/>
      <c r="V2658" s="505"/>
      <c r="W2658" s="505"/>
    </row>
    <row r="2659" spans="19:23" ht="12">
      <c r="S2659" s="505"/>
      <c r="T2659" s="505"/>
      <c r="U2659" s="505"/>
      <c r="V2659" s="505"/>
      <c r="W2659" s="505"/>
    </row>
    <row r="2660" spans="19:23" ht="12">
      <c r="S2660" s="505"/>
      <c r="T2660" s="505"/>
      <c r="U2660" s="505"/>
      <c r="V2660" s="505"/>
      <c r="W2660" s="505"/>
    </row>
    <row r="2661" spans="19:23" ht="12">
      <c r="S2661" s="505"/>
      <c r="T2661" s="505"/>
      <c r="U2661" s="505"/>
      <c r="V2661" s="505"/>
      <c r="W2661" s="505"/>
    </row>
    <row r="2662" spans="19:23" ht="12">
      <c r="S2662" s="505"/>
      <c r="T2662" s="505"/>
      <c r="U2662" s="505"/>
      <c r="V2662" s="505"/>
      <c r="W2662" s="505"/>
    </row>
    <row r="2663" spans="19:23" ht="12">
      <c r="S2663" s="505"/>
      <c r="T2663" s="505"/>
      <c r="U2663" s="505"/>
      <c r="V2663" s="505"/>
      <c r="W2663" s="505"/>
    </row>
    <row r="2664" spans="19:23" ht="12">
      <c r="S2664" s="505"/>
      <c r="T2664" s="505"/>
      <c r="U2664" s="505"/>
      <c r="V2664" s="505"/>
      <c r="W2664" s="505"/>
    </row>
    <row r="2665" spans="19:23" ht="12">
      <c r="S2665" s="505"/>
      <c r="T2665" s="505"/>
      <c r="U2665" s="505"/>
      <c r="V2665" s="505"/>
      <c r="W2665" s="505"/>
    </row>
    <row r="2666" spans="19:23" ht="12">
      <c r="S2666" s="505"/>
      <c r="T2666" s="505"/>
      <c r="U2666" s="505"/>
      <c r="V2666" s="505"/>
      <c r="W2666" s="505"/>
    </row>
    <row r="2667" spans="19:23" ht="12">
      <c r="S2667" s="505"/>
      <c r="T2667" s="505"/>
      <c r="U2667" s="505"/>
      <c r="V2667" s="505"/>
      <c r="W2667" s="505"/>
    </row>
    <row r="2668" spans="19:23" ht="12">
      <c r="S2668" s="505"/>
      <c r="T2668" s="505"/>
      <c r="U2668" s="505"/>
      <c r="V2668" s="505"/>
      <c r="W2668" s="505"/>
    </row>
    <row r="2669" spans="19:23" ht="12">
      <c r="S2669" s="505"/>
      <c r="T2669" s="505"/>
      <c r="U2669" s="505"/>
      <c r="V2669" s="505"/>
      <c r="W2669" s="505"/>
    </row>
    <row r="2670" spans="19:23" ht="12">
      <c r="S2670" s="505"/>
      <c r="T2670" s="505"/>
      <c r="U2670" s="505"/>
      <c r="V2670" s="505"/>
      <c r="W2670" s="505"/>
    </row>
    <row r="2671" spans="19:23" ht="12">
      <c r="S2671" s="505"/>
      <c r="T2671" s="505"/>
      <c r="U2671" s="505"/>
      <c r="V2671" s="505"/>
      <c r="W2671" s="505"/>
    </row>
    <row r="2672" spans="19:23" ht="12">
      <c r="S2672" s="505"/>
      <c r="T2672" s="505"/>
      <c r="U2672" s="505"/>
      <c r="V2672" s="505"/>
      <c r="W2672" s="505"/>
    </row>
    <row r="2673" spans="19:23" ht="12">
      <c r="S2673" s="505"/>
      <c r="T2673" s="505"/>
      <c r="U2673" s="505"/>
      <c r="V2673" s="505"/>
      <c r="W2673" s="505"/>
    </row>
    <row r="2674" spans="19:23" ht="12">
      <c r="S2674" s="505"/>
      <c r="T2674" s="505"/>
      <c r="U2674" s="505"/>
      <c r="V2674" s="505"/>
      <c r="W2674" s="505"/>
    </row>
    <row r="2675" spans="19:23" ht="12">
      <c r="S2675" s="505"/>
      <c r="T2675" s="505"/>
      <c r="U2675" s="505"/>
      <c r="V2675" s="505"/>
      <c r="W2675" s="505"/>
    </row>
    <row r="2676" spans="19:23" ht="12">
      <c r="S2676" s="505"/>
      <c r="T2676" s="505"/>
      <c r="U2676" s="505"/>
      <c r="V2676" s="505"/>
      <c r="W2676" s="505"/>
    </row>
    <row r="2677" spans="19:23" ht="12">
      <c r="S2677" s="505"/>
      <c r="T2677" s="505"/>
      <c r="U2677" s="505"/>
      <c r="V2677" s="505"/>
      <c r="W2677" s="505"/>
    </row>
    <row r="2678" spans="19:23" ht="12">
      <c r="S2678" s="505"/>
      <c r="T2678" s="505"/>
      <c r="U2678" s="505"/>
      <c r="V2678" s="505"/>
      <c r="W2678" s="505"/>
    </row>
    <row r="2679" spans="19:23" ht="12">
      <c r="S2679" s="505"/>
      <c r="T2679" s="505"/>
      <c r="U2679" s="505"/>
      <c r="V2679" s="505"/>
      <c r="W2679" s="505"/>
    </row>
    <row r="2680" spans="19:23" ht="12">
      <c r="S2680" s="505"/>
      <c r="T2680" s="505"/>
      <c r="U2680" s="505"/>
      <c r="V2680" s="505"/>
      <c r="W2680" s="505"/>
    </row>
    <row r="2681" spans="19:23" ht="12">
      <c r="S2681" s="505"/>
      <c r="T2681" s="505"/>
      <c r="U2681" s="505"/>
      <c r="V2681" s="505"/>
      <c r="W2681" s="505"/>
    </row>
    <row r="2682" spans="19:23" ht="12">
      <c r="S2682" s="505"/>
      <c r="T2682" s="505"/>
      <c r="U2682" s="505"/>
      <c r="V2682" s="505"/>
      <c r="W2682" s="505"/>
    </row>
    <row r="2683" spans="19:23" ht="12">
      <c r="S2683" s="505"/>
      <c r="T2683" s="505"/>
      <c r="U2683" s="505"/>
      <c r="V2683" s="505"/>
      <c r="W2683" s="505"/>
    </row>
    <row r="2684" spans="19:23" ht="12">
      <c r="S2684" s="505"/>
      <c r="T2684" s="505"/>
      <c r="U2684" s="505"/>
      <c r="V2684" s="505"/>
      <c r="W2684" s="505"/>
    </row>
    <row r="2685" spans="19:23" ht="12">
      <c r="S2685" s="505"/>
      <c r="T2685" s="505"/>
      <c r="U2685" s="505"/>
      <c r="V2685" s="505"/>
      <c r="W2685" s="505"/>
    </row>
    <row r="2686" spans="19:23" ht="12">
      <c r="S2686" s="505"/>
      <c r="T2686" s="505"/>
      <c r="U2686" s="505"/>
      <c r="V2686" s="505"/>
      <c r="W2686" s="505"/>
    </row>
    <row r="2687" spans="19:23" ht="12">
      <c r="S2687" s="505"/>
      <c r="T2687" s="505"/>
      <c r="U2687" s="505"/>
      <c r="V2687" s="505"/>
      <c r="W2687" s="505"/>
    </row>
    <row r="2688" spans="19:23" ht="12">
      <c r="S2688" s="505"/>
      <c r="T2688" s="505"/>
      <c r="U2688" s="505"/>
      <c r="V2688" s="505"/>
      <c r="W2688" s="505"/>
    </row>
    <row r="2689" spans="19:23" ht="12">
      <c r="S2689" s="505"/>
      <c r="T2689" s="505"/>
      <c r="U2689" s="505"/>
      <c r="V2689" s="505"/>
      <c r="W2689" s="505"/>
    </row>
    <row r="2690" spans="19:23" ht="12">
      <c r="S2690" s="505"/>
      <c r="T2690" s="505"/>
      <c r="U2690" s="505"/>
      <c r="V2690" s="505"/>
      <c r="W2690" s="505"/>
    </row>
    <row r="2691" spans="19:23" ht="12">
      <c r="S2691" s="505"/>
      <c r="T2691" s="505"/>
      <c r="U2691" s="505"/>
      <c r="V2691" s="505"/>
      <c r="W2691" s="505"/>
    </row>
    <row r="2692" spans="19:23" ht="12">
      <c r="S2692" s="505"/>
      <c r="T2692" s="505"/>
      <c r="U2692" s="505"/>
      <c r="V2692" s="505"/>
      <c r="W2692" s="505"/>
    </row>
    <row r="2693" spans="19:23" ht="12">
      <c r="S2693" s="505"/>
      <c r="T2693" s="505"/>
      <c r="U2693" s="505"/>
      <c r="V2693" s="505"/>
      <c r="W2693" s="505"/>
    </row>
    <row r="2694" spans="19:23" ht="12">
      <c r="S2694" s="505"/>
      <c r="T2694" s="505"/>
      <c r="U2694" s="505"/>
      <c r="V2694" s="505"/>
      <c r="W2694" s="505"/>
    </row>
    <row r="2695" spans="19:23" ht="12">
      <c r="S2695" s="505"/>
      <c r="T2695" s="505"/>
      <c r="U2695" s="505"/>
      <c r="V2695" s="505"/>
      <c r="W2695" s="505"/>
    </row>
    <row r="2696" spans="19:23" ht="12">
      <c r="S2696" s="505"/>
      <c r="T2696" s="505"/>
      <c r="U2696" s="505"/>
      <c r="V2696" s="505"/>
      <c r="W2696" s="505"/>
    </row>
    <row r="2697" spans="19:23" ht="12">
      <c r="S2697" s="505"/>
      <c r="T2697" s="505"/>
      <c r="U2697" s="505"/>
      <c r="V2697" s="505"/>
      <c r="W2697" s="505"/>
    </row>
    <row r="2698" spans="19:23" ht="12">
      <c r="S2698" s="505"/>
      <c r="T2698" s="505"/>
      <c r="U2698" s="505"/>
      <c r="V2698" s="505"/>
      <c r="W2698" s="505"/>
    </row>
    <row r="2699" spans="19:23" ht="12">
      <c r="S2699" s="505"/>
      <c r="T2699" s="505"/>
      <c r="U2699" s="505"/>
      <c r="V2699" s="505"/>
      <c r="W2699" s="505"/>
    </row>
    <row r="2700" spans="19:23" ht="12">
      <c r="S2700" s="505"/>
      <c r="T2700" s="505"/>
      <c r="U2700" s="505"/>
      <c r="V2700" s="505"/>
      <c r="W2700" s="505"/>
    </row>
    <row r="2701" spans="19:23" ht="12">
      <c r="S2701" s="505"/>
      <c r="T2701" s="505"/>
      <c r="U2701" s="505"/>
      <c r="V2701" s="505"/>
      <c r="W2701" s="505"/>
    </row>
    <row r="2702" spans="19:23" ht="12">
      <c r="S2702" s="505"/>
      <c r="T2702" s="505"/>
      <c r="U2702" s="505"/>
      <c r="V2702" s="505"/>
      <c r="W2702" s="505"/>
    </row>
    <row r="2703" spans="19:23" ht="12">
      <c r="S2703" s="505"/>
      <c r="T2703" s="505"/>
      <c r="U2703" s="505"/>
      <c r="V2703" s="505"/>
      <c r="W2703" s="505"/>
    </row>
    <row r="2704" spans="19:23" ht="12">
      <c r="S2704" s="505"/>
      <c r="T2704" s="505"/>
      <c r="U2704" s="505"/>
      <c r="V2704" s="505"/>
      <c r="W2704" s="505"/>
    </row>
    <row r="2705" spans="19:23" ht="12">
      <c r="S2705" s="505"/>
      <c r="T2705" s="505"/>
      <c r="U2705" s="505"/>
      <c r="V2705" s="505"/>
      <c r="W2705" s="505"/>
    </row>
    <row r="2706" spans="19:23" ht="12">
      <c r="S2706" s="505"/>
      <c r="T2706" s="505"/>
      <c r="U2706" s="505"/>
      <c r="V2706" s="505"/>
      <c r="W2706" s="505"/>
    </row>
    <row r="2707" spans="19:23" ht="12">
      <c r="S2707" s="505"/>
      <c r="T2707" s="505"/>
      <c r="U2707" s="505"/>
      <c r="V2707" s="505"/>
      <c r="W2707" s="505"/>
    </row>
    <row r="2708" spans="19:23" ht="12">
      <c r="S2708" s="505"/>
      <c r="T2708" s="505"/>
      <c r="U2708" s="505"/>
      <c r="V2708" s="505"/>
      <c r="W2708" s="505"/>
    </row>
    <row r="2709" spans="19:23" ht="12">
      <c r="S2709" s="505"/>
      <c r="T2709" s="505"/>
      <c r="U2709" s="505"/>
      <c r="V2709" s="505"/>
      <c r="W2709" s="505"/>
    </row>
    <row r="2710" spans="19:23" ht="12">
      <c r="S2710" s="505"/>
      <c r="T2710" s="505"/>
      <c r="U2710" s="505"/>
      <c r="V2710" s="505"/>
      <c r="W2710" s="505"/>
    </row>
    <row r="2711" spans="19:23" ht="12">
      <c r="S2711" s="505"/>
      <c r="T2711" s="505"/>
      <c r="U2711" s="505"/>
      <c r="V2711" s="505"/>
      <c r="W2711" s="505"/>
    </row>
    <row r="2712" spans="19:23" ht="12">
      <c r="S2712" s="505"/>
      <c r="T2712" s="505"/>
      <c r="U2712" s="505"/>
      <c r="V2712" s="505"/>
      <c r="W2712" s="505"/>
    </row>
    <row r="2713" spans="19:23" ht="12">
      <c r="S2713" s="505"/>
      <c r="T2713" s="505"/>
      <c r="U2713" s="505"/>
      <c r="V2713" s="505"/>
      <c r="W2713" s="505"/>
    </row>
    <row r="2714" spans="19:23" ht="12">
      <c r="S2714" s="505"/>
      <c r="T2714" s="505"/>
      <c r="U2714" s="505"/>
      <c r="V2714" s="505"/>
      <c r="W2714" s="505"/>
    </row>
    <row r="2715" spans="19:23" ht="12">
      <c r="S2715" s="505"/>
      <c r="T2715" s="505"/>
      <c r="U2715" s="505"/>
      <c r="V2715" s="505"/>
      <c r="W2715" s="505"/>
    </row>
    <row r="2716" spans="19:23" ht="12">
      <c r="S2716" s="505"/>
      <c r="T2716" s="505"/>
      <c r="U2716" s="505"/>
      <c r="V2716" s="505"/>
      <c r="W2716" s="505"/>
    </row>
    <row r="2717" spans="19:23" ht="12">
      <c r="S2717" s="505"/>
      <c r="T2717" s="505"/>
      <c r="U2717" s="505"/>
      <c r="V2717" s="505"/>
      <c r="W2717" s="505"/>
    </row>
    <row r="2718" spans="19:23" ht="12">
      <c r="S2718" s="505"/>
      <c r="T2718" s="505"/>
      <c r="U2718" s="505"/>
      <c r="V2718" s="505"/>
      <c r="W2718" s="505"/>
    </row>
    <row r="2719" spans="19:23" ht="12">
      <c r="S2719" s="505"/>
      <c r="T2719" s="505"/>
      <c r="U2719" s="505"/>
      <c r="V2719" s="505"/>
      <c r="W2719" s="505"/>
    </row>
    <row r="2720" spans="19:23" ht="12">
      <c r="S2720" s="505"/>
      <c r="T2720" s="505"/>
      <c r="U2720" s="505"/>
      <c r="V2720" s="505"/>
      <c r="W2720" s="505"/>
    </row>
    <row r="2721" spans="19:23" ht="12">
      <c r="S2721" s="505"/>
      <c r="T2721" s="505"/>
      <c r="U2721" s="505"/>
      <c r="V2721" s="505"/>
      <c r="W2721" s="505"/>
    </row>
    <row r="2722" spans="19:23" ht="12">
      <c r="S2722" s="505"/>
      <c r="T2722" s="505"/>
      <c r="U2722" s="505"/>
      <c r="V2722" s="505"/>
      <c r="W2722" s="505"/>
    </row>
    <row r="2723" spans="19:23" ht="12">
      <c r="S2723" s="505"/>
      <c r="T2723" s="505"/>
      <c r="U2723" s="505"/>
      <c r="V2723" s="505"/>
      <c r="W2723" s="505"/>
    </row>
    <row r="2724" spans="19:23" ht="12">
      <c r="S2724" s="505"/>
      <c r="T2724" s="505"/>
      <c r="U2724" s="505"/>
      <c r="V2724" s="505"/>
      <c r="W2724" s="505"/>
    </row>
    <row r="2725" spans="19:23" ht="12">
      <c r="S2725" s="505"/>
      <c r="T2725" s="505"/>
      <c r="U2725" s="505"/>
      <c r="V2725" s="505"/>
      <c r="W2725" s="505"/>
    </row>
    <row r="2726" spans="19:23" ht="12">
      <c r="S2726" s="505"/>
      <c r="T2726" s="505"/>
      <c r="U2726" s="505"/>
      <c r="V2726" s="505"/>
      <c r="W2726" s="505"/>
    </row>
    <row r="2727" spans="19:23" ht="12">
      <c r="S2727" s="505"/>
      <c r="T2727" s="505"/>
      <c r="U2727" s="505"/>
      <c r="V2727" s="505"/>
      <c r="W2727" s="505"/>
    </row>
    <row r="2728" spans="19:23" ht="12">
      <c r="S2728" s="505"/>
      <c r="T2728" s="505"/>
      <c r="U2728" s="505"/>
      <c r="V2728" s="505"/>
      <c r="W2728" s="505"/>
    </row>
    <row r="2729" spans="19:23" ht="12">
      <c r="S2729" s="505"/>
      <c r="T2729" s="505"/>
      <c r="U2729" s="505"/>
      <c r="V2729" s="505"/>
      <c r="W2729" s="505"/>
    </row>
    <row r="2730" spans="19:23" ht="12">
      <c r="S2730" s="505"/>
      <c r="T2730" s="505"/>
      <c r="U2730" s="505"/>
      <c r="V2730" s="505"/>
      <c r="W2730" s="505"/>
    </row>
    <row r="2731" spans="19:23" ht="12">
      <c r="S2731" s="505"/>
      <c r="T2731" s="505"/>
      <c r="U2731" s="505"/>
      <c r="V2731" s="505"/>
      <c r="W2731" s="505"/>
    </row>
    <row r="2732" spans="19:23" ht="12">
      <c r="S2732" s="505"/>
      <c r="T2732" s="505"/>
      <c r="U2732" s="505"/>
      <c r="V2732" s="505"/>
      <c r="W2732" s="505"/>
    </row>
    <row r="2733" spans="19:23" ht="12">
      <c r="S2733" s="505"/>
      <c r="T2733" s="505"/>
      <c r="U2733" s="505"/>
      <c r="V2733" s="505"/>
      <c r="W2733" s="505"/>
    </row>
    <row r="2734" spans="19:23" ht="12">
      <c r="S2734" s="505"/>
      <c r="T2734" s="505"/>
      <c r="U2734" s="505"/>
      <c r="V2734" s="505"/>
      <c r="W2734" s="505"/>
    </row>
    <row r="2735" spans="19:23" ht="12">
      <c r="S2735" s="505"/>
      <c r="T2735" s="505"/>
      <c r="U2735" s="505"/>
      <c r="V2735" s="505"/>
      <c r="W2735" s="505"/>
    </row>
    <row r="2736" spans="19:23" ht="12">
      <c r="S2736" s="505"/>
      <c r="T2736" s="505"/>
      <c r="U2736" s="505"/>
      <c r="V2736" s="505"/>
      <c r="W2736" s="505"/>
    </row>
    <row r="2737" spans="19:23" ht="12">
      <c r="S2737" s="505"/>
      <c r="T2737" s="505"/>
      <c r="U2737" s="505"/>
      <c r="V2737" s="505"/>
      <c r="W2737" s="505"/>
    </row>
    <row r="2738" spans="19:23" ht="12">
      <c r="S2738" s="505"/>
      <c r="T2738" s="505"/>
      <c r="U2738" s="505"/>
      <c r="V2738" s="505"/>
      <c r="W2738" s="505"/>
    </row>
    <row r="2739" spans="19:23" ht="12">
      <c r="S2739" s="505"/>
      <c r="T2739" s="505"/>
      <c r="U2739" s="505"/>
      <c r="V2739" s="505"/>
      <c r="W2739" s="505"/>
    </row>
    <row r="2740" spans="19:23" ht="12">
      <c r="S2740" s="505"/>
      <c r="T2740" s="505"/>
      <c r="U2740" s="505"/>
      <c r="V2740" s="505"/>
      <c r="W2740" s="505"/>
    </row>
    <row r="2741" spans="19:23" ht="12">
      <c r="S2741" s="505"/>
      <c r="T2741" s="505"/>
      <c r="U2741" s="505"/>
      <c r="V2741" s="505"/>
      <c r="W2741" s="505"/>
    </row>
    <row r="2742" spans="19:23" ht="12">
      <c r="S2742" s="505"/>
      <c r="T2742" s="505"/>
      <c r="U2742" s="505"/>
      <c r="V2742" s="505"/>
      <c r="W2742" s="505"/>
    </row>
    <row r="2743" spans="19:23" ht="12">
      <c r="S2743" s="505"/>
      <c r="T2743" s="505"/>
      <c r="U2743" s="505"/>
      <c r="V2743" s="505"/>
      <c r="W2743" s="505"/>
    </row>
    <row r="2744" spans="19:23" ht="12">
      <c r="S2744" s="505"/>
      <c r="T2744" s="505"/>
      <c r="U2744" s="505"/>
      <c r="V2744" s="505"/>
      <c r="W2744" s="505"/>
    </row>
    <row r="2745" spans="19:23" ht="12">
      <c r="S2745" s="505"/>
      <c r="T2745" s="505"/>
      <c r="U2745" s="505"/>
      <c r="V2745" s="505"/>
      <c r="W2745" s="505"/>
    </row>
    <row r="2746" spans="19:23" ht="12">
      <c r="S2746" s="505"/>
      <c r="T2746" s="505"/>
      <c r="U2746" s="505"/>
      <c r="V2746" s="505"/>
      <c r="W2746" s="505"/>
    </row>
    <row r="2747" spans="19:23" ht="12">
      <c r="S2747" s="505"/>
      <c r="T2747" s="505"/>
      <c r="U2747" s="505"/>
      <c r="V2747" s="505"/>
      <c r="W2747" s="505"/>
    </row>
    <row r="2748" spans="19:23" ht="12">
      <c r="S2748" s="505"/>
      <c r="T2748" s="505"/>
      <c r="U2748" s="505"/>
      <c r="V2748" s="505"/>
      <c r="W2748" s="505"/>
    </row>
    <row r="2749" spans="19:23" ht="12">
      <c r="S2749" s="505"/>
      <c r="T2749" s="505"/>
      <c r="U2749" s="505"/>
      <c r="V2749" s="505"/>
      <c r="W2749" s="505"/>
    </row>
    <row r="2750" spans="19:23" ht="12">
      <c r="S2750" s="505"/>
      <c r="T2750" s="505"/>
      <c r="U2750" s="505"/>
      <c r="V2750" s="505"/>
      <c r="W2750" s="505"/>
    </row>
    <row r="2751" spans="19:23" ht="12">
      <c r="S2751" s="505"/>
      <c r="T2751" s="505"/>
      <c r="U2751" s="505"/>
      <c r="V2751" s="505"/>
      <c r="W2751" s="505"/>
    </row>
    <row r="2752" spans="19:23" ht="12">
      <c r="S2752" s="505"/>
      <c r="T2752" s="505"/>
      <c r="U2752" s="505"/>
      <c r="V2752" s="505"/>
      <c r="W2752" s="505"/>
    </row>
    <row r="2753" spans="19:23" ht="12">
      <c r="S2753" s="505"/>
      <c r="T2753" s="505"/>
      <c r="U2753" s="505"/>
      <c r="V2753" s="505"/>
      <c r="W2753" s="505"/>
    </row>
    <row r="2754" spans="19:23" ht="12">
      <c r="S2754" s="505"/>
      <c r="T2754" s="505"/>
      <c r="U2754" s="505"/>
      <c r="V2754" s="505"/>
      <c r="W2754" s="505"/>
    </row>
    <row r="2755" spans="19:23" ht="12">
      <c r="S2755" s="505"/>
      <c r="T2755" s="505"/>
      <c r="U2755" s="505"/>
      <c r="V2755" s="505"/>
      <c r="W2755" s="505"/>
    </row>
    <row r="2756" spans="19:23" ht="12">
      <c r="S2756" s="505"/>
      <c r="T2756" s="505"/>
      <c r="U2756" s="505"/>
      <c r="V2756" s="505"/>
      <c r="W2756" s="505"/>
    </row>
    <row r="2757" spans="19:23" ht="12">
      <c r="S2757" s="505"/>
      <c r="T2757" s="505"/>
      <c r="U2757" s="505"/>
      <c r="V2757" s="505"/>
      <c r="W2757" s="505"/>
    </row>
    <row r="2758" spans="19:23" ht="12">
      <c r="S2758" s="505"/>
      <c r="T2758" s="505"/>
      <c r="U2758" s="505"/>
      <c r="V2758" s="505"/>
      <c r="W2758" s="505"/>
    </row>
    <row r="2759" spans="19:23" ht="12">
      <c r="S2759" s="505"/>
      <c r="T2759" s="505"/>
      <c r="U2759" s="505"/>
      <c r="V2759" s="505"/>
      <c r="W2759" s="505"/>
    </row>
    <row r="2760" spans="19:23" ht="12">
      <c r="S2760" s="505"/>
      <c r="T2760" s="505"/>
      <c r="U2760" s="505"/>
      <c r="V2760" s="505"/>
      <c r="W2760" s="505"/>
    </row>
    <row r="2761" spans="19:23" ht="12">
      <c r="S2761" s="505"/>
      <c r="T2761" s="505"/>
      <c r="U2761" s="505"/>
      <c r="V2761" s="505"/>
      <c r="W2761" s="505"/>
    </row>
    <row r="2762" spans="19:23" ht="12">
      <c r="S2762" s="505"/>
      <c r="T2762" s="505"/>
      <c r="U2762" s="505"/>
      <c r="V2762" s="505"/>
      <c r="W2762" s="505"/>
    </row>
    <row r="2763" spans="19:23" ht="12">
      <c r="S2763" s="505"/>
      <c r="T2763" s="505"/>
      <c r="U2763" s="505"/>
      <c r="V2763" s="505"/>
      <c r="W2763" s="505"/>
    </row>
    <row r="2764" spans="19:23" ht="12">
      <c r="S2764" s="505"/>
      <c r="T2764" s="505"/>
      <c r="U2764" s="505"/>
      <c r="V2764" s="505"/>
      <c r="W2764" s="505"/>
    </row>
    <row r="2765" spans="19:23" ht="12">
      <c r="S2765" s="505"/>
      <c r="T2765" s="505"/>
      <c r="U2765" s="505"/>
      <c r="V2765" s="505"/>
      <c r="W2765" s="505"/>
    </row>
    <row r="2766" spans="19:23" ht="12">
      <c r="S2766" s="505"/>
      <c r="T2766" s="505"/>
      <c r="U2766" s="505"/>
      <c r="V2766" s="505"/>
      <c r="W2766" s="505"/>
    </row>
    <row r="2767" spans="19:23" ht="12">
      <c r="S2767" s="505"/>
      <c r="T2767" s="505"/>
      <c r="U2767" s="505"/>
      <c r="V2767" s="505"/>
      <c r="W2767" s="505"/>
    </row>
    <row r="2768" spans="19:23" ht="12">
      <c r="S2768" s="505"/>
      <c r="T2768" s="505"/>
      <c r="U2768" s="505"/>
      <c r="V2768" s="505"/>
      <c r="W2768" s="505"/>
    </row>
    <row r="2769" spans="19:23" ht="12">
      <c r="S2769" s="505"/>
      <c r="T2769" s="505"/>
      <c r="U2769" s="505"/>
      <c r="V2769" s="505"/>
      <c r="W2769" s="505"/>
    </row>
    <row r="2770" spans="19:23" ht="12">
      <c r="S2770" s="505"/>
      <c r="T2770" s="505"/>
      <c r="U2770" s="505"/>
      <c r="V2770" s="505"/>
      <c r="W2770" s="505"/>
    </row>
    <row r="2771" spans="19:23" ht="12">
      <c r="S2771" s="505"/>
      <c r="T2771" s="505"/>
      <c r="U2771" s="505"/>
      <c r="V2771" s="505"/>
      <c r="W2771" s="505"/>
    </row>
    <row r="2772" spans="19:23" ht="12">
      <c r="S2772" s="505"/>
      <c r="T2772" s="505"/>
      <c r="U2772" s="505"/>
      <c r="V2772" s="505"/>
      <c r="W2772" s="505"/>
    </row>
    <row r="2773" spans="19:23" ht="12">
      <c r="S2773" s="505"/>
      <c r="T2773" s="505"/>
      <c r="U2773" s="505"/>
      <c r="V2773" s="505"/>
      <c r="W2773" s="505"/>
    </row>
    <row r="2774" spans="19:23" ht="12">
      <c r="S2774" s="505"/>
      <c r="T2774" s="505"/>
      <c r="U2774" s="505"/>
      <c r="V2774" s="505"/>
      <c r="W2774" s="505"/>
    </row>
    <row r="2775" spans="19:23" ht="12">
      <c r="S2775" s="505"/>
      <c r="T2775" s="505"/>
      <c r="U2775" s="505"/>
      <c r="V2775" s="505"/>
      <c r="W2775" s="505"/>
    </row>
    <row r="2776" spans="19:23" ht="12">
      <c r="S2776" s="505"/>
      <c r="T2776" s="505"/>
      <c r="U2776" s="505"/>
      <c r="V2776" s="505"/>
      <c r="W2776" s="505"/>
    </row>
    <row r="2777" spans="19:23" ht="12">
      <c r="S2777" s="505"/>
      <c r="T2777" s="505"/>
      <c r="U2777" s="505"/>
      <c r="V2777" s="505"/>
      <c r="W2777" s="505"/>
    </row>
    <row r="2778" spans="19:23" ht="12">
      <c r="S2778" s="505"/>
      <c r="T2778" s="505"/>
      <c r="U2778" s="505"/>
      <c r="V2778" s="505"/>
      <c r="W2778" s="505"/>
    </row>
    <row r="2779" spans="19:23" ht="12">
      <c r="S2779" s="505"/>
      <c r="T2779" s="505"/>
      <c r="U2779" s="505"/>
      <c r="V2779" s="505"/>
      <c r="W2779" s="505"/>
    </row>
    <row r="2780" spans="19:23" ht="12">
      <c r="S2780" s="505"/>
      <c r="T2780" s="505"/>
      <c r="U2780" s="505"/>
      <c r="V2780" s="505"/>
      <c r="W2780" s="505"/>
    </row>
    <row r="2781" spans="19:23" ht="12">
      <c r="S2781" s="505"/>
      <c r="T2781" s="505"/>
      <c r="U2781" s="505"/>
      <c r="V2781" s="505"/>
      <c r="W2781" s="505"/>
    </row>
    <row r="2782" spans="19:23" ht="12">
      <c r="S2782" s="505"/>
      <c r="T2782" s="505"/>
      <c r="U2782" s="505"/>
      <c r="V2782" s="505"/>
      <c r="W2782" s="505"/>
    </row>
    <row r="2783" spans="19:23" ht="12">
      <c r="S2783" s="505"/>
      <c r="T2783" s="505"/>
      <c r="U2783" s="505"/>
      <c r="V2783" s="505"/>
      <c r="W2783" s="505"/>
    </row>
    <row r="2784" spans="19:23" ht="12">
      <c r="S2784" s="505"/>
      <c r="T2784" s="505"/>
      <c r="U2784" s="505"/>
      <c r="V2784" s="505"/>
      <c r="W2784" s="505"/>
    </row>
    <row r="2785" spans="19:23" ht="12">
      <c r="S2785" s="505"/>
      <c r="T2785" s="505"/>
      <c r="U2785" s="505"/>
      <c r="V2785" s="505"/>
      <c r="W2785" s="505"/>
    </row>
    <row r="2786" spans="19:23" ht="12">
      <c r="S2786" s="505"/>
      <c r="T2786" s="505"/>
      <c r="U2786" s="505"/>
      <c r="V2786" s="505"/>
      <c r="W2786" s="505"/>
    </row>
    <row r="2787" spans="19:23" ht="12">
      <c r="S2787" s="505"/>
      <c r="T2787" s="505"/>
      <c r="U2787" s="505"/>
      <c r="V2787" s="505"/>
      <c r="W2787" s="505"/>
    </row>
    <row r="2788" spans="19:23" ht="12">
      <c r="S2788" s="505"/>
      <c r="T2788" s="505"/>
      <c r="U2788" s="505"/>
      <c r="V2788" s="505"/>
      <c r="W2788" s="505"/>
    </row>
    <row r="2789" spans="19:23" ht="12">
      <c r="S2789" s="505"/>
      <c r="T2789" s="505"/>
      <c r="U2789" s="505"/>
      <c r="V2789" s="505"/>
      <c r="W2789" s="505"/>
    </row>
    <row r="2790" spans="19:23" ht="12">
      <c r="S2790" s="505"/>
      <c r="T2790" s="505"/>
      <c r="U2790" s="505"/>
      <c r="V2790" s="505"/>
      <c r="W2790" s="505"/>
    </row>
    <row r="2791" spans="19:23" ht="12">
      <c r="S2791" s="505"/>
      <c r="T2791" s="505"/>
      <c r="U2791" s="505"/>
      <c r="V2791" s="505"/>
      <c r="W2791" s="505"/>
    </row>
    <row r="2792" spans="19:23" ht="12">
      <c r="S2792" s="505"/>
      <c r="T2792" s="505"/>
      <c r="U2792" s="505"/>
      <c r="V2792" s="505"/>
      <c r="W2792" s="505"/>
    </row>
    <row r="2793" spans="19:23" ht="12">
      <c r="S2793" s="505"/>
      <c r="T2793" s="505"/>
      <c r="U2793" s="505"/>
      <c r="V2793" s="505"/>
      <c r="W2793" s="505"/>
    </row>
    <row r="2794" spans="19:23" ht="12">
      <c r="S2794" s="505"/>
      <c r="T2794" s="505"/>
      <c r="U2794" s="505"/>
      <c r="V2794" s="505"/>
      <c r="W2794" s="505"/>
    </row>
    <row r="2795" spans="19:23" ht="12">
      <c r="S2795" s="505"/>
      <c r="T2795" s="505"/>
      <c r="U2795" s="505"/>
      <c r="V2795" s="505"/>
      <c r="W2795" s="505"/>
    </row>
    <row r="2796" spans="19:23" ht="12">
      <c r="S2796" s="505"/>
      <c r="T2796" s="505"/>
      <c r="U2796" s="505"/>
      <c r="V2796" s="505"/>
      <c r="W2796" s="505"/>
    </row>
    <row r="2797" spans="19:23" ht="12">
      <c r="S2797" s="505"/>
      <c r="T2797" s="505"/>
      <c r="U2797" s="505"/>
      <c r="V2797" s="505"/>
      <c r="W2797" s="505"/>
    </row>
    <row r="2798" spans="19:23" ht="12">
      <c r="S2798" s="505"/>
      <c r="T2798" s="505"/>
      <c r="U2798" s="505"/>
      <c r="V2798" s="505"/>
      <c r="W2798" s="505"/>
    </row>
    <row r="2799" spans="19:23" ht="12">
      <c r="S2799" s="505"/>
      <c r="T2799" s="505"/>
      <c r="U2799" s="505"/>
      <c r="V2799" s="505"/>
      <c r="W2799" s="505"/>
    </row>
    <row r="2800" spans="19:23" ht="12">
      <c r="S2800" s="505"/>
      <c r="T2800" s="505"/>
      <c r="U2800" s="505"/>
      <c r="V2800" s="505"/>
      <c r="W2800" s="505"/>
    </row>
    <row r="2801" spans="19:23" ht="12">
      <c r="S2801" s="505"/>
      <c r="T2801" s="505"/>
      <c r="U2801" s="505"/>
      <c r="V2801" s="505"/>
      <c r="W2801" s="505"/>
    </row>
    <row r="2802" spans="19:23" ht="12">
      <c r="S2802" s="505"/>
      <c r="T2802" s="505"/>
      <c r="U2802" s="505"/>
      <c r="V2802" s="505"/>
      <c r="W2802" s="505"/>
    </row>
    <row r="2803" spans="19:23" ht="12">
      <c r="S2803" s="505"/>
      <c r="T2803" s="505"/>
      <c r="U2803" s="505"/>
      <c r="V2803" s="505"/>
      <c r="W2803" s="505"/>
    </row>
    <row r="2804" spans="19:23" ht="12">
      <c r="S2804" s="505"/>
      <c r="T2804" s="505"/>
      <c r="U2804" s="505"/>
      <c r="V2804" s="505"/>
      <c r="W2804" s="505"/>
    </row>
    <row r="2805" spans="19:23" ht="12">
      <c r="S2805" s="505"/>
      <c r="T2805" s="505"/>
      <c r="U2805" s="505"/>
      <c r="V2805" s="505"/>
      <c r="W2805" s="505"/>
    </row>
    <row r="2806" spans="19:23" ht="12">
      <c r="S2806" s="505"/>
      <c r="T2806" s="505"/>
      <c r="U2806" s="505"/>
      <c r="V2806" s="505"/>
      <c r="W2806" s="505"/>
    </row>
    <row r="2807" spans="19:23" ht="12">
      <c r="S2807" s="505"/>
      <c r="T2807" s="505"/>
      <c r="U2807" s="505"/>
      <c r="V2807" s="505"/>
      <c r="W2807" s="505"/>
    </row>
    <row r="2808" spans="19:23" ht="12">
      <c r="S2808" s="505"/>
      <c r="T2808" s="505"/>
      <c r="U2808" s="505"/>
      <c r="V2808" s="505"/>
      <c r="W2808" s="505"/>
    </row>
    <row r="2809" spans="19:23" ht="12">
      <c r="S2809" s="505"/>
      <c r="T2809" s="505"/>
      <c r="U2809" s="505"/>
      <c r="V2809" s="505"/>
      <c r="W2809" s="505"/>
    </row>
    <row r="2810" spans="19:23" ht="12">
      <c r="S2810" s="505"/>
      <c r="T2810" s="505"/>
      <c r="U2810" s="505"/>
      <c r="V2810" s="505"/>
      <c r="W2810" s="505"/>
    </row>
    <row r="2811" spans="19:23" ht="12">
      <c r="S2811" s="505"/>
      <c r="T2811" s="505"/>
      <c r="U2811" s="505"/>
      <c r="V2811" s="505"/>
      <c r="W2811" s="505"/>
    </row>
    <row r="2812" spans="19:23" ht="12">
      <c r="S2812" s="505"/>
      <c r="T2812" s="505"/>
      <c r="U2812" s="505"/>
      <c r="V2812" s="505"/>
      <c r="W2812" s="505"/>
    </row>
    <row r="2813" spans="19:23" ht="12">
      <c r="S2813" s="505"/>
      <c r="T2813" s="505"/>
      <c r="U2813" s="505"/>
      <c r="V2813" s="505"/>
      <c r="W2813" s="505"/>
    </row>
    <row r="2814" spans="19:23" ht="12">
      <c r="S2814" s="505"/>
      <c r="T2814" s="505"/>
      <c r="U2814" s="505"/>
      <c r="V2814" s="505"/>
      <c r="W2814" s="505"/>
    </row>
    <row r="2815" spans="19:23" ht="12">
      <c r="S2815" s="505"/>
      <c r="T2815" s="505"/>
      <c r="U2815" s="505"/>
      <c r="V2815" s="505"/>
      <c r="W2815" s="505"/>
    </row>
    <row r="2816" spans="19:23" ht="12">
      <c r="S2816" s="505"/>
      <c r="T2816" s="505"/>
      <c r="U2816" s="505"/>
      <c r="V2816" s="505"/>
      <c r="W2816" s="505"/>
    </row>
    <row r="2817" spans="19:23" ht="12">
      <c r="S2817" s="505"/>
      <c r="T2817" s="505"/>
      <c r="U2817" s="505"/>
      <c r="V2817" s="505"/>
      <c r="W2817" s="505"/>
    </row>
    <row r="2818" spans="19:23" ht="12">
      <c r="S2818" s="505"/>
      <c r="T2818" s="505"/>
      <c r="U2818" s="505"/>
      <c r="V2818" s="505"/>
      <c r="W2818" s="505"/>
    </row>
    <row r="2819" spans="19:23" ht="12">
      <c r="S2819" s="505"/>
      <c r="T2819" s="505"/>
      <c r="U2819" s="505"/>
      <c r="V2819" s="505"/>
      <c r="W2819" s="505"/>
    </row>
    <row r="2820" spans="19:23" ht="12">
      <c r="S2820" s="505"/>
      <c r="T2820" s="505"/>
      <c r="U2820" s="505"/>
      <c r="V2820" s="505"/>
      <c r="W2820" s="505"/>
    </row>
    <row r="2821" spans="19:23" ht="12">
      <c r="S2821" s="505"/>
      <c r="T2821" s="505"/>
      <c r="U2821" s="505"/>
      <c r="V2821" s="505"/>
      <c r="W2821" s="505"/>
    </row>
    <row r="2822" spans="19:23" ht="12">
      <c r="S2822" s="505"/>
      <c r="T2822" s="505"/>
      <c r="U2822" s="505"/>
      <c r="V2822" s="505"/>
      <c r="W2822" s="505"/>
    </row>
    <row r="2823" spans="19:23" ht="12">
      <c r="S2823" s="505"/>
      <c r="T2823" s="505"/>
      <c r="U2823" s="505"/>
      <c r="V2823" s="505"/>
      <c r="W2823" s="505"/>
    </row>
    <row r="2824" spans="19:23" ht="12">
      <c r="S2824" s="505"/>
      <c r="T2824" s="505"/>
      <c r="U2824" s="505"/>
      <c r="V2824" s="505"/>
      <c r="W2824" s="505"/>
    </row>
    <row r="2825" spans="19:23" ht="12">
      <c r="S2825" s="505"/>
      <c r="T2825" s="505"/>
      <c r="U2825" s="505"/>
      <c r="V2825" s="505"/>
      <c r="W2825" s="505"/>
    </row>
    <row r="2826" spans="19:23" ht="12">
      <c r="S2826" s="505"/>
      <c r="T2826" s="505"/>
      <c r="U2826" s="505"/>
      <c r="V2826" s="505"/>
      <c r="W2826" s="505"/>
    </row>
    <row r="2827" spans="19:23" ht="12">
      <c r="S2827" s="505"/>
      <c r="T2827" s="505"/>
      <c r="U2827" s="505"/>
      <c r="V2827" s="505"/>
      <c r="W2827" s="505"/>
    </row>
    <row r="2828" spans="19:23" ht="12">
      <c r="S2828" s="505"/>
      <c r="T2828" s="505"/>
      <c r="U2828" s="505"/>
      <c r="V2828" s="505"/>
      <c r="W2828" s="505"/>
    </row>
    <row r="2829" spans="19:23" ht="12">
      <c r="S2829" s="505"/>
      <c r="T2829" s="505"/>
      <c r="U2829" s="505"/>
      <c r="V2829" s="505"/>
      <c r="W2829" s="505"/>
    </row>
    <row r="2830" spans="19:23" ht="12">
      <c r="S2830" s="505"/>
      <c r="T2830" s="505"/>
      <c r="U2830" s="505"/>
      <c r="V2830" s="505"/>
      <c r="W2830" s="505"/>
    </row>
    <row r="2831" spans="19:23" ht="12">
      <c r="S2831" s="505"/>
      <c r="T2831" s="505"/>
      <c r="U2831" s="505"/>
      <c r="V2831" s="505"/>
      <c r="W2831" s="505"/>
    </row>
    <row r="2832" spans="19:23" ht="12">
      <c r="S2832" s="505"/>
      <c r="T2832" s="505"/>
      <c r="U2832" s="505"/>
      <c r="V2832" s="505"/>
      <c r="W2832" s="505"/>
    </row>
    <row r="2833" spans="19:23" ht="12">
      <c r="S2833" s="505"/>
      <c r="T2833" s="505"/>
      <c r="U2833" s="505"/>
      <c r="V2833" s="505"/>
      <c r="W2833" s="505"/>
    </row>
    <row r="2834" spans="19:23" ht="12">
      <c r="S2834" s="505"/>
      <c r="T2834" s="505"/>
      <c r="U2834" s="505"/>
      <c r="V2834" s="505"/>
      <c r="W2834" s="505"/>
    </row>
    <row r="2835" spans="19:23" ht="12">
      <c r="S2835" s="505"/>
      <c r="T2835" s="505"/>
      <c r="U2835" s="505"/>
      <c r="V2835" s="505"/>
      <c r="W2835" s="505"/>
    </row>
    <row r="2836" spans="19:23" ht="12">
      <c r="S2836" s="505"/>
      <c r="T2836" s="505"/>
      <c r="U2836" s="505"/>
      <c r="V2836" s="505"/>
      <c r="W2836" s="505"/>
    </row>
    <row r="2837" spans="19:23" ht="12">
      <c r="S2837" s="505"/>
      <c r="T2837" s="505"/>
      <c r="U2837" s="505"/>
      <c r="V2837" s="505"/>
      <c r="W2837" s="505"/>
    </row>
    <row r="2838" spans="19:23" ht="12">
      <c r="S2838" s="505"/>
      <c r="T2838" s="505"/>
      <c r="U2838" s="505"/>
      <c r="V2838" s="505"/>
      <c r="W2838" s="505"/>
    </row>
    <row r="2839" spans="19:23" ht="12">
      <c r="S2839" s="505"/>
      <c r="T2839" s="505"/>
      <c r="U2839" s="505"/>
      <c r="V2839" s="505"/>
      <c r="W2839" s="505"/>
    </row>
    <row r="2840" spans="19:23" ht="12">
      <c r="S2840" s="505"/>
      <c r="T2840" s="505"/>
      <c r="U2840" s="505"/>
      <c r="V2840" s="505"/>
      <c r="W2840" s="505"/>
    </row>
    <row r="2841" spans="19:23" ht="12">
      <c r="S2841" s="505"/>
      <c r="T2841" s="505"/>
      <c r="U2841" s="505"/>
      <c r="V2841" s="505"/>
      <c r="W2841" s="505"/>
    </row>
    <row r="2842" spans="19:23" ht="12">
      <c r="S2842" s="505"/>
      <c r="T2842" s="505"/>
      <c r="U2842" s="505"/>
      <c r="V2842" s="505"/>
      <c r="W2842" s="505"/>
    </row>
    <row r="2843" spans="19:23" ht="12">
      <c r="S2843" s="505"/>
      <c r="T2843" s="505"/>
      <c r="U2843" s="505"/>
      <c r="V2843" s="505"/>
      <c r="W2843" s="505"/>
    </row>
    <row r="2844" spans="19:23" ht="12">
      <c r="S2844" s="505"/>
      <c r="T2844" s="505"/>
      <c r="U2844" s="505"/>
      <c r="V2844" s="505"/>
      <c r="W2844" s="505"/>
    </row>
    <row r="2845" spans="19:23" ht="12">
      <c r="S2845" s="505"/>
      <c r="T2845" s="505"/>
      <c r="U2845" s="505"/>
      <c r="V2845" s="505"/>
      <c r="W2845" s="505"/>
    </row>
    <row r="2846" spans="19:23" ht="12">
      <c r="S2846" s="505"/>
      <c r="T2846" s="505"/>
      <c r="U2846" s="505"/>
      <c r="V2846" s="505"/>
      <c r="W2846" s="505"/>
    </row>
    <row r="2847" spans="19:23" ht="12">
      <c r="S2847" s="505"/>
      <c r="T2847" s="505"/>
      <c r="U2847" s="505"/>
      <c r="V2847" s="505"/>
      <c r="W2847" s="505"/>
    </row>
    <row r="2848" spans="19:23" ht="12">
      <c r="S2848" s="505"/>
      <c r="T2848" s="505"/>
      <c r="U2848" s="505"/>
      <c r="V2848" s="505"/>
      <c r="W2848" s="505"/>
    </row>
    <row r="2849" spans="19:23" ht="12">
      <c r="S2849" s="505"/>
      <c r="T2849" s="505"/>
      <c r="U2849" s="505"/>
      <c r="V2849" s="505"/>
      <c r="W2849" s="505"/>
    </row>
    <row r="2850" spans="19:23" ht="12">
      <c r="S2850" s="505"/>
      <c r="T2850" s="505"/>
      <c r="U2850" s="505"/>
      <c r="V2850" s="505"/>
      <c r="W2850" s="505"/>
    </row>
    <row r="2851" spans="19:23" ht="12">
      <c r="S2851" s="505"/>
      <c r="T2851" s="505"/>
      <c r="U2851" s="505"/>
      <c r="V2851" s="505"/>
      <c r="W2851" s="505"/>
    </row>
    <row r="2852" spans="19:23" ht="12">
      <c r="S2852" s="505"/>
      <c r="T2852" s="505"/>
      <c r="U2852" s="505"/>
      <c r="V2852" s="505"/>
      <c r="W2852" s="505"/>
    </row>
    <row r="2853" spans="19:23" ht="12">
      <c r="S2853" s="505"/>
      <c r="T2853" s="505"/>
      <c r="U2853" s="505"/>
      <c r="V2853" s="505"/>
      <c r="W2853" s="505"/>
    </row>
    <row r="2854" spans="19:23" ht="12">
      <c r="S2854" s="505"/>
      <c r="T2854" s="505"/>
      <c r="U2854" s="505"/>
      <c r="V2854" s="505"/>
      <c r="W2854" s="505"/>
    </row>
    <row r="2855" spans="19:23" ht="12">
      <c r="S2855" s="505"/>
      <c r="T2855" s="505"/>
      <c r="U2855" s="505"/>
      <c r="V2855" s="505"/>
      <c r="W2855" s="505"/>
    </row>
    <row r="2856" spans="19:23" ht="12">
      <c r="S2856" s="505"/>
      <c r="T2856" s="505"/>
      <c r="U2856" s="505"/>
      <c r="V2856" s="505"/>
      <c r="W2856" s="505"/>
    </row>
    <row r="2857" spans="19:23" ht="12">
      <c r="S2857" s="505"/>
      <c r="T2857" s="505"/>
      <c r="U2857" s="505"/>
      <c r="V2857" s="505"/>
      <c r="W2857" s="505"/>
    </row>
    <row r="2858" spans="19:23" ht="12">
      <c r="S2858" s="505"/>
      <c r="T2858" s="505"/>
      <c r="U2858" s="505"/>
      <c r="V2858" s="505"/>
      <c r="W2858" s="505"/>
    </row>
    <row r="2859" spans="19:23" ht="12">
      <c r="S2859" s="505"/>
      <c r="T2859" s="505"/>
      <c r="U2859" s="505"/>
      <c r="V2859" s="505"/>
      <c r="W2859" s="505"/>
    </row>
    <row r="2860" spans="19:23" ht="12">
      <c r="S2860" s="505"/>
      <c r="T2860" s="505"/>
      <c r="U2860" s="505"/>
      <c r="V2860" s="505"/>
      <c r="W2860" s="505"/>
    </row>
    <row r="2861" spans="19:23" ht="12">
      <c r="S2861" s="505"/>
      <c r="T2861" s="505"/>
      <c r="U2861" s="505"/>
      <c r="V2861" s="505"/>
      <c r="W2861" s="505"/>
    </row>
    <row r="2862" spans="19:23" ht="12">
      <c r="S2862" s="505"/>
      <c r="T2862" s="505"/>
      <c r="U2862" s="505"/>
      <c r="V2862" s="505"/>
      <c r="W2862" s="505"/>
    </row>
    <row r="2863" spans="19:23" ht="12">
      <c r="S2863" s="505"/>
      <c r="T2863" s="505"/>
      <c r="U2863" s="505"/>
      <c r="V2863" s="505"/>
      <c r="W2863" s="505"/>
    </row>
    <row r="2864" spans="19:23" ht="12">
      <c r="S2864" s="505"/>
      <c r="T2864" s="505"/>
      <c r="U2864" s="505"/>
      <c r="V2864" s="505"/>
      <c r="W2864" s="505"/>
    </row>
    <row r="2865" spans="19:23" ht="12">
      <c r="S2865" s="505"/>
      <c r="T2865" s="505"/>
      <c r="U2865" s="505"/>
      <c r="V2865" s="505"/>
      <c r="W2865" s="505"/>
    </row>
    <row r="2866" spans="19:23" ht="12">
      <c r="S2866" s="505"/>
      <c r="T2866" s="505"/>
      <c r="U2866" s="505"/>
      <c r="V2866" s="505"/>
      <c r="W2866" s="505"/>
    </row>
    <row r="2867" spans="19:23" ht="12">
      <c r="S2867" s="505"/>
      <c r="T2867" s="505"/>
      <c r="U2867" s="505"/>
      <c r="V2867" s="505"/>
      <c r="W2867" s="505"/>
    </row>
    <row r="2868" spans="19:23" ht="12">
      <c r="S2868" s="505"/>
      <c r="T2868" s="505"/>
      <c r="U2868" s="505"/>
      <c r="V2868" s="505"/>
      <c r="W2868" s="505"/>
    </row>
    <row r="2869" spans="19:23" ht="12">
      <c r="S2869" s="505"/>
      <c r="T2869" s="505"/>
      <c r="U2869" s="505"/>
      <c r="V2869" s="505"/>
      <c r="W2869" s="505"/>
    </row>
    <row r="2870" spans="19:23" ht="12">
      <c r="S2870" s="505"/>
      <c r="T2870" s="505"/>
      <c r="U2870" s="505"/>
      <c r="V2870" s="505"/>
      <c r="W2870" s="505"/>
    </row>
    <row r="2871" spans="19:23" ht="12">
      <c r="S2871" s="505"/>
      <c r="T2871" s="505"/>
      <c r="U2871" s="505"/>
      <c r="V2871" s="505"/>
      <c r="W2871" s="505"/>
    </row>
    <row r="2872" spans="19:23" ht="12">
      <c r="S2872" s="505"/>
      <c r="T2872" s="505"/>
      <c r="U2872" s="505"/>
      <c r="V2872" s="505"/>
      <c r="W2872" s="505"/>
    </row>
    <row r="2873" spans="19:23" ht="12">
      <c r="S2873" s="505"/>
      <c r="T2873" s="505"/>
      <c r="U2873" s="505"/>
      <c r="V2873" s="505"/>
      <c r="W2873" s="505"/>
    </row>
    <row r="2874" spans="19:23" ht="12">
      <c r="S2874" s="505"/>
      <c r="T2874" s="505"/>
      <c r="U2874" s="505"/>
      <c r="V2874" s="505"/>
      <c r="W2874" s="505"/>
    </row>
    <row r="2875" spans="19:23" ht="12">
      <c r="S2875" s="505"/>
      <c r="T2875" s="505"/>
      <c r="U2875" s="505"/>
      <c r="V2875" s="505"/>
      <c r="W2875" s="505"/>
    </row>
    <row r="2876" spans="19:23" ht="12">
      <c r="S2876" s="505"/>
      <c r="T2876" s="505"/>
      <c r="U2876" s="505"/>
      <c r="V2876" s="505"/>
      <c r="W2876" s="505"/>
    </row>
    <row r="2877" spans="19:23" ht="12">
      <c r="S2877" s="505"/>
      <c r="T2877" s="505"/>
      <c r="U2877" s="505"/>
      <c r="V2877" s="505"/>
      <c r="W2877" s="505"/>
    </row>
    <row r="2878" spans="19:23" ht="12">
      <c r="S2878" s="505"/>
      <c r="T2878" s="505"/>
      <c r="U2878" s="505"/>
      <c r="V2878" s="505"/>
      <c r="W2878" s="505"/>
    </row>
    <row r="2879" spans="19:23" ht="12">
      <c r="S2879" s="505"/>
      <c r="T2879" s="505"/>
      <c r="U2879" s="505"/>
      <c r="V2879" s="505"/>
      <c r="W2879" s="505"/>
    </row>
    <row r="2880" spans="19:23" ht="12">
      <c r="S2880" s="505"/>
      <c r="T2880" s="505"/>
      <c r="U2880" s="505"/>
      <c r="V2880" s="505"/>
      <c r="W2880" s="505"/>
    </row>
    <row r="2881" spans="19:23" ht="12">
      <c r="S2881" s="505"/>
      <c r="T2881" s="505"/>
      <c r="U2881" s="505"/>
      <c r="V2881" s="505"/>
      <c r="W2881" s="505"/>
    </row>
    <row r="2882" spans="19:23" ht="12">
      <c r="S2882" s="505"/>
      <c r="T2882" s="505"/>
      <c r="U2882" s="505"/>
      <c r="V2882" s="505"/>
      <c r="W2882" s="505"/>
    </row>
    <row r="2883" spans="19:23" ht="12">
      <c r="S2883" s="505"/>
      <c r="T2883" s="505"/>
      <c r="U2883" s="505"/>
      <c r="V2883" s="505"/>
      <c r="W2883" s="505"/>
    </row>
    <row r="2884" spans="19:23" ht="12">
      <c r="S2884" s="505"/>
      <c r="T2884" s="505"/>
      <c r="U2884" s="505"/>
      <c r="V2884" s="505"/>
      <c r="W2884" s="505"/>
    </row>
    <row r="2885" spans="19:23" ht="12">
      <c r="S2885" s="505"/>
      <c r="T2885" s="505"/>
      <c r="U2885" s="505"/>
      <c r="V2885" s="505"/>
      <c r="W2885" s="505"/>
    </row>
    <row r="2886" spans="19:23" ht="12">
      <c r="S2886" s="505"/>
      <c r="T2886" s="505"/>
      <c r="U2886" s="505"/>
      <c r="V2886" s="505"/>
      <c r="W2886" s="505"/>
    </row>
    <row r="2887" spans="19:23" ht="12">
      <c r="S2887" s="505"/>
      <c r="T2887" s="505"/>
      <c r="U2887" s="505"/>
      <c r="V2887" s="505"/>
      <c r="W2887" s="505"/>
    </row>
    <row r="2888" spans="19:23" ht="12">
      <c r="S2888" s="505"/>
      <c r="T2888" s="505"/>
      <c r="U2888" s="505"/>
      <c r="V2888" s="505"/>
      <c r="W2888" s="505"/>
    </row>
    <row r="2889" spans="19:23" ht="12">
      <c r="S2889" s="505"/>
      <c r="T2889" s="505"/>
      <c r="U2889" s="505"/>
      <c r="V2889" s="505"/>
      <c r="W2889" s="505"/>
    </row>
    <row r="2890" spans="19:23" ht="12">
      <c r="S2890" s="505"/>
      <c r="T2890" s="505"/>
      <c r="U2890" s="505"/>
      <c r="V2890" s="505"/>
      <c r="W2890" s="505"/>
    </row>
    <row r="2891" spans="19:23" ht="12">
      <c r="S2891" s="505"/>
      <c r="T2891" s="505"/>
      <c r="U2891" s="505"/>
      <c r="V2891" s="505"/>
      <c r="W2891" s="505"/>
    </row>
    <row r="2892" spans="19:23" ht="12">
      <c r="S2892" s="505"/>
      <c r="T2892" s="505"/>
      <c r="U2892" s="505"/>
      <c r="V2892" s="505"/>
      <c r="W2892" s="505"/>
    </row>
    <row r="2893" spans="19:23" ht="12">
      <c r="S2893" s="505"/>
      <c r="T2893" s="505"/>
      <c r="U2893" s="505"/>
      <c r="V2893" s="505"/>
      <c r="W2893" s="505"/>
    </row>
    <row r="2894" spans="19:23" ht="12">
      <c r="S2894" s="505"/>
      <c r="T2894" s="505"/>
      <c r="U2894" s="505"/>
      <c r="V2894" s="505"/>
      <c r="W2894" s="505"/>
    </row>
    <row r="2895" spans="19:23" ht="12">
      <c r="S2895" s="505"/>
      <c r="T2895" s="505"/>
      <c r="U2895" s="505"/>
      <c r="V2895" s="505"/>
      <c r="W2895" s="505"/>
    </row>
    <row r="2896" spans="19:23" ht="12">
      <c r="S2896" s="505"/>
      <c r="T2896" s="505"/>
      <c r="U2896" s="505"/>
      <c r="V2896" s="505"/>
      <c r="W2896" s="505"/>
    </row>
    <row r="2897" spans="19:23" ht="12">
      <c r="S2897" s="505"/>
      <c r="T2897" s="505"/>
      <c r="U2897" s="505"/>
      <c r="V2897" s="505"/>
      <c r="W2897" s="505"/>
    </row>
    <row r="2898" spans="19:23" ht="12">
      <c r="S2898" s="505"/>
      <c r="T2898" s="505"/>
      <c r="U2898" s="505"/>
      <c r="V2898" s="505"/>
      <c r="W2898" s="505"/>
    </row>
    <row r="2899" spans="19:23" ht="12">
      <c r="S2899" s="505"/>
      <c r="T2899" s="505"/>
      <c r="U2899" s="505"/>
      <c r="V2899" s="505"/>
      <c r="W2899" s="505"/>
    </row>
    <row r="2900" spans="19:23" ht="12">
      <c r="S2900" s="505"/>
      <c r="T2900" s="505"/>
      <c r="U2900" s="505"/>
      <c r="V2900" s="505"/>
      <c r="W2900" s="505"/>
    </row>
    <row r="2901" spans="19:23" ht="12">
      <c r="S2901" s="505"/>
      <c r="T2901" s="505"/>
      <c r="U2901" s="505"/>
      <c r="V2901" s="505"/>
      <c r="W2901" s="505"/>
    </row>
    <row r="2902" spans="19:23" ht="12">
      <c r="S2902" s="505"/>
      <c r="T2902" s="505"/>
      <c r="U2902" s="505"/>
      <c r="V2902" s="505"/>
      <c r="W2902" s="505"/>
    </row>
    <row r="2903" spans="19:23" ht="12">
      <c r="S2903" s="505"/>
      <c r="T2903" s="505"/>
      <c r="U2903" s="505"/>
      <c r="V2903" s="505"/>
      <c r="W2903" s="505"/>
    </row>
    <row r="2904" spans="19:23" ht="12">
      <c r="S2904" s="505"/>
      <c r="T2904" s="505"/>
      <c r="U2904" s="505"/>
      <c r="V2904" s="505"/>
      <c r="W2904" s="505"/>
    </row>
    <row r="2905" spans="19:23" ht="12">
      <c r="S2905" s="505"/>
      <c r="T2905" s="505"/>
      <c r="U2905" s="505"/>
      <c r="V2905" s="505"/>
      <c r="W2905" s="505"/>
    </row>
    <row r="2906" spans="19:23" ht="12">
      <c r="S2906" s="505"/>
      <c r="T2906" s="505"/>
      <c r="U2906" s="505"/>
      <c r="V2906" s="505"/>
      <c r="W2906" s="505"/>
    </row>
    <row r="2907" spans="19:23" ht="12">
      <c r="S2907" s="505"/>
      <c r="T2907" s="505"/>
      <c r="U2907" s="505"/>
      <c r="V2907" s="505"/>
      <c r="W2907" s="505"/>
    </row>
    <row r="2908" spans="19:23" ht="12">
      <c r="S2908" s="505"/>
      <c r="T2908" s="505"/>
      <c r="U2908" s="505"/>
      <c r="V2908" s="505"/>
      <c r="W2908" s="505"/>
    </row>
    <row r="2909" spans="19:23" ht="12">
      <c r="S2909" s="505"/>
      <c r="T2909" s="505"/>
      <c r="U2909" s="505"/>
      <c r="V2909" s="505"/>
      <c r="W2909" s="505"/>
    </row>
    <row r="2910" spans="19:23" ht="12">
      <c r="S2910" s="505"/>
      <c r="T2910" s="505"/>
      <c r="U2910" s="505"/>
      <c r="V2910" s="505"/>
      <c r="W2910" s="505"/>
    </row>
    <row r="2911" spans="19:23" ht="12">
      <c r="S2911" s="505"/>
      <c r="T2911" s="505"/>
      <c r="U2911" s="505"/>
      <c r="V2911" s="505"/>
      <c r="W2911" s="505"/>
    </row>
    <row r="2912" spans="19:23" ht="12">
      <c r="S2912" s="505"/>
      <c r="T2912" s="505"/>
      <c r="U2912" s="505"/>
      <c r="V2912" s="505"/>
      <c r="W2912" s="505"/>
    </row>
    <row r="2913" spans="19:23" ht="12">
      <c r="S2913" s="505"/>
      <c r="T2913" s="505"/>
      <c r="U2913" s="505"/>
      <c r="V2913" s="505"/>
      <c r="W2913" s="505"/>
    </row>
    <row r="2914" spans="19:23" ht="12">
      <c r="S2914" s="505"/>
      <c r="T2914" s="505"/>
      <c r="U2914" s="505"/>
      <c r="V2914" s="505"/>
      <c r="W2914" s="505"/>
    </row>
    <row r="2915" spans="19:23" ht="12">
      <c r="S2915" s="505"/>
      <c r="T2915" s="505"/>
      <c r="U2915" s="505"/>
      <c r="V2915" s="505"/>
      <c r="W2915" s="505"/>
    </row>
    <row r="2916" spans="19:23" ht="12">
      <c r="S2916" s="505"/>
      <c r="T2916" s="505"/>
      <c r="U2916" s="505"/>
      <c r="V2916" s="505"/>
      <c r="W2916" s="505"/>
    </row>
    <row r="2917" spans="19:23" ht="12">
      <c r="S2917" s="505"/>
      <c r="T2917" s="505"/>
      <c r="U2917" s="505"/>
      <c r="V2917" s="505"/>
      <c r="W2917" s="505"/>
    </row>
    <row r="2918" spans="19:23" ht="12">
      <c r="S2918" s="505"/>
      <c r="T2918" s="505"/>
      <c r="U2918" s="505"/>
      <c r="V2918" s="505"/>
      <c r="W2918" s="505"/>
    </row>
    <row r="2919" spans="19:23" ht="12">
      <c r="S2919" s="505"/>
      <c r="T2919" s="505"/>
      <c r="U2919" s="505"/>
      <c r="V2919" s="505"/>
      <c r="W2919" s="505"/>
    </row>
    <row r="2920" spans="19:23" ht="12">
      <c r="S2920" s="505"/>
      <c r="T2920" s="505"/>
      <c r="U2920" s="505"/>
      <c r="V2920" s="505"/>
      <c r="W2920" s="505"/>
    </row>
    <row r="2921" spans="19:23" ht="12">
      <c r="S2921" s="505"/>
      <c r="T2921" s="505"/>
      <c r="U2921" s="505"/>
      <c r="V2921" s="505"/>
      <c r="W2921" s="505"/>
    </row>
    <row r="2922" spans="19:23" ht="12">
      <c r="S2922" s="505"/>
      <c r="T2922" s="505"/>
      <c r="U2922" s="505"/>
      <c r="V2922" s="505"/>
      <c r="W2922" s="505"/>
    </row>
    <row r="2923" spans="19:23" ht="12">
      <c r="S2923" s="505"/>
      <c r="T2923" s="505"/>
      <c r="U2923" s="505"/>
      <c r="V2923" s="505"/>
      <c r="W2923" s="505"/>
    </row>
    <row r="2924" spans="19:23" ht="12">
      <c r="S2924" s="505"/>
      <c r="T2924" s="505"/>
      <c r="U2924" s="505"/>
      <c r="V2924" s="505"/>
      <c r="W2924" s="505"/>
    </row>
    <row r="2925" spans="19:23" ht="12">
      <c r="S2925" s="505"/>
      <c r="T2925" s="505"/>
      <c r="U2925" s="505"/>
      <c r="V2925" s="505"/>
      <c r="W2925" s="505"/>
    </row>
    <row r="2926" spans="19:23" ht="12">
      <c r="S2926" s="505"/>
      <c r="T2926" s="505"/>
      <c r="U2926" s="505"/>
      <c r="V2926" s="505"/>
      <c r="W2926" s="505"/>
    </row>
    <row r="2927" spans="19:23" ht="12">
      <c r="S2927" s="505"/>
      <c r="T2927" s="505"/>
      <c r="U2927" s="505"/>
      <c r="V2927" s="505"/>
      <c r="W2927" s="505"/>
    </row>
    <row r="2928" spans="19:23" ht="12">
      <c r="S2928" s="505"/>
      <c r="T2928" s="505"/>
      <c r="U2928" s="505"/>
      <c r="V2928" s="505"/>
      <c r="W2928" s="505"/>
    </row>
    <row r="2929" spans="19:23" ht="12">
      <c r="S2929" s="505"/>
      <c r="T2929" s="505"/>
      <c r="U2929" s="505"/>
      <c r="V2929" s="505"/>
      <c r="W2929" s="505"/>
    </row>
    <row r="2930" spans="19:23" ht="12">
      <c r="S2930" s="505"/>
      <c r="T2930" s="505"/>
      <c r="U2930" s="505"/>
      <c r="V2930" s="505"/>
      <c r="W2930" s="505"/>
    </row>
    <row r="2931" spans="19:23" ht="12">
      <c r="S2931" s="505"/>
      <c r="T2931" s="505"/>
      <c r="U2931" s="505"/>
      <c r="V2931" s="505"/>
      <c r="W2931" s="505"/>
    </row>
    <row r="2932" spans="19:23" ht="12">
      <c r="S2932" s="505"/>
      <c r="T2932" s="505"/>
      <c r="U2932" s="505"/>
      <c r="V2932" s="505"/>
      <c r="W2932" s="505"/>
    </row>
    <row r="2933" spans="19:23" ht="12">
      <c r="S2933" s="505"/>
      <c r="T2933" s="505"/>
      <c r="U2933" s="505"/>
      <c r="V2933" s="505"/>
      <c r="W2933" s="505"/>
    </row>
    <row r="2934" spans="19:23" ht="12">
      <c r="S2934" s="505"/>
      <c r="T2934" s="505"/>
      <c r="U2934" s="505"/>
      <c r="V2934" s="505"/>
      <c r="W2934" s="505"/>
    </row>
    <row r="2935" spans="19:23" ht="12">
      <c r="S2935" s="505"/>
      <c r="T2935" s="505"/>
      <c r="U2935" s="505"/>
      <c r="V2935" s="505"/>
      <c r="W2935" s="505"/>
    </row>
    <row r="2936" spans="19:23" ht="12">
      <c r="S2936" s="505"/>
      <c r="T2936" s="505"/>
      <c r="U2936" s="505"/>
      <c r="V2936" s="505"/>
      <c r="W2936" s="505"/>
    </row>
    <row r="2937" spans="19:23" ht="12">
      <c r="S2937" s="505"/>
      <c r="T2937" s="505"/>
      <c r="U2937" s="505"/>
      <c r="V2937" s="505"/>
      <c r="W2937" s="505"/>
    </row>
    <row r="2938" spans="19:23" ht="12">
      <c r="S2938" s="505"/>
      <c r="T2938" s="505"/>
      <c r="U2938" s="505"/>
      <c r="V2938" s="505"/>
      <c r="W2938" s="505"/>
    </row>
    <row r="2939" spans="19:23" ht="12">
      <c r="S2939" s="505"/>
      <c r="T2939" s="505"/>
      <c r="U2939" s="505"/>
      <c r="V2939" s="505"/>
      <c r="W2939" s="505"/>
    </row>
    <row r="2940" spans="19:23" ht="12">
      <c r="S2940" s="505"/>
      <c r="T2940" s="505"/>
      <c r="U2940" s="505"/>
      <c r="V2940" s="505"/>
      <c r="W2940" s="505"/>
    </row>
    <row r="2941" spans="19:23" ht="12">
      <c r="S2941" s="505"/>
      <c r="T2941" s="505"/>
      <c r="U2941" s="505"/>
      <c r="V2941" s="505"/>
      <c r="W2941" s="505"/>
    </row>
    <row r="2942" spans="19:23" ht="12">
      <c r="S2942" s="505"/>
      <c r="T2942" s="505"/>
      <c r="U2942" s="505"/>
      <c r="V2942" s="505"/>
      <c r="W2942" s="505"/>
    </row>
    <row r="2943" spans="19:23" ht="12">
      <c r="S2943" s="505"/>
      <c r="T2943" s="505"/>
      <c r="U2943" s="505"/>
      <c r="V2943" s="505"/>
      <c r="W2943" s="505"/>
    </row>
    <row r="2944" spans="19:23" ht="12">
      <c r="S2944" s="505"/>
      <c r="T2944" s="505"/>
      <c r="U2944" s="505"/>
      <c r="V2944" s="505"/>
      <c r="W2944" s="505"/>
    </row>
    <row r="2945" spans="19:23" ht="12">
      <c r="S2945" s="505"/>
      <c r="T2945" s="505"/>
      <c r="U2945" s="505"/>
      <c r="V2945" s="505"/>
      <c r="W2945" s="505"/>
    </row>
    <row r="2946" spans="19:23" ht="12">
      <c r="S2946" s="505"/>
      <c r="T2946" s="505"/>
      <c r="U2946" s="505"/>
      <c r="V2946" s="505"/>
      <c r="W2946" s="505"/>
    </row>
    <row r="2947" spans="19:23" ht="12">
      <c r="S2947" s="505"/>
      <c r="T2947" s="505"/>
      <c r="U2947" s="505"/>
      <c r="V2947" s="505"/>
      <c r="W2947" s="505"/>
    </row>
    <row r="2948" spans="19:23" ht="12">
      <c r="S2948" s="505"/>
      <c r="T2948" s="505"/>
      <c r="U2948" s="505"/>
      <c r="V2948" s="505"/>
      <c r="W2948" s="505"/>
    </row>
    <row r="2949" spans="19:23" ht="12">
      <c r="S2949" s="505"/>
      <c r="T2949" s="505"/>
      <c r="U2949" s="505"/>
      <c r="V2949" s="505"/>
      <c r="W2949" s="505"/>
    </row>
    <row r="2950" spans="19:23" ht="12">
      <c r="S2950" s="505"/>
      <c r="T2950" s="505"/>
      <c r="U2950" s="505"/>
      <c r="V2950" s="505"/>
      <c r="W2950" s="505"/>
    </row>
    <row r="2951" spans="19:23" ht="12">
      <c r="S2951" s="505"/>
      <c r="T2951" s="505"/>
      <c r="U2951" s="505"/>
      <c r="V2951" s="505"/>
      <c r="W2951" s="505"/>
    </row>
    <row r="2952" spans="19:23" ht="12">
      <c r="S2952" s="505"/>
      <c r="T2952" s="505"/>
      <c r="U2952" s="505"/>
      <c r="V2952" s="505"/>
      <c r="W2952" s="505"/>
    </row>
    <row r="2953" spans="19:23" ht="12">
      <c r="S2953" s="505"/>
      <c r="T2953" s="505"/>
      <c r="U2953" s="505"/>
      <c r="V2953" s="505"/>
      <c r="W2953" s="505"/>
    </row>
    <row r="2954" spans="19:23" ht="12">
      <c r="S2954" s="505"/>
      <c r="T2954" s="505"/>
      <c r="U2954" s="505"/>
      <c r="V2954" s="505"/>
      <c r="W2954" s="505"/>
    </row>
    <row r="2955" spans="19:23" ht="12">
      <c r="S2955" s="505"/>
      <c r="T2955" s="505"/>
      <c r="U2955" s="505"/>
      <c r="V2955" s="505"/>
      <c r="W2955" s="505"/>
    </row>
    <row r="2956" spans="19:23" ht="12">
      <c r="S2956" s="505"/>
      <c r="T2956" s="505"/>
      <c r="U2956" s="505"/>
      <c r="V2956" s="505"/>
      <c r="W2956" s="505"/>
    </row>
    <row r="2957" spans="19:23" ht="12">
      <c r="S2957" s="505"/>
      <c r="T2957" s="505"/>
      <c r="U2957" s="505"/>
      <c r="V2957" s="505"/>
      <c r="W2957" s="505"/>
    </row>
    <row r="2958" spans="19:23" ht="12">
      <c r="S2958" s="505"/>
      <c r="T2958" s="505"/>
      <c r="U2958" s="505"/>
      <c r="V2958" s="505"/>
      <c r="W2958" s="505"/>
    </row>
    <row r="2959" spans="19:23" ht="12">
      <c r="S2959" s="505"/>
      <c r="T2959" s="505"/>
      <c r="U2959" s="505"/>
      <c r="V2959" s="505"/>
      <c r="W2959" s="505"/>
    </row>
    <row r="2960" spans="19:23" ht="12">
      <c r="S2960" s="505"/>
      <c r="T2960" s="505"/>
      <c r="U2960" s="505"/>
      <c r="V2960" s="505"/>
      <c r="W2960" s="505"/>
    </row>
    <row r="2961" spans="19:23" ht="12">
      <c r="S2961" s="505"/>
      <c r="T2961" s="505"/>
      <c r="U2961" s="505"/>
      <c r="V2961" s="505"/>
      <c r="W2961" s="505"/>
    </row>
    <row r="2962" spans="19:23" ht="12">
      <c r="S2962" s="505"/>
      <c r="T2962" s="505"/>
      <c r="U2962" s="505"/>
      <c r="V2962" s="505"/>
      <c r="W2962" s="505"/>
    </row>
    <row r="2963" spans="19:23" ht="12">
      <c r="S2963" s="505"/>
      <c r="T2963" s="505"/>
      <c r="U2963" s="505"/>
      <c r="V2963" s="505"/>
      <c r="W2963" s="505"/>
    </row>
    <row r="2964" spans="19:23" ht="12">
      <c r="S2964" s="505"/>
      <c r="T2964" s="505"/>
      <c r="U2964" s="505"/>
      <c r="V2964" s="505"/>
      <c r="W2964" s="505"/>
    </row>
    <row r="2965" spans="19:23" ht="12">
      <c r="S2965" s="505"/>
      <c r="T2965" s="505"/>
      <c r="U2965" s="505"/>
      <c r="V2965" s="505"/>
      <c r="W2965" s="505"/>
    </row>
    <row r="2966" spans="19:23" ht="12">
      <c r="S2966" s="505"/>
      <c r="T2966" s="505"/>
      <c r="U2966" s="505"/>
      <c r="V2966" s="505"/>
      <c r="W2966" s="505"/>
    </row>
    <row r="2967" spans="19:23" ht="12">
      <c r="S2967" s="505"/>
      <c r="T2967" s="505"/>
      <c r="U2967" s="505"/>
      <c r="V2967" s="505"/>
      <c r="W2967" s="505"/>
    </row>
    <row r="2968" spans="19:23" ht="12">
      <c r="S2968" s="505"/>
      <c r="T2968" s="505"/>
      <c r="U2968" s="505"/>
      <c r="V2968" s="505"/>
      <c r="W2968" s="505"/>
    </row>
    <row r="2969" spans="19:23" ht="12">
      <c r="S2969" s="505"/>
      <c r="T2969" s="505"/>
      <c r="U2969" s="505"/>
      <c r="V2969" s="505"/>
      <c r="W2969" s="505"/>
    </row>
    <row r="2970" spans="19:23" ht="12">
      <c r="S2970" s="505"/>
      <c r="T2970" s="505"/>
      <c r="U2970" s="505"/>
      <c r="V2970" s="505"/>
      <c r="W2970" s="505"/>
    </row>
    <row r="2971" spans="19:23" ht="12">
      <c r="S2971" s="505"/>
      <c r="T2971" s="505"/>
      <c r="U2971" s="505"/>
      <c r="V2971" s="505"/>
      <c r="W2971" s="505"/>
    </row>
    <row r="2972" spans="19:23" ht="12">
      <c r="S2972" s="505"/>
      <c r="T2972" s="505"/>
      <c r="U2972" s="505"/>
      <c r="V2972" s="505"/>
      <c r="W2972" s="505"/>
    </row>
    <row r="2973" spans="19:23" ht="12">
      <c r="S2973" s="505"/>
      <c r="T2973" s="505"/>
      <c r="U2973" s="505"/>
      <c r="V2973" s="505"/>
      <c r="W2973" s="505"/>
    </row>
    <row r="2974" spans="19:23" ht="12">
      <c r="S2974" s="505"/>
      <c r="T2974" s="505"/>
      <c r="U2974" s="505"/>
      <c r="V2974" s="505"/>
      <c r="W2974" s="505"/>
    </row>
    <row r="2975" spans="19:23" ht="12">
      <c r="S2975" s="505"/>
      <c r="T2975" s="505"/>
      <c r="U2975" s="505"/>
      <c r="V2975" s="505"/>
      <c r="W2975" s="505"/>
    </row>
    <row r="2976" spans="19:23" ht="12">
      <c r="S2976" s="505"/>
      <c r="T2976" s="505"/>
      <c r="U2976" s="505"/>
      <c r="V2976" s="505"/>
      <c r="W2976" s="505"/>
    </row>
    <row r="2977" spans="19:23" ht="12">
      <c r="S2977" s="505"/>
      <c r="T2977" s="505"/>
      <c r="U2977" s="505"/>
      <c r="V2977" s="505"/>
      <c r="W2977" s="505"/>
    </row>
    <row r="2978" spans="19:23" ht="12">
      <c r="S2978" s="505"/>
      <c r="T2978" s="505"/>
      <c r="U2978" s="505"/>
      <c r="V2978" s="505"/>
      <c r="W2978" s="505"/>
    </row>
    <row r="2979" spans="19:23" ht="12">
      <c r="S2979" s="505"/>
      <c r="T2979" s="505"/>
      <c r="U2979" s="505"/>
      <c r="V2979" s="505"/>
      <c r="W2979" s="505"/>
    </row>
    <row r="2980" spans="19:23" ht="12">
      <c r="S2980" s="505"/>
      <c r="T2980" s="505"/>
      <c r="U2980" s="505"/>
      <c r="V2980" s="505"/>
      <c r="W2980" s="505"/>
    </row>
    <row r="2981" spans="19:23" ht="12">
      <c r="S2981" s="505"/>
      <c r="T2981" s="505"/>
      <c r="U2981" s="505"/>
      <c r="V2981" s="505"/>
      <c r="W2981" s="505"/>
    </row>
    <row r="2982" spans="19:23" ht="12">
      <c r="S2982" s="505"/>
      <c r="T2982" s="505"/>
      <c r="U2982" s="505"/>
      <c r="V2982" s="505"/>
      <c r="W2982" s="505"/>
    </row>
    <row r="2983" spans="19:23" ht="12">
      <c r="S2983" s="505"/>
      <c r="T2983" s="505"/>
      <c r="U2983" s="505"/>
      <c r="V2983" s="505"/>
      <c r="W2983" s="505"/>
    </row>
    <row r="2984" spans="19:23" ht="12">
      <c r="S2984" s="505"/>
      <c r="T2984" s="505"/>
      <c r="U2984" s="505"/>
      <c r="V2984" s="505"/>
      <c r="W2984" s="505"/>
    </row>
    <row r="2985" spans="19:23" ht="12">
      <c r="S2985" s="505"/>
      <c r="T2985" s="505"/>
      <c r="U2985" s="505"/>
      <c r="V2985" s="505"/>
      <c r="W2985" s="505"/>
    </row>
    <row r="2986" spans="19:23" ht="12">
      <c r="S2986" s="505"/>
      <c r="T2986" s="505"/>
      <c r="U2986" s="505"/>
      <c r="V2986" s="505"/>
      <c r="W2986" s="505"/>
    </row>
    <row r="2987" spans="19:23" ht="12">
      <c r="S2987" s="505"/>
      <c r="T2987" s="505"/>
      <c r="U2987" s="505"/>
      <c r="V2987" s="505"/>
      <c r="W2987" s="505"/>
    </row>
    <row r="2988" spans="19:23" ht="12">
      <c r="S2988" s="505"/>
      <c r="T2988" s="505"/>
      <c r="U2988" s="505"/>
      <c r="V2988" s="505"/>
      <c r="W2988" s="505"/>
    </row>
    <row r="2989" spans="19:23" ht="12">
      <c r="S2989" s="505"/>
      <c r="T2989" s="505"/>
      <c r="U2989" s="505"/>
      <c r="V2989" s="505"/>
      <c r="W2989" s="505"/>
    </row>
    <row r="2990" spans="19:23" ht="12">
      <c r="S2990" s="505"/>
      <c r="T2990" s="505"/>
      <c r="U2990" s="505"/>
      <c r="V2990" s="505"/>
      <c r="W2990" s="505"/>
    </row>
    <row r="2991" spans="19:23" ht="12">
      <c r="S2991" s="505"/>
      <c r="T2991" s="505"/>
      <c r="U2991" s="505"/>
      <c r="V2991" s="505"/>
      <c r="W2991" s="505"/>
    </row>
    <row r="2992" spans="19:23" ht="12">
      <c r="S2992" s="505"/>
      <c r="T2992" s="505"/>
      <c r="U2992" s="505"/>
      <c r="V2992" s="505"/>
      <c r="W2992" s="505"/>
    </row>
    <row r="2993" spans="19:23" ht="12">
      <c r="S2993" s="505"/>
      <c r="T2993" s="505"/>
      <c r="U2993" s="505"/>
      <c r="V2993" s="505"/>
      <c r="W2993" s="505"/>
    </row>
    <row r="2994" spans="19:23" ht="12">
      <c r="S2994" s="505"/>
      <c r="T2994" s="505"/>
      <c r="U2994" s="505"/>
      <c r="V2994" s="505"/>
      <c r="W2994" s="505"/>
    </row>
    <row r="2995" spans="19:23" ht="12">
      <c r="S2995" s="505"/>
      <c r="T2995" s="505"/>
      <c r="U2995" s="505"/>
      <c r="V2995" s="505"/>
      <c r="W2995" s="505"/>
    </row>
    <row r="2996" spans="19:23" ht="12">
      <c r="S2996" s="505"/>
      <c r="T2996" s="505"/>
      <c r="U2996" s="505"/>
      <c r="V2996" s="505"/>
      <c r="W2996" s="505"/>
    </row>
    <row r="2997" spans="19:23" ht="12">
      <c r="S2997" s="505"/>
      <c r="T2997" s="505"/>
      <c r="U2997" s="505"/>
      <c r="V2997" s="505"/>
      <c r="W2997" s="505"/>
    </row>
    <row r="2998" spans="19:23" ht="12">
      <c r="S2998" s="505"/>
      <c r="T2998" s="505"/>
      <c r="U2998" s="505"/>
      <c r="V2998" s="505"/>
      <c r="W2998" s="505"/>
    </row>
    <row r="2999" spans="19:23" ht="12">
      <c r="S2999" s="505"/>
      <c r="T2999" s="505"/>
      <c r="U2999" s="505"/>
      <c r="V2999" s="505"/>
      <c r="W2999" s="505"/>
    </row>
    <row r="3000" spans="19:23" ht="12">
      <c r="S3000" s="505"/>
      <c r="T3000" s="505"/>
      <c r="U3000" s="505"/>
      <c r="V3000" s="505"/>
      <c r="W3000" s="505"/>
    </row>
    <row r="3001" spans="19:23" ht="12">
      <c r="S3001" s="505"/>
      <c r="T3001" s="505"/>
      <c r="U3001" s="505"/>
      <c r="V3001" s="505"/>
      <c r="W3001" s="505"/>
    </row>
    <row r="3002" spans="19:23" ht="12">
      <c r="S3002" s="505"/>
      <c r="T3002" s="505"/>
      <c r="U3002" s="505"/>
      <c r="V3002" s="505"/>
      <c r="W3002" s="505"/>
    </row>
    <row r="3003" spans="19:23" ht="12">
      <c r="S3003" s="505"/>
      <c r="T3003" s="505"/>
      <c r="U3003" s="505"/>
      <c r="V3003" s="505"/>
      <c r="W3003" s="505"/>
    </row>
    <row r="3004" spans="19:23" ht="12">
      <c r="S3004" s="505"/>
      <c r="T3004" s="505"/>
      <c r="U3004" s="505"/>
      <c r="V3004" s="505"/>
      <c r="W3004" s="505"/>
    </row>
    <row r="3005" spans="19:23" ht="12">
      <c r="S3005" s="505"/>
      <c r="T3005" s="505"/>
      <c r="U3005" s="505"/>
      <c r="V3005" s="505"/>
      <c r="W3005" s="505"/>
    </row>
    <row r="3006" spans="19:23" ht="12">
      <c r="S3006" s="505"/>
      <c r="T3006" s="505"/>
      <c r="U3006" s="505"/>
      <c r="V3006" s="505"/>
      <c r="W3006" s="505"/>
    </row>
    <row r="3007" spans="19:23" ht="12">
      <c r="S3007" s="505"/>
      <c r="T3007" s="505"/>
      <c r="U3007" s="505"/>
      <c r="V3007" s="505"/>
      <c r="W3007" s="505"/>
    </row>
    <row r="3008" spans="19:23" ht="12">
      <c r="S3008" s="505"/>
      <c r="T3008" s="505"/>
      <c r="U3008" s="505"/>
      <c r="V3008" s="505"/>
      <c r="W3008" s="505"/>
    </row>
    <row r="3009" spans="19:23" ht="12">
      <c r="S3009" s="505"/>
      <c r="T3009" s="505"/>
      <c r="U3009" s="505"/>
      <c r="V3009" s="505"/>
      <c r="W3009" s="505"/>
    </row>
    <row r="3010" spans="19:23" ht="12">
      <c r="S3010" s="505"/>
      <c r="T3010" s="505"/>
      <c r="U3010" s="505"/>
      <c r="V3010" s="505"/>
      <c r="W3010" s="505"/>
    </row>
    <row r="3011" spans="19:23" ht="12">
      <c r="S3011" s="505"/>
      <c r="T3011" s="505"/>
      <c r="U3011" s="505"/>
      <c r="V3011" s="505"/>
      <c r="W3011" s="505"/>
    </row>
    <row r="3012" spans="19:23" ht="12">
      <c r="S3012" s="505"/>
      <c r="T3012" s="505"/>
      <c r="U3012" s="505"/>
      <c r="V3012" s="505"/>
      <c r="W3012" s="505"/>
    </row>
    <row r="3013" spans="19:23" ht="12">
      <c r="S3013" s="505"/>
      <c r="T3013" s="505"/>
      <c r="U3013" s="505"/>
      <c r="V3013" s="505"/>
      <c r="W3013" s="505"/>
    </row>
    <row r="3014" spans="19:23" ht="12">
      <c r="S3014" s="505"/>
      <c r="T3014" s="505"/>
      <c r="U3014" s="505"/>
      <c r="V3014" s="505"/>
      <c r="W3014" s="505"/>
    </row>
    <row r="3015" spans="19:23" ht="12">
      <c r="S3015" s="505"/>
      <c r="T3015" s="505"/>
      <c r="U3015" s="505"/>
      <c r="V3015" s="505"/>
      <c r="W3015" s="505"/>
    </row>
    <row r="3016" spans="19:23" ht="12">
      <c r="S3016" s="505"/>
      <c r="T3016" s="505"/>
      <c r="U3016" s="505"/>
      <c r="V3016" s="505"/>
      <c r="W3016" s="505"/>
    </row>
    <row r="3017" spans="19:23" ht="12">
      <c r="S3017" s="505"/>
      <c r="T3017" s="505"/>
      <c r="U3017" s="505"/>
      <c r="V3017" s="505"/>
      <c r="W3017" s="505"/>
    </row>
    <row r="3018" spans="19:23" ht="12">
      <c r="S3018" s="505"/>
      <c r="T3018" s="505"/>
      <c r="U3018" s="505"/>
      <c r="V3018" s="505"/>
      <c r="W3018" s="505"/>
    </row>
    <row r="3019" spans="19:23" ht="12">
      <c r="S3019" s="505"/>
      <c r="T3019" s="505"/>
      <c r="U3019" s="505"/>
      <c r="V3019" s="505"/>
      <c r="W3019" s="505"/>
    </row>
    <row r="3020" spans="19:23" ht="12">
      <c r="S3020" s="505"/>
      <c r="T3020" s="505"/>
      <c r="U3020" s="505"/>
      <c r="V3020" s="505"/>
      <c r="W3020" s="505"/>
    </row>
    <row r="3021" spans="19:23" ht="12">
      <c r="S3021" s="505"/>
      <c r="T3021" s="505"/>
      <c r="U3021" s="505"/>
      <c r="V3021" s="505"/>
      <c r="W3021" s="505"/>
    </row>
    <row r="3022" spans="19:23" ht="12">
      <c r="S3022" s="505"/>
      <c r="T3022" s="505"/>
      <c r="U3022" s="505"/>
      <c r="V3022" s="505"/>
      <c r="W3022" s="505"/>
    </row>
    <row r="3023" spans="19:23" ht="12">
      <c r="S3023" s="505"/>
      <c r="T3023" s="505"/>
      <c r="U3023" s="505"/>
      <c r="V3023" s="505"/>
      <c r="W3023" s="505"/>
    </row>
    <row r="3024" spans="19:23" ht="12">
      <c r="S3024" s="505"/>
      <c r="T3024" s="505"/>
      <c r="U3024" s="505"/>
      <c r="V3024" s="505"/>
      <c r="W3024" s="505"/>
    </row>
    <row r="3025" spans="19:23" ht="12">
      <c r="S3025" s="505"/>
      <c r="T3025" s="505"/>
      <c r="U3025" s="505"/>
      <c r="V3025" s="505"/>
      <c r="W3025" s="505"/>
    </row>
    <row r="3026" spans="19:23" ht="12">
      <c r="S3026" s="505"/>
      <c r="T3026" s="505"/>
      <c r="U3026" s="505"/>
      <c r="V3026" s="505"/>
      <c r="W3026" s="505"/>
    </row>
    <row r="3027" spans="19:23" ht="12">
      <c r="S3027" s="505"/>
      <c r="T3027" s="505"/>
      <c r="U3027" s="505"/>
      <c r="V3027" s="505"/>
      <c r="W3027" s="505"/>
    </row>
    <row r="3028" spans="19:23" ht="12">
      <c r="S3028" s="505"/>
      <c r="T3028" s="505"/>
      <c r="U3028" s="505"/>
      <c r="V3028" s="505"/>
      <c r="W3028" s="505"/>
    </row>
    <row r="3029" spans="19:23" ht="12">
      <c r="S3029" s="505"/>
      <c r="T3029" s="505"/>
      <c r="U3029" s="505"/>
      <c r="V3029" s="505"/>
      <c r="W3029" s="505"/>
    </row>
    <row r="3030" spans="19:23" ht="12">
      <c r="S3030" s="505"/>
      <c r="T3030" s="505"/>
      <c r="U3030" s="505"/>
      <c r="V3030" s="505"/>
      <c r="W3030" s="505"/>
    </row>
    <row r="3031" spans="19:23" ht="12">
      <c r="S3031" s="505"/>
      <c r="T3031" s="505"/>
      <c r="U3031" s="505"/>
      <c r="V3031" s="505"/>
      <c r="W3031" s="505"/>
    </row>
    <row r="3032" spans="19:23" ht="12">
      <c r="S3032" s="505"/>
      <c r="T3032" s="505"/>
      <c r="U3032" s="505"/>
      <c r="V3032" s="505"/>
      <c r="W3032" s="505"/>
    </row>
    <row r="3033" spans="19:23" ht="12">
      <c r="S3033" s="505"/>
      <c r="T3033" s="505"/>
      <c r="U3033" s="505"/>
      <c r="V3033" s="505"/>
      <c r="W3033" s="505"/>
    </row>
    <row r="3034" spans="19:23" ht="12">
      <c r="S3034" s="505"/>
      <c r="T3034" s="505"/>
      <c r="U3034" s="505"/>
      <c r="V3034" s="505"/>
      <c r="W3034" s="505"/>
    </row>
    <row r="3035" spans="19:23" ht="12">
      <c r="S3035" s="505"/>
      <c r="T3035" s="505"/>
      <c r="U3035" s="505"/>
      <c r="V3035" s="505"/>
      <c r="W3035" s="505"/>
    </row>
    <row r="3036" spans="19:23" ht="12">
      <c r="S3036" s="505"/>
      <c r="T3036" s="505"/>
      <c r="U3036" s="505"/>
      <c r="V3036" s="505"/>
      <c r="W3036" s="505"/>
    </row>
    <row r="3037" spans="19:23" ht="12">
      <c r="S3037" s="505"/>
      <c r="T3037" s="505"/>
      <c r="U3037" s="505"/>
      <c r="V3037" s="505"/>
      <c r="W3037" s="505"/>
    </row>
    <row r="3038" spans="19:23" ht="12">
      <c r="S3038" s="505"/>
      <c r="T3038" s="505"/>
      <c r="U3038" s="505"/>
      <c r="V3038" s="505"/>
      <c r="W3038" s="505"/>
    </row>
    <row r="3039" spans="19:23" ht="12">
      <c r="S3039" s="505"/>
      <c r="T3039" s="505"/>
      <c r="U3039" s="505"/>
      <c r="V3039" s="505"/>
      <c r="W3039" s="505"/>
    </row>
    <row r="3040" spans="19:23" ht="12">
      <c r="S3040" s="505"/>
      <c r="T3040" s="505"/>
      <c r="U3040" s="505"/>
      <c r="V3040" s="505"/>
      <c r="W3040" s="505"/>
    </row>
    <row r="3041" spans="19:23" ht="12">
      <c r="S3041" s="505"/>
      <c r="T3041" s="505"/>
      <c r="U3041" s="505"/>
      <c r="V3041" s="505"/>
      <c r="W3041" s="505"/>
    </row>
    <row r="3042" spans="19:23" ht="12">
      <c r="S3042" s="505"/>
      <c r="T3042" s="505"/>
      <c r="U3042" s="505"/>
      <c r="V3042" s="505"/>
      <c r="W3042" s="505"/>
    </row>
    <row r="3043" spans="19:23" ht="12">
      <c r="S3043" s="505"/>
      <c r="T3043" s="505"/>
      <c r="U3043" s="505"/>
      <c r="V3043" s="505"/>
      <c r="W3043" s="505"/>
    </row>
    <row r="3044" spans="19:23" ht="12">
      <c r="S3044" s="505"/>
      <c r="T3044" s="505"/>
      <c r="U3044" s="505"/>
      <c r="V3044" s="505"/>
      <c r="W3044" s="505"/>
    </row>
    <row r="3045" spans="19:23" ht="12">
      <c r="S3045" s="505"/>
      <c r="T3045" s="505"/>
      <c r="U3045" s="505"/>
      <c r="V3045" s="505"/>
      <c r="W3045" s="505"/>
    </row>
    <row r="3046" spans="19:23" ht="12">
      <c r="S3046" s="505"/>
      <c r="T3046" s="505"/>
      <c r="U3046" s="505"/>
      <c r="V3046" s="505"/>
      <c r="W3046" s="505"/>
    </row>
    <row r="3047" spans="19:23" ht="12">
      <c r="S3047" s="505"/>
      <c r="T3047" s="505"/>
      <c r="U3047" s="505"/>
      <c r="V3047" s="505"/>
      <c r="W3047" s="505"/>
    </row>
    <row r="3048" spans="19:23" ht="12">
      <c r="S3048" s="505"/>
      <c r="T3048" s="505"/>
      <c r="U3048" s="505"/>
      <c r="V3048" s="505"/>
      <c r="W3048" s="505"/>
    </row>
    <row r="3049" spans="19:23" ht="12">
      <c r="S3049" s="505"/>
      <c r="T3049" s="505"/>
      <c r="U3049" s="505"/>
      <c r="V3049" s="505"/>
      <c r="W3049" s="505"/>
    </row>
    <row r="3050" spans="19:23" ht="12">
      <c r="S3050" s="505"/>
      <c r="T3050" s="505"/>
      <c r="U3050" s="505"/>
      <c r="V3050" s="505"/>
      <c r="W3050" s="505"/>
    </row>
    <row r="3051" spans="19:23" ht="12">
      <c r="S3051" s="505"/>
      <c r="T3051" s="505"/>
      <c r="U3051" s="505"/>
      <c r="V3051" s="505"/>
      <c r="W3051" s="505"/>
    </row>
    <row r="3052" spans="19:23" ht="12">
      <c r="S3052" s="505"/>
      <c r="T3052" s="505"/>
      <c r="U3052" s="505"/>
      <c r="V3052" s="505"/>
      <c r="W3052" s="505"/>
    </row>
    <row r="3053" spans="19:23" ht="12">
      <c r="S3053" s="505"/>
      <c r="T3053" s="505"/>
      <c r="U3053" s="505"/>
      <c r="V3053" s="505"/>
      <c r="W3053" s="505"/>
    </row>
    <row r="3054" spans="19:23" ht="12">
      <c r="S3054" s="505"/>
      <c r="T3054" s="505"/>
      <c r="U3054" s="505"/>
      <c r="V3054" s="505"/>
      <c r="W3054" s="505"/>
    </row>
    <row r="3055" spans="19:23" ht="12">
      <c r="S3055" s="505"/>
      <c r="T3055" s="505"/>
      <c r="U3055" s="505"/>
      <c r="V3055" s="505"/>
      <c r="W3055" s="505"/>
    </row>
    <row r="3056" spans="19:23" ht="12">
      <c r="S3056" s="505"/>
      <c r="T3056" s="505"/>
      <c r="U3056" s="505"/>
      <c r="V3056" s="505"/>
      <c r="W3056" s="505"/>
    </row>
    <row r="3057" spans="19:23" ht="12">
      <c r="S3057" s="505"/>
      <c r="T3057" s="505"/>
      <c r="U3057" s="505"/>
      <c r="V3057" s="505"/>
      <c r="W3057" s="505"/>
    </row>
    <row r="3058" spans="19:23" ht="12">
      <c r="S3058" s="505"/>
      <c r="T3058" s="505"/>
      <c r="U3058" s="505"/>
      <c r="V3058" s="505"/>
      <c r="W3058" s="505"/>
    </row>
    <row r="3059" spans="19:23" ht="12">
      <c r="S3059" s="505"/>
      <c r="T3059" s="505"/>
      <c r="U3059" s="505"/>
      <c r="V3059" s="505"/>
      <c r="W3059" s="505"/>
    </row>
    <row r="3060" spans="19:23" ht="12">
      <c r="S3060" s="505"/>
      <c r="T3060" s="505"/>
      <c r="U3060" s="505"/>
      <c r="V3060" s="505"/>
      <c r="W3060" s="505"/>
    </row>
    <row r="3061" spans="19:23" ht="12">
      <c r="S3061" s="505"/>
      <c r="T3061" s="505"/>
      <c r="U3061" s="505"/>
      <c r="V3061" s="505"/>
      <c r="W3061" s="505"/>
    </row>
    <row r="3062" spans="19:23" ht="12">
      <c r="S3062" s="505"/>
      <c r="T3062" s="505"/>
      <c r="U3062" s="505"/>
      <c r="V3062" s="505"/>
      <c r="W3062" s="505"/>
    </row>
    <row r="3063" spans="19:23" ht="12">
      <c r="S3063" s="505"/>
      <c r="T3063" s="505"/>
      <c r="U3063" s="505"/>
      <c r="V3063" s="505"/>
      <c r="W3063" s="505"/>
    </row>
    <row r="3064" spans="19:23" ht="12">
      <c r="S3064" s="505"/>
      <c r="T3064" s="505"/>
      <c r="U3064" s="505"/>
      <c r="V3064" s="505"/>
      <c r="W3064" s="505"/>
    </row>
    <row r="3065" spans="19:23" ht="12">
      <c r="S3065" s="505"/>
      <c r="T3065" s="505"/>
      <c r="U3065" s="505"/>
      <c r="V3065" s="505"/>
      <c r="W3065" s="505"/>
    </row>
    <row r="3066" spans="19:23" ht="12">
      <c r="S3066" s="505"/>
      <c r="T3066" s="505"/>
      <c r="U3066" s="505"/>
      <c r="V3066" s="505"/>
      <c r="W3066" s="505"/>
    </row>
    <row r="3067" spans="19:23" ht="12">
      <c r="S3067" s="505"/>
      <c r="T3067" s="505"/>
      <c r="U3067" s="505"/>
      <c r="V3067" s="505"/>
      <c r="W3067" s="505"/>
    </row>
    <row r="3068" spans="19:23" ht="12">
      <c r="S3068" s="505"/>
      <c r="T3068" s="505"/>
      <c r="U3068" s="505"/>
      <c r="V3068" s="505"/>
      <c r="W3068" s="505"/>
    </row>
    <row r="3069" spans="19:23" ht="12">
      <c r="S3069" s="505"/>
      <c r="T3069" s="505"/>
      <c r="U3069" s="505"/>
      <c r="V3069" s="505"/>
      <c r="W3069" s="505"/>
    </row>
    <row r="3070" spans="19:23" ht="12">
      <c r="S3070" s="505"/>
      <c r="T3070" s="505"/>
      <c r="U3070" s="505"/>
      <c r="V3070" s="505"/>
      <c r="W3070" s="505"/>
    </row>
    <row r="3071" spans="19:23" ht="12">
      <c r="S3071" s="505"/>
      <c r="T3071" s="505"/>
      <c r="U3071" s="505"/>
      <c r="V3071" s="505"/>
      <c r="W3071" s="505"/>
    </row>
    <row r="3072" spans="19:23" ht="12">
      <c r="S3072" s="505"/>
      <c r="T3072" s="505"/>
      <c r="U3072" s="505"/>
      <c r="V3072" s="505"/>
      <c r="W3072" s="505"/>
    </row>
    <row r="3073" spans="19:23" ht="12">
      <c r="S3073" s="505"/>
      <c r="T3073" s="505"/>
      <c r="U3073" s="505"/>
      <c r="V3073" s="505"/>
      <c r="W3073" s="505"/>
    </row>
    <row r="3074" spans="19:23" ht="12">
      <c r="S3074" s="505"/>
      <c r="T3074" s="505"/>
      <c r="U3074" s="505"/>
      <c r="V3074" s="505"/>
      <c r="W3074" s="505"/>
    </row>
    <row r="3075" spans="19:23" ht="12">
      <c r="S3075" s="505"/>
      <c r="T3075" s="505"/>
      <c r="U3075" s="505"/>
      <c r="V3075" s="505"/>
      <c r="W3075" s="505"/>
    </row>
    <row r="3076" spans="19:23" ht="12">
      <c r="S3076" s="505"/>
      <c r="T3076" s="505"/>
      <c r="U3076" s="505"/>
      <c r="V3076" s="505"/>
      <c r="W3076" s="505"/>
    </row>
    <row r="3077" spans="19:23" ht="12">
      <c r="S3077" s="505"/>
      <c r="T3077" s="505"/>
      <c r="U3077" s="505"/>
      <c r="V3077" s="505"/>
      <c r="W3077" s="505"/>
    </row>
    <row r="3078" spans="19:23" ht="12">
      <c r="S3078" s="505"/>
      <c r="T3078" s="505"/>
      <c r="U3078" s="505"/>
      <c r="V3078" s="505"/>
      <c r="W3078" s="505"/>
    </row>
    <row r="3079" spans="19:23" ht="12">
      <c r="S3079" s="505"/>
      <c r="T3079" s="505"/>
      <c r="U3079" s="505"/>
      <c r="V3079" s="505"/>
      <c r="W3079" s="505"/>
    </row>
    <row r="3080" spans="19:23" ht="12">
      <c r="S3080" s="505"/>
      <c r="T3080" s="505"/>
      <c r="U3080" s="505"/>
      <c r="V3080" s="505"/>
      <c r="W3080" s="505"/>
    </row>
    <row r="3081" spans="19:23" ht="12">
      <c r="S3081" s="505"/>
      <c r="T3081" s="505"/>
      <c r="U3081" s="505"/>
      <c r="V3081" s="505"/>
      <c r="W3081" s="505"/>
    </row>
    <row r="3082" spans="19:23" ht="12">
      <c r="S3082" s="505"/>
      <c r="T3082" s="505"/>
      <c r="U3082" s="505"/>
      <c r="V3082" s="505"/>
      <c r="W3082" s="505"/>
    </row>
    <row r="3083" spans="19:23" ht="12">
      <c r="S3083" s="505"/>
      <c r="T3083" s="505"/>
      <c r="U3083" s="505"/>
      <c r="V3083" s="505"/>
      <c r="W3083" s="505"/>
    </row>
    <row r="3084" spans="19:23" ht="12">
      <c r="S3084" s="505"/>
      <c r="T3084" s="505"/>
      <c r="U3084" s="505"/>
      <c r="V3084" s="505"/>
      <c r="W3084" s="505"/>
    </row>
    <row r="3085" spans="19:23" ht="12">
      <c r="S3085" s="505"/>
      <c r="T3085" s="505"/>
      <c r="U3085" s="505"/>
      <c r="V3085" s="505"/>
      <c r="W3085" s="505"/>
    </row>
    <row r="3086" spans="19:23" ht="12">
      <c r="S3086" s="505"/>
      <c r="T3086" s="505"/>
      <c r="U3086" s="505"/>
      <c r="V3086" s="505"/>
      <c r="W3086" s="505"/>
    </row>
    <row r="3087" spans="19:23" ht="12">
      <c r="S3087" s="505"/>
      <c r="T3087" s="505"/>
      <c r="U3087" s="505"/>
      <c r="V3087" s="505"/>
      <c r="W3087" s="505"/>
    </row>
    <row r="3088" spans="19:23" ht="12">
      <c r="S3088" s="505"/>
      <c r="T3088" s="505"/>
      <c r="U3088" s="505"/>
      <c r="V3088" s="505"/>
      <c r="W3088" s="505"/>
    </row>
    <row r="3089" spans="19:23" ht="12">
      <c r="S3089" s="505"/>
      <c r="T3089" s="505"/>
      <c r="U3089" s="505"/>
      <c r="V3089" s="505"/>
      <c r="W3089" s="505"/>
    </row>
    <row r="3090" spans="19:23" ht="12">
      <c r="S3090" s="505"/>
      <c r="T3090" s="505"/>
      <c r="U3090" s="505"/>
      <c r="V3090" s="505"/>
      <c r="W3090" s="505"/>
    </row>
    <row r="3091" spans="19:23" ht="12">
      <c r="S3091" s="505"/>
      <c r="T3091" s="505"/>
      <c r="U3091" s="505"/>
      <c r="V3091" s="505"/>
      <c r="W3091" s="505"/>
    </row>
    <row r="3092" spans="19:23" ht="12">
      <c r="S3092" s="505"/>
      <c r="T3092" s="505"/>
      <c r="U3092" s="505"/>
      <c r="V3092" s="505"/>
      <c r="W3092" s="505"/>
    </row>
    <row r="3093" spans="19:23" ht="12">
      <c r="S3093" s="505"/>
      <c r="T3093" s="505"/>
      <c r="U3093" s="505"/>
      <c r="V3093" s="505"/>
      <c r="W3093" s="505"/>
    </row>
    <row r="3094" spans="19:23" ht="12">
      <c r="S3094" s="505"/>
      <c r="T3094" s="505"/>
      <c r="U3094" s="505"/>
      <c r="V3094" s="505"/>
      <c r="W3094" s="505"/>
    </row>
    <row r="3095" spans="19:23" ht="12">
      <c r="S3095" s="505"/>
      <c r="T3095" s="505"/>
      <c r="U3095" s="505"/>
      <c r="V3095" s="505"/>
      <c r="W3095" s="505"/>
    </row>
    <row r="3096" spans="19:23" ht="12">
      <c r="S3096" s="505"/>
      <c r="T3096" s="505"/>
      <c r="U3096" s="505"/>
      <c r="V3096" s="505"/>
      <c r="W3096" s="505"/>
    </row>
    <row r="3097" spans="19:23" ht="12">
      <c r="S3097" s="505"/>
      <c r="T3097" s="505"/>
      <c r="U3097" s="505"/>
      <c r="V3097" s="505"/>
      <c r="W3097" s="505"/>
    </row>
    <row r="3098" spans="19:23" ht="12">
      <c r="S3098" s="505"/>
      <c r="T3098" s="505"/>
      <c r="U3098" s="505"/>
      <c r="V3098" s="505"/>
      <c r="W3098" s="505"/>
    </row>
    <row r="3099" spans="19:23" ht="12">
      <c r="S3099" s="505"/>
      <c r="T3099" s="505"/>
      <c r="U3099" s="505"/>
      <c r="V3099" s="505"/>
      <c r="W3099" s="505"/>
    </row>
    <row r="3100" spans="19:23" ht="12">
      <c r="S3100" s="505"/>
      <c r="T3100" s="505"/>
      <c r="U3100" s="505"/>
      <c r="V3100" s="505"/>
      <c r="W3100" s="505"/>
    </row>
    <row r="3101" spans="19:23" ht="12">
      <c r="S3101" s="505"/>
      <c r="T3101" s="505"/>
      <c r="U3101" s="505"/>
      <c r="V3101" s="505"/>
      <c r="W3101" s="505"/>
    </row>
    <row r="3102" spans="19:23" ht="12">
      <c r="S3102" s="505"/>
      <c r="T3102" s="505"/>
      <c r="U3102" s="505"/>
      <c r="V3102" s="505"/>
      <c r="W3102" s="505"/>
    </row>
    <row r="3103" spans="19:23" ht="12">
      <c r="S3103" s="505"/>
      <c r="T3103" s="505"/>
      <c r="U3103" s="505"/>
      <c r="V3103" s="505"/>
      <c r="W3103" s="505"/>
    </row>
    <row r="3104" spans="19:23" ht="12">
      <c r="S3104" s="505"/>
      <c r="T3104" s="505"/>
      <c r="U3104" s="505"/>
      <c r="V3104" s="505"/>
      <c r="W3104" s="505"/>
    </row>
    <row r="3105" spans="19:23" ht="12">
      <c r="S3105" s="505"/>
      <c r="T3105" s="505"/>
      <c r="U3105" s="505"/>
      <c r="V3105" s="505"/>
      <c r="W3105" s="505"/>
    </row>
    <row r="3106" spans="19:23" ht="12">
      <c r="S3106" s="505"/>
      <c r="T3106" s="505"/>
      <c r="U3106" s="505"/>
      <c r="V3106" s="505"/>
      <c r="W3106" s="505"/>
    </row>
    <row r="3107" spans="19:23" ht="12">
      <c r="S3107" s="505"/>
      <c r="T3107" s="505"/>
      <c r="U3107" s="505"/>
      <c r="V3107" s="505"/>
      <c r="W3107" s="505"/>
    </row>
    <row r="3108" spans="19:23" ht="12">
      <c r="S3108" s="505"/>
      <c r="T3108" s="505"/>
      <c r="U3108" s="505"/>
      <c r="V3108" s="505"/>
      <c r="W3108" s="505"/>
    </row>
    <row r="3109" spans="19:23" ht="12">
      <c r="S3109" s="505"/>
      <c r="T3109" s="505"/>
      <c r="U3109" s="505"/>
      <c r="V3109" s="505"/>
      <c r="W3109" s="505"/>
    </row>
    <row r="3110" spans="19:23" ht="12">
      <c r="S3110" s="505"/>
      <c r="T3110" s="505"/>
      <c r="U3110" s="505"/>
      <c r="V3110" s="505"/>
      <c r="W3110" s="505"/>
    </row>
    <row r="3111" spans="19:23" ht="12">
      <c r="S3111" s="505"/>
      <c r="T3111" s="505"/>
      <c r="U3111" s="505"/>
      <c r="V3111" s="505"/>
      <c r="W3111" s="505"/>
    </row>
    <row r="3112" spans="19:23" ht="12">
      <c r="S3112" s="505"/>
      <c r="T3112" s="505"/>
      <c r="U3112" s="505"/>
      <c r="V3112" s="505"/>
      <c r="W3112" s="505"/>
    </row>
    <row r="3113" spans="19:23" ht="12">
      <c r="S3113" s="505"/>
      <c r="T3113" s="505"/>
      <c r="U3113" s="505"/>
      <c r="V3113" s="505"/>
      <c r="W3113" s="505"/>
    </row>
    <row r="3114" spans="19:23" ht="12">
      <c r="S3114" s="505"/>
      <c r="T3114" s="505"/>
      <c r="U3114" s="505"/>
      <c r="V3114" s="505"/>
      <c r="W3114" s="505"/>
    </row>
    <row r="3115" spans="19:23" ht="12">
      <c r="S3115" s="505"/>
      <c r="T3115" s="505"/>
      <c r="U3115" s="505"/>
      <c r="V3115" s="505"/>
      <c r="W3115" s="505"/>
    </row>
    <row r="3116" spans="19:23" ht="12">
      <c r="S3116" s="505"/>
      <c r="T3116" s="505"/>
      <c r="U3116" s="505"/>
      <c r="V3116" s="505"/>
      <c r="W3116" s="505"/>
    </row>
    <row r="3117" spans="19:23" ht="12">
      <c r="S3117" s="505"/>
      <c r="T3117" s="505"/>
      <c r="U3117" s="505"/>
      <c r="V3117" s="505"/>
      <c r="W3117" s="505"/>
    </row>
    <row r="3118" spans="19:23" ht="12">
      <c r="S3118" s="505"/>
      <c r="T3118" s="505"/>
      <c r="U3118" s="505"/>
      <c r="V3118" s="505"/>
      <c r="W3118" s="505"/>
    </row>
    <row r="3119" spans="19:23" ht="12">
      <c r="S3119" s="505"/>
      <c r="T3119" s="505"/>
      <c r="U3119" s="505"/>
      <c r="V3119" s="505"/>
      <c r="W3119" s="505"/>
    </row>
    <row r="3120" spans="19:23" ht="12">
      <c r="S3120" s="505"/>
      <c r="T3120" s="505"/>
      <c r="U3120" s="505"/>
      <c r="V3120" s="505"/>
      <c r="W3120" s="505"/>
    </row>
    <row r="3121" spans="19:23" ht="12">
      <c r="S3121" s="505"/>
      <c r="T3121" s="505"/>
      <c r="U3121" s="505"/>
      <c r="V3121" s="505"/>
      <c r="W3121" s="505"/>
    </row>
    <row r="3122" spans="19:23" ht="12">
      <c r="S3122" s="505"/>
      <c r="T3122" s="505"/>
      <c r="U3122" s="505"/>
      <c r="V3122" s="505"/>
      <c r="W3122" s="505"/>
    </row>
    <row r="3123" spans="19:23" ht="12">
      <c r="S3123" s="505"/>
      <c r="T3123" s="505"/>
      <c r="U3123" s="505"/>
      <c r="V3123" s="505"/>
      <c r="W3123" s="505"/>
    </row>
    <row r="3124" spans="19:23" ht="12">
      <c r="S3124" s="505"/>
      <c r="T3124" s="505"/>
      <c r="U3124" s="505"/>
      <c r="V3124" s="505"/>
      <c r="W3124" s="505"/>
    </row>
    <row r="3125" spans="19:23" ht="12">
      <c r="S3125" s="505"/>
      <c r="T3125" s="505"/>
      <c r="U3125" s="505"/>
      <c r="V3125" s="505"/>
      <c r="W3125" s="505"/>
    </row>
    <row r="3126" spans="19:23" ht="12">
      <c r="S3126" s="505"/>
      <c r="T3126" s="505"/>
      <c r="U3126" s="505"/>
      <c r="V3126" s="505"/>
      <c r="W3126" s="505"/>
    </row>
    <row r="3127" spans="19:23" ht="12">
      <c r="S3127" s="505"/>
      <c r="T3127" s="505"/>
      <c r="U3127" s="505"/>
      <c r="V3127" s="505"/>
      <c r="W3127" s="505"/>
    </row>
    <row r="3128" spans="19:23" ht="12">
      <c r="S3128" s="505"/>
      <c r="T3128" s="505"/>
      <c r="U3128" s="505"/>
      <c r="V3128" s="505"/>
      <c r="W3128" s="505"/>
    </row>
    <row r="3129" spans="19:23" ht="12">
      <c r="S3129" s="505"/>
      <c r="T3129" s="505"/>
      <c r="U3129" s="505"/>
      <c r="V3129" s="505"/>
      <c r="W3129" s="505"/>
    </row>
    <row r="3130" spans="19:23" ht="12">
      <c r="S3130" s="505"/>
      <c r="T3130" s="505"/>
      <c r="U3130" s="505"/>
      <c r="V3130" s="505"/>
      <c r="W3130" s="505"/>
    </row>
    <row r="3131" spans="19:23" ht="12">
      <c r="S3131" s="505"/>
      <c r="T3131" s="505"/>
      <c r="U3131" s="505"/>
      <c r="V3131" s="505"/>
      <c r="W3131" s="505"/>
    </row>
    <row r="3132" spans="19:23" ht="12">
      <c r="S3132" s="505"/>
      <c r="T3132" s="505"/>
      <c r="U3132" s="505"/>
      <c r="V3132" s="505"/>
      <c r="W3132" s="505"/>
    </row>
    <row r="3133" spans="19:23" ht="12">
      <c r="S3133" s="505"/>
      <c r="T3133" s="505"/>
      <c r="U3133" s="505"/>
      <c r="V3133" s="505"/>
      <c r="W3133" s="505"/>
    </row>
    <row r="3134" spans="19:23" ht="12">
      <c r="S3134" s="505"/>
      <c r="T3134" s="505"/>
      <c r="U3134" s="505"/>
      <c r="V3134" s="505"/>
      <c r="W3134" s="505"/>
    </row>
    <row r="3135" spans="19:23" ht="12">
      <c r="S3135" s="505"/>
      <c r="T3135" s="505"/>
      <c r="U3135" s="505"/>
      <c r="V3135" s="505"/>
      <c r="W3135" s="505"/>
    </row>
    <row r="3136" spans="19:23" ht="12">
      <c r="S3136" s="505"/>
      <c r="T3136" s="505"/>
      <c r="U3136" s="505"/>
      <c r="V3136" s="505"/>
      <c r="W3136" s="505"/>
    </row>
    <row r="3137" spans="19:23" ht="12">
      <c r="S3137" s="505"/>
      <c r="T3137" s="505"/>
      <c r="U3137" s="505"/>
      <c r="V3137" s="505"/>
      <c r="W3137" s="505"/>
    </row>
    <row r="3138" spans="19:23" ht="12">
      <c r="S3138" s="505"/>
      <c r="T3138" s="505"/>
      <c r="U3138" s="505"/>
      <c r="V3138" s="505"/>
      <c r="W3138" s="505"/>
    </row>
    <row r="3139" spans="19:23" ht="12">
      <c r="S3139" s="505"/>
      <c r="T3139" s="505"/>
      <c r="U3139" s="505"/>
      <c r="V3139" s="505"/>
      <c r="W3139" s="505"/>
    </row>
    <row r="3140" spans="19:23" ht="12">
      <c r="S3140" s="505"/>
      <c r="T3140" s="505"/>
      <c r="U3140" s="505"/>
      <c r="V3140" s="505"/>
      <c r="W3140" s="505"/>
    </row>
    <row r="3141" spans="19:23" ht="12">
      <c r="S3141" s="505"/>
      <c r="T3141" s="505"/>
      <c r="U3141" s="505"/>
      <c r="V3141" s="505"/>
      <c r="W3141" s="505"/>
    </row>
    <row r="3142" spans="19:23" ht="12">
      <c r="S3142" s="505"/>
      <c r="T3142" s="505"/>
      <c r="U3142" s="505"/>
      <c r="V3142" s="505"/>
      <c r="W3142" s="505"/>
    </row>
    <row r="3143" spans="19:23" ht="12">
      <c r="S3143" s="505"/>
      <c r="T3143" s="505"/>
      <c r="U3143" s="505"/>
      <c r="V3143" s="505"/>
      <c r="W3143" s="505"/>
    </row>
    <row r="3144" spans="19:23" ht="12">
      <c r="S3144" s="505"/>
      <c r="T3144" s="505"/>
      <c r="U3144" s="505"/>
      <c r="V3144" s="505"/>
      <c r="W3144" s="505"/>
    </row>
    <row r="3145" spans="19:23" ht="12">
      <c r="S3145" s="505"/>
      <c r="T3145" s="505"/>
      <c r="U3145" s="505"/>
      <c r="V3145" s="505"/>
      <c r="W3145" s="505"/>
    </row>
    <row r="3146" spans="19:23" ht="12">
      <c r="S3146" s="505"/>
      <c r="T3146" s="505"/>
      <c r="U3146" s="505"/>
      <c r="V3146" s="505"/>
      <c r="W3146" s="505"/>
    </row>
    <row r="3147" spans="19:23" ht="12">
      <c r="S3147" s="505"/>
      <c r="T3147" s="505"/>
      <c r="U3147" s="505"/>
      <c r="V3147" s="505"/>
      <c r="W3147" s="505"/>
    </row>
    <row r="3148" spans="19:23" ht="12">
      <c r="S3148" s="505"/>
      <c r="T3148" s="505"/>
      <c r="U3148" s="505"/>
      <c r="V3148" s="505"/>
      <c r="W3148" s="505"/>
    </row>
    <row r="3149" spans="19:23" ht="12">
      <c r="S3149" s="505"/>
      <c r="T3149" s="505"/>
      <c r="U3149" s="505"/>
      <c r="V3149" s="505"/>
      <c r="W3149" s="505"/>
    </row>
    <row r="3150" spans="19:23" ht="12">
      <c r="S3150" s="505"/>
      <c r="T3150" s="505"/>
      <c r="U3150" s="505"/>
      <c r="V3150" s="505"/>
      <c r="W3150" s="505"/>
    </row>
    <row r="3151" spans="19:23" ht="12">
      <c r="S3151" s="505"/>
      <c r="T3151" s="505"/>
      <c r="U3151" s="505"/>
      <c r="V3151" s="505"/>
      <c r="W3151" s="505"/>
    </row>
    <row r="3152" spans="19:23" ht="12">
      <c r="S3152" s="505"/>
      <c r="T3152" s="505"/>
      <c r="U3152" s="505"/>
      <c r="V3152" s="505"/>
      <c r="W3152" s="505"/>
    </row>
    <row r="3153" spans="19:23" ht="12">
      <c r="S3153" s="505"/>
      <c r="T3153" s="505"/>
      <c r="U3153" s="505"/>
      <c r="V3153" s="505"/>
      <c r="W3153" s="505"/>
    </row>
    <row r="3154" spans="19:23" ht="12">
      <c r="S3154" s="505"/>
      <c r="T3154" s="505"/>
      <c r="U3154" s="505"/>
      <c r="V3154" s="505"/>
      <c r="W3154" s="505"/>
    </row>
    <row r="3155" spans="19:23" ht="12">
      <c r="S3155" s="505"/>
      <c r="T3155" s="505"/>
      <c r="U3155" s="505"/>
      <c r="V3155" s="505"/>
      <c r="W3155" s="505"/>
    </row>
    <row r="3156" spans="19:23" ht="12">
      <c r="S3156" s="505"/>
      <c r="T3156" s="505"/>
      <c r="U3156" s="505"/>
      <c r="V3156" s="505"/>
      <c r="W3156" s="505"/>
    </row>
    <row r="3157" spans="19:23" ht="12">
      <c r="S3157" s="505"/>
      <c r="T3157" s="505"/>
      <c r="U3157" s="505"/>
      <c r="V3157" s="505"/>
      <c r="W3157" s="505"/>
    </row>
    <row r="3158" spans="19:23" ht="12">
      <c r="S3158" s="505"/>
      <c r="T3158" s="505"/>
      <c r="U3158" s="505"/>
      <c r="V3158" s="505"/>
      <c r="W3158" s="505"/>
    </row>
    <row r="3159" spans="19:23" ht="12">
      <c r="S3159" s="505"/>
      <c r="T3159" s="505"/>
      <c r="U3159" s="505"/>
      <c r="V3159" s="505"/>
      <c r="W3159" s="505"/>
    </row>
    <row r="3160" spans="19:23" ht="12">
      <c r="S3160" s="505"/>
      <c r="T3160" s="505"/>
      <c r="U3160" s="505"/>
      <c r="V3160" s="505"/>
      <c r="W3160" s="505"/>
    </row>
    <row r="3161" spans="19:23" ht="12">
      <c r="S3161" s="505"/>
      <c r="T3161" s="505"/>
      <c r="U3161" s="505"/>
      <c r="V3161" s="505"/>
      <c r="W3161" s="505"/>
    </row>
    <row r="3162" spans="19:23" ht="12">
      <c r="S3162" s="505"/>
      <c r="T3162" s="505"/>
      <c r="U3162" s="505"/>
      <c r="V3162" s="505"/>
      <c r="W3162" s="505"/>
    </row>
    <row r="3163" spans="19:23" ht="12">
      <c r="S3163" s="505"/>
      <c r="T3163" s="505"/>
      <c r="U3163" s="505"/>
      <c r="V3163" s="505"/>
      <c r="W3163" s="505"/>
    </row>
    <row r="3164" spans="19:23" ht="12">
      <c r="S3164" s="505"/>
      <c r="T3164" s="505"/>
      <c r="U3164" s="505"/>
      <c r="V3164" s="505"/>
      <c r="W3164" s="505"/>
    </row>
    <row r="3165" spans="19:23" ht="12">
      <c r="S3165" s="505"/>
      <c r="T3165" s="505"/>
      <c r="U3165" s="505"/>
      <c r="V3165" s="505"/>
      <c r="W3165" s="505"/>
    </row>
    <row r="3166" spans="19:23" ht="12">
      <c r="S3166" s="505"/>
      <c r="T3166" s="505"/>
      <c r="U3166" s="505"/>
      <c r="V3166" s="505"/>
      <c r="W3166" s="505"/>
    </row>
    <row r="3167" spans="19:23" ht="12">
      <c r="S3167" s="505"/>
      <c r="T3167" s="505"/>
      <c r="U3167" s="505"/>
      <c r="V3167" s="505"/>
      <c r="W3167" s="505"/>
    </row>
    <row r="3168" spans="19:23" ht="12">
      <c r="S3168" s="505"/>
      <c r="T3168" s="505"/>
      <c r="U3168" s="505"/>
      <c r="V3168" s="505"/>
      <c r="W3168" s="505"/>
    </row>
    <row r="3169" spans="19:23" ht="12">
      <c r="S3169" s="505"/>
      <c r="T3169" s="505"/>
      <c r="U3169" s="505"/>
      <c r="V3169" s="505"/>
      <c r="W3169" s="505"/>
    </row>
    <row r="3170" spans="19:23" ht="12">
      <c r="S3170" s="505"/>
      <c r="T3170" s="505"/>
      <c r="U3170" s="505"/>
      <c r="V3170" s="505"/>
      <c r="W3170" s="505"/>
    </row>
    <row r="3171" spans="19:23" ht="12">
      <c r="S3171" s="505"/>
      <c r="T3171" s="505"/>
      <c r="U3171" s="505"/>
      <c r="V3171" s="505"/>
      <c r="W3171" s="505"/>
    </row>
    <row r="3172" spans="19:23" ht="12">
      <c r="S3172" s="505"/>
      <c r="T3172" s="505"/>
      <c r="U3172" s="505"/>
      <c r="V3172" s="505"/>
      <c r="W3172" s="505"/>
    </row>
    <row r="3173" spans="19:23" ht="12">
      <c r="S3173" s="505"/>
      <c r="T3173" s="505"/>
      <c r="U3173" s="505"/>
      <c r="V3173" s="505"/>
      <c r="W3173" s="505"/>
    </row>
    <row r="3174" spans="19:23" ht="12">
      <c r="S3174" s="505"/>
      <c r="T3174" s="505"/>
      <c r="U3174" s="505"/>
      <c r="V3174" s="505"/>
      <c r="W3174" s="505"/>
    </row>
    <row r="3175" spans="19:23" ht="12">
      <c r="S3175" s="505"/>
      <c r="T3175" s="505"/>
      <c r="U3175" s="505"/>
      <c r="V3175" s="505"/>
      <c r="W3175" s="505"/>
    </row>
    <row r="3176" spans="19:23" ht="12">
      <c r="S3176" s="505"/>
      <c r="T3176" s="505"/>
      <c r="U3176" s="505"/>
      <c r="V3176" s="505"/>
      <c r="W3176" s="505"/>
    </row>
    <row r="3177" spans="19:23" ht="12">
      <c r="S3177" s="505"/>
      <c r="T3177" s="505"/>
      <c r="U3177" s="505"/>
      <c r="V3177" s="505"/>
      <c r="W3177" s="505"/>
    </row>
    <row r="3178" spans="19:23" ht="12">
      <c r="S3178" s="505"/>
      <c r="T3178" s="505"/>
      <c r="U3178" s="505"/>
      <c r="V3178" s="505"/>
      <c r="W3178" s="505"/>
    </row>
    <row r="3179" spans="19:23" ht="12">
      <c r="S3179" s="505"/>
      <c r="T3179" s="505"/>
      <c r="U3179" s="505"/>
      <c r="V3179" s="505"/>
      <c r="W3179" s="505"/>
    </row>
    <row r="3180" spans="19:23" ht="12">
      <c r="S3180" s="505"/>
      <c r="T3180" s="505"/>
      <c r="U3180" s="505"/>
      <c r="V3180" s="505"/>
      <c r="W3180" s="505"/>
    </row>
    <row r="3181" spans="19:23" ht="12">
      <c r="S3181" s="505"/>
      <c r="T3181" s="505"/>
      <c r="U3181" s="505"/>
      <c r="V3181" s="505"/>
      <c r="W3181" s="505"/>
    </row>
    <row r="3182" spans="19:23" ht="12">
      <c r="S3182" s="505"/>
      <c r="T3182" s="505"/>
      <c r="U3182" s="505"/>
      <c r="V3182" s="505"/>
      <c r="W3182" s="505"/>
    </row>
    <row r="3183" spans="19:23" ht="12">
      <c r="S3183" s="505"/>
      <c r="T3183" s="505"/>
      <c r="U3183" s="505"/>
      <c r="V3183" s="505"/>
      <c r="W3183" s="505"/>
    </row>
    <row r="3184" spans="19:23" ht="12">
      <c r="S3184" s="505"/>
      <c r="T3184" s="505"/>
      <c r="U3184" s="505"/>
      <c r="V3184" s="505"/>
      <c r="W3184" s="505"/>
    </row>
    <row r="3185" spans="19:23" ht="12">
      <c r="S3185" s="505"/>
      <c r="T3185" s="505"/>
      <c r="U3185" s="505"/>
      <c r="V3185" s="505"/>
      <c r="W3185" s="505"/>
    </row>
    <row r="3186" spans="19:23" ht="12">
      <c r="S3186" s="505"/>
      <c r="T3186" s="505"/>
      <c r="U3186" s="505"/>
      <c r="V3186" s="505"/>
      <c r="W3186" s="505"/>
    </row>
    <row r="3187" spans="19:23" ht="12">
      <c r="S3187" s="505"/>
      <c r="T3187" s="505"/>
      <c r="U3187" s="505"/>
      <c r="V3187" s="505"/>
      <c r="W3187" s="505"/>
    </row>
    <row r="3188" spans="19:23" ht="12">
      <c r="S3188" s="505"/>
      <c r="T3188" s="505"/>
      <c r="U3188" s="505"/>
      <c r="V3188" s="505"/>
      <c r="W3188" s="505"/>
    </row>
    <row r="3189" spans="19:23" ht="12">
      <c r="S3189" s="505"/>
      <c r="T3189" s="505"/>
      <c r="U3189" s="505"/>
      <c r="V3189" s="505"/>
      <c r="W3189" s="505"/>
    </row>
    <row r="3190" spans="19:23" ht="12">
      <c r="S3190" s="505"/>
      <c r="T3190" s="505"/>
      <c r="U3190" s="505"/>
      <c r="V3190" s="505"/>
      <c r="W3190" s="505"/>
    </row>
    <row r="3191" spans="19:23" ht="12">
      <c r="S3191" s="505"/>
      <c r="T3191" s="505"/>
      <c r="U3191" s="505"/>
      <c r="V3191" s="505"/>
      <c r="W3191" s="505"/>
    </row>
    <row r="3192" spans="19:23" ht="12">
      <c r="S3192" s="505"/>
      <c r="T3192" s="505"/>
      <c r="U3192" s="505"/>
      <c r="V3192" s="505"/>
      <c r="W3192" s="505"/>
    </row>
    <row r="3193" spans="19:23" ht="12">
      <c r="S3193" s="505"/>
      <c r="T3193" s="505"/>
      <c r="U3193" s="505"/>
      <c r="V3193" s="505"/>
      <c r="W3193" s="505"/>
    </row>
    <row r="3194" spans="19:23" ht="12">
      <c r="S3194" s="505"/>
      <c r="T3194" s="505"/>
      <c r="U3194" s="505"/>
      <c r="V3194" s="505"/>
      <c r="W3194" s="505"/>
    </row>
    <row r="3195" spans="19:23" ht="12">
      <c r="S3195" s="505"/>
      <c r="T3195" s="505"/>
      <c r="U3195" s="505"/>
      <c r="V3195" s="505"/>
      <c r="W3195" s="505"/>
    </row>
    <row r="3196" spans="19:23" ht="12">
      <c r="S3196" s="505"/>
      <c r="T3196" s="505"/>
      <c r="U3196" s="505"/>
      <c r="V3196" s="505"/>
      <c r="W3196" s="505"/>
    </row>
    <row r="3197" spans="19:23" ht="12">
      <c r="S3197" s="505"/>
      <c r="T3197" s="505"/>
      <c r="U3197" s="505"/>
      <c r="V3197" s="505"/>
      <c r="W3197" s="505"/>
    </row>
    <row r="3198" spans="19:23" ht="12">
      <c r="S3198" s="505"/>
      <c r="T3198" s="505"/>
      <c r="U3198" s="505"/>
      <c r="V3198" s="505"/>
      <c r="W3198" s="505"/>
    </row>
    <row r="3199" spans="19:23" ht="12">
      <c r="S3199" s="505"/>
      <c r="T3199" s="505"/>
      <c r="U3199" s="505"/>
      <c r="V3199" s="505"/>
      <c r="W3199" s="505"/>
    </row>
    <row r="3200" spans="19:23" ht="12">
      <c r="S3200" s="505"/>
      <c r="T3200" s="505"/>
      <c r="U3200" s="505"/>
      <c r="V3200" s="505"/>
      <c r="W3200" s="505"/>
    </row>
    <row r="3201" spans="19:23" ht="12">
      <c r="S3201" s="505"/>
      <c r="T3201" s="505"/>
      <c r="U3201" s="505"/>
      <c r="V3201" s="505"/>
      <c r="W3201" s="505"/>
    </row>
    <row r="3202" spans="19:23" ht="12">
      <c r="S3202" s="505"/>
      <c r="T3202" s="505"/>
      <c r="U3202" s="505"/>
      <c r="V3202" s="505"/>
      <c r="W3202" s="505"/>
    </row>
    <row r="3203" spans="19:23" ht="12">
      <c r="S3203" s="505"/>
      <c r="T3203" s="505"/>
      <c r="U3203" s="505"/>
      <c r="V3203" s="505"/>
      <c r="W3203" s="505"/>
    </row>
    <row r="3204" spans="19:23" ht="12">
      <c r="S3204" s="505"/>
      <c r="T3204" s="505"/>
      <c r="U3204" s="505"/>
      <c r="V3204" s="505"/>
      <c r="W3204" s="505"/>
    </row>
    <row r="3205" spans="19:23" ht="12">
      <c r="S3205" s="505"/>
      <c r="T3205" s="505"/>
      <c r="U3205" s="505"/>
      <c r="V3205" s="505"/>
      <c r="W3205" s="505"/>
    </row>
    <row r="3206" spans="19:23" ht="12">
      <c r="S3206" s="505"/>
      <c r="T3206" s="505"/>
      <c r="U3206" s="505"/>
      <c r="V3206" s="505"/>
      <c r="W3206" s="505"/>
    </row>
    <row r="3207" spans="19:23" ht="12">
      <c r="S3207" s="505"/>
      <c r="T3207" s="505"/>
      <c r="U3207" s="505"/>
      <c r="V3207" s="505"/>
      <c r="W3207" s="505"/>
    </row>
    <row r="3208" spans="19:23" ht="12">
      <c r="S3208" s="505"/>
      <c r="T3208" s="505"/>
      <c r="U3208" s="505"/>
      <c r="V3208" s="505"/>
      <c r="W3208" s="505"/>
    </row>
    <row r="3209" spans="19:23" ht="12">
      <c r="S3209" s="505"/>
      <c r="T3209" s="505"/>
      <c r="U3209" s="505"/>
      <c r="V3209" s="505"/>
      <c r="W3209" s="505"/>
    </row>
    <row r="3210" spans="19:23" ht="12">
      <c r="S3210" s="505"/>
      <c r="T3210" s="505"/>
      <c r="U3210" s="505"/>
      <c r="V3210" s="505"/>
      <c r="W3210" s="505"/>
    </row>
    <row r="3211" spans="19:23" ht="12">
      <c r="S3211" s="505"/>
      <c r="T3211" s="505"/>
      <c r="U3211" s="505"/>
      <c r="V3211" s="505"/>
      <c r="W3211" s="505"/>
    </row>
    <row r="3212" spans="19:23" ht="12">
      <c r="S3212" s="505"/>
      <c r="T3212" s="505"/>
      <c r="U3212" s="505"/>
      <c r="V3212" s="505"/>
      <c r="W3212" s="505"/>
    </row>
    <row r="3213" spans="19:23" ht="12">
      <c r="S3213" s="505"/>
      <c r="T3213" s="505"/>
      <c r="U3213" s="505"/>
      <c r="V3213" s="505"/>
      <c r="W3213" s="505"/>
    </row>
    <row r="3214" spans="19:23" ht="12">
      <c r="S3214" s="505"/>
      <c r="T3214" s="505"/>
      <c r="U3214" s="505"/>
      <c r="V3214" s="505"/>
      <c r="W3214" s="505"/>
    </row>
    <row r="3215" spans="19:23" ht="12">
      <c r="S3215" s="505"/>
      <c r="T3215" s="505"/>
      <c r="U3215" s="505"/>
      <c r="V3215" s="505"/>
      <c r="W3215" s="505"/>
    </row>
    <row r="3216" spans="19:23" ht="12">
      <c r="S3216" s="505"/>
      <c r="T3216" s="505"/>
      <c r="U3216" s="505"/>
      <c r="V3216" s="505"/>
      <c r="W3216" s="505"/>
    </row>
    <row r="3217" spans="19:23" ht="12">
      <c r="S3217" s="505"/>
      <c r="T3217" s="505"/>
      <c r="U3217" s="505"/>
      <c r="V3217" s="505"/>
      <c r="W3217" s="505"/>
    </row>
    <row r="3218" spans="19:23" ht="12">
      <c r="S3218" s="505"/>
      <c r="T3218" s="505"/>
      <c r="U3218" s="505"/>
      <c r="V3218" s="505"/>
      <c r="W3218" s="505"/>
    </row>
    <row r="3219" spans="19:23" ht="12">
      <c r="S3219" s="505"/>
      <c r="T3219" s="505"/>
      <c r="U3219" s="505"/>
      <c r="V3219" s="505"/>
      <c r="W3219" s="505"/>
    </row>
    <row r="3220" spans="19:23" ht="12">
      <c r="S3220" s="505"/>
      <c r="T3220" s="505"/>
      <c r="U3220" s="505"/>
      <c r="V3220" s="505"/>
      <c r="W3220" s="505"/>
    </row>
    <row r="3221" spans="19:23" ht="12">
      <c r="S3221" s="505"/>
      <c r="T3221" s="505"/>
      <c r="U3221" s="505"/>
      <c r="V3221" s="505"/>
      <c r="W3221" s="505"/>
    </row>
    <row r="3222" spans="19:23" ht="12">
      <c r="S3222" s="505"/>
      <c r="T3222" s="505"/>
      <c r="U3222" s="505"/>
      <c r="V3222" s="505"/>
      <c r="W3222" s="505"/>
    </row>
    <row r="3223" spans="19:23" ht="12">
      <c r="S3223" s="505"/>
      <c r="T3223" s="505"/>
      <c r="U3223" s="505"/>
      <c r="V3223" s="505"/>
      <c r="W3223" s="505"/>
    </row>
    <row r="3224" spans="19:23" ht="12">
      <c r="S3224" s="505"/>
      <c r="T3224" s="505"/>
      <c r="U3224" s="505"/>
      <c r="V3224" s="505"/>
      <c r="W3224" s="505"/>
    </row>
    <row r="3225" spans="19:23" ht="12">
      <c r="S3225" s="505"/>
      <c r="T3225" s="505"/>
      <c r="U3225" s="505"/>
      <c r="V3225" s="505"/>
      <c r="W3225" s="505"/>
    </row>
    <row r="3226" spans="19:23" ht="12">
      <c r="S3226" s="505"/>
      <c r="T3226" s="505"/>
      <c r="U3226" s="505"/>
      <c r="V3226" s="505"/>
      <c r="W3226" s="505"/>
    </row>
    <row r="3227" spans="19:23" ht="12">
      <c r="S3227" s="505"/>
      <c r="T3227" s="505"/>
      <c r="U3227" s="505"/>
      <c r="V3227" s="505"/>
      <c r="W3227" s="505"/>
    </row>
    <row r="3228" spans="19:23" ht="12">
      <c r="S3228" s="505"/>
      <c r="T3228" s="505"/>
      <c r="U3228" s="505"/>
      <c r="V3228" s="505"/>
      <c r="W3228" s="505"/>
    </row>
    <row r="3229" spans="19:23" ht="12">
      <c r="S3229" s="505"/>
      <c r="T3229" s="505"/>
      <c r="U3229" s="505"/>
      <c r="V3229" s="505"/>
      <c r="W3229" s="505"/>
    </row>
    <row r="3230" spans="19:23" ht="12">
      <c r="S3230" s="505"/>
      <c r="T3230" s="505"/>
      <c r="U3230" s="505"/>
      <c r="V3230" s="505"/>
      <c r="W3230" s="505"/>
    </row>
    <row r="3231" spans="19:23" ht="12">
      <c r="S3231" s="505"/>
      <c r="T3231" s="505"/>
      <c r="U3231" s="505"/>
      <c r="V3231" s="505"/>
      <c r="W3231" s="505"/>
    </row>
    <row r="3232" spans="19:23" ht="12">
      <c r="S3232" s="505"/>
      <c r="T3232" s="505"/>
      <c r="U3232" s="505"/>
      <c r="V3232" s="505"/>
      <c r="W3232" s="505"/>
    </row>
    <row r="3233" spans="19:23" ht="12">
      <c r="S3233" s="505"/>
      <c r="T3233" s="505"/>
      <c r="U3233" s="505"/>
      <c r="V3233" s="505"/>
      <c r="W3233" s="505"/>
    </row>
    <row r="3234" spans="19:23" ht="12">
      <c r="S3234" s="505"/>
      <c r="T3234" s="505"/>
      <c r="U3234" s="505"/>
      <c r="V3234" s="505"/>
      <c r="W3234" s="505"/>
    </row>
    <row r="3235" spans="19:23" ht="12">
      <c r="S3235" s="505"/>
      <c r="T3235" s="505"/>
      <c r="U3235" s="505"/>
      <c r="V3235" s="505"/>
      <c r="W3235" s="505"/>
    </row>
    <row r="3236" spans="19:23" ht="12">
      <c r="S3236" s="505"/>
      <c r="T3236" s="505"/>
      <c r="U3236" s="505"/>
      <c r="V3236" s="505"/>
      <c r="W3236" s="505"/>
    </row>
    <row r="3237" spans="19:23" ht="12">
      <c r="S3237" s="505"/>
      <c r="T3237" s="505"/>
      <c r="U3237" s="505"/>
      <c r="V3237" s="505"/>
      <c r="W3237" s="505"/>
    </row>
    <row r="3238" spans="19:23" ht="12">
      <c r="S3238" s="505"/>
      <c r="T3238" s="505"/>
      <c r="U3238" s="505"/>
      <c r="V3238" s="505"/>
      <c r="W3238" s="505"/>
    </row>
    <row r="3239" spans="19:23" ht="12">
      <c r="S3239" s="505"/>
      <c r="T3239" s="505"/>
      <c r="U3239" s="505"/>
      <c r="V3239" s="505"/>
      <c r="W3239" s="505"/>
    </row>
    <row r="3240" spans="19:23" ht="12">
      <c r="S3240" s="505"/>
      <c r="T3240" s="505"/>
      <c r="U3240" s="505"/>
      <c r="V3240" s="505"/>
      <c r="W3240" s="505"/>
    </row>
    <row r="3241" spans="19:23" ht="12">
      <c r="S3241" s="505"/>
      <c r="T3241" s="505"/>
      <c r="U3241" s="505"/>
      <c r="V3241" s="505"/>
      <c r="W3241" s="505"/>
    </row>
    <row r="3242" spans="19:23" ht="12">
      <c r="S3242" s="505"/>
      <c r="T3242" s="505"/>
      <c r="U3242" s="505"/>
      <c r="V3242" s="505"/>
      <c r="W3242" s="505"/>
    </row>
    <row r="3243" spans="19:23" ht="12">
      <c r="S3243" s="505"/>
      <c r="T3243" s="505"/>
      <c r="U3243" s="505"/>
      <c r="V3243" s="505"/>
      <c r="W3243" s="505"/>
    </row>
    <row r="3244" spans="19:23" ht="12">
      <c r="S3244" s="505"/>
      <c r="T3244" s="505"/>
      <c r="U3244" s="505"/>
      <c r="V3244" s="505"/>
      <c r="W3244" s="505"/>
    </row>
    <row r="3245" spans="19:23" ht="12">
      <c r="S3245" s="505"/>
      <c r="T3245" s="505"/>
      <c r="U3245" s="505"/>
      <c r="V3245" s="505"/>
      <c r="W3245" s="505"/>
    </row>
    <row r="3246" spans="19:23" ht="12">
      <c r="S3246" s="505"/>
      <c r="T3246" s="505"/>
      <c r="U3246" s="505"/>
      <c r="V3246" s="505"/>
      <c r="W3246" s="505"/>
    </row>
    <row r="3247" spans="19:23" ht="12">
      <c r="S3247" s="505"/>
      <c r="T3247" s="505"/>
      <c r="U3247" s="505"/>
      <c r="V3247" s="505"/>
      <c r="W3247" s="505"/>
    </row>
    <row r="3248" spans="19:23" ht="12">
      <c r="S3248" s="505"/>
      <c r="T3248" s="505"/>
      <c r="U3248" s="505"/>
      <c r="V3248" s="505"/>
      <c r="W3248" s="505"/>
    </row>
    <row r="3249" spans="19:23" ht="12">
      <c r="S3249" s="505"/>
      <c r="T3249" s="505"/>
      <c r="U3249" s="505"/>
      <c r="V3249" s="505"/>
      <c r="W3249" s="505"/>
    </row>
    <row r="3250" spans="19:23" ht="12">
      <c r="S3250" s="505"/>
      <c r="T3250" s="505"/>
      <c r="U3250" s="505"/>
      <c r="V3250" s="505"/>
      <c r="W3250" s="505"/>
    </row>
    <row r="3251" spans="19:23" ht="12">
      <c r="S3251" s="505"/>
      <c r="T3251" s="505"/>
      <c r="U3251" s="505"/>
      <c r="V3251" s="505"/>
      <c r="W3251" s="505"/>
    </row>
    <row r="3252" spans="19:23" ht="12">
      <c r="S3252" s="505"/>
      <c r="T3252" s="505"/>
      <c r="U3252" s="505"/>
      <c r="V3252" s="505"/>
      <c r="W3252" s="505"/>
    </row>
    <row r="3253" spans="19:23" ht="12">
      <c r="S3253" s="505"/>
      <c r="T3253" s="505"/>
      <c r="U3253" s="505"/>
      <c r="V3253" s="505"/>
      <c r="W3253" s="505"/>
    </row>
    <row r="3254" spans="19:23" ht="12">
      <c r="S3254" s="505"/>
      <c r="T3254" s="505"/>
      <c r="U3254" s="505"/>
      <c r="V3254" s="505"/>
      <c r="W3254" s="505"/>
    </row>
    <row r="3255" spans="19:23" ht="12">
      <c r="S3255" s="505"/>
      <c r="T3255" s="505"/>
      <c r="U3255" s="505"/>
      <c r="V3255" s="505"/>
      <c r="W3255" s="505"/>
    </row>
    <row r="3256" spans="19:23" ht="12">
      <c r="S3256" s="505"/>
      <c r="T3256" s="505"/>
      <c r="U3256" s="505"/>
      <c r="V3256" s="505"/>
      <c r="W3256" s="505"/>
    </row>
    <row r="3257" spans="19:23" ht="12">
      <c r="S3257" s="505"/>
      <c r="T3257" s="505"/>
      <c r="U3257" s="505"/>
      <c r="V3257" s="505"/>
      <c r="W3257" s="505"/>
    </row>
    <row r="3258" spans="19:23" ht="12">
      <c r="S3258" s="505"/>
      <c r="T3258" s="505"/>
      <c r="U3258" s="505"/>
      <c r="V3258" s="505"/>
      <c r="W3258" s="505"/>
    </row>
    <row r="3259" spans="19:23" ht="12">
      <c r="S3259" s="505"/>
      <c r="T3259" s="505"/>
      <c r="U3259" s="505"/>
      <c r="V3259" s="505"/>
      <c r="W3259" s="505"/>
    </row>
    <row r="3260" spans="19:23" ht="12">
      <c r="S3260" s="505"/>
      <c r="T3260" s="505"/>
      <c r="U3260" s="505"/>
      <c r="V3260" s="505"/>
      <c r="W3260" s="505"/>
    </row>
    <row r="3261" spans="19:23" ht="12">
      <c r="S3261" s="505"/>
      <c r="T3261" s="505"/>
      <c r="U3261" s="505"/>
      <c r="V3261" s="505"/>
      <c r="W3261" s="505"/>
    </row>
    <row r="3262" spans="19:23" ht="12">
      <c r="S3262" s="505"/>
      <c r="T3262" s="505"/>
      <c r="U3262" s="505"/>
      <c r="V3262" s="505"/>
      <c r="W3262" s="505"/>
    </row>
    <row r="3263" spans="19:23" ht="12">
      <c r="S3263" s="505"/>
      <c r="T3263" s="505"/>
      <c r="U3263" s="505"/>
      <c r="V3263" s="505"/>
      <c r="W3263" s="505"/>
    </row>
    <row r="3264" spans="19:23" ht="12">
      <c r="S3264" s="505"/>
      <c r="T3264" s="505"/>
      <c r="U3264" s="505"/>
      <c r="V3264" s="505"/>
      <c r="W3264" s="505"/>
    </row>
    <row r="3265" spans="19:23" ht="12">
      <c r="S3265" s="505"/>
      <c r="T3265" s="505"/>
      <c r="U3265" s="505"/>
      <c r="V3265" s="505"/>
      <c r="W3265" s="505"/>
    </row>
    <row r="3266" spans="19:23" ht="12">
      <c r="S3266" s="505"/>
      <c r="T3266" s="505"/>
      <c r="U3266" s="505"/>
      <c r="V3266" s="505"/>
      <c r="W3266" s="505"/>
    </row>
    <row r="3267" spans="19:23" ht="12">
      <c r="S3267" s="505"/>
      <c r="T3267" s="505"/>
      <c r="U3267" s="505"/>
      <c r="V3267" s="505"/>
      <c r="W3267" s="505"/>
    </row>
    <row r="3268" spans="19:23" ht="12">
      <c r="S3268" s="505"/>
      <c r="T3268" s="505"/>
      <c r="U3268" s="505"/>
      <c r="V3268" s="505"/>
      <c r="W3268" s="505"/>
    </row>
    <row r="3269" spans="19:23" ht="12">
      <c r="S3269" s="505"/>
      <c r="T3269" s="505"/>
      <c r="U3269" s="505"/>
      <c r="V3269" s="505"/>
      <c r="W3269" s="505"/>
    </row>
    <row r="3270" spans="19:23" ht="12">
      <c r="S3270" s="505"/>
      <c r="T3270" s="505"/>
      <c r="U3270" s="505"/>
      <c r="V3270" s="505"/>
      <c r="W3270" s="505"/>
    </row>
    <row r="3271" spans="19:23" ht="12">
      <c r="S3271" s="505"/>
      <c r="T3271" s="505"/>
      <c r="U3271" s="505"/>
      <c r="V3271" s="505"/>
      <c r="W3271" s="505"/>
    </row>
    <row r="3272" spans="19:23" ht="12">
      <c r="S3272" s="505"/>
      <c r="T3272" s="505"/>
      <c r="U3272" s="505"/>
      <c r="V3272" s="505"/>
      <c r="W3272" s="505"/>
    </row>
    <row r="3273" spans="19:23" ht="12">
      <c r="S3273" s="505"/>
      <c r="T3273" s="505"/>
      <c r="U3273" s="505"/>
      <c r="V3273" s="505"/>
      <c r="W3273" s="505"/>
    </row>
    <row r="3274" spans="19:23" ht="12">
      <c r="S3274" s="505"/>
      <c r="T3274" s="505"/>
      <c r="U3274" s="505"/>
      <c r="V3274" s="505"/>
      <c r="W3274" s="505"/>
    </row>
    <row r="3275" spans="19:23" ht="12">
      <c r="S3275" s="505"/>
      <c r="T3275" s="505"/>
      <c r="U3275" s="505"/>
      <c r="V3275" s="505"/>
      <c r="W3275" s="505"/>
    </row>
    <row r="3276" spans="19:23" ht="12">
      <c r="S3276" s="505"/>
      <c r="T3276" s="505"/>
      <c r="U3276" s="505"/>
      <c r="V3276" s="505"/>
      <c r="W3276" s="505"/>
    </row>
    <row r="3277" spans="19:23" ht="12">
      <c r="S3277" s="505"/>
      <c r="T3277" s="505"/>
      <c r="U3277" s="505"/>
      <c r="V3277" s="505"/>
      <c r="W3277" s="505"/>
    </row>
    <row r="3278" spans="19:23" ht="12">
      <c r="S3278" s="505"/>
      <c r="T3278" s="505"/>
      <c r="U3278" s="505"/>
      <c r="V3278" s="505"/>
      <c r="W3278" s="505"/>
    </row>
    <row r="3279" spans="19:23" ht="12">
      <c r="S3279" s="505"/>
      <c r="T3279" s="505"/>
      <c r="U3279" s="505"/>
      <c r="V3279" s="505"/>
      <c r="W3279" s="505"/>
    </row>
    <row r="3280" spans="19:23" ht="12">
      <c r="S3280" s="505"/>
      <c r="T3280" s="505"/>
      <c r="U3280" s="505"/>
      <c r="V3280" s="505"/>
      <c r="W3280" s="505"/>
    </row>
    <row r="3281" spans="19:23" ht="12">
      <c r="S3281" s="505"/>
      <c r="T3281" s="505"/>
      <c r="U3281" s="505"/>
      <c r="V3281" s="505"/>
      <c r="W3281" s="505"/>
    </row>
    <row r="3282" spans="19:23" ht="12">
      <c r="S3282" s="505"/>
      <c r="T3282" s="505"/>
      <c r="U3282" s="505"/>
      <c r="V3282" s="505"/>
      <c r="W3282" s="505"/>
    </row>
    <row r="3283" spans="19:23" ht="12">
      <c r="S3283" s="505"/>
      <c r="T3283" s="505"/>
      <c r="U3283" s="505"/>
      <c r="V3283" s="505"/>
      <c r="W3283" s="505"/>
    </row>
    <row r="3284" spans="19:23" ht="12">
      <c r="S3284" s="505"/>
      <c r="T3284" s="505"/>
      <c r="U3284" s="505"/>
      <c r="V3284" s="505"/>
      <c r="W3284" s="505"/>
    </row>
    <row r="3285" spans="19:23" ht="12">
      <c r="S3285" s="505"/>
      <c r="T3285" s="505"/>
      <c r="U3285" s="505"/>
      <c r="V3285" s="505"/>
      <c r="W3285" s="505"/>
    </row>
    <row r="3286" spans="19:23" ht="12">
      <c r="S3286" s="505"/>
      <c r="T3286" s="505"/>
      <c r="U3286" s="505"/>
      <c r="V3286" s="505"/>
      <c r="W3286" s="505"/>
    </row>
    <row r="3287" spans="19:23" ht="12">
      <c r="S3287" s="505"/>
      <c r="T3287" s="505"/>
      <c r="U3287" s="505"/>
      <c r="V3287" s="505"/>
      <c r="W3287" s="505"/>
    </row>
    <row r="3288" spans="19:23" ht="12">
      <c r="S3288" s="505"/>
      <c r="T3288" s="505"/>
      <c r="U3288" s="505"/>
      <c r="V3288" s="505"/>
      <c r="W3288" s="505"/>
    </row>
    <row r="3289" spans="19:23" ht="12">
      <c r="S3289" s="505"/>
      <c r="T3289" s="505"/>
      <c r="U3289" s="505"/>
      <c r="V3289" s="505"/>
      <c r="W3289" s="505"/>
    </row>
    <row r="3290" spans="19:23" ht="12">
      <c r="S3290" s="505"/>
      <c r="T3290" s="505"/>
      <c r="U3290" s="505"/>
      <c r="V3290" s="505"/>
      <c r="W3290" s="505"/>
    </row>
    <row r="3291" spans="19:23" ht="12">
      <c r="S3291" s="505"/>
      <c r="T3291" s="505"/>
      <c r="U3291" s="505"/>
      <c r="V3291" s="505"/>
      <c r="W3291" s="505"/>
    </row>
    <row r="3292" spans="19:23" ht="12">
      <c r="S3292" s="505"/>
      <c r="T3292" s="505"/>
      <c r="U3292" s="505"/>
      <c r="V3292" s="505"/>
      <c r="W3292" s="505"/>
    </row>
    <row r="3293" spans="19:23" ht="12">
      <c r="S3293" s="505"/>
      <c r="T3293" s="505"/>
      <c r="U3293" s="505"/>
      <c r="V3293" s="505"/>
      <c r="W3293" s="505"/>
    </row>
    <row r="3294" spans="19:23" ht="12">
      <c r="S3294" s="505"/>
      <c r="T3294" s="505"/>
      <c r="U3294" s="505"/>
      <c r="V3294" s="505"/>
      <c r="W3294" s="505"/>
    </row>
    <row r="3295" spans="19:23" ht="12">
      <c r="S3295" s="505"/>
      <c r="T3295" s="505"/>
      <c r="U3295" s="505"/>
      <c r="V3295" s="505"/>
      <c r="W3295" s="505"/>
    </row>
    <row r="3296" spans="19:23" ht="12">
      <c r="S3296" s="505"/>
      <c r="T3296" s="505"/>
      <c r="U3296" s="505"/>
      <c r="V3296" s="505"/>
      <c r="W3296" s="505"/>
    </row>
    <row r="3297" spans="19:23" ht="12">
      <c r="S3297" s="505"/>
      <c r="T3297" s="505"/>
      <c r="U3297" s="505"/>
      <c r="V3297" s="505"/>
      <c r="W3297" s="505"/>
    </row>
    <row r="3298" spans="19:23" ht="12">
      <c r="S3298" s="505"/>
      <c r="T3298" s="505"/>
      <c r="U3298" s="505"/>
      <c r="V3298" s="505"/>
      <c r="W3298" s="505"/>
    </row>
    <row r="3299" spans="19:23" ht="12">
      <c r="S3299" s="505"/>
      <c r="T3299" s="505"/>
      <c r="U3299" s="505"/>
      <c r="V3299" s="505"/>
      <c r="W3299" s="505"/>
    </row>
    <row r="3300" spans="19:23" ht="12">
      <c r="S3300" s="505"/>
      <c r="T3300" s="505"/>
      <c r="U3300" s="505"/>
      <c r="V3300" s="505"/>
      <c r="W3300" s="505"/>
    </row>
    <row r="3301" spans="19:23" ht="12">
      <c r="S3301" s="505"/>
      <c r="T3301" s="505"/>
      <c r="U3301" s="505"/>
      <c r="V3301" s="505"/>
      <c r="W3301" s="505"/>
    </row>
    <row r="3302" spans="19:23" ht="12">
      <c r="S3302" s="505"/>
      <c r="T3302" s="505"/>
      <c r="U3302" s="505"/>
      <c r="V3302" s="505"/>
      <c r="W3302" s="505"/>
    </row>
    <row r="3303" spans="19:23" ht="12">
      <c r="S3303" s="505"/>
      <c r="T3303" s="505"/>
      <c r="U3303" s="505"/>
      <c r="V3303" s="505"/>
      <c r="W3303" s="505"/>
    </row>
    <row r="3304" spans="19:23" ht="12">
      <c r="S3304" s="505"/>
      <c r="T3304" s="505"/>
      <c r="U3304" s="505"/>
      <c r="V3304" s="505"/>
      <c r="W3304" s="505"/>
    </row>
    <row r="3305" spans="19:23" ht="12">
      <c r="S3305" s="505"/>
      <c r="T3305" s="505"/>
      <c r="U3305" s="505"/>
      <c r="V3305" s="505"/>
      <c r="W3305" s="505"/>
    </row>
    <row r="3306" spans="19:23" ht="12">
      <c r="S3306" s="505"/>
      <c r="T3306" s="505"/>
      <c r="U3306" s="505"/>
      <c r="V3306" s="505"/>
      <c r="W3306" s="505"/>
    </row>
    <row r="3307" spans="19:23" ht="12">
      <c r="S3307" s="505"/>
      <c r="T3307" s="505"/>
      <c r="U3307" s="505"/>
      <c r="V3307" s="505"/>
      <c r="W3307" s="505"/>
    </row>
    <row r="3308" spans="19:23" ht="12">
      <c r="S3308" s="505"/>
      <c r="T3308" s="505"/>
      <c r="U3308" s="505"/>
      <c r="V3308" s="505"/>
      <c r="W3308" s="505"/>
    </row>
    <row r="3309" spans="19:23" ht="12">
      <c r="S3309" s="505"/>
      <c r="T3309" s="505"/>
      <c r="U3309" s="505"/>
      <c r="V3309" s="505"/>
      <c r="W3309" s="505"/>
    </row>
    <row r="3310" spans="19:23" ht="12">
      <c r="S3310" s="505"/>
      <c r="T3310" s="505"/>
      <c r="U3310" s="505"/>
      <c r="V3310" s="505"/>
      <c r="W3310" s="505"/>
    </row>
    <row r="3311" spans="19:23" ht="12">
      <c r="S3311" s="505"/>
      <c r="T3311" s="505"/>
      <c r="U3311" s="505"/>
      <c r="V3311" s="505"/>
      <c r="W3311" s="505"/>
    </row>
    <row r="3312" spans="19:23" ht="12">
      <c r="S3312" s="505"/>
      <c r="T3312" s="505"/>
      <c r="U3312" s="505"/>
      <c r="V3312" s="505"/>
      <c r="W3312" s="505"/>
    </row>
    <row r="3313" spans="19:23" ht="12">
      <c r="S3313" s="505"/>
      <c r="T3313" s="505"/>
      <c r="U3313" s="505"/>
      <c r="V3313" s="505"/>
      <c r="W3313" s="505"/>
    </row>
    <row r="3314" spans="19:23" ht="12">
      <c r="S3314" s="505"/>
      <c r="T3314" s="505"/>
      <c r="U3314" s="505"/>
      <c r="V3314" s="505"/>
      <c r="W3314" s="505"/>
    </row>
    <row r="3315" spans="19:23" ht="12">
      <c r="S3315" s="505"/>
      <c r="T3315" s="505"/>
      <c r="U3315" s="505"/>
      <c r="V3315" s="505"/>
      <c r="W3315" s="505"/>
    </row>
    <row r="3316" spans="19:23" ht="12">
      <c r="S3316" s="505"/>
      <c r="T3316" s="505"/>
      <c r="U3316" s="505"/>
      <c r="V3316" s="505"/>
      <c r="W3316" s="505"/>
    </row>
    <row r="3317" spans="19:23" ht="12">
      <c r="S3317" s="505"/>
      <c r="T3317" s="505"/>
      <c r="U3317" s="505"/>
      <c r="V3317" s="505"/>
      <c r="W3317" s="505"/>
    </row>
    <row r="3318" spans="19:23" ht="12">
      <c r="S3318" s="505"/>
      <c r="T3318" s="505"/>
      <c r="U3318" s="505"/>
      <c r="V3318" s="505"/>
      <c r="W3318" s="505"/>
    </row>
    <row r="3319" spans="19:23" ht="12">
      <c r="S3319" s="505"/>
      <c r="T3319" s="505"/>
      <c r="U3319" s="505"/>
      <c r="V3319" s="505"/>
      <c r="W3319" s="505"/>
    </row>
    <row r="3320" spans="19:23" ht="12">
      <c r="S3320" s="505"/>
      <c r="T3320" s="505"/>
      <c r="U3320" s="505"/>
      <c r="V3320" s="505"/>
      <c r="W3320" s="505"/>
    </row>
    <row r="3321" spans="19:23" ht="12">
      <c r="S3321" s="505"/>
      <c r="T3321" s="505"/>
      <c r="U3321" s="505"/>
      <c r="V3321" s="505"/>
      <c r="W3321" s="505"/>
    </row>
    <row r="3322" spans="19:23" ht="12">
      <c r="S3322" s="505"/>
      <c r="T3322" s="505"/>
      <c r="U3322" s="505"/>
      <c r="V3322" s="505"/>
      <c r="W3322" s="505"/>
    </row>
    <row r="3323" spans="19:23" ht="12">
      <c r="S3323" s="505"/>
      <c r="T3323" s="505"/>
      <c r="U3323" s="505"/>
      <c r="V3323" s="505"/>
      <c r="W3323" s="505"/>
    </row>
    <row r="3324" spans="19:23" ht="12">
      <c r="S3324" s="505"/>
      <c r="T3324" s="505"/>
      <c r="U3324" s="505"/>
      <c r="V3324" s="505"/>
      <c r="W3324" s="505"/>
    </row>
    <row r="3325" spans="19:23" ht="12">
      <c r="S3325" s="505"/>
      <c r="T3325" s="505"/>
      <c r="U3325" s="505"/>
      <c r="V3325" s="505"/>
      <c r="W3325" s="505"/>
    </row>
    <row r="3326" spans="19:23" ht="12">
      <c r="S3326" s="505"/>
      <c r="T3326" s="505"/>
      <c r="U3326" s="505"/>
      <c r="V3326" s="505"/>
      <c r="W3326" s="505"/>
    </row>
    <row r="3327" spans="19:23" ht="12">
      <c r="S3327" s="505"/>
      <c r="T3327" s="505"/>
      <c r="U3327" s="505"/>
      <c r="V3327" s="505"/>
      <c r="W3327" s="505"/>
    </row>
    <row r="3328" spans="19:23" ht="12">
      <c r="S3328" s="505"/>
      <c r="T3328" s="505"/>
      <c r="U3328" s="505"/>
      <c r="V3328" s="505"/>
      <c r="W3328" s="505"/>
    </row>
    <row r="3329" spans="19:23" ht="12">
      <c r="S3329" s="505"/>
      <c r="T3329" s="505"/>
      <c r="U3329" s="505"/>
      <c r="V3329" s="505"/>
      <c r="W3329" s="505"/>
    </row>
    <row r="3330" spans="19:23" ht="12">
      <c r="S3330" s="505"/>
      <c r="T3330" s="505"/>
      <c r="U3330" s="505"/>
      <c r="V3330" s="505"/>
      <c r="W3330" s="505"/>
    </row>
    <row r="3331" spans="19:23" ht="12">
      <c r="S3331" s="505"/>
      <c r="T3331" s="505"/>
      <c r="U3331" s="505"/>
      <c r="V3331" s="505"/>
      <c r="W3331" s="505"/>
    </row>
    <row r="3332" spans="19:23" ht="12">
      <c r="S3332" s="505"/>
      <c r="T3332" s="505"/>
      <c r="U3332" s="505"/>
      <c r="V3332" s="505"/>
      <c r="W3332" s="505"/>
    </row>
    <row r="3333" spans="19:23" ht="12">
      <c r="S3333" s="505"/>
      <c r="T3333" s="505"/>
      <c r="U3333" s="505"/>
      <c r="V3333" s="505"/>
      <c r="W3333" s="505"/>
    </row>
    <row r="3334" spans="19:23" ht="12">
      <c r="S3334" s="505"/>
      <c r="T3334" s="505"/>
      <c r="U3334" s="505"/>
      <c r="V3334" s="505"/>
      <c r="W3334" s="505"/>
    </row>
    <row r="3335" spans="19:23" ht="12">
      <c r="S3335" s="505"/>
      <c r="T3335" s="505"/>
      <c r="U3335" s="505"/>
      <c r="V3335" s="505"/>
      <c r="W3335" s="505"/>
    </row>
    <row r="3336" spans="19:23" ht="12">
      <c r="S3336" s="505"/>
      <c r="T3336" s="505"/>
      <c r="U3336" s="505"/>
      <c r="V3336" s="505"/>
      <c r="W3336" s="505"/>
    </row>
    <row r="3337" spans="19:23" ht="12">
      <c r="S3337" s="505"/>
      <c r="T3337" s="505"/>
      <c r="U3337" s="505"/>
      <c r="V3337" s="505"/>
      <c r="W3337" s="505"/>
    </row>
    <row r="3338" spans="19:23" ht="12">
      <c r="S3338" s="505"/>
      <c r="T3338" s="505"/>
      <c r="U3338" s="505"/>
      <c r="V3338" s="505"/>
      <c r="W3338" s="505"/>
    </row>
    <row r="3339" spans="19:23" ht="12">
      <c r="S3339" s="505"/>
      <c r="T3339" s="505"/>
      <c r="U3339" s="505"/>
      <c r="V3339" s="505"/>
      <c r="W3339" s="505"/>
    </row>
    <row r="3340" spans="19:23" ht="12">
      <c r="S3340" s="505"/>
      <c r="T3340" s="505"/>
      <c r="U3340" s="505"/>
      <c r="V3340" s="505"/>
      <c r="W3340" s="505"/>
    </row>
    <row r="3341" spans="19:23" ht="12">
      <c r="S3341" s="505"/>
      <c r="T3341" s="505"/>
      <c r="U3341" s="505"/>
      <c r="V3341" s="505"/>
      <c r="W3341" s="505"/>
    </row>
    <row r="3342" spans="19:23" ht="12">
      <c r="S3342" s="505"/>
      <c r="T3342" s="505"/>
      <c r="U3342" s="505"/>
      <c r="V3342" s="505"/>
      <c r="W3342" s="505"/>
    </row>
    <row r="3343" spans="19:23" ht="12">
      <c r="S3343" s="505"/>
      <c r="T3343" s="505"/>
      <c r="U3343" s="505"/>
      <c r="V3343" s="505"/>
      <c r="W3343" s="505"/>
    </row>
    <row r="3344" spans="19:23" ht="12">
      <c r="S3344" s="505"/>
      <c r="T3344" s="505"/>
      <c r="U3344" s="505"/>
      <c r="V3344" s="505"/>
      <c r="W3344" s="505"/>
    </row>
    <row r="3345" spans="19:23" ht="12">
      <c r="S3345" s="505"/>
      <c r="T3345" s="505"/>
      <c r="U3345" s="505"/>
      <c r="V3345" s="505"/>
      <c r="W3345" s="505"/>
    </row>
    <row r="3346" spans="19:23" ht="12">
      <c r="S3346" s="505"/>
      <c r="T3346" s="505"/>
      <c r="U3346" s="505"/>
      <c r="V3346" s="505"/>
      <c r="W3346" s="505"/>
    </row>
    <row r="3347" spans="19:23" ht="12">
      <c r="S3347" s="505"/>
      <c r="T3347" s="505"/>
      <c r="U3347" s="505"/>
      <c r="V3347" s="505"/>
      <c r="W3347" s="505"/>
    </row>
    <row r="3348" spans="19:23" ht="12">
      <c r="S3348" s="505"/>
      <c r="T3348" s="505"/>
      <c r="U3348" s="505"/>
      <c r="V3348" s="505"/>
      <c r="W3348" s="505"/>
    </row>
    <row r="3349" spans="19:23" ht="12">
      <c r="S3349" s="505"/>
      <c r="T3349" s="505"/>
      <c r="U3349" s="505"/>
      <c r="V3349" s="505"/>
      <c r="W3349" s="505"/>
    </row>
    <row r="3350" spans="19:23" ht="12">
      <c r="S3350" s="505"/>
      <c r="T3350" s="505"/>
      <c r="U3350" s="505"/>
      <c r="V3350" s="505"/>
      <c r="W3350" s="505"/>
    </row>
    <row r="3351" spans="19:23" ht="12">
      <c r="S3351" s="505"/>
      <c r="T3351" s="505"/>
      <c r="U3351" s="505"/>
      <c r="V3351" s="505"/>
      <c r="W3351" s="505"/>
    </row>
    <row r="3352" spans="19:23" ht="12">
      <c r="S3352" s="505"/>
      <c r="T3352" s="505"/>
      <c r="U3352" s="505"/>
      <c r="V3352" s="505"/>
      <c r="W3352" s="505"/>
    </row>
    <row r="3353" spans="19:23" ht="12">
      <c r="S3353" s="505"/>
      <c r="T3353" s="505"/>
      <c r="U3353" s="505"/>
      <c r="V3353" s="505"/>
      <c r="W3353" s="505"/>
    </row>
    <row r="3354" spans="19:23" ht="12">
      <c r="S3354" s="505"/>
      <c r="T3354" s="505"/>
      <c r="U3354" s="505"/>
      <c r="V3354" s="505"/>
      <c r="W3354" s="505"/>
    </row>
    <row r="3355" spans="19:23" ht="12">
      <c r="S3355" s="505"/>
      <c r="T3355" s="505"/>
      <c r="U3355" s="505"/>
      <c r="V3355" s="505"/>
      <c r="W3355" s="505"/>
    </row>
    <row r="3356" spans="19:23" ht="12">
      <c r="S3356" s="505"/>
      <c r="T3356" s="505"/>
      <c r="U3356" s="505"/>
      <c r="V3356" s="505"/>
      <c r="W3356" s="505"/>
    </row>
    <row r="3357" spans="19:23" ht="12">
      <c r="S3357" s="505"/>
      <c r="T3357" s="505"/>
      <c r="U3357" s="505"/>
      <c r="V3357" s="505"/>
      <c r="W3357" s="505"/>
    </row>
    <row r="3358" spans="19:23" ht="12">
      <c r="S3358" s="505"/>
      <c r="T3358" s="505"/>
      <c r="U3358" s="505"/>
      <c r="V3358" s="505"/>
      <c r="W3358" s="505"/>
    </row>
    <row r="3359" spans="19:23" ht="12">
      <c r="S3359" s="505"/>
      <c r="T3359" s="505"/>
      <c r="U3359" s="505"/>
      <c r="V3359" s="505"/>
      <c r="W3359" s="505"/>
    </row>
    <row r="3360" spans="19:23" ht="12">
      <c r="S3360" s="505"/>
      <c r="T3360" s="505"/>
      <c r="U3360" s="505"/>
      <c r="V3360" s="505"/>
      <c r="W3360" s="505"/>
    </row>
    <row r="3361" spans="19:23" ht="12">
      <c r="S3361" s="505"/>
      <c r="T3361" s="505"/>
      <c r="U3361" s="505"/>
      <c r="V3361" s="505"/>
      <c r="W3361" s="505"/>
    </row>
    <row r="3362" spans="19:23" ht="12">
      <c r="S3362" s="505"/>
      <c r="T3362" s="505"/>
      <c r="U3362" s="505"/>
      <c r="V3362" s="505"/>
      <c r="W3362" s="505"/>
    </row>
    <row r="3363" spans="19:23" ht="12">
      <c r="S3363" s="505"/>
      <c r="T3363" s="505"/>
      <c r="U3363" s="505"/>
      <c r="V3363" s="505"/>
      <c r="W3363" s="505"/>
    </row>
    <row r="3364" spans="19:23" ht="12">
      <c r="S3364" s="505"/>
      <c r="T3364" s="505"/>
      <c r="U3364" s="505"/>
      <c r="V3364" s="505"/>
      <c r="W3364" s="505"/>
    </row>
    <row r="3365" spans="19:23" ht="12">
      <c r="S3365" s="505"/>
      <c r="T3365" s="505"/>
      <c r="U3365" s="505"/>
      <c r="V3365" s="505"/>
      <c r="W3365" s="505"/>
    </row>
    <row r="3366" spans="19:23" ht="12">
      <c r="S3366" s="505"/>
      <c r="T3366" s="505"/>
      <c r="U3366" s="505"/>
      <c r="V3366" s="505"/>
      <c r="W3366" s="505"/>
    </row>
    <row r="3367" spans="19:23" ht="12">
      <c r="S3367" s="505"/>
      <c r="T3367" s="505"/>
      <c r="U3367" s="505"/>
      <c r="V3367" s="505"/>
      <c r="W3367" s="505"/>
    </row>
    <row r="3368" spans="19:23" ht="12">
      <c r="S3368" s="505"/>
      <c r="T3368" s="505"/>
      <c r="U3368" s="505"/>
      <c r="V3368" s="505"/>
      <c r="W3368" s="505"/>
    </row>
    <row r="3369" spans="19:23" ht="12">
      <c r="S3369" s="505"/>
      <c r="T3369" s="505"/>
      <c r="U3369" s="505"/>
      <c r="V3369" s="505"/>
      <c r="W3369" s="505"/>
    </row>
    <row r="3370" spans="19:23" ht="12">
      <c r="S3370" s="505"/>
      <c r="T3370" s="505"/>
      <c r="U3370" s="505"/>
      <c r="V3370" s="505"/>
      <c r="W3370" s="505"/>
    </row>
    <row r="3371" spans="19:23" ht="12">
      <c r="S3371" s="505"/>
      <c r="T3371" s="505"/>
      <c r="U3371" s="505"/>
      <c r="V3371" s="505"/>
      <c r="W3371" s="505"/>
    </row>
    <row r="3372" spans="19:23" ht="12">
      <c r="S3372" s="505"/>
      <c r="T3372" s="505"/>
      <c r="U3372" s="505"/>
      <c r="V3372" s="505"/>
      <c r="W3372" s="505"/>
    </row>
    <row r="3373" spans="19:23" ht="12">
      <c r="S3373" s="505"/>
      <c r="T3373" s="505"/>
      <c r="U3373" s="505"/>
      <c r="V3373" s="505"/>
      <c r="W3373" s="505"/>
    </row>
    <row r="3374" spans="19:23" ht="12">
      <c r="S3374" s="505"/>
      <c r="T3374" s="505"/>
      <c r="U3374" s="505"/>
      <c r="V3374" s="505"/>
      <c r="W3374" s="505"/>
    </row>
    <row r="3375" spans="19:23" ht="12">
      <c r="S3375" s="505"/>
      <c r="T3375" s="505"/>
      <c r="U3375" s="505"/>
      <c r="V3375" s="505"/>
      <c r="W3375" s="505"/>
    </row>
    <row r="3376" spans="19:23" ht="12">
      <c r="S3376" s="505"/>
      <c r="T3376" s="505"/>
      <c r="U3376" s="505"/>
      <c r="V3376" s="505"/>
      <c r="W3376" s="505"/>
    </row>
    <row r="3377" spans="19:23" ht="12">
      <c r="S3377" s="505"/>
      <c r="T3377" s="505"/>
      <c r="U3377" s="505"/>
      <c r="V3377" s="505"/>
      <c r="W3377" s="505"/>
    </row>
    <row r="3378" spans="19:23" ht="12">
      <c r="S3378" s="505"/>
      <c r="T3378" s="505"/>
      <c r="U3378" s="505"/>
      <c r="V3378" s="505"/>
      <c r="W3378" s="505"/>
    </row>
    <row r="3379" spans="19:23" ht="12">
      <c r="S3379" s="505"/>
      <c r="T3379" s="505"/>
      <c r="U3379" s="505"/>
      <c r="V3379" s="505"/>
      <c r="W3379" s="505"/>
    </row>
    <row r="3380" spans="19:23" ht="12">
      <c r="S3380" s="505"/>
      <c r="T3380" s="505"/>
      <c r="U3380" s="505"/>
      <c r="V3380" s="505"/>
      <c r="W3380" s="505"/>
    </row>
    <row r="3381" spans="19:23" ht="12">
      <c r="S3381" s="505"/>
      <c r="T3381" s="505"/>
      <c r="U3381" s="505"/>
      <c r="V3381" s="505"/>
      <c r="W3381" s="505"/>
    </row>
    <row r="3382" spans="19:23" ht="12">
      <c r="S3382" s="505"/>
      <c r="T3382" s="505"/>
      <c r="U3382" s="505"/>
      <c r="V3382" s="505"/>
      <c r="W3382" s="505"/>
    </row>
    <row r="3383" spans="19:23" ht="12">
      <c r="S3383" s="505"/>
      <c r="T3383" s="505"/>
      <c r="U3383" s="505"/>
      <c r="V3383" s="505"/>
      <c r="W3383" s="505"/>
    </row>
    <row r="3384" spans="19:23" ht="12">
      <c r="S3384" s="505"/>
      <c r="T3384" s="505"/>
      <c r="U3384" s="505"/>
      <c r="V3384" s="505"/>
      <c r="W3384" s="505"/>
    </row>
    <row r="3385" spans="19:23" ht="12">
      <c r="S3385" s="505"/>
      <c r="T3385" s="505"/>
      <c r="U3385" s="505"/>
      <c r="V3385" s="505"/>
      <c r="W3385" s="505"/>
    </row>
    <row r="3386" spans="19:23" ht="12">
      <c r="S3386" s="505"/>
      <c r="T3386" s="505"/>
      <c r="U3386" s="505"/>
      <c r="V3386" s="505"/>
      <c r="W3386" s="505"/>
    </row>
    <row r="3387" spans="19:23" ht="12">
      <c r="S3387" s="505"/>
      <c r="T3387" s="505"/>
      <c r="U3387" s="505"/>
      <c r="V3387" s="505"/>
      <c r="W3387" s="505"/>
    </row>
    <row r="3388" spans="19:23" ht="12">
      <c r="S3388" s="505"/>
      <c r="T3388" s="505"/>
      <c r="U3388" s="505"/>
      <c r="V3388" s="505"/>
      <c r="W3388" s="505"/>
    </row>
    <row r="3389" spans="19:23" ht="12">
      <c r="S3389" s="505"/>
      <c r="T3389" s="505"/>
      <c r="U3389" s="505"/>
      <c r="V3389" s="505"/>
      <c r="W3389" s="505"/>
    </row>
    <row r="3390" spans="19:23" ht="12">
      <c r="S3390" s="505"/>
      <c r="T3390" s="505"/>
      <c r="U3390" s="505"/>
      <c r="V3390" s="505"/>
      <c r="W3390" s="505"/>
    </row>
    <row r="3391" spans="19:23" ht="12">
      <c r="S3391" s="505"/>
      <c r="T3391" s="505"/>
      <c r="U3391" s="505"/>
      <c r="V3391" s="505"/>
      <c r="W3391" s="505"/>
    </row>
    <row r="3392" spans="19:23" ht="12">
      <c r="S3392" s="505"/>
      <c r="T3392" s="505"/>
      <c r="U3392" s="505"/>
      <c r="V3392" s="505"/>
      <c r="W3392" s="505"/>
    </row>
    <row r="3393" spans="19:23" ht="12">
      <c r="S3393" s="505"/>
      <c r="T3393" s="505"/>
      <c r="U3393" s="505"/>
      <c r="V3393" s="505"/>
      <c r="W3393" s="505"/>
    </row>
    <row r="3394" spans="19:23" ht="12">
      <c r="S3394" s="505"/>
      <c r="T3394" s="505"/>
      <c r="U3394" s="505"/>
      <c r="V3394" s="505"/>
      <c r="W3394" s="505"/>
    </row>
    <row r="3395" spans="19:23" ht="12">
      <c r="S3395" s="505"/>
      <c r="T3395" s="505"/>
      <c r="U3395" s="505"/>
      <c r="V3395" s="505"/>
      <c r="W3395" s="505"/>
    </row>
    <row r="3396" spans="19:23" ht="12">
      <c r="S3396" s="505"/>
      <c r="T3396" s="505"/>
      <c r="U3396" s="505"/>
      <c r="V3396" s="505"/>
      <c r="W3396" s="505"/>
    </row>
    <row r="3397" spans="19:23" ht="12">
      <c r="S3397" s="505"/>
      <c r="T3397" s="505"/>
      <c r="U3397" s="505"/>
      <c r="V3397" s="505"/>
      <c r="W3397" s="505"/>
    </row>
    <row r="3398" spans="19:23" ht="12">
      <c r="S3398" s="505"/>
      <c r="T3398" s="505"/>
      <c r="U3398" s="505"/>
      <c r="V3398" s="505"/>
      <c r="W3398" s="505"/>
    </row>
    <row r="3399" spans="19:23" ht="12">
      <c r="S3399" s="505"/>
      <c r="T3399" s="505"/>
      <c r="U3399" s="505"/>
      <c r="V3399" s="505"/>
      <c r="W3399" s="505"/>
    </row>
    <row r="3400" spans="19:23" ht="12">
      <c r="S3400" s="505"/>
      <c r="T3400" s="505"/>
      <c r="U3400" s="505"/>
      <c r="V3400" s="505"/>
      <c r="W3400" s="505"/>
    </row>
    <row r="3401" spans="19:23" ht="12">
      <c r="S3401" s="505"/>
      <c r="T3401" s="505"/>
      <c r="U3401" s="505"/>
      <c r="V3401" s="505"/>
      <c r="W3401" s="505"/>
    </row>
    <row r="3402" spans="19:23" ht="12">
      <c r="S3402" s="505"/>
      <c r="T3402" s="505"/>
      <c r="U3402" s="505"/>
      <c r="V3402" s="505"/>
      <c r="W3402" s="505"/>
    </row>
    <row r="3403" spans="19:23" ht="12">
      <c r="S3403" s="505"/>
      <c r="T3403" s="505"/>
      <c r="U3403" s="505"/>
      <c r="V3403" s="505"/>
      <c r="W3403" s="505"/>
    </row>
    <row r="3404" spans="19:23" ht="12">
      <c r="S3404" s="505"/>
      <c r="T3404" s="505"/>
      <c r="U3404" s="505"/>
      <c r="V3404" s="505"/>
      <c r="W3404" s="505"/>
    </row>
    <row r="3405" spans="19:23" ht="12">
      <c r="S3405" s="505"/>
      <c r="T3405" s="505"/>
      <c r="U3405" s="505"/>
      <c r="V3405" s="505"/>
      <c r="W3405" s="505"/>
    </row>
    <row r="3406" spans="19:23" ht="12">
      <c r="S3406" s="505"/>
      <c r="T3406" s="505"/>
      <c r="U3406" s="505"/>
      <c r="V3406" s="505"/>
      <c r="W3406" s="505"/>
    </row>
    <row r="3407" spans="19:23" ht="12">
      <c r="S3407" s="505"/>
      <c r="T3407" s="505"/>
      <c r="U3407" s="505"/>
      <c r="V3407" s="505"/>
      <c r="W3407" s="505"/>
    </row>
    <row r="3408" spans="19:23" ht="12">
      <c r="S3408" s="505"/>
      <c r="T3408" s="505"/>
      <c r="U3408" s="505"/>
      <c r="V3408" s="505"/>
      <c r="W3408" s="505"/>
    </row>
    <row r="3409" spans="19:23" ht="12">
      <c r="S3409" s="505"/>
      <c r="T3409" s="505"/>
      <c r="U3409" s="505"/>
      <c r="V3409" s="505"/>
      <c r="W3409" s="505"/>
    </row>
    <row r="3410" spans="19:23" ht="12">
      <c r="S3410" s="505"/>
      <c r="T3410" s="505"/>
      <c r="U3410" s="505"/>
      <c r="V3410" s="505"/>
      <c r="W3410" s="505"/>
    </row>
    <row r="3411" spans="19:23" ht="12">
      <c r="S3411" s="505"/>
      <c r="T3411" s="505"/>
      <c r="U3411" s="505"/>
      <c r="V3411" s="505"/>
      <c r="W3411" s="505"/>
    </row>
    <row r="3412" spans="19:23" ht="12">
      <c r="S3412" s="505"/>
      <c r="T3412" s="505"/>
      <c r="U3412" s="505"/>
      <c r="V3412" s="505"/>
      <c r="W3412" s="505"/>
    </row>
    <row r="3413" spans="19:23" ht="12">
      <c r="S3413" s="505"/>
      <c r="T3413" s="505"/>
      <c r="U3413" s="505"/>
      <c r="V3413" s="505"/>
      <c r="W3413" s="505"/>
    </row>
    <row r="3414" spans="19:23" ht="12">
      <c r="S3414" s="505"/>
      <c r="T3414" s="505"/>
      <c r="U3414" s="505"/>
      <c r="V3414" s="505"/>
      <c r="W3414" s="505"/>
    </row>
    <row r="3415" spans="19:23" ht="12">
      <c r="S3415" s="505"/>
      <c r="T3415" s="505"/>
      <c r="U3415" s="505"/>
      <c r="V3415" s="505"/>
      <c r="W3415" s="505"/>
    </row>
    <row r="3416" spans="19:23" ht="12">
      <c r="S3416" s="505"/>
      <c r="T3416" s="505"/>
      <c r="U3416" s="505"/>
      <c r="V3416" s="505"/>
      <c r="W3416" s="505"/>
    </row>
    <row r="3417" spans="19:23" ht="12">
      <c r="S3417" s="505"/>
      <c r="T3417" s="505"/>
      <c r="U3417" s="505"/>
      <c r="V3417" s="505"/>
      <c r="W3417" s="505"/>
    </row>
    <row r="3418" spans="19:23" ht="12">
      <c r="S3418" s="505"/>
      <c r="T3418" s="505"/>
      <c r="U3418" s="505"/>
      <c r="V3418" s="505"/>
      <c r="W3418" s="505"/>
    </row>
    <row r="3419" spans="19:23" ht="12">
      <c r="S3419" s="505"/>
      <c r="T3419" s="505"/>
      <c r="U3419" s="505"/>
      <c r="V3419" s="505"/>
      <c r="W3419" s="505"/>
    </row>
    <row r="3420" spans="19:23" ht="12">
      <c r="S3420" s="505"/>
      <c r="T3420" s="505"/>
      <c r="U3420" s="505"/>
      <c r="V3420" s="505"/>
      <c r="W3420" s="505"/>
    </row>
    <row r="3421" spans="19:23" ht="12">
      <c r="S3421" s="505"/>
      <c r="T3421" s="505"/>
      <c r="U3421" s="505"/>
      <c r="V3421" s="505"/>
      <c r="W3421" s="505"/>
    </row>
    <row r="3422" spans="19:23" ht="12">
      <c r="S3422" s="505"/>
      <c r="T3422" s="505"/>
      <c r="U3422" s="505"/>
      <c r="V3422" s="505"/>
      <c r="W3422" s="505"/>
    </row>
    <row r="3423" spans="19:23" ht="12">
      <c r="S3423" s="505"/>
      <c r="T3423" s="505"/>
      <c r="U3423" s="505"/>
      <c r="V3423" s="505"/>
      <c r="W3423" s="505"/>
    </row>
    <row r="3424" spans="19:23" ht="12">
      <c r="S3424" s="505"/>
      <c r="T3424" s="505"/>
      <c r="U3424" s="505"/>
      <c r="V3424" s="505"/>
      <c r="W3424" s="505"/>
    </row>
    <row r="3425" spans="19:23" ht="12">
      <c r="S3425" s="505"/>
      <c r="T3425" s="505"/>
      <c r="U3425" s="505"/>
      <c r="V3425" s="505"/>
      <c r="W3425" s="505"/>
    </row>
    <row r="3426" spans="19:23" ht="12">
      <c r="S3426" s="505"/>
      <c r="T3426" s="505"/>
      <c r="U3426" s="505"/>
      <c r="V3426" s="505"/>
      <c r="W3426" s="505"/>
    </row>
    <row r="3427" spans="19:23" ht="12">
      <c r="S3427" s="505"/>
      <c r="T3427" s="505"/>
      <c r="U3427" s="505"/>
      <c r="V3427" s="505"/>
      <c r="W3427" s="505"/>
    </row>
    <row r="3428" spans="19:23" ht="12">
      <c r="S3428" s="505"/>
      <c r="T3428" s="505"/>
      <c r="U3428" s="505"/>
      <c r="V3428" s="505"/>
      <c r="W3428" s="505"/>
    </row>
    <row r="3429" spans="19:23" ht="12">
      <c r="S3429" s="505"/>
      <c r="T3429" s="505"/>
      <c r="U3429" s="505"/>
      <c r="V3429" s="505"/>
      <c r="W3429" s="505"/>
    </row>
    <row r="3430" spans="19:23" ht="12">
      <c r="S3430" s="505"/>
      <c r="T3430" s="505"/>
      <c r="U3430" s="505"/>
      <c r="V3430" s="505"/>
      <c r="W3430" s="505"/>
    </row>
    <row r="3431" spans="19:23" ht="12">
      <c r="S3431" s="505"/>
      <c r="T3431" s="505"/>
      <c r="U3431" s="505"/>
      <c r="V3431" s="505"/>
      <c r="W3431" s="505"/>
    </row>
    <row r="3432" spans="19:23" ht="12">
      <c r="S3432" s="505"/>
      <c r="T3432" s="505"/>
      <c r="U3432" s="505"/>
      <c r="V3432" s="505"/>
      <c r="W3432" s="505"/>
    </row>
    <row r="3433" spans="19:23" ht="12">
      <c r="S3433" s="505"/>
      <c r="T3433" s="505"/>
      <c r="U3433" s="505"/>
      <c r="V3433" s="505"/>
      <c r="W3433" s="505"/>
    </row>
    <row r="3434" spans="19:23" ht="12">
      <c r="S3434" s="505"/>
      <c r="T3434" s="505"/>
      <c r="U3434" s="505"/>
      <c r="V3434" s="505"/>
      <c r="W3434" s="505"/>
    </row>
    <row r="3435" spans="19:23" ht="12">
      <c r="S3435" s="505"/>
      <c r="T3435" s="505"/>
      <c r="U3435" s="505"/>
      <c r="V3435" s="505"/>
      <c r="W3435" s="505"/>
    </row>
    <row r="3436" spans="19:23" ht="12">
      <c r="S3436" s="505"/>
      <c r="T3436" s="505"/>
      <c r="U3436" s="505"/>
      <c r="V3436" s="505"/>
      <c r="W3436" s="505"/>
    </row>
    <row r="3437" spans="19:23" ht="12">
      <c r="S3437" s="505"/>
      <c r="T3437" s="505"/>
      <c r="U3437" s="505"/>
      <c r="V3437" s="505"/>
      <c r="W3437" s="505"/>
    </row>
    <row r="3438" spans="19:23" ht="12">
      <c r="S3438" s="505"/>
      <c r="T3438" s="505"/>
      <c r="U3438" s="505"/>
      <c r="V3438" s="505"/>
      <c r="W3438" s="505"/>
    </row>
    <row r="3439" spans="19:23" ht="12">
      <c r="S3439" s="505"/>
      <c r="T3439" s="505"/>
      <c r="U3439" s="505"/>
      <c r="V3439" s="505"/>
      <c r="W3439" s="505"/>
    </row>
    <row r="3440" spans="19:23" ht="12">
      <c r="S3440" s="505"/>
      <c r="T3440" s="505"/>
      <c r="U3440" s="505"/>
      <c r="V3440" s="505"/>
      <c r="W3440" s="505"/>
    </row>
    <row r="3441" spans="19:23" ht="12">
      <c r="S3441" s="505"/>
      <c r="T3441" s="505"/>
      <c r="U3441" s="505"/>
      <c r="V3441" s="505"/>
      <c r="W3441" s="505"/>
    </row>
    <row r="3442" spans="19:23" ht="12">
      <c r="S3442" s="505"/>
      <c r="T3442" s="505"/>
      <c r="U3442" s="505"/>
      <c r="V3442" s="505"/>
      <c r="W3442" s="505"/>
    </row>
    <row r="3443" spans="19:23" ht="12">
      <c r="S3443" s="505"/>
      <c r="T3443" s="505"/>
      <c r="U3443" s="505"/>
      <c r="V3443" s="505"/>
      <c r="W3443" s="505"/>
    </row>
    <row r="3444" spans="19:23" ht="12">
      <c r="S3444" s="505"/>
      <c r="T3444" s="505"/>
      <c r="U3444" s="505"/>
      <c r="V3444" s="505"/>
      <c r="W3444" s="505"/>
    </row>
    <row r="3445" spans="19:23" ht="12">
      <c r="S3445" s="505"/>
      <c r="T3445" s="505"/>
      <c r="U3445" s="505"/>
      <c r="V3445" s="505"/>
      <c r="W3445" s="505"/>
    </row>
    <row r="3446" spans="19:23" ht="12">
      <c r="S3446" s="505"/>
      <c r="T3446" s="505"/>
      <c r="U3446" s="505"/>
      <c r="V3446" s="505"/>
      <c r="W3446" s="505"/>
    </row>
    <row r="3447" spans="19:23" ht="12">
      <c r="S3447" s="505"/>
      <c r="T3447" s="505"/>
      <c r="U3447" s="505"/>
      <c r="V3447" s="505"/>
      <c r="W3447" s="505"/>
    </row>
    <row r="3448" spans="19:23" ht="12">
      <c r="S3448" s="505"/>
      <c r="T3448" s="505"/>
      <c r="U3448" s="505"/>
      <c r="V3448" s="505"/>
      <c r="W3448" s="505"/>
    </row>
    <row r="3449" spans="19:23" ht="12">
      <c r="S3449" s="505"/>
      <c r="T3449" s="505"/>
      <c r="U3449" s="505"/>
      <c r="V3449" s="505"/>
      <c r="W3449" s="505"/>
    </row>
    <row r="3450" spans="19:23" ht="12">
      <c r="S3450" s="505"/>
      <c r="T3450" s="505"/>
      <c r="U3450" s="505"/>
      <c r="V3450" s="505"/>
      <c r="W3450" s="505"/>
    </row>
    <row r="3451" spans="19:23" ht="12">
      <c r="S3451" s="505"/>
      <c r="T3451" s="505"/>
      <c r="U3451" s="505"/>
      <c r="V3451" s="505"/>
      <c r="W3451" s="505"/>
    </row>
    <row r="3452" spans="19:23" ht="12">
      <c r="S3452" s="505"/>
      <c r="T3452" s="505"/>
      <c r="U3452" s="505"/>
      <c r="V3452" s="505"/>
      <c r="W3452" s="505"/>
    </row>
    <row r="3453" spans="19:23" ht="12">
      <c r="S3453" s="505"/>
      <c r="T3453" s="505"/>
      <c r="U3453" s="505"/>
      <c r="V3453" s="505"/>
      <c r="W3453" s="505"/>
    </row>
    <row r="3454" spans="19:23" ht="12">
      <c r="S3454" s="505"/>
      <c r="T3454" s="505"/>
      <c r="U3454" s="505"/>
      <c r="V3454" s="505"/>
      <c r="W3454" s="505"/>
    </row>
    <row r="3455" spans="19:23" ht="12">
      <c r="S3455" s="505"/>
      <c r="T3455" s="505"/>
      <c r="U3455" s="505"/>
      <c r="V3455" s="505"/>
      <c r="W3455" s="505"/>
    </row>
    <row r="3456" spans="19:23" ht="12">
      <c r="S3456" s="505"/>
      <c r="T3456" s="505"/>
      <c r="U3456" s="505"/>
      <c r="V3456" s="505"/>
      <c r="W3456" s="505"/>
    </row>
    <row r="3457" spans="19:23" ht="12">
      <c r="S3457" s="505"/>
      <c r="T3457" s="505"/>
      <c r="U3457" s="505"/>
      <c r="V3457" s="505"/>
      <c r="W3457" s="505"/>
    </row>
    <row r="3458" spans="19:23" ht="12">
      <c r="S3458" s="505"/>
      <c r="T3458" s="505"/>
      <c r="U3458" s="505"/>
      <c r="V3458" s="505"/>
      <c r="W3458" s="505"/>
    </row>
    <row r="3459" spans="19:23" ht="12">
      <c r="S3459" s="505"/>
      <c r="T3459" s="505"/>
      <c r="U3459" s="505"/>
      <c r="V3459" s="505"/>
      <c r="W3459" s="505"/>
    </row>
    <row r="3460" spans="19:23" ht="12">
      <c r="S3460" s="505"/>
      <c r="T3460" s="505"/>
      <c r="U3460" s="505"/>
      <c r="V3460" s="505"/>
      <c r="W3460" s="505"/>
    </row>
    <row r="3461" spans="19:23" ht="12">
      <c r="S3461" s="505"/>
      <c r="T3461" s="505"/>
      <c r="U3461" s="505"/>
      <c r="V3461" s="505"/>
      <c r="W3461" s="505"/>
    </row>
    <row r="3462" spans="19:23" ht="12">
      <c r="S3462" s="505"/>
      <c r="T3462" s="505"/>
      <c r="U3462" s="505"/>
      <c r="V3462" s="505"/>
      <c r="W3462" s="505"/>
    </row>
    <row r="3463" spans="19:23" ht="12">
      <c r="S3463" s="505"/>
      <c r="T3463" s="505"/>
      <c r="U3463" s="505"/>
      <c r="V3463" s="505"/>
      <c r="W3463" s="505"/>
    </row>
    <row r="3464" spans="19:23" ht="12">
      <c r="S3464" s="505"/>
      <c r="T3464" s="505"/>
      <c r="U3464" s="505"/>
      <c r="V3464" s="505"/>
      <c r="W3464" s="505"/>
    </row>
    <row r="3465" spans="19:23" ht="12">
      <c r="S3465" s="505"/>
      <c r="T3465" s="505"/>
      <c r="U3465" s="505"/>
      <c r="V3465" s="505"/>
      <c r="W3465" s="505"/>
    </row>
    <row r="3466" spans="19:23" ht="12">
      <c r="S3466" s="505"/>
      <c r="T3466" s="505"/>
      <c r="U3466" s="505"/>
      <c r="V3466" s="505"/>
      <c r="W3466" s="505"/>
    </row>
    <row r="3467" spans="19:23" ht="12">
      <c r="S3467" s="505"/>
      <c r="T3467" s="505"/>
      <c r="U3467" s="505"/>
      <c r="V3467" s="505"/>
      <c r="W3467" s="505"/>
    </row>
    <row r="3468" spans="19:23" ht="12">
      <c r="S3468" s="505"/>
      <c r="T3468" s="505"/>
      <c r="U3468" s="505"/>
      <c r="V3468" s="505"/>
      <c r="W3468" s="505"/>
    </row>
    <row r="3469" spans="19:23" ht="12">
      <c r="S3469" s="505"/>
      <c r="T3469" s="505"/>
      <c r="U3469" s="505"/>
      <c r="V3469" s="505"/>
      <c r="W3469" s="505"/>
    </row>
    <row r="3470" spans="19:23" ht="12">
      <c r="S3470" s="505"/>
      <c r="T3470" s="505"/>
      <c r="U3470" s="505"/>
      <c r="V3470" s="505"/>
      <c r="W3470" s="505"/>
    </row>
    <row r="3471" spans="19:23" ht="12">
      <c r="S3471" s="505"/>
      <c r="T3471" s="505"/>
      <c r="U3471" s="505"/>
      <c r="V3471" s="505"/>
      <c r="W3471" s="505"/>
    </row>
    <row r="3472" spans="19:23" ht="12">
      <c r="S3472" s="505"/>
      <c r="T3472" s="505"/>
      <c r="U3472" s="505"/>
      <c r="V3472" s="505"/>
      <c r="W3472" s="505"/>
    </row>
    <row r="3473" spans="19:23" ht="12">
      <c r="S3473" s="505"/>
      <c r="T3473" s="505"/>
      <c r="U3473" s="505"/>
      <c r="V3473" s="505"/>
      <c r="W3473" s="505"/>
    </row>
    <row r="3474" spans="19:23" ht="12">
      <c r="S3474" s="505"/>
      <c r="T3474" s="505"/>
      <c r="U3474" s="505"/>
      <c r="V3474" s="505"/>
      <c r="W3474" s="505"/>
    </row>
    <row r="3475" spans="19:23" ht="12">
      <c r="S3475" s="505"/>
      <c r="T3475" s="505"/>
      <c r="U3475" s="505"/>
      <c r="V3475" s="505"/>
      <c r="W3475" s="505"/>
    </row>
    <row r="3476" spans="19:23" ht="12">
      <c r="S3476" s="505"/>
      <c r="T3476" s="505"/>
      <c r="U3476" s="505"/>
      <c r="V3476" s="505"/>
      <c r="W3476" s="505"/>
    </row>
    <row r="3477" spans="19:23" ht="12">
      <c r="S3477" s="505"/>
      <c r="T3477" s="505"/>
      <c r="U3477" s="505"/>
      <c r="V3477" s="505"/>
      <c r="W3477" s="505"/>
    </row>
    <row r="3478" spans="19:23" ht="12">
      <c r="S3478" s="505"/>
      <c r="T3478" s="505"/>
      <c r="U3478" s="505"/>
      <c r="V3478" s="505"/>
      <c r="W3478" s="505"/>
    </row>
    <row r="3479" spans="19:23" ht="12">
      <c r="S3479" s="505"/>
      <c r="T3479" s="505"/>
      <c r="U3479" s="505"/>
      <c r="V3479" s="505"/>
      <c r="W3479" s="505"/>
    </row>
    <row r="3480" spans="19:23" ht="12">
      <c r="S3480" s="505"/>
      <c r="T3480" s="505"/>
      <c r="U3480" s="505"/>
      <c r="V3480" s="505"/>
      <c r="W3480" s="505"/>
    </row>
    <row r="3481" spans="19:23" ht="12">
      <c r="S3481" s="505"/>
      <c r="T3481" s="505"/>
      <c r="U3481" s="505"/>
      <c r="V3481" s="505"/>
      <c r="W3481" s="505"/>
    </row>
    <row r="3482" spans="19:23" ht="12">
      <c r="S3482" s="505"/>
      <c r="T3482" s="505"/>
      <c r="U3482" s="505"/>
      <c r="V3482" s="505"/>
      <c r="W3482" s="505"/>
    </row>
    <row r="3483" spans="19:23" ht="12">
      <c r="S3483" s="505"/>
      <c r="T3483" s="505"/>
      <c r="U3483" s="505"/>
      <c r="V3483" s="505"/>
      <c r="W3483" s="505"/>
    </row>
    <row r="3484" spans="19:23" ht="12">
      <c r="S3484" s="505"/>
      <c r="T3484" s="505"/>
      <c r="U3484" s="505"/>
      <c r="V3484" s="505"/>
      <c r="W3484" s="505"/>
    </row>
    <row r="3485" spans="19:23" ht="12">
      <c r="S3485" s="505"/>
      <c r="T3485" s="505"/>
      <c r="U3485" s="505"/>
      <c r="V3485" s="505"/>
      <c r="W3485" s="505"/>
    </row>
    <row r="3486" spans="19:23" ht="12">
      <c r="S3486" s="505"/>
      <c r="T3486" s="505"/>
      <c r="U3486" s="505"/>
      <c r="V3486" s="505"/>
      <c r="W3486" s="505"/>
    </row>
    <row r="3487" spans="19:23" ht="12">
      <c r="S3487" s="505"/>
      <c r="T3487" s="505"/>
      <c r="U3487" s="505"/>
      <c r="V3487" s="505"/>
      <c r="W3487" s="505"/>
    </row>
    <row r="3488" spans="19:23" ht="12">
      <c r="S3488" s="505"/>
      <c r="T3488" s="505"/>
      <c r="U3488" s="505"/>
      <c r="V3488" s="505"/>
      <c r="W3488" s="505"/>
    </row>
    <row r="3489" spans="19:23" ht="12">
      <c r="S3489" s="505"/>
      <c r="T3489" s="505"/>
      <c r="U3489" s="505"/>
      <c r="V3489" s="505"/>
      <c r="W3489" s="505"/>
    </row>
    <row r="3490" spans="19:23" ht="12">
      <c r="S3490" s="505"/>
      <c r="T3490" s="505"/>
      <c r="U3490" s="505"/>
      <c r="V3490" s="505"/>
      <c r="W3490" s="505"/>
    </row>
    <row r="3491" spans="19:23" ht="12">
      <c r="S3491" s="505"/>
      <c r="T3491" s="505"/>
      <c r="U3491" s="505"/>
      <c r="V3491" s="505"/>
      <c r="W3491" s="505"/>
    </row>
    <row r="3492" spans="19:23" ht="12">
      <c r="S3492" s="505"/>
      <c r="T3492" s="505"/>
      <c r="U3492" s="505"/>
      <c r="V3492" s="505"/>
      <c r="W3492" s="505"/>
    </row>
    <row r="3493" spans="19:23" ht="12">
      <c r="S3493" s="505"/>
      <c r="T3493" s="505"/>
      <c r="U3493" s="505"/>
      <c r="V3493" s="505"/>
      <c r="W3493" s="505"/>
    </row>
    <row r="3494" spans="19:23" ht="12">
      <c r="S3494" s="505"/>
      <c r="T3494" s="505"/>
      <c r="U3494" s="505"/>
      <c r="V3494" s="505"/>
      <c r="W3494" s="505"/>
    </row>
    <row r="3495" spans="19:23" ht="12">
      <c r="S3495" s="505"/>
      <c r="T3495" s="505"/>
      <c r="U3495" s="505"/>
      <c r="V3495" s="505"/>
      <c r="W3495" s="505"/>
    </row>
    <row r="3496" spans="19:23" ht="12">
      <c r="S3496" s="505"/>
      <c r="T3496" s="505"/>
      <c r="U3496" s="505"/>
      <c r="V3496" s="505"/>
      <c r="W3496" s="505"/>
    </row>
    <row r="3497" spans="19:23" ht="12">
      <c r="S3497" s="505"/>
      <c r="T3497" s="505"/>
      <c r="U3497" s="505"/>
      <c r="V3497" s="505"/>
      <c r="W3497" s="505"/>
    </row>
    <row r="3498" spans="19:23" ht="12">
      <c r="S3498" s="505"/>
      <c r="T3498" s="505"/>
      <c r="U3498" s="505"/>
      <c r="V3498" s="505"/>
      <c r="W3498" s="505"/>
    </row>
    <row r="3499" spans="19:23" ht="12">
      <c r="S3499" s="505"/>
      <c r="T3499" s="505"/>
      <c r="U3499" s="505"/>
      <c r="V3499" s="505"/>
      <c r="W3499" s="505"/>
    </row>
    <row r="3500" spans="19:23" ht="12">
      <c r="S3500" s="505"/>
      <c r="T3500" s="505"/>
      <c r="U3500" s="505"/>
      <c r="V3500" s="505"/>
      <c r="W3500" s="505"/>
    </row>
    <row r="3501" spans="19:23" ht="12">
      <c r="S3501" s="505"/>
      <c r="T3501" s="505"/>
      <c r="U3501" s="505"/>
      <c r="V3501" s="505"/>
      <c r="W3501" s="505"/>
    </row>
    <row r="3502" spans="19:23" ht="12">
      <c r="S3502" s="505"/>
      <c r="T3502" s="505"/>
      <c r="U3502" s="505"/>
      <c r="V3502" s="505"/>
      <c r="W3502" s="505"/>
    </row>
    <row r="3503" spans="19:23" ht="12">
      <c r="S3503" s="505"/>
      <c r="T3503" s="505"/>
      <c r="U3503" s="505"/>
      <c r="V3503" s="505"/>
      <c r="W3503" s="505"/>
    </row>
    <row r="3504" spans="19:23" ht="12">
      <c r="S3504" s="505"/>
      <c r="T3504" s="505"/>
      <c r="U3504" s="505"/>
      <c r="V3504" s="505"/>
      <c r="W3504" s="505"/>
    </row>
    <row r="3505" spans="19:23" ht="12">
      <c r="S3505" s="505"/>
      <c r="T3505" s="505"/>
      <c r="U3505" s="505"/>
      <c r="V3505" s="505"/>
      <c r="W3505" s="505"/>
    </row>
    <row r="3506" spans="19:23" ht="12">
      <c r="S3506" s="505"/>
      <c r="T3506" s="505"/>
      <c r="U3506" s="505"/>
      <c r="V3506" s="505"/>
      <c r="W3506" s="505"/>
    </row>
    <row r="3507" spans="19:23" ht="12">
      <c r="S3507" s="505"/>
      <c r="T3507" s="505"/>
      <c r="U3507" s="505"/>
      <c r="V3507" s="505"/>
      <c r="W3507" s="505"/>
    </row>
    <row r="3508" spans="19:23" ht="12">
      <c r="S3508" s="505"/>
      <c r="T3508" s="505"/>
      <c r="U3508" s="505"/>
      <c r="V3508" s="505"/>
      <c r="W3508" s="505"/>
    </row>
    <row r="3509" spans="19:23" ht="12">
      <c r="S3509" s="505"/>
      <c r="T3509" s="505"/>
      <c r="U3509" s="505"/>
      <c r="V3509" s="505"/>
      <c r="W3509" s="505"/>
    </row>
    <row r="3510" spans="19:23" ht="12">
      <c r="S3510" s="505"/>
      <c r="T3510" s="505"/>
      <c r="U3510" s="505"/>
      <c r="V3510" s="505"/>
      <c r="W3510" s="505"/>
    </row>
    <row r="3511" spans="19:23" ht="12">
      <c r="S3511" s="505"/>
      <c r="T3511" s="505"/>
      <c r="U3511" s="505"/>
      <c r="V3511" s="505"/>
      <c r="W3511" s="505"/>
    </row>
    <row r="3512" spans="19:23" ht="12">
      <c r="S3512" s="505"/>
      <c r="T3512" s="505"/>
      <c r="U3512" s="505"/>
      <c r="V3512" s="505"/>
      <c r="W3512" s="505"/>
    </row>
    <row r="3513" spans="19:23" ht="12">
      <c r="S3513" s="505"/>
      <c r="T3513" s="505"/>
      <c r="U3513" s="505"/>
      <c r="V3513" s="505"/>
      <c r="W3513" s="505"/>
    </row>
    <row r="3514" spans="19:23" ht="12">
      <c r="S3514" s="505"/>
      <c r="T3514" s="505"/>
      <c r="U3514" s="505"/>
      <c r="V3514" s="505"/>
      <c r="W3514" s="505"/>
    </row>
    <row r="3515" spans="19:23" ht="12">
      <c r="S3515" s="505"/>
      <c r="T3515" s="505"/>
      <c r="U3515" s="505"/>
      <c r="V3515" s="505"/>
      <c r="W3515" s="505"/>
    </row>
    <row r="3516" spans="19:23" ht="12">
      <c r="S3516" s="505"/>
      <c r="T3516" s="505"/>
      <c r="U3516" s="505"/>
      <c r="V3516" s="505"/>
      <c r="W3516" s="505"/>
    </row>
    <row r="3517" spans="19:23" ht="12">
      <c r="S3517" s="505"/>
      <c r="T3517" s="505"/>
      <c r="U3517" s="505"/>
      <c r="V3517" s="505"/>
      <c r="W3517" s="505"/>
    </row>
    <row r="3518" spans="19:23" ht="12">
      <c r="S3518" s="505"/>
      <c r="T3518" s="505"/>
      <c r="U3518" s="505"/>
      <c r="V3518" s="505"/>
      <c r="W3518" s="505"/>
    </row>
    <row r="3519" spans="19:23" ht="12">
      <c r="S3519" s="505"/>
      <c r="T3519" s="505"/>
      <c r="U3519" s="505"/>
      <c r="V3519" s="505"/>
      <c r="W3519" s="505"/>
    </row>
    <row r="3520" spans="19:23" ht="12">
      <c r="S3520" s="505"/>
      <c r="T3520" s="505"/>
      <c r="U3520" s="505"/>
      <c r="V3520" s="505"/>
      <c r="W3520" s="505"/>
    </row>
    <row r="3521" spans="19:23" ht="12">
      <c r="S3521" s="505"/>
      <c r="T3521" s="505"/>
      <c r="U3521" s="505"/>
      <c r="V3521" s="505"/>
      <c r="W3521" s="505"/>
    </row>
    <row r="3522" spans="19:23" ht="12">
      <c r="S3522" s="505"/>
      <c r="T3522" s="505"/>
      <c r="U3522" s="505"/>
      <c r="V3522" s="505"/>
      <c r="W3522" s="505"/>
    </row>
    <row r="3523" spans="19:23" ht="12">
      <c r="S3523" s="505"/>
      <c r="T3523" s="505"/>
      <c r="U3523" s="505"/>
      <c r="V3523" s="505"/>
      <c r="W3523" s="505"/>
    </row>
    <row r="3524" spans="19:23" ht="12">
      <c r="S3524" s="505"/>
      <c r="T3524" s="505"/>
      <c r="U3524" s="505"/>
      <c r="V3524" s="505"/>
      <c r="W3524" s="505"/>
    </row>
    <row r="3525" spans="19:23" ht="12">
      <c r="S3525" s="505"/>
      <c r="T3525" s="505"/>
      <c r="U3525" s="505"/>
      <c r="V3525" s="505"/>
      <c r="W3525" s="505"/>
    </row>
    <row r="3526" spans="19:23" ht="12">
      <c r="S3526" s="505"/>
      <c r="T3526" s="505"/>
      <c r="U3526" s="505"/>
      <c r="V3526" s="505"/>
      <c r="W3526" s="505"/>
    </row>
    <row r="3527" spans="19:23" ht="12">
      <c r="S3527" s="505"/>
      <c r="T3527" s="505"/>
      <c r="U3527" s="505"/>
      <c r="V3527" s="505"/>
      <c r="W3527" s="505"/>
    </row>
    <row r="3528" spans="19:23" ht="12">
      <c r="S3528" s="505"/>
      <c r="T3528" s="505"/>
      <c r="U3528" s="505"/>
      <c r="V3528" s="505"/>
      <c r="W3528" s="505"/>
    </row>
    <row r="3529" spans="19:23" ht="12">
      <c r="S3529" s="505"/>
      <c r="T3529" s="505"/>
      <c r="U3529" s="505"/>
      <c r="V3529" s="505"/>
      <c r="W3529" s="505"/>
    </row>
    <row r="3530" spans="19:23" ht="12">
      <c r="S3530" s="505"/>
      <c r="T3530" s="505"/>
      <c r="U3530" s="505"/>
      <c r="V3530" s="505"/>
      <c r="W3530" s="505"/>
    </row>
    <row r="3531" spans="19:23" ht="12">
      <c r="S3531" s="505"/>
      <c r="T3531" s="505"/>
      <c r="U3531" s="505"/>
      <c r="V3531" s="505"/>
      <c r="W3531" s="505"/>
    </row>
    <row r="3532" spans="19:23" ht="12">
      <c r="S3532" s="505"/>
      <c r="T3532" s="505"/>
      <c r="U3532" s="505"/>
      <c r="V3532" s="505"/>
      <c r="W3532" s="505"/>
    </row>
    <row r="3533" spans="19:23" ht="12">
      <c r="S3533" s="505"/>
      <c r="T3533" s="505"/>
      <c r="U3533" s="505"/>
      <c r="V3533" s="505"/>
      <c r="W3533" s="505"/>
    </row>
    <row r="3534" spans="19:23" ht="12">
      <c r="S3534" s="505"/>
      <c r="T3534" s="505"/>
      <c r="U3534" s="505"/>
      <c r="V3534" s="505"/>
      <c r="W3534" s="505"/>
    </row>
    <row r="3535" spans="19:23" ht="12">
      <c r="S3535" s="505"/>
      <c r="T3535" s="505"/>
      <c r="U3535" s="505"/>
      <c r="V3535" s="505"/>
      <c r="W3535" s="505"/>
    </row>
    <row r="3536" spans="19:23" ht="12">
      <c r="S3536" s="505"/>
      <c r="T3536" s="505"/>
      <c r="U3536" s="505"/>
      <c r="V3536" s="505"/>
      <c r="W3536" s="505"/>
    </row>
    <row r="3537" spans="19:23" ht="12">
      <c r="S3537" s="505"/>
      <c r="T3537" s="505"/>
      <c r="U3537" s="505"/>
      <c r="V3537" s="505"/>
      <c r="W3537" s="505"/>
    </row>
    <row r="3538" spans="19:23" ht="12">
      <c r="S3538" s="505"/>
      <c r="T3538" s="505"/>
      <c r="U3538" s="505"/>
      <c r="V3538" s="505"/>
      <c r="W3538" s="505"/>
    </row>
    <row r="3539" spans="19:23" ht="12">
      <c r="S3539" s="505"/>
      <c r="T3539" s="505"/>
      <c r="U3539" s="505"/>
      <c r="V3539" s="505"/>
      <c r="W3539" s="505"/>
    </row>
    <row r="3540" spans="19:23" ht="12">
      <c r="S3540" s="505"/>
      <c r="T3540" s="505"/>
      <c r="U3540" s="505"/>
      <c r="V3540" s="505"/>
      <c r="W3540" s="505"/>
    </row>
    <row r="3541" spans="19:23" ht="12">
      <c r="S3541" s="505"/>
      <c r="T3541" s="505"/>
      <c r="U3541" s="505"/>
      <c r="V3541" s="505"/>
      <c r="W3541" s="505"/>
    </row>
    <row r="3542" spans="19:23" ht="12">
      <c r="S3542" s="505"/>
      <c r="T3542" s="505"/>
      <c r="U3542" s="505"/>
      <c r="V3542" s="505"/>
      <c r="W3542" s="505"/>
    </row>
    <row r="3543" spans="19:23" ht="12">
      <c r="S3543" s="505"/>
      <c r="T3543" s="505"/>
      <c r="U3543" s="505"/>
      <c r="V3543" s="505"/>
      <c r="W3543" s="505"/>
    </row>
    <row r="3544" spans="19:23" ht="12">
      <c r="S3544" s="505"/>
      <c r="T3544" s="505"/>
      <c r="U3544" s="505"/>
      <c r="V3544" s="505"/>
      <c r="W3544" s="505"/>
    </row>
    <row r="3545" spans="19:23" ht="12">
      <c r="S3545" s="505"/>
      <c r="T3545" s="505"/>
      <c r="U3545" s="505"/>
      <c r="V3545" s="505"/>
      <c r="W3545" s="505"/>
    </row>
    <row r="3546" spans="19:23" ht="12">
      <c r="S3546" s="505"/>
      <c r="T3546" s="505"/>
      <c r="U3546" s="505"/>
      <c r="V3546" s="505"/>
      <c r="W3546" s="505"/>
    </row>
    <row r="3547" spans="19:23" ht="12">
      <c r="S3547" s="505"/>
      <c r="T3547" s="505"/>
      <c r="U3547" s="505"/>
      <c r="V3547" s="505"/>
      <c r="W3547" s="505"/>
    </row>
    <row r="3548" spans="19:23" ht="12">
      <c r="S3548" s="505"/>
      <c r="T3548" s="505"/>
      <c r="U3548" s="505"/>
      <c r="V3548" s="505"/>
      <c r="W3548" s="505"/>
    </row>
    <row r="3549" spans="19:23" ht="12">
      <c r="S3549" s="505"/>
      <c r="T3549" s="505"/>
      <c r="U3549" s="505"/>
      <c r="V3549" s="505"/>
      <c r="W3549" s="505"/>
    </row>
    <row r="3550" spans="19:23" ht="12">
      <c r="S3550" s="505"/>
      <c r="T3550" s="505"/>
      <c r="U3550" s="505"/>
      <c r="V3550" s="505"/>
      <c r="W3550" s="505"/>
    </row>
    <row r="3551" spans="19:23" ht="12">
      <c r="S3551" s="505"/>
      <c r="T3551" s="505"/>
      <c r="U3551" s="505"/>
      <c r="V3551" s="505"/>
      <c r="W3551" s="505"/>
    </row>
    <row r="3552" spans="19:23" ht="12">
      <c r="S3552" s="505"/>
      <c r="T3552" s="505"/>
      <c r="U3552" s="505"/>
      <c r="V3552" s="505"/>
      <c r="W3552" s="505"/>
    </row>
    <row r="3553" spans="19:23" ht="12">
      <c r="S3553" s="505"/>
      <c r="T3553" s="505"/>
      <c r="U3553" s="505"/>
      <c r="V3553" s="505"/>
      <c r="W3553" s="505"/>
    </row>
    <row r="3554" spans="19:23" ht="12">
      <c r="S3554" s="505"/>
      <c r="T3554" s="505"/>
      <c r="U3554" s="505"/>
      <c r="V3554" s="505"/>
      <c r="W3554" s="505"/>
    </row>
    <row r="3555" spans="19:23" ht="12">
      <c r="S3555" s="505"/>
      <c r="T3555" s="505"/>
      <c r="U3555" s="505"/>
      <c r="V3555" s="505"/>
      <c r="W3555" s="505"/>
    </row>
    <row r="3556" spans="19:23" ht="12">
      <c r="S3556" s="505"/>
      <c r="T3556" s="505"/>
      <c r="U3556" s="505"/>
      <c r="V3556" s="505"/>
      <c r="W3556" s="505"/>
    </row>
    <row r="3557" spans="19:23" ht="12">
      <c r="S3557" s="505"/>
      <c r="T3557" s="505"/>
      <c r="U3557" s="505"/>
      <c r="V3557" s="505"/>
      <c r="W3557" s="505"/>
    </row>
    <row r="3558" spans="19:23" ht="12">
      <c r="S3558" s="505"/>
      <c r="T3558" s="505"/>
      <c r="U3558" s="505"/>
      <c r="V3558" s="505"/>
      <c r="W3558" s="505"/>
    </row>
    <row r="3559" spans="19:23" ht="12">
      <c r="S3559" s="505"/>
      <c r="T3559" s="505"/>
      <c r="U3559" s="505"/>
      <c r="V3559" s="505"/>
      <c r="W3559" s="505"/>
    </row>
    <row r="3560" spans="19:23" ht="12">
      <c r="S3560" s="505"/>
      <c r="T3560" s="505"/>
      <c r="U3560" s="505"/>
      <c r="V3560" s="505"/>
      <c r="W3560" s="505"/>
    </row>
    <row r="3561" spans="19:23" ht="12">
      <c r="S3561" s="505"/>
      <c r="T3561" s="505"/>
      <c r="U3561" s="505"/>
      <c r="V3561" s="505"/>
      <c r="W3561" s="505"/>
    </row>
    <row r="3562" spans="19:23" ht="12">
      <c r="S3562" s="505"/>
      <c r="T3562" s="505"/>
      <c r="U3562" s="505"/>
      <c r="V3562" s="505"/>
      <c r="W3562" s="505"/>
    </row>
    <row r="3563" spans="19:23" ht="12">
      <c r="S3563" s="505"/>
      <c r="T3563" s="505"/>
      <c r="U3563" s="505"/>
      <c r="V3563" s="505"/>
      <c r="W3563" s="505"/>
    </row>
    <row r="3564" spans="19:23" ht="12">
      <c r="S3564" s="505"/>
      <c r="T3564" s="505"/>
      <c r="U3564" s="505"/>
      <c r="V3564" s="505"/>
      <c r="W3564" s="505"/>
    </row>
    <row r="3565" spans="19:23" ht="12">
      <c r="S3565" s="505"/>
      <c r="T3565" s="505"/>
      <c r="U3565" s="505"/>
      <c r="V3565" s="505"/>
      <c r="W3565" s="505"/>
    </row>
    <row r="3566" spans="19:23" ht="12">
      <c r="S3566" s="505"/>
      <c r="T3566" s="505"/>
      <c r="U3566" s="505"/>
      <c r="V3566" s="505"/>
      <c r="W3566" s="505"/>
    </row>
    <row r="3567" spans="19:23" ht="12">
      <c r="S3567" s="505"/>
      <c r="T3567" s="505"/>
      <c r="U3567" s="505"/>
      <c r="V3567" s="505"/>
      <c r="W3567" s="505"/>
    </row>
    <row r="3568" spans="19:23" ht="12">
      <c r="S3568" s="505"/>
      <c r="T3568" s="505"/>
      <c r="U3568" s="505"/>
      <c r="V3568" s="505"/>
      <c r="W3568" s="505"/>
    </row>
    <row r="3569" spans="19:23" ht="12">
      <c r="S3569" s="505"/>
      <c r="T3569" s="505"/>
      <c r="U3569" s="505"/>
      <c r="V3569" s="505"/>
      <c r="W3569" s="505"/>
    </row>
    <row r="3570" spans="19:23" ht="12">
      <c r="S3570" s="505"/>
      <c r="T3570" s="505"/>
      <c r="U3570" s="505"/>
      <c r="V3570" s="505"/>
      <c r="W3570" s="505"/>
    </row>
    <row r="3571" spans="19:23" ht="12">
      <c r="S3571" s="505"/>
      <c r="T3571" s="505"/>
      <c r="U3571" s="505"/>
      <c r="V3571" s="505"/>
      <c r="W3571" s="505"/>
    </row>
    <row r="3572" spans="19:23" ht="12">
      <c r="S3572" s="505"/>
      <c r="T3572" s="505"/>
      <c r="U3572" s="505"/>
      <c r="V3572" s="505"/>
      <c r="W3572" s="505"/>
    </row>
    <row r="3573" spans="19:23" ht="12">
      <c r="S3573" s="505"/>
      <c r="T3573" s="505"/>
      <c r="U3573" s="505"/>
      <c r="V3573" s="505"/>
      <c r="W3573" s="505"/>
    </row>
    <row r="3574" spans="19:23" ht="12">
      <c r="S3574" s="505"/>
      <c r="T3574" s="505"/>
      <c r="U3574" s="505"/>
      <c r="V3574" s="505"/>
      <c r="W3574" s="505"/>
    </row>
    <row r="3575" spans="19:23" ht="12">
      <c r="S3575" s="505"/>
      <c r="T3575" s="505"/>
      <c r="U3575" s="505"/>
      <c r="V3575" s="505"/>
      <c r="W3575" s="505"/>
    </row>
    <row r="3576" spans="19:23" ht="12">
      <c r="S3576" s="505"/>
      <c r="T3576" s="505"/>
      <c r="U3576" s="505"/>
      <c r="V3576" s="505"/>
      <c r="W3576" s="505"/>
    </row>
    <row r="3577" spans="19:23" ht="12">
      <c r="S3577" s="505"/>
      <c r="T3577" s="505"/>
      <c r="U3577" s="505"/>
      <c r="V3577" s="505"/>
      <c r="W3577" s="505"/>
    </row>
    <row r="3578" spans="19:23" ht="12">
      <c r="S3578" s="505"/>
      <c r="T3578" s="505"/>
      <c r="U3578" s="505"/>
      <c r="V3578" s="505"/>
      <c r="W3578" s="505"/>
    </row>
    <row r="3579" spans="19:23" ht="12">
      <c r="S3579" s="505"/>
      <c r="T3579" s="505"/>
      <c r="U3579" s="505"/>
      <c r="V3579" s="505"/>
      <c r="W3579" s="505"/>
    </row>
    <row r="3580" spans="19:23" ht="12">
      <c r="S3580" s="505"/>
      <c r="T3580" s="505"/>
      <c r="U3580" s="505"/>
      <c r="V3580" s="505"/>
      <c r="W3580" s="505"/>
    </row>
    <row r="3581" spans="19:23" ht="12">
      <c r="S3581" s="505"/>
      <c r="T3581" s="505"/>
      <c r="U3581" s="505"/>
      <c r="V3581" s="505"/>
      <c r="W3581" s="505"/>
    </row>
    <row r="3582" spans="19:23" ht="12">
      <c r="S3582" s="505"/>
      <c r="T3582" s="505"/>
      <c r="U3582" s="505"/>
      <c r="V3582" s="505"/>
      <c r="W3582" s="505"/>
    </row>
    <row r="3583" spans="19:23" ht="12">
      <c r="S3583" s="505"/>
      <c r="T3583" s="505"/>
      <c r="U3583" s="505"/>
      <c r="V3583" s="505"/>
      <c r="W3583" s="505"/>
    </row>
    <row r="3584" spans="19:23" ht="12">
      <c r="S3584" s="505"/>
      <c r="T3584" s="505"/>
      <c r="U3584" s="505"/>
      <c r="V3584" s="505"/>
      <c r="W3584" s="505"/>
    </row>
    <row r="3585" spans="19:23" ht="12">
      <c r="S3585" s="505"/>
      <c r="T3585" s="505"/>
      <c r="U3585" s="505"/>
      <c r="V3585" s="505"/>
      <c r="W3585" s="505"/>
    </row>
    <row r="3586" spans="19:23" ht="12">
      <c r="S3586" s="505"/>
      <c r="T3586" s="505"/>
      <c r="U3586" s="505"/>
      <c r="V3586" s="505"/>
      <c r="W3586" s="505"/>
    </row>
    <row r="3587" spans="19:23" ht="12">
      <c r="S3587" s="505"/>
      <c r="T3587" s="505"/>
      <c r="U3587" s="505"/>
      <c r="V3587" s="505"/>
      <c r="W3587" s="505"/>
    </row>
    <row r="3588" spans="19:23" ht="12">
      <c r="S3588" s="505"/>
      <c r="T3588" s="505"/>
      <c r="U3588" s="505"/>
      <c r="V3588" s="505"/>
      <c r="W3588" s="505"/>
    </row>
    <row r="3589" spans="19:23" ht="12">
      <c r="S3589" s="505"/>
      <c r="T3589" s="505"/>
      <c r="U3589" s="505"/>
      <c r="V3589" s="505"/>
      <c r="W3589" s="505"/>
    </row>
    <row r="3590" spans="19:23" ht="12">
      <c r="S3590" s="505"/>
      <c r="T3590" s="505"/>
      <c r="U3590" s="505"/>
      <c r="V3590" s="505"/>
      <c r="W3590" s="505"/>
    </row>
    <row r="3591" spans="19:23" ht="12">
      <c r="S3591" s="505"/>
      <c r="T3591" s="505"/>
      <c r="U3591" s="505"/>
      <c r="V3591" s="505"/>
      <c r="W3591" s="505"/>
    </row>
    <row r="3592" spans="19:23" ht="12">
      <c r="S3592" s="505"/>
      <c r="T3592" s="505"/>
      <c r="U3592" s="505"/>
      <c r="V3592" s="505"/>
      <c r="W3592" s="505"/>
    </row>
    <row r="3593" spans="19:23" ht="12">
      <c r="S3593" s="505"/>
      <c r="T3593" s="505"/>
      <c r="U3593" s="505"/>
      <c r="V3593" s="505"/>
      <c r="W3593" s="505"/>
    </row>
    <row r="3594" spans="19:23" ht="12">
      <c r="S3594" s="505"/>
      <c r="T3594" s="505"/>
      <c r="U3594" s="505"/>
      <c r="V3594" s="505"/>
      <c r="W3594" s="505"/>
    </row>
    <row r="3595" spans="19:23" ht="12">
      <c r="S3595" s="505"/>
      <c r="T3595" s="505"/>
      <c r="U3595" s="505"/>
      <c r="V3595" s="505"/>
      <c r="W3595" s="505"/>
    </row>
    <row r="3596" spans="19:23" ht="12">
      <c r="S3596" s="505"/>
      <c r="T3596" s="505"/>
      <c r="U3596" s="505"/>
      <c r="V3596" s="505"/>
      <c r="W3596" s="505"/>
    </row>
    <row r="3597" spans="19:23" ht="12">
      <c r="S3597" s="505"/>
      <c r="T3597" s="505"/>
      <c r="U3597" s="505"/>
      <c r="V3597" s="505"/>
      <c r="W3597" s="505"/>
    </row>
    <row r="3598" spans="19:23" ht="12">
      <c r="S3598" s="505"/>
      <c r="T3598" s="505"/>
      <c r="U3598" s="505"/>
      <c r="V3598" s="505"/>
      <c r="W3598" s="505"/>
    </row>
    <row r="3599" spans="19:23" ht="12">
      <c r="S3599" s="505"/>
      <c r="T3599" s="505"/>
      <c r="U3599" s="505"/>
      <c r="V3599" s="505"/>
      <c r="W3599" s="505"/>
    </row>
    <row r="3600" spans="19:23" ht="12">
      <c r="S3600" s="505"/>
      <c r="T3600" s="505"/>
      <c r="U3600" s="505"/>
      <c r="V3600" s="505"/>
      <c r="W3600" s="505"/>
    </row>
    <row r="3601" spans="19:23" ht="12">
      <c r="S3601" s="505"/>
      <c r="T3601" s="505"/>
      <c r="U3601" s="505"/>
      <c r="V3601" s="505"/>
      <c r="W3601" s="505"/>
    </row>
    <row r="3602" spans="19:23" ht="12">
      <c r="S3602" s="505"/>
      <c r="T3602" s="505"/>
      <c r="U3602" s="505"/>
      <c r="V3602" s="505"/>
      <c r="W3602" s="505"/>
    </row>
    <row r="3603" spans="19:23" ht="12">
      <c r="S3603" s="505"/>
      <c r="T3603" s="505"/>
      <c r="U3603" s="505"/>
      <c r="V3603" s="505"/>
      <c r="W3603" s="505"/>
    </row>
    <row r="3604" spans="19:23" ht="12">
      <c r="S3604" s="505"/>
      <c r="T3604" s="505"/>
      <c r="U3604" s="505"/>
      <c r="V3604" s="505"/>
      <c r="W3604" s="505"/>
    </row>
    <row r="3605" spans="19:23" ht="12">
      <c r="S3605" s="505"/>
      <c r="T3605" s="505"/>
      <c r="U3605" s="505"/>
      <c r="V3605" s="505"/>
      <c r="W3605" s="505"/>
    </row>
    <row r="3606" spans="19:23" ht="12">
      <c r="S3606" s="505"/>
      <c r="T3606" s="505"/>
      <c r="U3606" s="505"/>
      <c r="V3606" s="505"/>
      <c r="W3606" s="505"/>
    </row>
    <row r="3607" spans="19:23" ht="12">
      <c r="S3607" s="505"/>
      <c r="T3607" s="505"/>
      <c r="U3607" s="505"/>
      <c r="V3607" s="505"/>
      <c r="W3607" s="505"/>
    </row>
    <row r="3608" spans="19:23" ht="12">
      <c r="S3608" s="505"/>
      <c r="T3608" s="505"/>
      <c r="U3608" s="505"/>
      <c r="V3608" s="505"/>
      <c r="W3608" s="505"/>
    </row>
    <row r="3609" spans="19:23" ht="12">
      <c r="S3609" s="505"/>
      <c r="T3609" s="505"/>
      <c r="U3609" s="505"/>
      <c r="V3609" s="505"/>
      <c r="W3609" s="505"/>
    </row>
    <row r="3610" spans="19:23" ht="12">
      <c r="S3610" s="505"/>
      <c r="T3610" s="505"/>
      <c r="U3610" s="505"/>
      <c r="V3610" s="505"/>
      <c r="W3610" s="505"/>
    </row>
    <row r="3611" spans="19:23" ht="12">
      <c r="S3611" s="505"/>
      <c r="T3611" s="505"/>
      <c r="U3611" s="505"/>
      <c r="V3611" s="505"/>
      <c r="W3611" s="505"/>
    </row>
    <row r="3612" spans="19:23" ht="12">
      <c r="S3612" s="505"/>
      <c r="T3612" s="505"/>
      <c r="U3612" s="505"/>
      <c r="V3612" s="505"/>
      <c r="W3612" s="505"/>
    </row>
    <row r="3613" spans="19:23" ht="12">
      <c r="S3613" s="505"/>
      <c r="T3613" s="505"/>
      <c r="U3613" s="505"/>
      <c r="V3613" s="505"/>
      <c r="W3613" s="505"/>
    </row>
    <row r="3614" spans="19:23" ht="12">
      <c r="S3614" s="505"/>
      <c r="T3614" s="505"/>
      <c r="U3614" s="505"/>
      <c r="V3614" s="505"/>
      <c r="W3614" s="505"/>
    </row>
    <row r="3615" spans="19:23" ht="12">
      <c r="S3615" s="505"/>
      <c r="T3615" s="505"/>
      <c r="U3615" s="505"/>
      <c r="V3615" s="505"/>
      <c r="W3615" s="505"/>
    </row>
    <row r="3616" spans="19:23" ht="12">
      <c r="S3616" s="505"/>
      <c r="T3616" s="505"/>
      <c r="U3616" s="505"/>
      <c r="V3616" s="505"/>
      <c r="W3616" s="505"/>
    </row>
    <row r="3617" spans="19:23" ht="12">
      <c r="S3617" s="505"/>
      <c r="T3617" s="505"/>
      <c r="U3617" s="505"/>
      <c r="V3617" s="505"/>
      <c r="W3617" s="505"/>
    </row>
    <row r="3618" spans="19:23" ht="12">
      <c r="S3618" s="505"/>
      <c r="T3618" s="505"/>
      <c r="U3618" s="505"/>
      <c r="V3618" s="505"/>
      <c r="W3618" s="505"/>
    </row>
    <row r="3619" spans="19:23" ht="12">
      <c r="S3619" s="505"/>
      <c r="T3619" s="505"/>
      <c r="U3619" s="505"/>
      <c r="V3619" s="505"/>
      <c r="W3619" s="505"/>
    </row>
    <row r="3620" spans="19:23" ht="12">
      <c r="S3620" s="505"/>
      <c r="T3620" s="505"/>
      <c r="U3620" s="505"/>
      <c r="V3620" s="505"/>
      <c r="W3620" s="505"/>
    </row>
    <row r="3621" spans="19:23" ht="12">
      <c r="S3621" s="505"/>
      <c r="T3621" s="505"/>
      <c r="U3621" s="505"/>
      <c r="V3621" s="505"/>
      <c r="W3621" s="505"/>
    </row>
    <row r="3622" spans="19:23" ht="12">
      <c r="S3622" s="505"/>
      <c r="T3622" s="505"/>
      <c r="U3622" s="505"/>
      <c r="V3622" s="505"/>
      <c r="W3622" s="505"/>
    </row>
    <row r="3623" spans="19:23" ht="12">
      <c r="S3623" s="505"/>
      <c r="T3623" s="505"/>
      <c r="U3623" s="505"/>
      <c r="V3623" s="505"/>
      <c r="W3623" s="505"/>
    </row>
    <row r="3624" spans="19:23" ht="12">
      <c r="S3624" s="505"/>
      <c r="T3624" s="505"/>
      <c r="U3624" s="505"/>
      <c r="V3624" s="505"/>
      <c r="W3624" s="505"/>
    </row>
    <row r="3625" spans="19:23" ht="12">
      <c r="S3625" s="505"/>
      <c r="T3625" s="505"/>
      <c r="U3625" s="505"/>
      <c r="V3625" s="505"/>
      <c r="W3625" s="505"/>
    </row>
    <row r="3626" spans="19:23" ht="12">
      <c r="S3626" s="505"/>
      <c r="T3626" s="505"/>
      <c r="U3626" s="505"/>
      <c r="V3626" s="505"/>
      <c r="W3626" s="505"/>
    </row>
    <row r="3627" spans="19:23" ht="12">
      <c r="S3627" s="505"/>
      <c r="T3627" s="505"/>
      <c r="U3627" s="505"/>
      <c r="V3627" s="505"/>
      <c r="W3627" s="505"/>
    </row>
    <row r="3628" spans="19:23" ht="12">
      <c r="S3628" s="505"/>
      <c r="T3628" s="505"/>
      <c r="U3628" s="505"/>
      <c r="V3628" s="505"/>
      <c r="W3628" s="505"/>
    </row>
    <row r="3629" spans="19:23" ht="12">
      <c r="S3629" s="505"/>
      <c r="T3629" s="505"/>
      <c r="U3629" s="505"/>
      <c r="V3629" s="505"/>
      <c r="W3629" s="505"/>
    </row>
    <row r="3630" spans="19:23" ht="12">
      <c r="S3630" s="505"/>
      <c r="T3630" s="505"/>
      <c r="U3630" s="505"/>
      <c r="V3630" s="505"/>
      <c r="W3630" s="505"/>
    </row>
    <row r="3631" spans="19:23" ht="12">
      <c r="S3631" s="505"/>
      <c r="T3631" s="505"/>
      <c r="U3631" s="505"/>
      <c r="V3631" s="505"/>
      <c r="W3631" s="505"/>
    </row>
    <row r="3632" spans="19:23" ht="12">
      <c r="S3632" s="505"/>
      <c r="T3632" s="505"/>
      <c r="U3632" s="505"/>
      <c r="V3632" s="505"/>
      <c r="W3632" s="505"/>
    </row>
    <row r="3633" spans="19:23" ht="12">
      <c r="S3633" s="505"/>
      <c r="T3633" s="505"/>
      <c r="U3633" s="505"/>
      <c r="V3633" s="505"/>
      <c r="W3633" s="505"/>
    </row>
    <row r="3634" spans="19:23" ht="12">
      <c r="S3634" s="505"/>
      <c r="T3634" s="505"/>
      <c r="U3634" s="505"/>
      <c r="V3634" s="505"/>
      <c r="W3634" s="505"/>
    </row>
    <row r="3635" spans="19:23" ht="12">
      <c r="S3635" s="505"/>
      <c r="T3635" s="505"/>
      <c r="U3635" s="505"/>
      <c r="V3635" s="505"/>
      <c r="W3635" s="505"/>
    </row>
    <row r="3636" spans="19:23" ht="12">
      <c r="S3636" s="505"/>
      <c r="T3636" s="505"/>
      <c r="U3636" s="505"/>
      <c r="V3636" s="505"/>
      <c r="W3636" s="505"/>
    </row>
    <row r="3637" spans="19:23" ht="12">
      <c r="S3637" s="505"/>
      <c r="T3637" s="505"/>
      <c r="U3637" s="505"/>
      <c r="V3637" s="505"/>
      <c r="W3637" s="505"/>
    </row>
    <row r="3638" spans="19:23" ht="12">
      <c r="S3638" s="505"/>
      <c r="T3638" s="505"/>
      <c r="U3638" s="505"/>
      <c r="V3638" s="505"/>
      <c r="W3638" s="505"/>
    </row>
    <row r="3639" spans="19:23" ht="12">
      <c r="S3639" s="505"/>
      <c r="T3639" s="505"/>
      <c r="U3639" s="505"/>
      <c r="V3639" s="505"/>
      <c r="W3639" s="505"/>
    </row>
    <row r="3640" spans="19:23" ht="12">
      <c r="S3640" s="505"/>
      <c r="T3640" s="505"/>
      <c r="U3640" s="505"/>
      <c r="V3640" s="505"/>
      <c r="W3640" s="505"/>
    </row>
    <row r="3641" spans="19:23" ht="12">
      <c r="S3641" s="505"/>
      <c r="T3641" s="505"/>
      <c r="U3641" s="505"/>
      <c r="V3641" s="505"/>
      <c r="W3641" s="505"/>
    </row>
    <row r="3642" spans="19:23" ht="12">
      <c r="S3642" s="505"/>
      <c r="T3642" s="505"/>
      <c r="U3642" s="505"/>
      <c r="V3642" s="505"/>
      <c r="W3642" s="505"/>
    </row>
    <row r="3643" spans="19:23" ht="12">
      <c r="S3643" s="505"/>
      <c r="T3643" s="505"/>
      <c r="U3643" s="505"/>
      <c r="V3643" s="505"/>
      <c r="W3643" s="505"/>
    </row>
    <row r="3644" spans="19:23" ht="12">
      <c r="S3644" s="505"/>
      <c r="T3644" s="505"/>
      <c r="U3644" s="505"/>
      <c r="V3644" s="505"/>
      <c r="W3644" s="505"/>
    </row>
    <row r="3645" spans="19:23" ht="12">
      <c r="S3645" s="505"/>
      <c r="T3645" s="505"/>
      <c r="U3645" s="505"/>
      <c r="V3645" s="505"/>
      <c r="W3645" s="505"/>
    </row>
    <row r="3646" spans="19:23" ht="12">
      <c r="S3646" s="505"/>
      <c r="T3646" s="505"/>
      <c r="U3646" s="505"/>
      <c r="V3646" s="505"/>
      <c r="W3646" s="505"/>
    </row>
    <row r="3647" spans="19:23" ht="12">
      <c r="S3647" s="505"/>
      <c r="T3647" s="505"/>
      <c r="U3647" s="505"/>
      <c r="V3647" s="505"/>
      <c r="W3647" s="505"/>
    </row>
    <row r="3648" spans="19:23" ht="12">
      <c r="S3648" s="505"/>
      <c r="T3648" s="505"/>
      <c r="U3648" s="505"/>
      <c r="V3648" s="505"/>
      <c r="W3648" s="505"/>
    </row>
    <row r="3649" spans="19:23" ht="12">
      <c r="S3649" s="505"/>
      <c r="T3649" s="505"/>
      <c r="U3649" s="505"/>
      <c r="V3649" s="505"/>
      <c r="W3649" s="505"/>
    </row>
    <row r="3650" spans="19:23" ht="12">
      <c r="S3650" s="505"/>
      <c r="T3650" s="505"/>
      <c r="U3650" s="505"/>
      <c r="V3650" s="505"/>
      <c r="W3650" s="505"/>
    </row>
    <row r="3651" spans="19:23" ht="12">
      <c r="S3651" s="505"/>
      <c r="T3651" s="505"/>
      <c r="U3651" s="505"/>
      <c r="V3651" s="505"/>
      <c r="W3651" s="505"/>
    </row>
    <row r="3652" spans="19:23" ht="12">
      <c r="S3652" s="505"/>
      <c r="T3652" s="505"/>
      <c r="U3652" s="505"/>
      <c r="V3652" s="505"/>
      <c r="W3652" s="505"/>
    </row>
    <row r="3653" spans="19:23" ht="12">
      <c r="S3653" s="505"/>
      <c r="T3653" s="505"/>
      <c r="U3653" s="505"/>
      <c r="V3653" s="505"/>
      <c r="W3653" s="505"/>
    </row>
    <row r="3654" spans="19:23" ht="12">
      <c r="S3654" s="505"/>
      <c r="T3654" s="505"/>
      <c r="U3654" s="505"/>
      <c r="V3654" s="505"/>
      <c r="W3654" s="505"/>
    </row>
    <row r="3655" spans="19:23" ht="12">
      <c r="S3655" s="505"/>
      <c r="T3655" s="505"/>
      <c r="U3655" s="505"/>
      <c r="V3655" s="505"/>
      <c r="W3655" s="505"/>
    </row>
    <row r="3656" spans="19:23" ht="12">
      <c r="S3656" s="505"/>
      <c r="T3656" s="505"/>
      <c r="U3656" s="505"/>
      <c r="V3656" s="505"/>
      <c r="W3656" s="505"/>
    </row>
    <row r="3657" spans="19:23" ht="12">
      <c r="S3657" s="505"/>
      <c r="T3657" s="505"/>
      <c r="U3657" s="505"/>
      <c r="V3657" s="505"/>
      <c r="W3657" s="505"/>
    </row>
    <row r="3658" spans="19:23" ht="12">
      <c r="S3658" s="505"/>
      <c r="T3658" s="505"/>
      <c r="U3658" s="505"/>
      <c r="V3658" s="505"/>
      <c r="W3658" s="505"/>
    </row>
    <row r="3659" spans="19:23" ht="12">
      <c r="S3659" s="505"/>
      <c r="T3659" s="505"/>
      <c r="U3659" s="505"/>
      <c r="V3659" s="505"/>
      <c r="W3659" s="505"/>
    </row>
    <row r="3660" spans="19:23" ht="12">
      <c r="S3660" s="505"/>
      <c r="T3660" s="505"/>
      <c r="U3660" s="505"/>
      <c r="V3660" s="505"/>
      <c r="W3660" s="505"/>
    </row>
    <row r="3661" spans="19:23" ht="12">
      <c r="S3661" s="505"/>
      <c r="T3661" s="505"/>
      <c r="U3661" s="505"/>
      <c r="V3661" s="505"/>
      <c r="W3661" s="505"/>
    </row>
    <row r="3662" spans="19:23" ht="12">
      <c r="S3662" s="505"/>
      <c r="T3662" s="505"/>
      <c r="U3662" s="505"/>
      <c r="V3662" s="505"/>
      <c r="W3662" s="505"/>
    </row>
    <row r="3663" spans="19:23" ht="12">
      <c r="S3663" s="505"/>
      <c r="T3663" s="505"/>
      <c r="U3663" s="505"/>
      <c r="V3663" s="505"/>
      <c r="W3663" s="505"/>
    </row>
    <row r="3664" spans="19:23" ht="12">
      <c r="S3664" s="505"/>
      <c r="T3664" s="505"/>
      <c r="U3664" s="505"/>
      <c r="V3664" s="505"/>
      <c r="W3664" s="505"/>
    </row>
    <row r="3665" spans="19:23" ht="12">
      <c r="S3665" s="505"/>
      <c r="T3665" s="505"/>
      <c r="U3665" s="505"/>
      <c r="V3665" s="505"/>
      <c r="W3665" s="505"/>
    </row>
    <row r="3666" spans="19:23" ht="12">
      <c r="S3666" s="505"/>
      <c r="T3666" s="505"/>
      <c r="U3666" s="505"/>
      <c r="V3666" s="505"/>
      <c r="W3666" s="505"/>
    </row>
    <row r="3667" spans="19:23" ht="12">
      <c r="S3667" s="505"/>
      <c r="T3667" s="505"/>
      <c r="U3667" s="505"/>
      <c r="V3667" s="505"/>
      <c r="W3667" s="505"/>
    </row>
    <row r="3668" spans="19:23" ht="12">
      <c r="S3668" s="505"/>
      <c r="T3668" s="505"/>
      <c r="U3668" s="505"/>
      <c r="V3668" s="505"/>
      <c r="W3668" s="505"/>
    </row>
    <row r="3669" spans="19:23" ht="12">
      <c r="S3669" s="505"/>
      <c r="T3669" s="505"/>
      <c r="U3669" s="505"/>
      <c r="V3669" s="505"/>
      <c r="W3669" s="505"/>
    </row>
    <row r="3670" spans="19:23" ht="12">
      <c r="S3670" s="505"/>
      <c r="T3670" s="505"/>
      <c r="U3670" s="505"/>
      <c r="V3670" s="505"/>
      <c r="W3670" s="505"/>
    </row>
    <row r="3671" spans="19:23" ht="12">
      <c r="S3671" s="505"/>
      <c r="T3671" s="505"/>
      <c r="U3671" s="505"/>
      <c r="V3671" s="505"/>
      <c r="W3671" s="505"/>
    </row>
    <row r="3672" spans="19:23" ht="12">
      <c r="S3672" s="505"/>
      <c r="T3672" s="505"/>
      <c r="U3672" s="505"/>
      <c r="V3672" s="505"/>
      <c r="W3672" s="505"/>
    </row>
    <row r="3673" spans="19:23" ht="12">
      <c r="S3673" s="505"/>
      <c r="T3673" s="505"/>
      <c r="U3673" s="505"/>
      <c r="V3673" s="505"/>
      <c r="W3673" s="505"/>
    </row>
    <row r="3674" spans="19:23" ht="12">
      <c r="S3674" s="505"/>
      <c r="T3674" s="505"/>
      <c r="U3674" s="505"/>
      <c r="V3674" s="505"/>
      <c r="W3674" s="505"/>
    </row>
    <row r="3675" spans="19:23" ht="12">
      <c r="S3675" s="505"/>
      <c r="T3675" s="505"/>
      <c r="U3675" s="505"/>
      <c r="V3675" s="505"/>
      <c r="W3675" s="505"/>
    </row>
    <row r="3676" spans="19:23" ht="12">
      <c r="S3676" s="505"/>
      <c r="T3676" s="505"/>
      <c r="U3676" s="505"/>
      <c r="V3676" s="505"/>
      <c r="W3676" s="505"/>
    </row>
    <row r="3677" spans="19:23" ht="12">
      <c r="S3677" s="505"/>
      <c r="T3677" s="505"/>
      <c r="U3677" s="505"/>
      <c r="V3677" s="505"/>
      <c r="W3677" s="505"/>
    </row>
    <row r="3678" spans="19:23" ht="12">
      <c r="S3678" s="505"/>
      <c r="T3678" s="505"/>
      <c r="U3678" s="505"/>
      <c r="V3678" s="505"/>
      <c r="W3678" s="505"/>
    </row>
    <row r="3679" spans="19:23" ht="12">
      <c r="S3679" s="505"/>
      <c r="T3679" s="505"/>
      <c r="U3679" s="505"/>
      <c r="V3679" s="505"/>
      <c r="W3679" s="505"/>
    </row>
    <row r="3680" spans="19:23" ht="12">
      <c r="S3680" s="505"/>
      <c r="T3680" s="505"/>
      <c r="U3680" s="505"/>
      <c r="V3680" s="505"/>
      <c r="W3680" s="505"/>
    </row>
    <row r="3681" spans="19:23" ht="12">
      <c r="S3681" s="505"/>
      <c r="T3681" s="505"/>
      <c r="U3681" s="505"/>
      <c r="V3681" s="505"/>
      <c r="W3681" s="505"/>
    </row>
    <row r="3682" spans="19:23" ht="12">
      <c r="S3682" s="505"/>
      <c r="T3682" s="505"/>
      <c r="U3682" s="505"/>
      <c r="V3682" s="505"/>
      <c r="W3682" s="505"/>
    </row>
    <row r="3683" spans="19:23" ht="12">
      <c r="S3683" s="505"/>
      <c r="T3683" s="505"/>
      <c r="U3683" s="505"/>
      <c r="V3683" s="505"/>
      <c r="W3683" s="505"/>
    </row>
    <row r="3684" spans="19:23" ht="12">
      <c r="S3684" s="505"/>
      <c r="T3684" s="505"/>
      <c r="U3684" s="505"/>
      <c r="V3684" s="505"/>
      <c r="W3684" s="505"/>
    </row>
    <row r="3685" spans="19:23" ht="12">
      <c r="S3685" s="505"/>
      <c r="T3685" s="505"/>
      <c r="U3685" s="505"/>
      <c r="V3685" s="505"/>
      <c r="W3685" s="505"/>
    </row>
    <row r="3686" spans="19:23" ht="12">
      <c r="S3686" s="505"/>
      <c r="T3686" s="505"/>
      <c r="U3686" s="505"/>
      <c r="V3686" s="505"/>
      <c r="W3686" s="505"/>
    </row>
    <row r="3687" spans="19:23" ht="12">
      <c r="S3687" s="505"/>
      <c r="T3687" s="505"/>
      <c r="U3687" s="505"/>
      <c r="V3687" s="505"/>
      <c r="W3687" s="505"/>
    </row>
    <row r="3688" spans="19:23" ht="12">
      <c r="S3688" s="505"/>
      <c r="T3688" s="505"/>
      <c r="U3688" s="505"/>
      <c r="V3688" s="505"/>
      <c r="W3688" s="505"/>
    </row>
    <row r="3689" spans="19:23" ht="12">
      <c r="S3689" s="505"/>
      <c r="T3689" s="505"/>
      <c r="U3689" s="505"/>
      <c r="V3689" s="505"/>
      <c r="W3689" s="505"/>
    </row>
    <row r="3690" spans="19:23" ht="12">
      <c r="S3690" s="505"/>
      <c r="T3690" s="505"/>
      <c r="U3690" s="505"/>
      <c r="V3690" s="505"/>
      <c r="W3690" s="505"/>
    </row>
    <row r="3691" spans="19:23" ht="12">
      <c r="S3691" s="505"/>
      <c r="T3691" s="505"/>
      <c r="U3691" s="505"/>
      <c r="V3691" s="505"/>
      <c r="W3691" s="505"/>
    </row>
    <row r="3692" spans="19:23" ht="12">
      <c r="S3692" s="505"/>
      <c r="T3692" s="505"/>
      <c r="U3692" s="505"/>
      <c r="V3692" s="505"/>
      <c r="W3692" s="505"/>
    </row>
    <row r="3693" spans="19:23" ht="12">
      <c r="S3693" s="505"/>
      <c r="T3693" s="505"/>
      <c r="U3693" s="505"/>
      <c r="V3693" s="505"/>
      <c r="W3693" s="505"/>
    </row>
    <row r="3694" spans="19:23" ht="12">
      <c r="S3694" s="505"/>
      <c r="T3694" s="505"/>
      <c r="U3694" s="505"/>
      <c r="V3694" s="505"/>
      <c r="W3694" s="505"/>
    </row>
    <row r="3695" spans="19:23" ht="12">
      <c r="S3695" s="505"/>
      <c r="T3695" s="505"/>
      <c r="U3695" s="505"/>
      <c r="V3695" s="505"/>
      <c r="W3695" s="505"/>
    </row>
    <row r="3696" spans="19:23" ht="12">
      <c r="S3696" s="505"/>
      <c r="T3696" s="505"/>
      <c r="U3696" s="505"/>
      <c r="V3696" s="505"/>
      <c r="W3696" s="505"/>
    </row>
    <row r="3697" spans="19:23" ht="12">
      <c r="S3697" s="505"/>
      <c r="T3697" s="505"/>
      <c r="U3697" s="505"/>
      <c r="V3697" s="505"/>
      <c r="W3697" s="505"/>
    </row>
    <row r="3698" spans="19:23" ht="12">
      <c r="S3698" s="505"/>
      <c r="T3698" s="505"/>
      <c r="U3698" s="505"/>
      <c r="V3698" s="505"/>
      <c r="W3698" s="505"/>
    </row>
    <row r="3699" spans="19:23" ht="12">
      <c r="S3699" s="505"/>
      <c r="T3699" s="505"/>
      <c r="U3699" s="505"/>
      <c r="V3699" s="505"/>
      <c r="W3699" s="505"/>
    </row>
    <row r="3700" spans="19:23" ht="12">
      <c r="S3700" s="505"/>
      <c r="T3700" s="505"/>
      <c r="U3700" s="505"/>
      <c r="V3700" s="505"/>
      <c r="W3700" s="505"/>
    </row>
    <row r="3701" spans="19:23" ht="12">
      <c r="S3701" s="505"/>
      <c r="T3701" s="505"/>
      <c r="U3701" s="505"/>
      <c r="V3701" s="505"/>
      <c r="W3701" s="505"/>
    </row>
    <row r="3702" spans="19:23" ht="12">
      <c r="S3702" s="505"/>
      <c r="T3702" s="505"/>
      <c r="U3702" s="505"/>
      <c r="V3702" s="505"/>
      <c r="W3702" s="505"/>
    </row>
    <row r="3703" spans="19:23" ht="12">
      <c r="S3703" s="505"/>
      <c r="T3703" s="505"/>
      <c r="U3703" s="505"/>
      <c r="V3703" s="505"/>
      <c r="W3703" s="505"/>
    </row>
    <row r="3704" spans="19:23" ht="12">
      <c r="S3704" s="505"/>
      <c r="T3704" s="505"/>
      <c r="U3704" s="505"/>
      <c r="V3704" s="505"/>
      <c r="W3704" s="505"/>
    </row>
    <row r="3705" spans="19:23" ht="12">
      <c r="S3705" s="505"/>
      <c r="T3705" s="505"/>
      <c r="U3705" s="505"/>
      <c r="V3705" s="505"/>
      <c r="W3705" s="505"/>
    </row>
    <row r="3706" spans="19:23" ht="12">
      <c r="S3706" s="505"/>
      <c r="T3706" s="505"/>
      <c r="U3706" s="505"/>
      <c r="V3706" s="505"/>
      <c r="W3706" s="505"/>
    </row>
    <row r="3707" spans="19:23" ht="12">
      <c r="S3707" s="505"/>
      <c r="T3707" s="505"/>
      <c r="U3707" s="505"/>
      <c r="V3707" s="505"/>
      <c r="W3707" s="505"/>
    </row>
    <row r="3708" spans="19:23" ht="12">
      <c r="S3708" s="505"/>
      <c r="T3708" s="505"/>
      <c r="U3708" s="505"/>
      <c r="V3708" s="505"/>
      <c r="W3708" s="505"/>
    </row>
    <row r="3709" spans="19:23" ht="12">
      <c r="S3709" s="505"/>
      <c r="T3709" s="505"/>
      <c r="U3709" s="505"/>
      <c r="V3709" s="505"/>
      <c r="W3709" s="505"/>
    </row>
    <row r="3710" spans="19:23" ht="12">
      <c r="S3710" s="505"/>
      <c r="T3710" s="505"/>
      <c r="U3710" s="505"/>
      <c r="V3710" s="505"/>
      <c r="W3710" s="505"/>
    </row>
    <row r="3711" spans="19:23" ht="12">
      <c r="S3711" s="505"/>
      <c r="T3711" s="505"/>
      <c r="U3711" s="505"/>
      <c r="V3711" s="505"/>
      <c r="W3711" s="505"/>
    </row>
    <row r="3712" spans="19:23" ht="12">
      <c r="S3712" s="505"/>
      <c r="T3712" s="505"/>
      <c r="U3712" s="505"/>
      <c r="V3712" s="505"/>
      <c r="W3712" s="505"/>
    </row>
    <row r="3713" spans="19:23" ht="12">
      <c r="S3713" s="505"/>
      <c r="T3713" s="505"/>
      <c r="U3713" s="505"/>
      <c r="V3713" s="505"/>
      <c r="W3713" s="505"/>
    </row>
    <row r="3714" spans="19:23" ht="12">
      <c r="S3714" s="505"/>
      <c r="T3714" s="505"/>
      <c r="U3714" s="505"/>
      <c r="V3714" s="505"/>
      <c r="W3714" s="505"/>
    </row>
    <row r="3715" spans="19:23" ht="12">
      <c r="S3715" s="505"/>
      <c r="T3715" s="505"/>
      <c r="U3715" s="505"/>
      <c r="V3715" s="505"/>
      <c r="W3715" s="505"/>
    </row>
    <row r="3716" spans="19:23" ht="12">
      <c r="S3716" s="505"/>
      <c r="T3716" s="505"/>
      <c r="U3716" s="505"/>
      <c r="V3716" s="505"/>
      <c r="W3716" s="505"/>
    </row>
    <row r="3717" spans="19:23" ht="12">
      <c r="S3717" s="505"/>
      <c r="T3717" s="505"/>
      <c r="U3717" s="505"/>
      <c r="V3717" s="505"/>
      <c r="W3717" s="505"/>
    </row>
    <row r="3718" spans="19:23" ht="12">
      <c r="S3718" s="505"/>
      <c r="T3718" s="505"/>
      <c r="U3718" s="505"/>
      <c r="V3718" s="505"/>
      <c r="W3718" s="505"/>
    </row>
    <row r="3719" spans="19:23" ht="12">
      <c r="S3719" s="505"/>
      <c r="T3719" s="505"/>
      <c r="U3719" s="505"/>
      <c r="V3719" s="505"/>
      <c r="W3719" s="505"/>
    </row>
    <row r="3720" spans="19:23" ht="12">
      <c r="S3720" s="505"/>
      <c r="T3720" s="505"/>
      <c r="U3720" s="505"/>
      <c r="V3720" s="505"/>
      <c r="W3720" s="505"/>
    </row>
    <row r="3721" spans="19:23" ht="12">
      <c r="S3721" s="505"/>
      <c r="T3721" s="505"/>
      <c r="U3721" s="505"/>
      <c r="V3721" s="505"/>
      <c r="W3721" s="505"/>
    </row>
    <row r="3722" spans="19:23" ht="12">
      <c r="S3722" s="505"/>
      <c r="T3722" s="505"/>
      <c r="U3722" s="505"/>
      <c r="V3722" s="505"/>
      <c r="W3722" s="505"/>
    </row>
    <row r="3723" spans="19:23" ht="12">
      <c r="S3723" s="505"/>
      <c r="T3723" s="505"/>
      <c r="U3723" s="505"/>
      <c r="V3723" s="505"/>
      <c r="W3723" s="505"/>
    </row>
    <row r="3724" spans="19:23" ht="12">
      <c r="S3724" s="505"/>
      <c r="T3724" s="505"/>
      <c r="U3724" s="505"/>
      <c r="V3724" s="505"/>
      <c r="W3724" s="505"/>
    </row>
    <row r="3725" spans="19:23" ht="12">
      <c r="S3725" s="505"/>
      <c r="T3725" s="505"/>
      <c r="U3725" s="505"/>
      <c r="V3725" s="505"/>
      <c r="W3725" s="505"/>
    </row>
    <row r="3726" spans="19:23" ht="12">
      <c r="S3726" s="505"/>
      <c r="T3726" s="505"/>
      <c r="U3726" s="505"/>
      <c r="V3726" s="505"/>
      <c r="W3726" s="505"/>
    </row>
    <row r="3727" spans="19:23" ht="12">
      <c r="S3727" s="505"/>
      <c r="T3727" s="505"/>
      <c r="U3727" s="505"/>
      <c r="V3727" s="505"/>
      <c r="W3727" s="505"/>
    </row>
    <row r="3728" spans="19:23" ht="12">
      <c r="S3728" s="505"/>
      <c r="T3728" s="505"/>
      <c r="U3728" s="505"/>
      <c r="V3728" s="505"/>
      <c r="W3728" s="505"/>
    </row>
    <row r="3729" spans="19:23" ht="12">
      <c r="S3729" s="505"/>
      <c r="T3729" s="505"/>
      <c r="U3729" s="505"/>
      <c r="V3729" s="505"/>
      <c r="W3729" s="505"/>
    </row>
    <row r="3730" spans="19:23" ht="12">
      <c r="S3730" s="505"/>
      <c r="T3730" s="505"/>
      <c r="U3730" s="505"/>
      <c r="V3730" s="505"/>
      <c r="W3730" s="505"/>
    </row>
    <row r="3731" spans="19:23" ht="12">
      <c r="S3731" s="505"/>
      <c r="T3731" s="505"/>
      <c r="U3731" s="505"/>
      <c r="V3731" s="505"/>
      <c r="W3731" s="505"/>
    </row>
    <row r="3732" spans="19:23" ht="12">
      <c r="S3732" s="505"/>
      <c r="T3732" s="505"/>
      <c r="U3732" s="505"/>
      <c r="V3732" s="505"/>
      <c r="W3732" s="505"/>
    </row>
    <row r="3733" spans="19:23" ht="12">
      <c r="S3733" s="505"/>
      <c r="T3733" s="505"/>
      <c r="U3733" s="505"/>
      <c r="V3733" s="505"/>
      <c r="W3733" s="505"/>
    </row>
    <row r="3734" spans="19:23" ht="12">
      <c r="S3734" s="505"/>
      <c r="T3734" s="505"/>
      <c r="U3734" s="505"/>
      <c r="V3734" s="505"/>
      <c r="W3734" s="505"/>
    </row>
    <row r="3735" spans="19:23" ht="12">
      <c r="S3735" s="505"/>
      <c r="T3735" s="505"/>
      <c r="U3735" s="505"/>
      <c r="V3735" s="505"/>
      <c r="W3735" s="505"/>
    </row>
    <row r="3736" spans="19:23" ht="12">
      <c r="S3736" s="505"/>
      <c r="T3736" s="505"/>
      <c r="U3736" s="505"/>
      <c r="V3736" s="505"/>
      <c r="W3736" s="505"/>
    </row>
    <row r="3737" spans="19:23" ht="12">
      <c r="S3737" s="505"/>
      <c r="T3737" s="505"/>
      <c r="U3737" s="505"/>
      <c r="V3737" s="505"/>
      <c r="W3737" s="505"/>
    </row>
    <row r="3738" spans="19:23" ht="12">
      <c r="S3738" s="505"/>
      <c r="T3738" s="505"/>
      <c r="U3738" s="505"/>
      <c r="V3738" s="505"/>
      <c r="W3738" s="505"/>
    </row>
    <row r="3739" spans="19:23" ht="12">
      <c r="S3739" s="505"/>
      <c r="T3739" s="505"/>
      <c r="U3739" s="505"/>
      <c r="V3739" s="505"/>
      <c r="W3739" s="505"/>
    </row>
    <row r="3740" spans="19:23" ht="12">
      <c r="S3740" s="505"/>
      <c r="T3740" s="505"/>
      <c r="U3740" s="505"/>
      <c r="V3740" s="505"/>
      <c r="W3740" s="505"/>
    </row>
    <row r="3741" spans="19:23" ht="12">
      <c r="S3741" s="505"/>
      <c r="T3741" s="505"/>
      <c r="U3741" s="505"/>
      <c r="V3741" s="505"/>
      <c r="W3741" s="505"/>
    </row>
    <row r="3742" spans="19:23" ht="12">
      <c r="S3742" s="505"/>
      <c r="T3742" s="505"/>
      <c r="U3742" s="505"/>
      <c r="V3742" s="505"/>
      <c r="W3742" s="505"/>
    </row>
    <row r="3743" spans="19:23" ht="12">
      <c r="S3743" s="505"/>
      <c r="T3743" s="505"/>
      <c r="U3743" s="505"/>
      <c r="V3743" s="505"/>
      <c r="W3743" s="505"/>
    </row>
    <row r="3744" spans="19:23" ht="12">
      <c r="S3744" s="505"/>
      <c r="T3744" s="505"/>
      <c r="U3744" s="505"/>
      <c r="V3744" s="505"/>
      <c r="W3744" s="505"/>
    </row>
    <row r="3745" spans="19:23" ht="12">
      <c r="S3745" s="505"/>
      <c r="T3745" s="505"/>
      <c r="U3745" s="505"/>
      <c r="V3745" s="505"/>
      <c r="W3745" s="505"/>
    </row>
    <row r="3746" spans="19:23" ht="12">
      <c r="S3746" s="505"/>
      <c r="T3746" s="505"/>
      <c r="U3746" s="505"/>
      <c r="V3746" s="505"/>
      <c r="W3746" s="505"/>
    </row>
    <row r="3747" spans="19:23" ht="12">
      <c r="S3747" s="505"/>
      <c r="T3747" s="505"/>
      <c r="U3747" s="505"/>
      <c r="V3747" s="505"/>
      <c r="W3747" s="505"/>
    </row>
    <row r="3748" spans="19:23" ht="12">
      <c r="S3748" s="505"/>
      <c r="T3748" s="505"/>
      <c r="U3748" s="505"/>
      <c r="V3748" s="505"/>
      <c r="W3748" s="505"/>
    </row>
    <row r="3749" spans="19:23" ht="12">
      <c r="S3749" s="505"/>
      <c r="T3749" s="505"/>
      <c r="U3749" s="505"/>
      <c r="V3749" s="505"/>
      <c r="W3749" s="505"/>
    </row>
    <row r="3750" spans="19:23" ht="12">
      <c r="S3750" s="505"/>
      <c r="T3750" s="505"/>
      <c r="U3750" s="505"/>
      <c r="V3750" s="505"/>
      <c r="W3750" s="505"/>
    </row>
    <row r="3751" spans="19:23" ht="12">
      <c r="S3751" s="505"/>
      <c r="T3751" s="505"/>
      <c r="U3751" s="505"/>
      <c r="V3751" s="505"/>
      <c r="W3751" s="505"/>
    </row>
    <row r="3752" spans="19:23" ht="12">
      <c r="S3752" s="505"/>
      <c r="T3752" s="505"/>
      <c r="U3752" s="505"/>
      <c r="V3752" s="505"/>
      <c r="W3752" s="505"/>
    </row>
    <row r="3753" spans="19:23" ht="12">
      <c r="S3753" s="505"/>
      <c r="T3753" s="505"/>
      <c r="U3753" s="505"/>
      <c r="V3753" s="505"/>
      <c r="W3753" s="505"/>
    </row>
    <row r="3754" spans="19:23" ht="12">
      <c r="S3754" s="505"/>
      <c r="T3754" s="505"/>
      <c r="U3754" s="505"/>
      <c r="V3754" s="505"/>
      <c r="W3754" s="505"/>
    </row>
    <row r="3755" spans="19:23" ht="12">
      <c r="S3755" s="505"/>
      <c r="T3755" s="505"/>
      <c r="U3755" s="505"/>
      <c r="V3755" s="505"/>
      <c r="W3755" s="505"/>
    </row>
    <row r="3756" spans="19:23" ht="12">
      <c r="S3756" s="505"/>
      <c r="T3756" s="505"/>
      <c r="U3756" s="505"/>
      <c r="V3756" s="505"/>
      <c r="W3756" s="505"/>
    </row>
    <row r="3757" spans="19:23" ht="12">
      <c r="S3757" s="505"/>
      <c r="T3757" s="505"/>
      <c r="U3757" s="505"/>
      <c r="V3757" s="505"/>
      <c r="W3757" s="505"/>
    </row>
    <row r="3758" spans="19:23" ht="12">
      <c r="S3758" s="505"/>
      <c r="T3758" s="505"/>
      <c r="U3758" s="505"/>
      <c r="V3758" s="505"/>
      <c r="W3758" s="505"/>
    </row>
    <row r="3759" spans="19:23" ht="12">
      <c r="S3759" s="505"/>
      <c r="T3759" s="505"/>
      <c r="U3759" s="505"/>
      <c r="V3759" s="505"/>
      <c r="W3759" s="505"/>
    </row>
    <row r="3760" spans="19:23" ht="12">
      <c r="S3760" s="505"/>
      <c r="T3760" s="505"/>
      <c r="U3760" s="505"/>
      <c r="V3760" s="505"/>
      <c r="W3760" s="505"/>
    </row>
    <row r="3761" spans="19:23" ht="12">
      <c r="S3761" s="505"/>
      <c r="T3761" s="505"/>
      <c r="U3761" s="505"/>
      <c r="V3761" s="505"/>
      <c r="W3761" s="505"/>
    </row>
    <row r="3762" spans="19:23" ht="12">
      <c r="S3762" s="505"/>
      <c r="T3762" s="505"/>
      <c r="U3762" s="505"/>
      <c r="V3762" s="505"/>
      <c r="W3762" s="505"/>
    </row>
    <row r="3763" spans="19:23" ht="12">
      <c r="S3763" s="505"/>
      <c r="T3763" s="505"/>
      <c r="U3763" s="505"/>
      <c r="V3763" s="505"/>
      <c r="W3763" s="505"/>
    </row>
    <row r="3764" spans="19:23" ht="12">
      <c r="S3764" s="505"/>
      <c r="T3764" s="505"/>
      <c r="U3764" s="505"/>
      <c r="V3764" s="505"/>
      <c r="W3764" s="505"/>
    </row>
    <row r="3765" spans="19:23" ht="12">
      <c r="S3765" s="505"/>
      <c r="T3765" s="505"/>
      <c r="U3765" s="505"/>
      <c r="V3765" s="505"/>
      <c r="W3765" s="505"/>
    </row>
    <row r="3766" spans="19:23" ht="12">
      <c r="S3766" s="505"/>
      <c r="T3766" s="505"/>
      <c r="U3766" s="505"/>
      <c r="V3766" s="505"/>
      <c r="W3766" s="505"/>
    </row>
    <row r="3767" spans="19:23" ht="12">
      <c r="S3767" s="505"/>
      <c r="T3767" s="505"/>
      <c r="U3767" s="505"/>
      <c r="V3767" s="505"/>
      <c r="W3767" s="505"/>
    </row>
    <row r="3768" spans="19:23" ht="12">
      <c r="S3768" s="505"/>
      <c r="T3768" s="505"/>
      <c r="U3768" s="505"/>
      <c r="V3768" s="505"/>
      <c r="W3768" s="505"/>
    </row>
    <row r="3769" spans="19:23" ht="12">
      <c r="S3769" s="505"/>
      <c r="T3769" s="505"/>
      <c r="U3769" s="505"/>
      <c r="V3769" s="505"/>
      <c r="W3769" s="505"/>
    </row>
    <row r="3770" spans="19:23" ht="12">
      <c r="S3770" s="505"/>
      <c r="T3770" s="505"/>
      <c r="U3770" s="505"/>
      <c r="V3770" s="505"/>
      <c r="W3770" s="505"/>
    </row>
    <row r="3771" spans="19:23" ht="12">
      <c r="S3771" s="505"/>
      <c r="T3771" s="505"/>
      <c r="U3771" s="505"/>
      <c r="V3771" s="505"/>
      <c r="W3771" s="505"/>
    </row>
    <row r="3772" spans="19:23" ht="12">
      <c r="S3772" s="505"/>
      <c r="T3772" s="505"/>
      <c r="U3772" s="505"/>
      <c r="V3772" s="505"/>
      <c r="W3772" s="505"/>
    </row>
    <row r="3773" spans="19:23" ht="12">
      <c r="S3773" s="505"/>
      <c r="T3773" s="505"/>
      <c r="U3773" s="505"/>
      <c r="V3773" s="505"/>
      <c r="W3773" s="505"/>
    </row>
    <row r="3774" spans="19:23" ht="12">
      <c r="S3774" s="505"/>
      <c r="T3774" s="505"/>
      <c r="U3774" s="505"/>
      <c r="V3774" s="505"/>
      <c r="W3774" s="505"/>
    </row>
    <row r="3775" spans="19:23" ht="12">
      <c r="S3775" s="505"/>
      <c r="T3775" s="505"/>
      <c r="U3775" s="505"/>
      <c r="V3775" s="505"/>
      <c r="W3775" s="505"/>
    </row>
    <row r="3776" spans="19:23" ht="12">
      <c r="S3776" s="505"/>
      <c r="T3776" s="505"/>
      <c r="U3776" s="505"/>
      <c r="V3776" s="505"/>
      <c r="W3776" s="505"/>
    </row>
    <row r="3777" spans="19:23" ht="12">
      <c r="S3777" s="505"/>
      <c r="T3777" s="505"/>
      <c r="U3777" s="505"/>
      <c r="V3777" s="505"/>
      <c r="W3777" s="505"/>
    </row>
    <row r="3778" spans="19:23" ht="12">
      <c r="S3778" s="505"/>
      <c r="T3778" s="505"/>
      <c r="U3778" s="505"/>
      <c r="V3778" s="505"/>
      <c r="W3778" s="505"/>
    </row>
    <row r="3779" spans="19:23" ht="12">
      <c r="S3779" s="505"/>
      <c r="T3779" s="505"/>
      <c r="U3779" s="505"/>
      <c r="V3779" s="505"/>
      <c r="W3779" s="505"/>
    </row>
    <row r="3780" spans="19:23" ht="12">
      <c r="S3780" s="505"/>
      <c r="T3780" s="505"/>
      <c r="U3780" s="505"/>
      <c r="V3780" s="505"/>
      <c r="W3780" s="505"/>
    </row>
    <row r="3781" spans="19:23" ht="12">
      <c r="S3781" s="505"/>
      <c r="T3781" s="505"/>
      <c r="U3781" s="505"/>
      <c r="V3781" s="505"/>
      <c r="W3781" s="505"/>
    </row>
    <row r="3782" spans="19:23" ht="12">
      <c r="S3782" s="505"/>
      <c r="T3782" s="505"/>
      <c r="U3782" s="505"/>
      <c r="V3782" s="505"/>
      <c r="W3782" s="505"/>
    </row>
    <row r="3783" spans="19:23" ht="12">
      <c r="S3783" s="505"/>
      <c r="T3783" s="505"/>
      <c r="U3783" s="505"/>
      <c r="V3783" s="505"/>
      <c r="W3783" s="505"/>
    </row>
    <row r="3784" spans="19:23" ht="12">
      <c r="S3784" s="505"/>
      <c r="T3784" s="505"/>
      <c r="U3784" s="505"/>
      <c r="V3784" s="505"/>
      <c r="W3784" s="505"/>
    </row>
    <row r="3785" spans="19:23" ht="12">
      <c r="S3785" s="505"/>
      <c r="T3785" s="505"/>
      <c r="U3785" s="505"/>
      <c r="V3785" s="505"/>
      <c r="W3785" s="505"/>
    </row>
    <row r="3786" spans="19:23" ht="12">
      <c r="S3786" s="505"/>
      <c r="T3786" s="505"/>
      <c r="U3786" s="505"/>
      <c r="V3786" s="505"/>
      <c r="W3786" s="505"/>
    </row>
    <row r="3787" spans="19:23" ht="12">
      <c r="S3787" s="505"/>
      <c r="T3787" s="505"/>
      <c r="U3787" s="505"/>
      <c r="V3787" s="505"/>
      <c r="W3787" s="505"/>
    </row>
    <row r="3788" spans="19:23" ht="12">
      <c r="S3788" s="505"/>
      <c r="T3788" s="505"/>
      <c r="U3788" s="505"/>
      <c r="V3788" s="505"/>
      <c r="W3788" s="505"/>
    </row>
    <row r="3789" spans="19:23" ht="12">
      <c r="S3789" s="505"/>
      <c r="T3789" s="505"/>
      <c r="U3789" s="505"/>
      <c r="V3789" s="505"/>
      <c r="W3789" s="505"/>
    </row>
    <row r="3790" spans="19:23" ht="12">
      <c r="S3790" s="505"/>
      <c r="T3790" s="505"/>
      <c r="U3790" s="505"/>
      <c r="V3790" s="505"/>
      <c r="W3790" s="505"/>
    </row>
    <row r="3791" spans="19:23" ht="12">
      <c r="S3791" s="505"/>
      <c r="T3791" s="505"/>
      <c r="U3791" s="505"/>
      <c r="V3791" s="505"/>
      <c r="W3791" s="505"/>
    </row>
    <row r="3792" spans="19:23" ht="12">
      <c r="S3792" s="505"/>
      <c r="T3792" s="505"/>
      <c r="U3792" s="505"/>
      <c r="V3792" s="505"/>
      <c r="W3792" s="505"/>
    </row>
    <row r="3793" spans="19:23" ht="12">
      <c r="S3793" s="505"/>
      <c r="T3793" s="505"/>
      <c r="U3793" s="505"/>
      <c r="V3793" s="505"/>
      <c r="W3793" s="505"/>
    </row>
    <row r="3794" spans="19:23" ht="12">
      <c r="S3794" s="505"/>
      <c r="T3794" s="505"/>
      <c r="U3794" s="505"/>
      <c r="V3794" s="505"/>
      <c r="W3794" s="505"/>
    </row>
    <row r="3795" spans="19:23" ht="12">
      <c r="S3795" s="505"/>
      <c r="T3795" s="505"/>
      <c r="U3795" s="505"/>
      <c r="V3795" s="505"/>
      <c r="W3795" s="505"/>
    </row>
    <row r="3796" spans="19:23" ht="12">
      <c r="S3796" s="505"/>
      <c r="T3796" s="505"/>
      <c r="U3796" s="505"/>
      <c r="V3796" s="505"/>
      <c r="W3796" s="505"/>
    </row>
    <row r="3797" spans="19:23" ht="12">
      <c r="S3797" s="505"/>
      <c r="T3797" s="505"/>
      <c r="U3797" s="505"/>
      <c r="V3797" s="505"/>
      <c r="W3797" s="505"/>
    </row>
    <row r="3798" spans="19:23" ht="12">
      <c r="S3798" s="505"/>
      <c r="T3798" s="505"/>
      <c r="U3798" s="505"/>
      <c r="V3798" s="505"/>
      <c r="W3798" s="505"/>
    </row>
    <row r="3799" spans="19:23" ht="12">
      <c r="S3799" s="505"/>
      <c r="T3799" s="505"/>
      <c r="U3799" s="505"/>
      <c r="V3799" s="505"/>
      <c r="W3799" s="505"/>
    </row>
    <row r="3800" spans="19:23" ht="12">
      <c r="S3800" s="505"/>
      <c r="T3800" s="505"/>
      <c r="U3800" s="505"/>
      <c r="V3800" s="505"/>
      <c r="W3800" s="505"/>
    </row>
    <row r="3801" spans="19:23" ht="12">
      <c r="S3801" s="505"/>
      <c r="T3801" s="505"/>
      <c r="U3801" s="505"/>
      <c r="V3801" s="505"/>
      <c r="W3801" s="505"/>
    </row>
    <row r="3802" spans="19:23" ht="12">
      <c r="S3802" s="505"/>
      <c r="T3802" s="505"/>
      <c r="U3802" s="505"/>
      <c r="V3802" s="505"/>
      <c r="W3802" s="505"/>
    </row>
    <row r="3803" spans="19:23" ht="12">
      <c r="S3803" s="505"/>
      <c r="T3803" s="505"/>
      <c r="U3803" s="505"/>
      <c r="V3803" s="505"/>
      <c r="W3803" s="505"/>
    </row>
    <row r="3804" spans="19:23" ht="12">
      <c r="S3804" s="505"/>
      <c r="T3804" s="505"/>
      <c r="U3804" s="505"/>
      <c r="V3804" s="505"/>
      <c r="W3804" s="505"/>
    </row>
    <row r="3805" spans="19:23" ht="12">
      <c r="S3805" s="505"/>
      <c r="T3805" s="505"/>
      <c r="U3805" s="505"/>
      <c r="V3805" s="505"/>
      <c r="W3805" s="505"/>
    </row>
    <row r="3806" spans="19:23" ht="12">
      <c r="S3806" s="505"/>
      <c r="T3806" s="505"/>
      <c r="U3806" s="505"/>
      <c r="V3806" s="505"/>
      <c r="W3806" s="505"/>
    </row>
    <row r="3807" spans="19:23" ht="12">
      <c r="S3807" s="505"/>
      <c r="T3807" s="505"/>
      <c r="U3807" s="505"/>
      <c r="V3807" s="505"/>
      <c r="W3807" s="505"/>
    </row>
    <row r="3808" spans="19:23" ht="12">
      <c r="S3808" s="505"/>
      <c r="T3808" s="505"/>
      <c r="U3808" s="505"/>
      <c r="V3808" s="505"/>
      <c r="W3808" s="505"/>
    </row>
    <row r="3809" spans="19:23" ht="12">
      <c r="S3809" s="505"/>
      <c r="T3809" s="505"/>
      <c r="U3809" s="505"/>
      <c r="V3809" s="505"/>
      <c r="W3809" s="505"/>
    </row>
    <row r="3810" spans="19:23" ht="12">
      <c r="S3810" s="505"/>
      <c r="T3810" s="505"/>
      <c r="U3810" s="505"/>
      <c r="V3810" s="505"/>
      <c r="W3810" s="505"/>
    </row>
    <row r="3811" spans="19:23" ht="12">
      <c r="S3811" s="505"/>
      <c r="T3811" s="505"/>
      <c r="U3811" s="505"/>
      <c r="V3811" s="505"/>
      <c r="W3811" s="505"/>
    </row>
    <row r="3812" spans="19:23" ht="12">
      <c r="S3812" s="505"/>
      <c r="T3812" s="505"/>
      <c r="U3812" s="505"/>
      <c r="V3812" s="505"/>
      <c r="W3812" s="505"/>
    </row>
    <row r="3813" spans="19:23" ht="12">
      <c r="S3813" s="505"/>
      <c r="T3813" s="505"/>
      <c r="U3813" s="505"/>
      <c r="V3813" s="505"/>
      <c r="W3813" s="505"/>
    </row>
    <row r="3814" spans="19:23" ht="12">
      <c r="S3814" s="505"/>
      <c r="T3814" s="505"/>
      <c r="U3814" s="505"/>
      <c r="V3814" s="505"/>
      <c r="W3814" s="505"/>
    </row>
    <row r="3815" spans="19:23" ht="12">
      <c r="S3815" s="505"/>
      <c r="T3815" s="505"/>
      <c r="U3815" s="505"/>
      <c r="V3815" s="505"/>
      <c r="W3815" s="505"/>
    </row>
    <row r="3816" spans="19:23" ht="12">
      <c r="S3816" s="505"/>
      <c r="T3816" s="505"/>
      <c r="U3816" s="505"/>
      <c r="V3816" s="505"/>
      <c r="W3816" s="505"/>
    </row>
    <row r="3817" spans="19:23" ht="12">
      <c r="S3817" s="505"/>
      <c r="T3817" s="505"/>
      <c r="U3817" s="505"/>
      <c r="V3817" s="505"/>
      <c r="W3817" s="505"/>
    </row>
    <row r="3818" spans="19:23" ht="12">
      <c r="S3818" s="505"/>
      <c r="T3818" s="505"/>
      <c r="U3818" s="505"/>
      <c r="V3818" s="505"/>
      <c r="W3818" s="505"/>
    </row>
    <row r="3819" spans="19:23" ht="12">
      <c r="S3819" s="505"/>
      <c r="T3819" s="505"/>
      <c r="U3819" s="505"/>
      <c r="V3819" s="505"/>
      <c r="W3819" s="505"/>
    </row>
    <row r="3820" spans="19:23" ht="12">
      <c r="S3820" s="505"/>
      <c r="T3820" s="505"/>
      <c r="U3820" s="505"/>
      <c r="V3820" s="505"/>
      <c r="W3820" s="505"/>
    </row>
    <row r="3821" spans="19:23" ht="12">
      <c r="S3821" s="505"/>
      <c r="T3821" s="505"/>
      <c r="U3821" s="505"/>
      <c r="V3821" s="505"/>
      <c r="W3821" s="505"/>
    </row>
    <row r="3822" spans="19:23" ht="12">
      <c r="S3822" s="505"/>
      <c r="T3822" s="505"/>
      <c r="U3822" s="505"/>
      <c r="V3822" s="505"/>
      <c r="W3822" s="505"/>
    </row>
    <row r="3823" spans="19:23" ht="12">
      <c r="S3823" s="505"/>
      <c r="T3823" s="505"/>
      <c r="U3823" s="505"/>
      <c r="V3823" s="505"/>
      <c r="W3823" s="505"/>
    </row>
    <row r="3824" spans="19:23" ht="12">
      <c r="S3824" s="505"/>
      <c r="T3824" s="505"/>
      <c r="U3824" s="505"/>
      <c r="V3824" s="505"/>
      <c r="W3824" s="505"/>
    </row>
    <row r="3825" spans="19:23" ht="12">
      <c r="S3825" s="505"/>
      <c r="T3825" s="505"/>
      <c r="U3825" s="505"/>
      <c r="V3825" s="505"/>
      <c r="W3825" s="505"/>
    </row>
    <row r="3826" spans="19:23" ht="12">
      <c r="S3826" s="505"/>
      <c r="T3826" s="505"/>
      <c r="U3826" s="505"/>
      <c r="V3826" s="505"/>
      <c r="W3826" s="505"/>
    </row>
    <row r="3827" spans="19:23" ht="12">
      <c r="S3827" s="505"/>
      <c r="T3827" s="505"/>
      <c r="U3827" s="505"/>
      <c r="V3827" s="505"/>
      <c r="W3827" s="505"/>
    </row>
    <row r="3828" spans="19:23" ht="12">
      <c r="S3828" s="505"/>
      <c r="T3828" s="505"/>
      <c r="U3828" s="505"/>
      <c r="V3828" s="505"/>
      <c r="W3828" s="505"/>
    </row>
    <row r="3829" spans="19:23" ht="12">
      <c r="S3829" s="505"/>
      <c r="T3829" s="505"/>
      <c r="U3829" s="505"/>
      <c r="V3829" s="505"/>
      <c r="W3829" s="505"/>
    </row>
    <row r="3830" spans="19:23" ht="12">
      <c r="S3830" s="505"/>
      <c r="T3830" s="505"/>
      <c r="U3830" s="505"/>
      <c r="V3830" s="505"/>
      <c r="W3830" s="505"/>
    </row>
    <row r="3831" spans="19:23" ht="12">
      <c r="S3831" s="505"/>
      <c r="T3831" s="505"/>
      <c r="U3831" s="505"/>
      <c r="V3831" s="505"/>
      <c r="W3831" s="505"/>
    </row>
    <row r="3832" spans="19:23" ht="12">
      <c r="S3832" s="505"/>
      <c r="T3832" s="505"/>
      <c r="U3832" s="505"/>
      <c r="V3832" s="505"/>
      <c r="W3832" s="505"/>
    </row>
    <row r="3833" spans="19:23" ht="12">
      <c r="S3833" s="505"/>
      <c r="T3833" s="505"/>
      <c r="U3833" s="505"/>
      <c r="V3833" s="505"/>
      <c r="W3833" s="505"/>
    </row>
    <row r="3834" spans="19:23" ht="12">
      <c r="S3834" s="505"/>
      <c r="T3834" s="505"/>
      <c r="U3834" s="505"/>
      <c r="V3834" s="505"/>
      <c r="W3834" s="505"/>
    </row>
    <row r="3835" spans="19:23" ht="12">
      <c r="S3835" s="505"/>
      <c r="T3835" s="505"/>
      <c r="U3835" s="505"/>
      <c r="V3835" s="505"/>
      <c r="W3835" s="505"/>
    </row>
    <row r="3836" spans="19:23" ht="12">
      <c r="S3836" s="505"/>
      <c r="T3836" s="505"/>
      <c r="U3836" s="505"/>
      <c r="V3836" s="505"/>
      <c r="W3836" s="505"/>
    </row>
    <row r="3837" spans="19:23" ht="12">
      <c r="S3837" s="505"/>
      <c r="T3837" s="505"/>
      <c r="U3837" s="505"/>
      <c r="V3837" s="505"/>
      <c r="W3837" s="505"/>
    </row>
    <row r="3838" spans="19:23" ht="12">
      <c r="S3838" s="505"/>
      <c r="T3838" s="505"/>
      <c r="U3838" s="505"/>
      <c r="V3838" s="505"/>
      <c r="W3838" s="505"/>
    </row>
    <row r="3839" spans="19:23" ht="12">
      <c r="S3839" s="505"/>
      <c r="T3839" s="505"/>
      <c r="U3839" s="505"/>
      <c r="V3839" s="505"/>
      <c r="W3839" s="505"/>
    </row>
    <row r="3840" spans="19:23" ht="12">
      <c r="S3840" s="505"/>
      <c r="T3840" s="505"/>
      <c r="U3840" s="505"/>
      <c r="V3840" s="505"/>
      <c r="W3840" s="505"/>
    </row>
    <row r="3841" spans="19:23" ht="12">
      <c r="S3841" s="505"/>
      <c r="T3841" s="505"/>
      <c r="U3841" s="505"/>
      <c r="V3841" s="505"/>
      <c r="W3841" s="505"/>
    </row>
    <row r="3842" spans="19:23" ht="12">
      <c r="S3842" s="505"/>
      <c r="T3842" s="505"/>
      <c r="U3842" s="505"/>
      <c r="V3842" s="505"/>
      <c r="W3842" s="505"/>
    </row>
    <row r="3843" spans="19:23" ht="12">
      <c r="S3843" s="505"/>
      <c r="T3843" s="505"/>
      <c r="U3843" s="505"/>
      <c r="V3843" s="505"/>
      <c r="W3843" s="505"/>
    </row>
    <row r="3844" spans="19:23" ht="12">
      <c r="S3844" s="505"/>
      <c r="T3844" s="505"/>
      <c r="U3844" s="505"/>
      <c r="V3844" s="505"/>
      <c r="W3844" s="505"/>
    </row>
    <row r="3845" spans="19:23" ht="12">
      <c r="S3845" s="505"/>
      <c r="T3845" s="505"/>
      <c r="U3845" s="505"/>
      <c r="V3845" s="505"/>
      <c r="W3845" s="505"/>
    </row>
    <row r="3846" spans="19:23" ht="12">
      <c r="S3846" s="505"/>
      <c r="T3846" s="505"/>
      <c r="U3846" s="505"/>
      <c r="V3846" s="505"/>
      <c r="W3846" s="505"/>
    </row>
    <row r="3847" spans="19:23" ht="12">
      <c r="S3847" s="505"/>
      <c r="T3847" s="505"/>
      <c r="U3847" s="505"/>
      <c r="V3847" s="505"/>
      <c r="W3847" s="505"/>
    </row>
    <row r="3848" spans="19:23" ht="12">
      <c r="S3848" s="505"/>
      <c r="T3848" s="505"/>
      <c r="U3848" s="505"/>
      <c r="V3848" s="505"/>
      <c r="W3848" s="505"/>
    </row>
    <row r="3849" spans="19:23" ht="12">
      <c r="S3849" s="505"/>
      <c r="T3849" s="505"/>
      <c r="U3849" s="505"/>
      <c r="V3849" s="505"/>
      <c r="W3849" s="505"/>
    </row>
    <row r="3850" spans="19:23" ht="12">
      <c r="S3850" s="505"/>
      <c r="T3850" s="505"/>
      <c r="U3850" s="505"/>
      <c r="V3850" s="505"/>
      <c r="W3850" s="505"/>
    </row>
    <row r="3851" spans="19:23" ht="12">
      <c r="S3851" s="505"/>
      <c r="T3851" s="505"/>
      <c r="U3851" s="505"/>
      <c r="V3851" s="505"/>
      <c r="W3851" s="505"/>
    </row>
    <row r="3852" spans="19:23" ht="12">
      <c r="S3852" s="505"/>
      <c r="T3852" s="505"/>
      <c r="U3852" s="505"/>
      <c r="V3852" s="505"/>
      <c r="W3852" s="505"/>
    </row>
    <row r="3853" spans="19:23" ht="12">
      <c r="S3853" s="505"/>
      <c r="T3853" s="505"/>
      <c r="U3853" s="505"/>
      <c r="V3853" s="505"/>
      <c r="W3853" s="505"/>
    </row>
    <row r="3854" spans="19:23" ht="12">
      <c r="S3854" s="505"/>
      <c r="T3854" s="505"/>
      <c r="U3854" s="505"/>
      <c r="V3854" s="505"/>
      <c r="W3854" s="505"/>
    </row>
    <row r="3855" spans="19:23" ht="12">
      <c r="S3855" s="505"/>
      <c r="T3855" s="505"/>
      <c r="U3855" s="505"/>
      <c r="V3855" s="505"/>
      <c r="W3855" s="505"/>
    </row>
    <row r="3856" spans="19:23" ht="12">
      <c r="S3856" s="505"/>
      <c r="T3856" s="505"/>
      <c r="U3856" s="505"/>
      <c r="V3856" s="505"/>
      <c r="W3856" s="505"/>
    </row>
    <row r="3857" spans="19:23" ht="12">
      <c r="S3857" s="505"/>
      <c r="T3857" s="505"/>
      <c r="U3857" s="505"/>
      <c r="V3857" s="505"/>
      <c r="W3857" s="505"/>
    </row>
    <row r="3858" spans="19:23" ht="12">
      <c r="S3858" s="505"/>
      <c r="T3858" s="505"/>
      <c r="U3858" s="505"/>
      <c r="V3858" s="505"/>
      <c r="W3858" s="505"/>
    </row>
    <row r="3859" spans="19:23" ht="12">
      <c r="S3859" s="505"/>
      <c r="T3859" s="505"/>
      <c r="U3859" s="505"/>
      <c r="V3859" s="505"/>
      <c r="W3859" s="505"/>
    </row>
    <row r="3860" spans="19:23" ht="12">
      <c r="S3860" s="505"/>
      <c r="T3860" s="505"/>
      <c r="U3860" s="505"/>
      <c r="V3860" s="505"/>
      <c r="W3860" s="505"/>
    </row>
    <row r="3861" spans="19:23" ht="12">
      <c r="S3861" s="505"/>
      <c r="T3861" s="505"/>
      <c r="U3861" s="505"/>
      <c r="V3861" s="505"/>
      <c r="W3861" s="505"/>
    </row>
    <row r="3862" spans="19:23" ht="12">
      <c r="S3862" s="505"/>
      <c r="T3862" s="505"/>
      <c r="U3862" s="505"/>
      <c r="V3862" s="505"/>
      <c r="W3862" s="505"/>
    </row>
    <row r="3863" spans="19:23" ht="12">
      <c r="S3863" s="505"/>
      <c r="T3863" s="505"/>
      <c r="U3863" s="505"/>
      <c r="V3863" s="505"/>
      <c r="W3863" s="505"/>
    </row>
    <row r="3864" spans="19:23" ht="12">
      <c r="S3864" s="505"/>
      <c r="T3864" s="505"/>
      <c r="U3864" s="505"/>
      <c r="V3864" s="505"/>
      <c r="W3864" s="505"/>
    </row>
    <row r="3865" spans="19:23" ht="12">
      <c r="S3865" s="505"/>
      <c r="T3865" s="505"/>
      <c r="U3865" s="505"/>
      <c r="V3865" s="505"/>
      <c r="W3865" s="505"/>
    </row>
    <row r="3866" spans="19:23" ht="12">
      <c r="S3866" s="505"/>
      <c r="T3866" s="505"/>
      <c r="U3866" s="505"/>
      <c r="V3866" s="505"/>
      <c r="W3866" s="505"/>
    </row>
    <row r="3867" spans="19:23" ht="12">
      <c r="S3867" s="505"/>
      <c r="T3867" s="505"/>
      <c r="U3867" s="505"/>
      <c r="V3867" s="505"/>
      <c r="W3867" s="505"/>
    </row>
    <row r="3868" spans="19:23" ht="12">
      <c r="S3868" s="505"/>
      <c r="T3868" s="505"/>
      <c r="U3868" s="505"/>
      <c r="V3868" s="505"/>
      <c r="W3868" s="505"/>
    </row>
    <row r="3869" spans="19:23" ht="12">
      <c r="S3869" s="505"/>
      <c r="T3869" s="505"/>
      <c r="U3869" s="505"/>
      <c r="V3869" s="505"/>
      <c r="W3869" s="505"/>
    </row>
    <row r="3870" spans="19:23" ht="12">
      <c r="S3870" s="505"/>
      <c r="T3870" s="505"/>
      <c r="U3870" s="505"/>
      <c r="V3870" s="505"/>
      <c r="W3870" s="505"/>
    </row>
    <row r="3871" spans="19:23" ht="12">
      <c r="S3871" s="505"/>
      <c r="T3871" s="505"/>
      <c r="U3871" s="505"/>
      <c r="V3871" s="505"/>
      <c r="W3871" s="505"/>
    </row>
    <row r="3872" spans="19:23" ht="12">
      <c r="S3872" s="505"/>
      <c r="T3872" s="505"/>
      <c r="U3872" s="505"/>
      <c r="V3872" s="505"/>
      <c r="W3872" s="505"/>
    </row>
    <row r="3873" spans="19:23" ht="12">
      <c r="S3873" s="505"/>
      <c r="T3873" s="505"/>
      <c r="U3873" s="505"/>
      <c r="V3873" s="505"/>
      <c r="W3873" s="505"/>
    </row>
    <row r="3874" spans="19:23" ht="12">
      <c r="S3874" s="505"/>
      <c r="T3874" s="505"/>
      <c r="U3874" s="505"/>
      <c r="V3874" s="505"/>
      <c r="W3874" s="505"/>
    </row>
    <row r="3875" spans="19:23" ht="12">
      <c r="S3875" s="505"/>
      <c r="T3875" s="505"/>
      <c r="U3875" s="505"/>
      <c r="V3875" s="505"/>
      <c r="W3875" s="505"/>
    </row>
    <row r="3876" spans="19:23" ht="12">
      <c r="S3876" s="505"/>
      <c r="T3876" s="505"/>
      <c r="U3876" s="505"/>
      <c r="V3876" s="505"/>
      <c r="W3876" s="505"/>
    </row>
    <row r="3877" spans="19:23" ht="12">
      <c r="S3877" s="505"/>
      <c r="T3877" s="505"/>
      <c r="U3877" s="505"/>
      <c r="V3877" s="505"/>
      <c r="W3877" s="505"/>
    </row>
    <row r="3878" spans="19:23" ht="12">
      <c r="S3878" s="505"/>
      <c r="T3878" s="505"/>
      <c r="U3878" s="505"/>
      <c r="V3878" s="505"/>
      <c r="W3878" s="505"/>
    </row>
    <row r="3879" spans="19:23" ht="12">
      <c r="S3879" s="505"/>
      <c r="T3879" s="505"/>
      <c r="U3879" s="505"/>
      <c r="V3879" s="505"/>
      <c r="W3879" s="505"/>
    </row>
    <row r="3880" spans="19:23" ht="12">
      <c r="S3880" s="505"/>
      <c r="T3880" s="505"/>
      <c r="U3880" s="505"/>
      <c r="V3880" s="505"/>
      <c r="W3880" s="505"/>
    </row>
    <row r="3881" spans="19:23" ht="12">
      <c r="S3881" s="505"/>
      <c r="T3881" s="505"/>
      <c r="U3881" s="505"/>
      <c r="V3881" s="505"/>
      <c r="W3881" s="505"/>
    </row>
    <row r="3882" spans="19:23" ht="12">
      <c r="S3882" s="505"/>
      <c r="T3882" s="505"/>
      <c r="U3882" s="505"/>
      <c r="V3882" s="505"/>
      <c r="W3882" s="505"/>
    </row>
    <row r="3883" spans="19:23" ht="12">
      <c r="S3883" s="505"/>
      <c r="T3883" s="505"/>
      <c r="U3883" s="505"/>
      <c r="V3883" s="505"/>
      <c r="W3883" s="505"/>
    </row>
    <row r="3884" spans="19:23" ht="12">
      <c r="S3884" s="505"/>
      <c r="T3884" s="505"/>
      <c r="U3884" s="505"/>
      <c r="V3884" s="505"/>
      <c r="W3884" s="505"/>
    </row>
    <row r="3885" spans="19:23" ht="12">
      <c r="S3885" s="505"/>
      <c r="T3885" s="505"/>
      <c r="U3885" s="505"/>
      <c r="V3885" s="505"/>
      <c r="W3885" s="505"/>
    </row>
    <row r="3886" spans="19:23" ht="12">
      <c r="S3886" s="505"/>
      <c r="T3886" s="505"/>
      <c r="U3886" s="505"/>
      <c r="V3886" s="505"/>
      <c r="W3886" s="505"/>
    </row>
    <row r="3887" spans="19:23" ht="12">
      <c r="S3887" s="505"/>
      <c r="T3887" s="505"/>
      <c r="U3887" s="505"/>
      <c r="V3887" s="505"/>
      <c r="W3887" s="505"/>
    </row>
    <row r="3888" spans="19:23" ht="12">
      <c r="S3888" s="505"/>
      <c r="T3888" s="505"/>
      <c r="U3888" s="505"/>
      <c r="V3888" s="505"/>
      <c r="W3888" s="505"/>
    </row>
    <row r="3889" spans="19:23" ht="12">
      <c r="S3889" s="505"/>
      <c r="T3889" s="505"/>
      <c r="U3889" s="505"/>
      <c r="V3889" s="505"/>
      <c r="W3889" s="505"/>
    </row>
    <row r="3890" spans="19:23" ht="12">
      <c r="S3890" s="505"/>
      <c r="T3890" s="505"/>
      <c r="U3890" s="505"/>
      <c r="V3890" s="505"/>
      <c r="W3890" s="505"/>
    </row>
    <row r="3891" spans="19:23" ht="12">
      <c r="S3891" s="505"/>
      <c r="T3891" s="505"/>
      <c r="U3891" s="505"/>
      <c r="V3891" s="505"/>
      <c r="W3891" s="505"/>
    </row>
    <row r="3892" spans="19:23" ht="12">
      <c r="S3892" s="505"/>
      <c r="T3892" s="505"/>
      <c r="U3892" s="505"/>
      <c r="V3892" s="505"/>
      <c r="W3892" s="505"/>
    </row>
    <row r="3893" spans="19:23" ht="12">
      <c r="S3893" s="505"/>
      <c r="T3893" s="505"/>
      <c r="U3893" s="505"/>
      <c r="V3893" s="505"/>
      <c r="W3893" s="505"/>
    </row>
    <row r="3894" spans="19:23" ht="12">
      <c r="S3894" s="505"/>
      <c r="T3894" s="505"/>
      <c r="U3894" s="505"/>
      <c r="V3894" s="505"/>
      <c r="W3894" s="505"/>
    </row>
    <row r="3895" spans="19:23" ht="12">
      <c r="S3895" s="505"/>
      <c r="T3895" s="505"/>
      <c r="U3895" s="505"/>
      <c r="V3895" s="505"/>
      <c r="W3895" s="505"/>
    </row>
    <row r="3896" spans="19:23" ht="12">
      <c r="S3896" s="505"/>
      <c r="T3896" s="505"/>
      <c r="U3896" s="505"/>
      <c r="V3896" s="505"/>
      <c r="W3896" s="505"/>
    </row>
    <row r="3897" spans="19:23" ht="12">
      <c r="S3897" s="505"/>
      <c r="T3897" s="505"/>
      <c r="U3897" s="505"/>
      <c r="V3897" s="505"/>
      <c r="W3897" s="505"/>
    </row>
    <row r="3898" spans="19:23" ht="12">
      <c r="S3898" s="505"/>
      <c r="T3898" s="505"/>
      <c r="U3898" s="505"/>
      <c r="V3898" s="505"/>
      <c r="W3898" s="505"/>
    </row>
    <row r="3899" spans="19:23" ht="12">
      <c r="S3899" s="505"/>
      <c r="T3899" s="505"/>
      <c r="U3899" s="505"/>
      <c r="V3899" s="505"/>
      <c r="W3899" s="505"/>
    </row>
    <row r="3900" spans="19:23" ht="12">
      <c r="S3900" s="505"/>
      <c r="T3900" s="505"/>
      <c r="U3900" s="505"/>
      <c r="V3900" s="505"/>
      <c r="W3900" s="505"/>
    </row>
    <row r="3901" spans="19:23" ht="12">
      <c r="S3901" s="505"/>
      <c r="T3901" s="505"/>
      <c r="U3901" s="505"/>
      <c r="V3901" s="505"/>
      <c r="W3901" s="505"/>
    </row>
    <row r="3902" spans="19:23" ht="12">
      <c r="S3902" s="505"/>
      <c r="T3902" s="505"/>
      <c r="U3902" s="505"/>
      <c r="V3902" s="505"/>
      <c r="W3902" s="505"/>
    </row>
    <row r="3903" spans="19:23" ht="12">
      <c r="S3903" s="505"/>
      <c r="T3903" s="505"/>
      <c r="U3903" s="505"/>
      <c r="V3903" s="505"/>
      <c r="W3903" s="505"/>
    </row>
    <row r="3904" spans="19:23" ht="12">
      <c r="S3904" s="505"/>
      <c r="T3904" s="505"/>
      <c r="U3904" s="505"/>
      <c r="V3904" s="505"/>
      <c r="W3904" s="505"/>
    </row>
    <row r="3905" spans="19:23" ht="12">
      <c r="S3905" s="505"/>
      <c r="T3905" s="505"/>
      <c r="U3905" s="505"/>
      <c r="V3905" s="505"/>
      <c r="W3905" s="505"/>
    </row>
    <row r="3906" spans="19:23" ht="12">
      <c r="S3906" s="505"/>
      <c r="T3906" s="505"/>
      <c r="U3906" s="505"/>
      <c r="V3906" s="505"/>
      <c r="W3906" s="505"/>
    </row>
    <row r="3907" spans="19:23" ht="12">
      <c r="S3907" s="505"/>
      <c r="T3907" s="505"/>
      <c r="U3907" s="505"/>
      <c r="V3907" s="505"/>
      <c r="W3907" s="505"/>
    </row>
    <row r="3908" spans="19:23" ht="12">
      <c r="S3908" s="505"/>
      <c r="T3908" s="505"/>
      <c r="U3908" s="505"/>
      <c r="V3908" s="505"/>
      <c r="W3908" s="505"/>
    </row>
    <row r="3909" spans="19:23" ht="12">
      <c r="S3909" s="505"/>
      <c r="T3909" s="505"/>
      <c r="U3909" s="505"/>
      <c r="V3909" s="505"/>
      <c r="W3909" s="505"/>
    </row>
    <row r="3910" spans="19:23" ht="12">
      <c r="S3910" s="505"/>
      <c r="T3910" s="505"/>
      <c r="U3910" s="505"/>
      <c r="V3910" s="505"/>
      <c r="W3910" s="505"/>
    </row>
    <row r="3911" spans="19:23" ht="12">
      <c r="S3911" s="505"/>
      <c r="T3911" s="505"/>
      <c r="U3911" s="505"/>
      <c r="V3911" s="505"/>
      <c r="W3911" s="505"/>
    </row>
    <row r="3912" spans="19:23" ht="12">
      <c r="S3912" s="505"/>
      <c r="T3912" s="505"/>
      <c r="U3912" s="505"/>
      <c r="V3912" s="505"/>
      <c r="W3912" s="505"/>
    </row>
    <row r="3913" spans="19:23" ht="12">
      <c r="S3913" s="505"/>
      <c r="T3913" s="505"/>
      <c r="U3913" s="505"/>
      <c r="V3913" s="505"/>
      <c r="W3913" s="505"/>
    </row>
    <row r="3914" spans="19:23" ht="12">
      <c r="S3914" s="505"/>
      <c r="T3914" s="505"/>
      <c r="U3914" s="505"/>
      <c r="V3914" s="505"/>
      <c r="W3914" s="505"/>
    </row>
    <row r="3915" spans="19:23" ht="12">
      <c r="S3915" s="505"/>
      <c r="T3915" s="505"/>
      <c r="U3915" s="505"/>
      <c r="V3915" s="505"/>
      <c r="W3915" s="505"/>
    </row>
    <row r="3916" spans="19:23" ht="12">
      <c r="S3916" s="505"/>
      <c r="T3916" s="505"/>
      <c r="U3916" s="505"/>
      <c r="V3916" s="505"/>
      <c r="W3916" s="505"/>
    </row>
    <row r="3917" spans="19:23" ht="12">
      <c r="S3917" s="505"/>
      <c r="T3917" s="505"/>
      <c r="U3917" s="505"/>
      <c r="V3917" s="505"/>
      <c r="W3917" s="505"/>
    </row>
    <row r="3918" spans="19:23" ht="12">
      <c r="S3918" s="505"/>
      <c r="T3918" s="505"/>
      <c r="U3918" s="505"/>
      <c r="V3918" s="505"/>
      <c r="W3918" s="505"/>
    </row>
    <row r="3919" spans="19:23" ht="12">
      <c r="S3919" s="505"/>
      <c r="T3919" s="505"/>
      <c r="U3919" s="505"/>
      <c r="V3919" s="505"/>
      <c r="W3919" s="505"/>
    </row>
    <row r="3920" spans="19:23" ht="12">
      <c r="S3920" s="505"/>
      <c r="T3920" s="505"/>
      <c r="U3920" s="505"/>
      <c r="V3920" s="505"/>
      <c r="W3920" s="505"/>
    </row>
    <row r="3921" spans="19:23" ht="12">
      <c r="S3921" s="505"/>
      <c r="T3921" s="505"/>
      <c r="U3921" s="505"/>
      <c r="V3921" s="505"/>
      <c r="W3921" s="505"/>
    </row>
    <row r="3922" spans="19:23" ht="12">
      <c r="S3922" s="505"/>
      <c r="T3922" s="505"/>
      <c r="U3922" s="505"/>
      <c r="V3922" s="505"/>
      <c r="W3922" s="505"/>
    </row>
    <row r="3923" spans="19:23" ht="12">
      <c r="S3923" s="505"/>
      <c r="T3923" s="505"/>
      <c r="U3923" s="505"/>
      <c r="V3923" s="505"/>
      <c r="W3923" s="505"/>
    </row>
    <row r="3924" spans="19:23" ht="12">
      <c r="S3924" s="505"/>
      <c r="T3924" s="505"/>
      <c r="U3924" s="505"/>
      <c r="V3924" s="505"/>
      <c r="W3924" s="505"/>
    </row>
    <row r="3925" spans="19:23" ht="12">
      <c r="S3925" s="505"/>
      <c r="T3925" s="505"/>
      <c r="U3925" s="505"/>
      <c r="V3925" s="505"/>
      <c r="W3925" s="505"/>
    </row>
    <row r="3926" spans="19:23" ht="12">
      <c r="S3926" s="505"/>
      <c r="T3926" s="505"/>
      <c r="U3926" s="505"/>
      <c r="V3926" s="505"/>
      <c r="W3926" s="505"/>
    </row>
    <row r="3927" spans="19:23" ht="12">
      <c r="S3927" s="505"/>
      <c r="T3927" s="505"/>
      <c r="U3927" s="505"/>
      <c r="V3927" s="505"/>
      <c r="W3927" s="505"/>
    </row>
    <row r="3928" spans="19:23" ht="12">
      <c r="S3928" s="505"/>
      <c r="T3928" s="505"/>
      <c r="U3928" s="505"/>
      <c r="V3928" s="505"/>
      <c r="W3928" s="505"/>
    </row>
    <row r="3929" spans="19:23" ht="12">
      <c r="S3929" s="505"/>
      <c r="T3929" s="505"/>
      <c r="U3929" s="505"/>
      <c r="V3929" s="505"/>
      <c r="W3929" s="505"/>
    </row>
    <row r="3930" spans="19:23" ht="12">
      <c r="S3930" s="505"/>
      <c r="T3930" s="505"/>
      <c r="U3930" s="505"/>
      <c r="V3930" s="505"/>
      <c r="W3930" s="505"/>
    </row>
    <row r="3931" spans="19:23" ht="12">
      <c r="S3931" s="505"/>
      <c r="T3931" s="505"/>
      <c r="U3931" s="505"/>
      <c r="V3931" s="505"/>
      <c r="W3931" s="505"/>
    </row>
    <row r="3932" spans="19:23" ht="12">
      <c r="S3932" s="505"/>
      <c r="T3932" s="505"/>
      <c r="U3932" s="505"/>
      <c r="V3932" s="505"/>
      <c r="W3932" s="505"/>
    </row>
    <row r="3933" spans="19:23" ht="12">
      <c r="S3933" s="505"/>
      <c r="T3933" s="505"/>
      <c r="U3933" s="505"/>
      <c r="V3933" s="505"/>
      <c r="W3933" s="505"/>
    </row>
    <row r="3934" spans="19:23" ht="12">
      <c r="S3934" s="505"/>
      <c r="T3934" s="505"/>
      <c r="U3934" s="505"/>
      <c r="V3934" s="505"/>
      <c r="W3934" s="505"/>
    </row>
    <row r="3935" spans="19:23" ht="12">
      <c r="S3935" s="505"/>
      <c r="T3935" s="505"/>
      <c r="U3935" s="505"/>
      <c r="V3935" s="505"/>
      <c r="W3935" s="505"/>
    </row>
    <row r="3936" spans="19:23" ht="12">
      <c r="S3936" s="505"/>
      <c r="T3936" s="505"/>
      <c r="U3936" s="505"/>
      <c r="V3936" s="505"/>
      <c r="W3936" s="505"/>
    </row>
    <row r="3937" spans="19:23" ht="12">
      <c r="S3937" s="505"/>
      <c r="T3937" s="505"/>
      <c r="U3937" s="505"/>
      <c r="V3937" s="505"/>
      <c r="W3937" s="505"/>
    </row>
    <row r="3938" spans="19:23" ht="12">
      <c r="S3938" s="505"/>
      <c r="T3938" s="505"/>
      <c r="U3938" s="505"/>
      <c r="V3938" s="505"/>
      <c r="W3938" s="505"/>
    </row>
    <row r="3939" spans="19:23" ht="12">
      <c r="S3939" s="505"/>
      <c r="T3939" s="505"/>
      <c r="U3939" s="505"/>
      <c r="V3939" s="505"/>
      <c r="W3939" s="505"/>
    </row>
    <row r="3940" spans="19:23" ht="12">
      <c r="S3940" s="505"/>
      <c r="T3940" s="505"/>
      <c r="U3940" s="505"/>
      <c r="V3940" s="505"/>
      <c r="W3940" s="505"/>
    </row>
    <row r="3941" spans="19:23" ht="12">
      <c r="S3941" s="505"/>
      <c r="T3941" s="505"/>
      <c r="U3941" s="505"/>
      <c r="V3941" s="505"/>
      <c r="W3941" s="505"/>
    </row>
    <row r="3942" spans="19:23" ht="12">
      <c r="S3942" s="505"/>
      <c r="T3942" s="505"/>
      <c r="U3942" s="505"/>
      <c r="V3942" s="505"/>
      <c r="W3942" s="505"/>
    </row>
    <row r="3943" spans="19:23" ht="12">
      <c r="S3943" s="505"/>
      <c r="T3943" s="505"/>
      <c r="U3943" s="505"/>
      <c r="V3943" s="505"/>
      <c r="W3943" s="505"/>
    </row>
    <row r="3944" spans="19:23" ht="12">
      <c r="S3944" s="505"/>
      <c r="T3944" s="505"/>
      <c r="U3944" s="505"/>
      <c r="V3944" s="505"/>
      <c r="W3944" s="505"/>
    </row>
    <row r="3945" spans="19:23" ht="12">
      <c r="S3945" s="505"/>
      <c r="T3945" s="505"/>
      <c r="U3945" s="505"/>
      <c r="V3945" s="505"/>
      <c r="W3945" s="505"/>
    </row>
    <row r="3946" spans="19:23" ht="12">
      <c r="S3946" s="505"/>
      <c r="T3946" s="505"/>
      <c r="U3946" s="505"/>
      <c r="V3946" s="505"/>
      <c r="W3946" s="505"/>
    </row>
    <row r="3947" spans="19:23" ht="12">
      <c r="S3947" s="505"/>
      <c r="T3947" s="505"/>
      <c r="U3947" s="505"/>
      <c r="V3947" s="505"/>
      <c r="W3947" s="505"/>
    </row>
    <row r="3948" spans="19:23" ht="12">
      <c r="S3948" s="505"/>
      <c r="T3948" s="505"/>
      <c r="U3948" s="505"/>
      <c r="V3948" s="505"/>
      <c r="W3948" s="505"/>
    </row>
    <row r="3949" spans="19:23" ht="12">
      <c r="S3949" s="505"/>
      <c r="T3949" s="505"/>
      <c r="U3949" s="505"/>
      <c r="V3949" s="505"/>
      <c r="W3949" s="505"/>
    </row>
    <row r="3950" spans="19:23" ht="12">
      <c r="S3950" s="505"/>
      <c r="T3950" s="505"/>
      <c r="U3950" s="505"/>
      <c r="V3950" s="505"/>
      <c r="W3950" s="505"/>
    </row>
    <row r="3951" spans="19:23" ht="12">
      <c r="S3951" s="505"/>
      <c r="T3951" s="505"/>
      <c r="U3951" s="505"/>
      <c r="V3951" s="505"/>
      <c r="W3951" s="505"/>
    </row>
    <row r="3952" spans="19:23" ht="12">
      <c r="S3952" s="505"/>
      <c r="T3952" s="505"/>
      <c r="U3952" s="505"/>
      <c r="V3952" s="505"/>
      <c r="W3952" s="505"/>
    </row>
    <row r="3953" spans="19:23" ht="12">
      <c r="S3953" s="505"/>
      <c r="T3953" s="505"/>
      <c r="U3953" s="505"/>
      <c r="V3953" s="505"/>
      <c r="W3953" s="505"/>
    </row>
    <row r="3954" spans="19:23" ht="12">
      <c r="S3954" s="505"/>
      <c r="T3954" s="505"/>
      <c r="U3954" s="505"/>
      <c r="V3954" s="505"/>
      <c r="W3954" s="505"/>
    </row>
    <row r="3955" spans="19:23" ht="12">
      <c r="S3955" s="505"/>
      <c r="T3955" s="505"/>
      <c r="U3955" s="505"/>
      <c r="V3955" s="505"/>
      <c r="W3955" s="505"/>
    </row>
    <row r="3956" spans="19:23" ht="12">
      <c r="S3956" s="505"/>
      <c r="T3956" s="505"/>
      <c r="U3956" s="505"/>
      <c r="V3956" s="505"/>
      <c r="W3956" s="505"/>
    </row>
    <row r="3957" spans="19:23" ht="12">
      <c r="S3957" s="505"/>
      <c r="T3957" s="505"/>
      <c r="U3957" s="505"/>
      <c r="V3957" s="505"/>
      <c r="W3957" s="505"/>
    </row>
    <row r="3958" spans="19:23" ht="12">
      <c r="S3958" s="505"/>
      <c r="T3958" s="505"/>
      <c r="U3958" s="505"/>
      <c r="V3958" s="505"/>
      <c r="W3958" s="505"/>
    </row>
    <row r="3959" spans="19:23" ht="12">
      <c r="S3959" s="505"/>
      <c r="T3959" s="505"/>
      <c r="U3959" s="505"/>
      <c r="V3959" s="505"/>
      <c r="W3959" s="505"/>
    </row>
    <row r="3960" spans="19:23" ht="12">
      <c r="S3960" s="505"/>
      <c r="T3960" s="505"/>
      <c r="U3960" s="505"/>
      <c r="V3960" s="505"/>
      <c r="W3960" s="505"/>
    </row>
    <row r="3961" spans="19:23" ht="12">
      <c r="S3961" s="505"/>
      <c r="T3961" s="505"/>
      <c r="U3961" s="505"/>
      <c r="V3961" s="505"/>
      <c r="W3961" s="505"/>
    </row>
    <row r="3962" spans="19:23" ht="12">
      <c r="S3962" s="505"/>
      <c r="T3962" s="505"/>
      <c r="U3962" s="505"/>
      <c r="V3962" s="505"/>
      <c r="W3962" s="505"/>
    </row>
    <row r="3963" spans="19:23" ht="12">
      <c r="S3963" s="505"/>
      <c r="T3963" s="505"/>
      <c r="U3963" s="505"/>
      <c r="V3963" s="505"/>
      <c r="W3963" s="505"/>
    </row>
    <row r="3964" spans="19:23" ht="12">
      <c r="S3964" s="505"/>
      <c r="T3964" s="505"/>
      <c r="U3964" s="505"/>
      <c r="V3964" s="505"/>
      <c r="W3964" s="505"/>
    </row>
    <row r="3965" spans="19:23" ht="12">
      <c r="S3965" s="505"/>
      <c r="T3965" s="505"/>
      <c r="U3965" s="505"/>
      <c r="V3965" s="505"/>
      <c r="W3965" s="505"/>
    </row>
    <row r="3966" spans="19:23" ht="12">
      <c r="S3966" s="505"/>
      <c r="T3966" s="505"/>
      <c r="U3966" s="505"/>
      <c r="V3966" s="505"/>
      <c r="W3966" s="505"/>
    </row>
    <row r="3967" spans="19:23" ht="12">
      <c r="S3967" s="505"/>
      <c r="T3967" s="505"/>
      <c r="U3967" s="505"/>
      <c r="V3967" s="505"/>
      <c r="W3967" s="505"/>
    </row>
    <row r="3968" spans="19:23" ht="12">
      <c r="S3968" s="505"/>
      <c r="T3968" s="505"/>
      <c r="U3968" s="505"/>
      <c r="V3968" s="505"/>
      <c r="W3968" s="505"/>
    </row>
    <row r="3969" spans="19:23" ht="12">
      <c r="S3969" s="505"/>
      <c r="T3969" s="505"/>
      <c r="U3969" s="505"/>
      <c r="V3969" s="505"/>
      <c r="W3969" s="505"/>
    </row>
    <row r="3970" spans="19:23" ht="12">
      <c r="S3970" s="505"/>
      <c r="T3970" s="505"/>
      <c r="U3970" s="505"/>
      <c r="V3970" s="505"/>
      <c r="W3970" s="505"/>
    </row>
    <row r="3971" spans="19:23" ht="12">
      <c r="S3971" s="505"/>
      <c r="T3971" s="505"/>
      <c r="U3971" s="505"/>
      <c r="V3971" s="505"/>
      <c r="W3971" s="505"/>
    </row>
    <row r="3972" spans="19:23" ht="12">
      <c r="S3972" s="505"/>
      <c r="T3972" s="505"/>
      <c r="U3972" s="505"/>
      <c r="V3972" s="505"/>
      <c r="W3972" s="505"/>
    </row>
    <row r="3973" spans="19:23" ht="12">
      <c r="S3973" s="505"/>
      <c r="T3973" s="505"/>
      <c r="U3973" s="505"/>
      <c r="V3973" s="505"/>
      <c r="W3973" s="505"/>
    </row>
    <row r="3974" spans="19:23" ht="12">
      <c r="S3974" s="505"/>
      <c r="T3974" s="505"/>
      <c r="U3974" s="505"/>
      <c r="V3974" s="505"/>
      <c r="W3974" s="505"/>
    </row>
    <row r="3975" spans="19:23" ht="12">
      <c r="S3975" s="505"/>
      <c r="T3975" s="505"/>
      <c r="U3975" s="505"/>
      <c r="V3975" s="505"/>
      <c r="W3975" s="505"/>
    </row>
    <row r="3976" spans="19:23" ht="12">
      <c r="S3976" s="505"/>
      <c r="T3976" s="505"/>
      <c r="U3976" s="505"/>
      <c r="V3976" s="505"/>
      <c r="W3976" s="505"/>
    </row>
    <row r="3977" spans="19:23" ht="12">
      <c r="S3977" s="505"/>
      <c r="T3977" s="505"/>
      <c r="U3977" s="505"/>
      <c r="V3977" s="505"/>
      <c r="W3977" s="505"/>
    </row>
    <row r="3978" spans="19:23" ht="12">
      <c r="S3978" s="505"/>
      <c r="T3978" s="505"/>
      <c r="U3978" s="505"/>
      <c r="V3978" s="505"/>
      <c r="W3978" s="505"/>
    </row>
    <row r="3979" spans="19:23" ht="12">
      <c r="S3979" s="505"/>
      <c r="T3979" s="505"/>
      <c r="U3979" s="505"/>
      <c r="V3979" s="505"/>
      <c r="W3979" s="505"/>
    </row>
    <row r="3980" spans="19:23" ht="12">
      <c r="S3980" s="505"/>
      <c r="T3980" s="505"/>
      <c r="U3980" s="505"/>
      <c r="V3980" s="505"/>
      <c r="W3980" s="505"/>
    </row>
    <row r="3981" spans="19:23" ht="12">
      <c r="S3981" s="505"/>
      <c r="T3981" s="505"/>
      <c r="U3981" s="505"/>
      <c r="V3981" s="505"/>
      <c r="W3981" s="505"/>
    </row>
    <row r="3982" spans="19:23" ht="12">
      <c r="S3982" s="505"/>
      <c r="T3982" s="505"/>
      <c r="U3982" s="505"/>
      <c r="V3982" s="505"/>
      <c r="W3982" s="505"/>
    </row>
    <row r="3983" spans="19:23" ht="12">
      <c r="S3983" s="505"/>
      <c r="T3983" s="505"/>
      <c r="U3983" s="505"/>
      <c r="V3983" s="505"/>
      <c r="W3983" s="505"/>
    </row>
    <row r="3984" spans="19:23" ht="12">
      <c r="S3984" s="505"/>
      <c r="T3984" s="505"/>
      <c r="U3984" s="505"/>
      <c r="V3984" s="505"/>
      <c r="W3984" s="505"/>
    </row>
    <row r="3985" spans="19:23" ht="12">
      <c r="S3985" s="505"/>
      <c r="T3985" s="505"/>
      <c r="U3985" s="505"/>
      <c r="V3985" s="505"/>
      <c r="W3985" s="505"/>
    </row>
    <row r="3986" spans="19:23" ht="12">
      <c r="S3986" s="505"/>
      <c r="T3986" s="505"/>
      <c r="U3986" s="505"/>
      <c r="V3986" s="505"/>
      <c r="W3986" s="505"/>
    </row>
    <row r="3987" spans="19:23" ht="12">
      <c r="S3987" s="505"/>
      <c r="T3987" s="505"/>
      <c r="U3987" s="505"/>
      <c r="V3987" s="505"/>
      <c r="W3987" s="505"/>
    </row>
    <row r="3988" spans="19:23" ht="12">
      <c r="S3988" s="505"/>
      <c r="T3988" s="505"/>
      <c r="U3988" s="505"/>
      <c r="V3988" s="505"/>
      <c r="W3988" s="505"/>
    </row>
    <row r="3989" spans="19:23" ht="12">
      <c r="S3989" s="505"/>
      <c r="T3989" s="505"/>
      <c r="U3989" s="505"/>
      <c r="V3989" s="505"/>
      <c r="W3989" s="505"/>
    </row>
    <row r="3990" spans="19:23" ht="12">
      <c r="S3990" s="505"/>
      <c r="T3990" s="505"/>
      <c r="U3990" s="505"/>
      <c r="V3990" s="505"/>
      <c r="W3990" s="505"/>
    </row>
    <row r="3991" spans="19:23" ht="12">
      <c r="S3991" s="505"/>
      <c r="T3991" s="505"/>
      <c r="U3991" s="505"/>
      <c r="V3991" s="505"/>
      <c r="W3991" s="505"/>
    </row>
    <row r="3992" spans="19:23" ht="12">
      <c r="S3992" s="505"/>
      <c r="T3992" s="505"/>
      <c r="U3992" s="505"/>
      <c r="V3992" s="505"/>
      <c r="W3992" s="505"/>
    </row>
    <row r="3993" spans="19:23" ht="12">
      <c r="S3993" s="505"/>
      <c r="T3993" s="505"/>
      <c r="U3993" s="505"/>
      <c r="V3993" s="505"/>
      <c r="W3993" s="505"/>
    </row>
    <row r="3994" spans="19:23" ht="12">
      <c r="S3994" s="505"/>
      <c r="T3994" s="505"/>
      <c r="U3994" s="505"/>
      <c r="V3994" s="505"/>
      <c r="W3994" s="505"/>
    </row>
    <row r="3995" spans="19:23" ht="12">
      <c r="S3995" s="505"/>
      <c r="T3995" s="505"/>
      <c r="U3995" s="505"/>
      <c r="V3995" s="505"/>
      <c r="W3995" s="505"/>
    </row>
    <row r="3996" spans="19:23" ht="12">
      <c r="S3996" s="505"/>
      <c r="T3996" s="505"/>
      <c r="U3996" s="505"/>
      <c r="V3996" s="505"/>
      <c r="W3996" s="505"/>
    </row>
    <row r="3997" spans="19:23" ht="12">
      <c r="S3997" s="505"/>
      <c r="T3997" s="505"/>
      <c r="U3997" s="505"/>
      <c r="V3997" s="505"/>
      <c r="W3997" s="505"/>
    </row>
    <row r="3998" spans="19:23" ht="12">
      <c r="S3998" s="505"/>
      <c r="T3998" s="505"/>
      <c r="U3998" s="505"/>
      <c r="V3998" s="505"/>
      <c r="W3998" s="505"/>
    </row>
    <row r="3999" spans="19:23" ht="12">
      <c r="S3999" s="505"/>
      <c r="T3999" s="505"/>
      <c r="U3999" s="505"/>
      <c r="V3999" s="505"/>
      <c r="W3999" s="505"/>
    </row>
    <row r="4000" spans="19:23" ht="12">
      <c r="S4000" s="505"/>
      <c r="T4000" s="505"/>
      <c r="U4000" s="505"/>
      <c r="V4000" s="505"/>
      <c r="W4000" s="505"/>
    </row>
    <row r="4001" spans="19:23" ht="12">
      <c r="S4001" s="505"/>
      <c r="T4001" s="505"/>
      <c r="U4001" s="505"/>
      <c r="V4001" s="505"/>
      <c r="W4001" s="505"/>
    </row>
    <row r="4002" spans="19:23" ht="12">
      <c r="S4002" s="505"/>
      <c r="T4002" s="505"/>
      <c r="U4002" s="505"/>
      <c r="V4002" s="505"/>
      <c r="W4002" s="505"/>
    </row>
    <row r="4003" spans="19:23" ht="12">
      <c r="S4003" s="505"/>
      <c r="T4003" s="505"/>
      <c r="U4003" s="505"/>
      <c r="V4003" s="505"/>
      <c r="W4003" s="505"/>
    </row>
    <row r="4004" spans="19:23" ht="12">
      <c r="S4004" s="505"/>
      <c r="T4004" s="505"/>
      <c r="U4004" s="505"/>
      <c r="V4004" s="505"/>
      <c r="W4004" s="505"/>
    </row>
    <row r="4005" spans="19:23" ht="12">
      <c r="S4005" s="505"/>
      <c r="T4005" s="505"/>
      <c r="U4005" s="505"/>
      <c r="V4005" s="505"/>
      <c r="W4005" s="505"/>
    </row>
    <row r="4006" spans="19:23" ht="12">
      <c r="S4006" s="505"/>
      <c r="T4006" s="505"/>
      <c r="U4006" s="505"/>
      <c r="V4006" s="505"/>
      <c r="W4006" s="505"/>
    </row>
    <row r="4007" spans="19:23" ht="12">
      <c r="S4007" s="505"/>
      <c r="T4007" s="505"/>
      <c r="U4007" s="505"/>
      <c r="V4007" s="505"/>
      <c r="W4007" s="505"/>
    </row>
    <row r="4008" spans="19:23" ht="12">
      <c r="S4008" s="505"/>
      <c r="T4008" s="505"/>
      <c r="U4008" s="505"/>
      <c r="V4008" s="505"/>
      <c r="W4008" s="505"/>
    </row>
    <row r="4009" spans="19:23" ht="12">
      <c r="S4009" s="505"/>
      <c r="T4009" s="505"/>
      <c r="U4009" s="505"/>
      <c r="V4009" s="505"/>
      <c r="W4009" s="505"/>
    </row>
    <row r="4010" spans="19:23" ht="12">
      <c r="S4010" s="505"/>
      <c r="T4010" s="505"/>
      <c r="U4010" s="505"/>
      <c r="V4010" s="505"/>
      <c r="W4010" s="505"/>
    </row>
    <row r="4011" spans="19:23" ht="12">
      <c r="S4011" s="505"/>
      <c r="T4011" s="505"/>
      <c r="U4011" s="505"/>
      <c r="V4011" s="505"/>
      <c r="W4011" s="505"/>
    </row>
    <row r="4012" spans="19:23" ht="12">
      <c r="S4012" s="505"/>
      <c r="T4012" s="505"/>
      <c r="U4012" s="505"/>
      <c r="V4012" s="505"/>
      <c r="W4012" s="505"/>
    </row>
    <row r="4013" spans="19:23" ht="12">
      <c r="S4013" s="505"/>
      <c r="T4013" s="505"/>
      <c r="U4013" s="505"/>
      <c r="V4013" s="505"/>
      <c r="W4013" s="505"/>
    </row>
    <row r="4014" spans="19:23" ht="12">
      <c r="S4014" s="505"/>
      <c r="T4014" s="505"/>
      <c r="U4014" s="505"/>
      <c r="V4014" s="505"/>
      <c r="W4014" s="505"/>
    </row>
    <row r="4015" spans="19:23" ht="12">
      <c r="S4015" s="505"/>
      <c r="T4015" s="505"/>
      <c r="U4015" s="505"/>
      <c r="V4015" s="505"/>
      <c r="W4015" s="505"/>
    </row>
    <row r="4016" spans="19:23" ht="12">
      <c r="S4016" s="505"/>
      <c r="T4016" s="505"/>
      <c r="U4016" s="505"/>
      <c r="V4016" s="505"/>
      <c r="W4016" s="505"/>
    </row>
    <row r="4017" spans="19:23" ht="12">
      <c r="S4017" s="505"/>
      <c r="T4017" s="505"/>
      <c r="U4017" s="505"/>
      <c r="V4017" s="505"/>
      <c r="W4017" s="505"/>
    </row>
    <row r="4018" spans="19:23" ht="12">
      <c r="S4018" s="505"/>
      <c r="T4018" s="505"/>
      <c r="U4018" s="505"/>
      <c r="V4018" s="505"/>
      <c r="W4018" s="505"/>
    </row>
    <row r="4019" spans="19:23" ht="12">
      <c r="S4019" s="505"/>
      <c r="T4019" s="505"/>
      <c r="U4019" s="505"/>
      <c r="V4019" s="505"/>
      <c r="W4019" s="505"/>
    </row>
    <row r="4020" spans="19:23" ht="12">
      <c r="S4020" s="505"/>
      <c r="T4020" s="505"/>
      <c r="U4020" s="505"/>
      <c r="V4020" s="505"/>
      <c r="W4020" s="505"/>
    </row>
    <row r="4021" spans="19:23" ht="12">
      <c r="S4021" s="505"/>
      <c r="T4021" s="505"/>
      <c r="U4021" s="505"/>
      <c r="V4021" s="505"/>
      <c r="W4021" s="505"/>
    </row>
    <row r="4022" spans="19:23" ht="12">
      <c r="S4022" s="505"/>
      <c r="T4022" s="505"/>
      <c r="U4022" s="505"/>
      <c r="V4022" s="505"/>
      <c r="W4022" s="505"/>
    </row>
    <row r="4023" spans="19:23" ht="12">
      <c r="S4023" s="505"/>
      <c r="T4023" s="505"/>
      <c r="U4023" s="505"/>
      <c r="V4023" s="505"/>
      <c r="W4023" s="505"/>
    </row>
    <row r="4024" spans="19:23" ht="12">
      <c r="S4024" s="505"/>
      <c r="T4024" s="505"/>
      <c r="U4024" s="505"/>
      <c r="V4024" s="505"/>
      <c r="W4024" s="505"/>
    </row>
    <row r="4025" spans="19:23" ht="12">
      <c r="S4025" s="505"/>
      <c r="T4025" s="505"/>
      <c r="U4025" s="505"/>
      <c r="V4025" s="505"/>
      <c r="W4025" s="505"/>
    </row>
    <row r="4026" spans="19:23" ht="12">
      <c r="S4026" s="505"/>
      <c r="T4026" s="505"/>
      <c r="U4026" s="505"/>
      <c r="V4026" s="505"/>
      <c r="W4026" s="505"/>
    </row>
    <row r="4027" spans="19:23" ht="12">
      <c r="S4027" s="505"/>
      <c r="T4027" s="505"/>
      <c r="U4027" s="505"/>
      <c r="V4027" s="505"/>
      <c r="W4027" s="505"/>
    </row>
    <row r="4028" spans="19:23" ht="12">
      <c r="S4028" s="505"/>
      <c r="T4028" s="505"/>
      <c r="U4028" s="505"/>
      <c r="V4028" s="505"/>
      <c r="W4028" s="505"/>
    </row>
    <row r="4029" spans="19:23" ht="12">
      <c r="S4029" s="505"/>
      <c r="T4029" s="505"/>
      <c r="U4029" s="505"/>
      <c r="V4029" s="505"/>
      <c r="W4029" s="505"/>
    </row>
    <row r="4030" spans="19:23" ht="12">
      <c r="S4030" s="505"/>
      <c r="T4030" s="505"/>
      <c r="U4030" s="505"/>
      <c r="V4030" s="505"/>
      <c r="W4030" s="505"/>
    </row>
    <row r="4031" spans="19:23" ht="12">
      <c r="S4031" s="505"/>
      <c r="T4031" s="505"/>
      <c r="U4031" s="505"/>
      <c r="V4031" s="505"/>
      <c r="W4031" s="505"/>
    </row>
    <row r="4032" spans="19:23" ht="12">
      <c r="S4032" s="505"/>
      <c r="T4032" s="505"/>
      <c r="U4032" s="505"/>
      <c r="V4032" s="505"/>
      <c r="W4032" s="505"/>
    </row>
    <row r="4033" spans="19:23" ht="12">
      <c r="S4033" s="505"/>
      <c r="T4033" s="505"/>
      <c r="U4033" s="505"/>
      <c r="V4033" s="505"/>
      <c r="W4033" s="505"/>
    </row>
    <row r="4034" spans="19:23" ht="12">
      <c r="S4034" s="505"/>
      <c r="T4034" s="505"/>
      <c r="U4034" s="505"/>
      <c r="V4034" s="505"/>
      <c r="W4034" s="505"/>
    </row>
    <row r="4035" spans="19:23" ht="12">
      <c r="S4035" s="505"/>
      <c r="T4035" s="505"/>
      <c r="U4035" s="505"/>
      <c r="V4035" s="505"/>
      <c r="W4035" s="505"/>
    </row>
    <row r="4036" spans="19:23" ht="12">
      <c r="S4036" s="505"/>
      <c r="T4036" s="505"/>
      <c r="U4036" s="505"/>
      <c r="V4036" s="505"/>
      <c r="W4036" s="505"/>
    </row>
    <row r="4037" spans="19:23" ht="12">
      <c r="S4037" s="505"/>
      <c r="T4037" s="505"/>
      <c r="U4037" s="505"/>
      <c r="V4037" s="505"/>
      <c r="W4037" s="505"/>
    </row>
    <row r="4038" spans="19:23" ht="12">
      <c r="S4038" s="505"/>
      <c r="T4038" s="505"/>
      <c r="U4038" s="505"/>
      <c r="V4038" s="505"/>
      <c r="W4038" s="505"/>
    </row>
    <row r="4039" spans="19:23" ht="12">
      <c r="S4039" s="505"/>
      <c r="T4039" s="505"/>
      <c r="U4039" s="505"/>
      <c r="V4039" s="505"/>
      <c r="W4039" s="505"/>
    </row>
    <row r="4040" spans="19:23" ht="12">
      <c r="S4040" s="505"/>
      <c r="T4040" s="505"/>
      <c r="U4040" s="505"/>
      <c r="V4040" s="505"/>
      <c r="W4040" s="505"/>
    </row>
    <row r="4041" spans="19:23" ht="12">
      <c r="S4041" s="505"/>
      <c r="T4041" s="505"/>
      <c r="U4041" s="505"/>
      <c r="V4041" s="505"/>
      <c r="W4041" s="505"/>
    </row>
    <row r="4042" spans="19:23" ht="12">
      <c r="S4042" s="505"/>
      <c r="T4042" s="505"/>
      <c r="U4042" s="505"/>
      <c r="V4042" s="505"/>
      <c r="W4042" s="505"/>
    </row>
    <row r="4043" spans="19:23" ht="12">
      <c r="S4043" s="505"/>
      <c r="T4043" s="505"/>
      <c r="U4043" s="505"/>
      <c r="V4043" s="505"/>
      <c r="W4043" s="505"/>
    </row>
    <row r="4044" spans="19:23" ht="12">
      <c r="S4044" s="505"/>
      <c r="T4044" s="505"/>
      <c r="U4044" s="505"/>
      <c r="V4044" s="505"/>
      <c r="W4044" s="505"/>
    </row>
    <row r="4045" spans="19:23" ht="12">
      <c r="S4045" s="505"/>
      <c r="T4045" s="505"/>
      <c r="U4045" s="505"/>
      <c r="V4045" s="505"/>
      <c r="W4045" s="505"/>
    </row>
    <row r="4046" spans="19:23" ht="12">
      <c r="S4046" s="505"/>
      <c r="T4046" s="505"/>
      <c r="U4046" s="505"/>
      <c r="V4046" s="505"/>
      <c r="W4046" s="505"/>
    </row>
    <row r="4047" spans="19:23" ht="12">
      <c r="S4047" s="505"/>
      <c r="T4047" s="505"/>
      <c r="U4047" s="505"/>
      <c r="V4047" s="505"/>
      <c r="W4047" s="505"/>
    </row>
    <row r="4048" spans="19:23" ht="12">
      <c r="S4048" s="505"/>
      <c r="T4048" s="505"/>
      <c r="U4048" s="505"/>
      <c r="V4048" s="505"/>
      <c r="W4048" s="505"/>
    </row>
    <row r="4049" spans="19:23" ht="12">
      <c r="S4049" s="505"/>
      <c r="T4049" s="505"/>
      <c r="U4049" s="505"/>
      <c r="V4049" s="505"/>
      <c r="W4049" s="505"/>
    </row>
    <row r="4050" spans="19:23" ht="12">
      <c r="S4050" s="505"/>
      <c r="T4050" s="505"/>
      <c r="U4050" s="505"/>
      <c r="V4050" s="505"/>
      <c r="W4050" s="505"/>
    </row>
    <row r="4051" spans="19:23" ht="12">
      <c r="S4051" s="505"/>
      <c r="T4051" s="505"/>
      <c r="U4051" s="505"/>
      <c r="V4051" s="505"/>
      <c r="W4051" s="505"/>
    </row>
    <row r="4052" spans="19:23" ht="12">
      <c r="S4052" s="505"/>
      <c r="T4052" s="505"/>
      <c r="U4052" s="505"/>
      <c r="V4052" s="505"/>
      <c r="W4052" s="505"/>
    </row>
    <row r="4053" spans="19:23" ht="12">
      <c r="S4053" s="505"/>
      <c r="T4053" s="505"/>
      <c r="U4053" s="505"/>
      <c r="V4053" s="505"/>
      <c r="W4053" s="505"/>
    </row>
    <row r="4054" spans="19:23" ht="12">
      <c r="S4054" s="505"/>
      <c r="T4054" s="505"/>
      <c r="U4054" s="505"/>
      <c r="V4054" s="505"/>
      <c r="W4054" s="505"/>
    </row>
    <row r="4055" spans="19:23" ht="12">
      <c r="S4055" s="505"/>
      <c r="T4055" s="505"/>
      <c r="U4055" s="505"/>
      <c r="V4055" s="505"/>
      <c r="W4055" s="505"/>
    </row>
    <row r="4056" spans="19:23" ht="12">
      <c r="S4056" s="505"/>
      <c r="T4056" s="505"/>
      <c r="U4056" s="505"/>
      <c r="V4056" s="505"/>
      <c r="W4056" s="505"/>
    </row>
    <row r="4057" spans="19:23" ht="12">
      <c r="S4057" s="505"/>
      <c r="T4057" s="505"/>
      <c r="U4057" s="505"/>
      <c r="V4057" s="505"/>
      <c r="W4057" s="505"/>
    </row>
    <row r="4058" spans="19:23" ht="12">
      <c r="S4058" s="505"/>
      <c r="T4058" s="505"/>
      <c r="U4058" s="505"/>
      <c r="V4058" s="505"/>
      <c r="W4058" s="505"/>
    </row>
    <row r="4059" spans="19:23" ht="12">
      <c r="S4059" s="505"/>
      <c r="T4059" s="505"/>
      <c r="U4059" s="505"/>
      <c r="V4059" s="505"/>
      <c r="W4059" s="505"/>
    </row>
    <row r="4060" spans="19:23" ht="12">
      <c r="S4060" s="505"/>
      <c r="T4060" s="505"/>
      <c r="U4060" s="505"/>
      <c r="V4060" s="505"/>
      <c r="W4060" s="505"/>
    </row>
    <row r="4061" spans="19:23" ht="12">
      <c r="S4061" s="505"/>
      <c r="T4061" s="505"/>
      <c r="U4061" s="505"/>
      <c r="V4061" s="505"/>
      <c r="W4061" s="505"/>
    </row>
    <row r="4062" spans="19:23" ht="12">
      <c r="S4062" s="505"/>
      <c r="T4062" s="505"/>
      <c r="U4062" s="505"/>
      <c r="V4062" s="505"/>
      <c r="W4062" s="505"/>
    </row>
    <row r="4063" spans="19:23" ht="12">
      <c r="S4063" s="505"/>
      <c r="T4063" s="505"/>
      <c r="U4063" s="505"/>
      <c r="V4063" s="505"/>
      <c r="W4063" s="505"/>
    </row>
    <row r="4064" spans="19:23" ht="12">
      <c r="S4064" s="505"/>
      <c r="T4064" s="505"/>
      <c r="U4064" s="505"/>
      <c r="V4064" s="505"/>
      <c r="W4064" s="505"/>
    </row>
    <row r="4065" spans="19:23" ht="12">
      <c r="S4065" s="505"/>
      <c r="T4065" s="505"/>
      <c r="U4065" s="505"/>
      <c r="V4065" s="505"/>
      <c r="W4065" s="505"/>
    </row>
    <row r="4066" spans="19:23" ht="12">
      <c r="S4066" s="505"/>
      <c r="T4066" s="505"/>
      <c r="U4066" s="505"/>
      <c r="V4066" s="505"/>
      <c r="W4066" s="505"/>
    </row>
    <row r="4067" spans="19:23" ht="12">
      <c r="S4067" s="505"/>
      <c r="T4067" s="505"/>
      <c r="U4067" s="505"/>
      <c r="V4067" s="505"/>
      <c r="W4067" s="505"/>
    </row>
    <row r="4068" spans="19:23" ht="12">
      <c r="S4068" s="505"/>
      <c r="T4068" s="505"/>
      <c r="U4068" s="505"/>
      <c r="V4068" s="505"/>
      <c r="W4068" s="505"/>
    </row>
    <row r="4069" spans="19:23" ht="12">
      <c r="S4069" s="505"/>
      <c r="T4069" s="505"/>
      <c r="U4069" s="505"/>
      <c r="V4069" s="505"/>
      <c r="W4069" s="505"/>
    </row>
    <row r="4070" spans="19:23" ht="12">
      <c r="S4070" s="505"/>
      <c r="T4070" s="505"/>
      <c r="U4070" s="505"/>
      <c r="V4070" s="505"/>
      <c r="W4070" s="505"/>
    </row>
    <row r="4071" spans="19:23" ht="12">
      <c r="S4071" s="505"/>
      <c r="T4071" s="505"/>
      <c r="U4071" s="505"/>
      <c r="V4071" s="505"/>
      <c r="W4071" s="505"/>
    </row>
    <row r="4072" spans="19:23" ht="12">
      <c r="S4072" s="505"/>
      <c r="T4072" s="505"/>
      <c r="U4072" s="505"/>
      <c r="V4072" s="505"/>
      <c r="W4072" s="505"/>
    </row>
    <row r="4073" spans="19:23" ht="12">
      <c r="S4073" s="505"/>
      <c r="T4073" s="505"/>
      <c r="U4073" s="505"/>
      <c r="V4073" s="505"/>
      <c r="W4073" s="505"/>
    </row>
    <row r="4074" spans="19:23" ht="12">
      <c r="S4074" s="505"/>
      <c r="T4074" s="505"/>
      <c r="U4074" s="505"/>
      <c r="V4074" s="505"/>
      <c r="W4074" s="505"/>
    </row>
    <row r="4075" spans="19:23" ht="12">
      <c r="S4075" s="505"/>
      <c r="T4075" s="505"/>
      <c r="U4075" s="505"/>
      <c r="V4075" s="505"/>
      <c r="W4075" s="505"/>
    </row>
    <row r="4076" spans="19:23" ht="12">
      <c r="S4076" s="505"/>
      <c r="T4076" s="505"/>
      <c r="U4076" s="505"/>
      <c r="V4076" s="505"/>
      <c r="W4076" s="505"/>
    </row>
    <row r="4077" spans="19:23" ht="12">
      <c r="S4077" s="505"/>
      <c r="T4077" s="505"/>
      <c r="U4077" s="505"/>
      <c r="V4077" s="505"/>
      <c r="W4077" s="505"/>
    </row>
    <row r="4078" spans="19:23" ht="12">
      <c r="S4078" s="505"/>
      <c r="T4078" s="505"/>
      <c r="U4078" s="505"/>
      <c r="V4078" s="505"/>
      <c r="W4078" s="505"/>
    </row>
    <row r="4079" spans="19:23" ht="12">
      <c r="S4079" s="505"/>
      <c r="T4079" s="505"/>
      <c r="U4079" s="505"/>
      <c r="V4079" s="505"/>
      <c r="W4079" s="505"/>
    </row>
    <row r="4080" spans="19:23" ht="12">
      <c r="S4080" s="505"/>
      <c r="T4080" s="505"/>
      <c r="U4080" s="505"/>
      <c r="V4080" s="505"/>
      <c r="W4080" s="505"/>
    </row>
    <row r="4081" spans="19:23" ht="12">
      <c r="S4081" s="505"/>
      <c r="T4081" s="505"/>
      <c r="U4081" s="505"/>
      <c r="V4081" s="505"/>
      <c r="W4081" s="505"/>
    </row>
    <row r="4082" spans="19:23" ht="12">
      <c r="S4082" s="505"/>
      <c r="T4082" s="505"/>
      <c r="U4082" s="505"/>
      <c r="V4082" s="505"/>
      <c r="W4082" s="505"/>
    </row>
    <row r="4083" spans="19:23" ht="12">
      <c r="S4083" s="505"/>
      <c r="T4083" s="505"/>
      <c r="U4083" s="505"/>
      <c r="V4083" s="505"/>
      <c r="W4083" s="505"/>
    </row>
    <row r="4084" spans="19:23" ht="12">
      <c r="S4084" s="505"/>
      <c r="T4084" s="505"/>
      <c r="U4084" s="505"/>
      <c r="V4084" s="505"/>
      <c r="W4084" s="505"/>
    </row>
    <row r="4085" spans="19:23" ht="12">
      <c r="S4085" s="505"/>
      <c r="T4085" s="505"/>
      <c r="U4085" s="505"/>
      <c r="V4085" s="505"/>
      <c r="W4085" s="505"/>
    </row>
    <row r="4086" spans="19:23" ht="12">
      <c r="S4086" s="505"/>
      <c r="T4086" s="505"/>
      <c r="U4086" s="505"/>
      <c r="V4086" s="505"/>
      <c r="W4086" s="505"/>
    </row>
    <row r="4087" spans="19:23" ht="12">
      <c r="S4087" s="505"/>
      <c r="T4087" s="505"/>
      <c r="U4087" s="505"/>
      <c r="V4087" s="505"/>
      <c r="W4087" s="505"/>
    </row>
    <row r="4088" spans="19:23" ht="12">
      <c r="S4088" s="505"/>
      <c r="T4088" s="505"/>
      <c r="U4088" s="505"/>
      <c r="V4088" s="505"/>
      <c r="W4088" s="505"/>
    </row>
    <row r="4089" spans="19:23" ht="12">
      <c r="S4089" s="505"/>
      <c r="T4089" s="505"/>
      <c r="U4089" s="505"/>
      <c r="V4089" s="505"/>
      <c r="W4089" s="505"/>
    </row>
    <row r="4090" spans="19:23" ht="12">
      <c r="S4090" s="505"/>
      <c r="T4090" s="505"/>
      <c r="U4090" s="505"/>
      <c r="V4090" s="505"/>
      <c r="W4090" s="505"/>
    </row>
    <row r="4091" spans="19:23" ht="12">
      <c r="S4091" s="505"/>
      <c r="T4091" s="505"/>
      <c r="U4091" s="505"/>
      <c r="V4091" s="505"/>
      <c r="W4091" s="505"/>
    </row>
    <row r="4092" spans="19:23" ht="12">
      <c r="S4092" s="505"/>
      <c r="T4092" s="505"/>
      <c r="U4092" s="505"/>
      <c r="V4092" s="505"/>
      <c r="W4092" s="505"/>
    </row>
    <row r="4093" spans="19:23" ht="12">
      <c r="S4093" s="505"/>
      <c r="T4093" s="505"/>
      <c r="U4093" s="505"/>
      <c r="V4093" s="505"/>
      <c r="W4093" s="505"/>
    </row>
    <row r="4094" spans="19:23" ht="12">
      <c r="S4094" s="505"/>
      <c r="T4094" s="505"/>
      <c r="U4094" s="505"/>
      <c r="V4094" s="505"/>
      <c r="W4094" s="505"/>
    </row>
    <row r="4095" spans="19:23" ht="12">
      <c r="S4095" s="505"/>
      <c r="T4095" s="505"/>
      <c r="U4095" s="505"/>
      <c r="V4095" s="505"/>
      <c r="W4095" s="505"/>
    </row>
    <row r="4096" spans="19:23" ht="12">
      <c r="S4096" s="505"/>
      <c r="T4096" s="505"/>
      <c r="U4096" s="505"/>
      <c r="V4096" s="505"/>
      <c r="W4096" s="505"/>
    </row>
    <row r="4097" spans="19:23" ht="12">
      <c r="S4097" s="505"/>
      <c r="T4097" s="505"/>
      <c r="U4097" s="505"/>
      <c r="V4097" s="505"/>
      <c r="W4097" s="505"/>
    </row>
    <row r="4098" spans="19:23" ht="12">
      <c r="S4098" s="505"/>
      <c r="T4098" s="505"/>
      <c r="U4098" s="505"/>
      <c r="V4098" s="505"/>
      <c r="W4098" s="505"/>
    </row>
    <row r="4099" spans="19:23" ht="12">
      <c r="S4099" s="505"/>
      <c r="T4099" s="505"/>
      <c r="U4099" s="505"/>
      <c r="V4099" s="505"/>
      <c r="W4099" s="505"/>
    </row>
    <row r="4100" spans="19:23" ht="12">
      <c r="S4100" s="505"/>
      <c r="T4100" s="505"/>
      <c r="U4100" s="505"/>
      <c r="V4100" s="505"/>
      <c r="W4100" s="505"/>
    </row>
    <row r="4101" spans="19:23" ht="12">
      <c r="S4101" s="505"/>
      <c r="T4101" s="505"/>
      <c r="U4101" s="505"/>
      <c r="V4101" s="505"/>
      <c r="W4101" s="505"/>
    </row>
    <row r="4102" spans="19:23" ht="12">
      <c r="S4102" s="505"/>
      <c r="T4102" s="505"/>
      <c r="U4102" s="505"/>
      <c r="V4102" s="505"/>
      <c r="W4102" s="505"/>
    </row>
    <row r="4103" spans="19:23" ht="12">
      <c r="S4103" s="505"/>
      <c r="T4103" s="505"/>
      <c r="U4103" s="505"/>
      <c r="V4103" s="505"/>
      <c r="W4103" s="505"/>
    </row>
    <row r="4104" spans="19:23" ht="12">
      <c r="S4104" s="505"/>
      <c r="T4104" s="505"/>
      <c r="U4104" s="505"/>
      <c r="V4104" s="505"/>
      <c r="W4104" s="505"/>
    </row>
    <row r="4105" spans="19:23" ht="12">
      <c r="S4105" s="505"/>
      <c r="T4105" s="505"/>
      <c r="U4105" s="505"/>
      <c r="V4105" s="505"/>
      <c r="W4105" s="505"/>
    </row>
    <row r="4106" spans="19:23" ht="12">
      <c r="S4106" s="505"/>
      <c r="T4106" s="505"/>
      <c r="U4106" s="505"/>
      <c r="V4106" s="505"/>
      <c r="W4106" s="505"/>
    </row>
    <row r="4107" spans="19:23" ht="12">
      <c r="S4107" s="505"/>
      <c r="T4107" s="505"/>
      <c r="U4107" s="505"/>
      <c r="V4107" s="505"/>
      <c r="W4107" s="505"/>
    </row>
    <row r="4108" spans="19:23" ht="12">
      <c r="S4108" s="505"/>
      <c r="T4108" s="505"/>
      <c r="U4108" s="505"/>
      <c r="V4108" s="505"/>
      <c r="W4108" s="505"/>
    </row>
    <row r="4109" spans="19:23" ht="12">
      <c r="S4109" s="505"/>
      <c r="T4109" s="505"/>
      <c r="U4109" s="505"/>
      <c r="V4109" s="505"/>
      <c r="W4109" s="505"/>
    </row>
    <row r="4110" spans="19:23" ht="12">
      <c r="S4110" s="505"/>
      <c r="T4110" s="505"/>
      <c r="U4110" s="505"/>
      <c r="V4110" s="505"/>
      <c r="W4110" s="505"/>
    </row>
    <row r="4111" spans="19:23" ht="12">
      <c r="S4111" s="505"/>
      <c r="T4111" s="505"/>
      <c r="U4111" s="505"/>
      <c r="V4111" s="505"/>
      <c r="W4111" s="505"/>
    </row>
    <row r="4112" spans="19:23" ht="12">
      <c r="S4112" s="505"/>
      <c r="T4112" s="505"/>
      <c r="U4112" s="505"/>
      <c r="V4112" s="505"/>
      <c r="W4112" s="505"/>
    </row>
    <row r="4113" spans="19:23" ht="12">
      <c r="S4113" s="505"/>
      <c r="T4113" s="505"/>
      <c r="U4113" s="505"/>
      <c r="V4113" s="505"/>
      <c r="W4113" s="505"/>
    </row>
    <row r="4114" spans="19:23" ht="12">
      <c r="S4114" s="505"/>
      <c r="T4114" s="505"/>
      <c r="U4114" s="505"/>
      <c r="V4114" s="505"/>
      <c r="W4114" s="505"/>
    </row>
    <row r="4115" spans="19:23" ht="12">
      <c r="S4115" s="505"/>
      <c r="T4115" s="505"/>
      <c r="U4115" s="505"/>
      <c r="V4115" s="505"/>
      <c r="W4115" s="505"/>
    </row>
    <row r="4116" spans="19:23" ht="12">
      <c r="S4116" s="505"/>
      <c r="T4116" s="505"/>
      <c r="U4116" s="505"/>
      <c r="V4116" s="505"/>
      <c r="W4116" s="505"/>
    </row>
    <row r="4117" spans="19:23" ht="12">
      <c r="S4117" s="505"/>
      <c r="T4117" s="505"/>
      <c r="U4117" s="505"/>
      <c r="V4117" s="505"/>
      <c r="W4117" s="505"/>
    </row>
    <row r="4118" spans="19:23" ht="12">
      <c r="S4118" s="505"/>
      <c r="T4118" s="505"/>
      <c r="U4118" s="505"/>
      <c r="V4118" s="505"/>
      <c r="W4118" s="505"/>
    </row>
    <row r="4119" spans="19:23" ht="12">
      <c r="S4119" s="505"/>
      <c r="T4119" s="505"/>
      <c r="U4119" s="505"/>
      <c r="V4119" s="505"/>
      <c r="W4119" s="505"/>
    </row>
    <row r="4120" spans="19:23" ht="12">
      <c r="S4120" s="505"/>
      <c r="T4120" s="505"/>
      <c r="U4120" s="505"/>
      <c r="V4120" s="505"/>
      <c r="W4120" s="505"/>
    </row>
    <row r="4121" spans="19:23" ht="12">
      <c r="S4121" s="505"/>
      <c r="T4121" s="505"/>
      <c r="U4121" s="505"/>
      <c r="V4121" s="505"/>
      <c r="W4121" s="505"/>
    </row>
    <row r="4122" spans="19:23" ht="12">
      <c r="S4122" s="505"/>
      <c r="T4122" s="505"/>
      <c r="U4122" s="505"/>
      <c r="V4122" s="505"/>
      <c r="W4122" s="505"/>
    </row>
    <row r="4123" spans="19:23" ht="12">
      <c r="S4123" s="505"/>
      <c r="T4123" s="505"/>
      <c r="U4123" s="505"/>
      <c r="V4123" s="505"/>
      <c r="W4123" s="505"/>
    </row>
    <row r="4124" spans="19:23" ht="12">
      <c r="S4124" s="505"/>
      <c r="T4124" s="505"/>
      <c r="U4124" s="505"/>
      <c r="V4124" s="505"/>
      <c r="W4124" s="505"/>
    </row>
    <row r="4125" spans="19:23" ht="12">
      <c r="S4125" s="505"/>
      <c r="T4125" s="505"/>
      <c r="U4125" s="505"/>
      <c r="V4125" s="505"/>
      <c r="W4125" s="505"/>
    </row>
    <row r="4126" spans="19:23" ht="12">
      <c r="S4126" s="505"/>
      <c r="T4126" s="505"/>
      <c r="U4126" s="505"/>
      <c r="V4126" s="505"/>
      <c r="W4126" s="505"/>
    </row>
    <row r="4127" spans="19:23" ht="12">
      <c r="S4127" s="505"/>
      <c r="T4127" s="505"/>
      <c r="U4127" s="505"/>
      <c r="V4127" s="505"/>
      <c r="W4127" s="505"/>
    </row>
    <row r="4128" spans="19:23" ht="12">
      <c r="S4128" s="505"/>
      <c r="T4128" s="505"/>
      <c r="U4128" s="505"/>
      <c r="V4128" s="505"/>
      <c r="W4128" s="505"/>
    </row>
    <row r="4129" spans="19:23" ht="12">
      <c r="S4129" s="505"/>
      <c r="T4129" s="505"/>
      <c r="U4129" s="505"/>
      <c r="V4129" s="505"/>
      <c r="W4129" s="505"/>
    </row>
    <row r="4130" spans="19:23" ht="12">
      <c r="S4130" s="505"/>
      <c r="T4130" s="505"/>
      <c r="U4130" s="505"/>
      <c r="V4130" s="505"/>
      <c r="W4130" s="505"/>
    </row>
    <row r="4131" spans="19:23" ht="12">
      <c r="S4131" s="505"/>
      <c r="T4131" s="505"/>
      <c r="U4131" s="505"/>
      <c r="V4131" s="505"/>
      <c r="W4131" s="505"/>
    </row>
    <row r="4132" spans="19:23" ht="12">
      <c r="S4132" s="505"/>
      <c r="T4132" s="505"/>
      <c r="U4132" s="505"/>
      <c r="V4132" s="505"/>
      <c r="W4132" s="505"/>
    </row>
    <row r="4133" spans="19:23" ht="12">
      <c r="S4133" s="505"/>
      <c r="T4133" s="505"/>
      <c r="U4133" s="505"/>
      <c r="V4133" s="505"/>
      <c r="W4133" s="505"/>
    </row>
    <row r="4134" spans="19:23" ht="12">
      <c r="S4134" s="505"/>
      <c r="T4134" s="505"/>
      <c r="U4134" s="505"/>
      <c r="V4134" s="505"/>
      <c r="W4134" s="505"/>
    </row>
    <row r="4135" spans="19:23" ht="12">
      <c r="S4135" s="505"/>
      <c r="T4135" s="505"/>
      <c r="U4135" s="505"/>
      <c r="V4135" s="505"/>
      <c r="W4135" s="505"/>
    </row>
    <row r="4136" spans="19:23" ht="12">
      <c r="S4136" s="505"/>
      <c r="T4136" s="505"/>
      <c r="U4136" s="505"/>
      <c r="V4136" s="505"/>
      <c r="W4136" s="505"/>
    </row>
    <row r="4137" spans="19:23" ht="12">
      <c r="S4137" s="505"/>
      <c r="T4137" s="505"/>
      <c r="U4137" s="505"/>
      <c r="V4137" s="505"/>
      <c r="W4137" s="505"/>
    </row>
    <row r="4138" spans="19:23" ht="12">
      <c r="S4138" s="505"/>
      <c r="T4138" s="505"/>
      <c r="U4138" s="505"/>
      <c r="V4138" s="505"/>
      <c r="W4138" s="505"/>
    </row>
    <row r="4139" spans="19:23" ht="12">
      <c r="S4139" s="505"/>
      <c r="T4139" s="505"/>
      <c r="U4139" s="505"/>
      <c r="V4139" s="505"/>
      <c r="W4139" s="505"/>
    </row>
    <row r="4140" spans="19:23" ht="12">
      <c r="S4140" s="505"/>
      <c r="T4140" s="505"/>
      <c r="U4140" s="505"/>
      <c r="V4140" s="505"/>
      <c r="W4140" s="505"/>
    </row>
    <row r="4141" spans="19:23" ht="12">
      <c r="S4141" s="505"/>
      <c r="T4141" s="505"/>
      <c r="U4141" s="505"/>
      <c r="V4141" s="505"/>
      <c r="W4141" s="505"/>
    </row>
    <row r="4142" spans="19:23" ht="12">
      <c r="S4142" s="505"/>
      <c r="T4142" s="505"/>
      <c r="U4142" s="505"/>
      <c r="V4142" s="505"/>
      <c r="W4142" s="505"/>
    </row>
    <row r="4143" spans="19:23" ht="12">
      <c r="S4143" s="505"/>
      <c r="T4143" s="505"/>
      <c r="U4143" s="505"/>
      <c r="V4143" s="505"/>
      <c r="W4143" s="505"/>
    </row>
    <row r="4144" spans="19:23" ht="12">
      <c r="S4144" s="505"/>
      <c r="T4144" s="505"/>
      <c r="U4144" s="505"/>
      <c r="V4144" s="505"/>
      <c r="W4144" s="505"/>
    </row>
    <row r="4145" spans="19:23" ht="12">
      <c r="S4145" s="505"/>
      <c r="T4145" s="505"/>
      <c r="U4145" s="505"/>
      <c r="V4145" s="505"/>
      <c r="W4145" s="505"/>
    </row>
    <row r="4146" spans="19:23" ht="12">
      <c r="S4146" s="505"/>
      <c r="T4146" s="505"/>
      <c r="U4146" s="505"/>
      <c r="V4146" s="505"/>
      <c r="W4146" s="505"/>
    </row>
    <row r="4147" spans="19:23" ht="12">
      <c r="S4147" s="505"/>
      <c r="T4147" s="505"/>
      <c r="U4147" s="505"/>
      <c r="V4147" s="505"/>
      <c r="W4147" s="505"/>
    </row>
    <row r="4148" spans="19:23" ht="12">
      <c r="S4148" s="505"/>
      <c r="T4148" s="505"/>
      <c r="U4148" s="505"/>
      <c r="V4148" s="505"/>
      <c r="W4148" s="505"/>
    </row>
    <row r="4149" spans="19:23" ht="12">
      <c r="S4149" s="505"/>
      <c r="T4149" s="505"/>
      <c r="U4149" s="505"/>
      <c r="V4149" s="505"/>
      <c r="W4149" s="505"/>
    </row>
    <row r="4150" spans="19:23" ht="12">
      <c r="S4150" s="505"/>
      <c r="T4150" s="505"/>
      <c r="U4150" s="505"/>
      <c r="V4150" s="505"/>
      <c r="W4150" s="505"/>
    </row>
    <row r="4151" spans="19:23" ht="12">
      <c r="S4151" s="505"/>
      <c r="T4151" s="505"/>
      <c r="U4151" s="505"/>
      <c r="V4151" s="505"/>
      <c r="W4151" s="505"/>
    </row>
    <row r="4152" spans="19:23" ht="12">
      <c r="S4152" s="505"/>
      <c r="T4152" s="505"/>
      <c r="U4152" s="505"/>
      <c r="V4152" s="505"/>
      <c r="W4152" s="505"/>
    </row>
    <row r="4153" spans="19:23" ht="12">
      <c r="S4153" s="505"/>
      <c r="T4153" s="505"/>
      <c r="U4153" s="505"/>
      <c r="V4153" s="505"/>
      <c r="W4153" s="505"/>
    </row>
    <row r="4154" spans="19:23" ht="12">
      <c r="S4154" s="505"/>
      <c r="T4154" s="505"/>
      <c r="U4154" s="505"/>
      <c r="V4154" s="505"/>
      <c r="W4154" s="505"/>
    </row>
    <row r="4155" spans="19:23" ht="12">
      <c r="S4155" s="505"/>
      <c r="T4155" s="505"/>
      <c r="U4155" s="505"/>
      <c r="V4155" s="505"/>
      <c r="W4155" s="505"/>
    </row>
    <row r="4156" spans="19:23" ht="12">
      <c r="S4156" s="505"/>
      <c r="T4156" s="505"/>
      <c r="U4156" s="505"/>
      <c r="V4156" s="505"/>
      <c r="W4156" s="505"/>
    </row>
    <row r="4157" spans="19:23" ht="12">
      <c r="S4157" s="505"/>
      <c r="T4157" s="505"/>
      <c r="U4157" s="505"/>
      <c r="V4157" s="505"/>
      <c r="W4157" s="505"/>
    </row>
    <row r="4158" spans="19:23" ht="12">
      <c r="S4158" s="505"/>
      <c r="T4158" s="505"/>
      <c r="U4158" s="505"/>
      <c r="V4158" s="505"/>
      <c r="W4158" s="505"/>
    </row>
    <row r="4159" spans="19:23" ht="12">
      <c r="S4159" s="505"/>
      <c r="T4159" s="505"/>
      <c r="U4159" s="505"/>
      <c r="V4159" s="505"/>
      <c r="W4159" s="505"/>
    </row>
    <row r="4160" spans="19:23" ht="12">
      <c r="S4160" s="505"/>
      <c r="T4160" s="505"/>
      <c r="U4160" s="505"/>
      <c r="V4160" s="505"/>
      <c r="W4160" s="505"/>
    </row>
    <row r="4161" spans="19:23" ht="12">
      <c r="S4161" s="505"/>
      <c r="T4161" s="505"/>
      <c r="U4161" s="505"/>
      <c r="V4161" s="505"/>
      <c r="W4161" s="505"/>
    </row>
    <row r="4162" spans="19:23" ht="12">
      <c r="S4162" s="505"/>
      <c r="T4162" s="505"/>
      <c r="U4162" s="505"/>
      <c r="V4162" s="505"/>
      <c r="W4162" s="505"/>
    </row>
    <row r="4163" spans="19:23" ht="12">
      <c r="S4163" s="505"/>
      <c r="T4163" s="505"/>
      <c r="U4163" s="505"/>
      <c r="V4163" s="505"/>
      <c r="W4163" s="505"/>
    </row>
    <row r="4164" spans="19:23" ht="12">
      <c r="S4164" s="505"/>
      <c r="T4164" s="505"/>
      <c r="U4164" s="505"/>
      <c r="V4164" s="505"/>
      <c r="W4164" s="505"/>
    </row>
    <row r="4165" spans="19:23" ht="12">
      <c r="S4165" s="505"/>
      <c r="T4165" s="505"/>
      <c r="U4165" s="505"/>
      <c r="V4165" s="505"/>
      <c r="W4165" s="505"/>
    </row>
    <row r="4166" spans="19:23" ht="12">
      <c r="S4166" s="505"/>
      <c r="T4166" s="505"/>
      <c r="U4166" s="505"/>
      <c r="V4166" s="505"/>
      <c r="W4166" s="505"/>
    </row>
    <row r="4167" spans="19:23" ht="12">
      <c r="S4167" s="505"/>
      <c r="T4167" s="505"/>
      <c r="U4167" s="505"/>
      <c r="V4167" s="505"/>
      <c r="W4167" s="505"/>
    </row>
    <row r="4168" spans="19:23" ht="12">
      <c r="S4168" s="505"/>
      <c r="T4168" s="505"/>
      <c r="U4168" s="505"/>
      <c r="V4168" s="505"/>
      <c r="W4168" s="505"/>
    </row>
    <row r="4169" spans="19:23" ht="12">
      <c r="S4169" s="505"/>
      <c r="T4169" s="505"/>
      <c r="U4169" s="505"/>
      <c r="V4169" s="505"/>
      <c r="W4169" s="505"/>
    </row>
    <row r="4170" spans="19:23" ht="12">
      <c r="S4170" s="505"/>
      <c r="T4170" s="505"/>
      <c r="U4170" s="505"/>
      <c r="V4170" s="505"/>
      <c r="W4170" s="505"/>
    </row>
    <row r="4171" spans="19:23" ht="12">
      <c r="S4171" s="505"/>
      <c r="T4171" s="505"/>
      <c r="U4171" s="505"/>
      <c r="V4171" s="505"/>
      <c r="W4171" s="505"/>
    </row>
    <row r="4172" spans="19:23" ht="12">
      <c r="S4172" s="505"/>
      <c r="T4172" s="505"/>
      <c r="U4172" s="505"/>
      <c r="V4172" s="505"/>
      <c r="W4172" s="505"/>
    </row>
    <row r="4173" spans="19:23" ht="12">
      <c r="S4173" s="505"/>
      <c r="T4173" s="505"/>
      <c r="U4173" s="505"/>
      <c r="V4173" s="505"/>
      <c r="W4173" s="505"/>
    </row>
    <row r="4174" spans="19:23" ht="12">
      <c r="S4174" s="505"/>
      <c r="T4174" s="505"/>
      <c r="U4174" s="505"/>
      <c r="V4174" s="505"/>
      <c r="W4174" s="505"/>
    </row>
    <row r="4175" spans="19:23" ht="12">
      <c r="S4175" s="505"/>
      <c r="T4175" s="505"/>
      <c r="U4175" s="505"/>
      <c r="V4175" s="505"/>
      <c r="W4175" s="505"/>
    </row>
    <row r="4176" spans="19:23" ht="12">
      <c r="S4176" s="505"/>
      <c r="T4176" s="505"/>
      <c r="U4176" s="505"/>
      <c r="V4176" s="505"/>
      <c r="W4176" s="505"/>
    </row>
    <row r="4177" spans="19:23" ht="12">
      <c r="S4177" s="505"/>
      <c r="T4177" s="505"/>
      <c r="U4177" s="505"/>
      <c r="V4177" s="505"/>
      <c r="W4177" s="505"/>
    </row>
    <row r="4178" spans="19:23" ht="12">
      <c r="S4178" s="505"/>
      <c r="T4178" s="505"/>
      <c r="U4178" s="505"/>
      <c r="V4178" s="505"/>
      <c r="W4178" s="505"/>
    </row>
    <row r="4179" spans="19:23" ht="12">
      <c r="S4179" s="505"/>
      <c r="T4179" s="505"/>
      <c r="U4179" s="505"/>
      <c r="V4179" s="505"/>
      <c r="W4179" s="505"/>
    </row>
    <row r="4180" spans="19:23" ht="12">
      <c r="S4180" s="505"/>
      <c r="T4180" s="505"/>
      <c r="U4180" s="505"/>
      <c r="V4180" s="505"/>
      <c r="W4180" s="505"/>
    </row>
    <row r="4181" spans="19:23" ht="12">
      <c r="S4181" s="505"/>
      <c r="T4181" s="505"/>
      <c r="U4181" s="505"/>
      <c r="V4181" s="505"/>
      <c r="W4181" s="505"/>
    </row>
    <row r="4182" spans="19:23" ht="12">
      <c r="S4182" s="505"/>
      <c r="T4182" s="505"/>
      <c r="U4182" s="505"/>
      <c r="V4182" s="505"/>
      <c r="W4182" s="505"/>
    </row>
    <row r="4183" spans="19:23" ht="12">
      <c r="S4183" s="505"/>
      <c r="T4183" s="505"/>
      <c r="U4183" s="505"/>
      <c r="V4183" s="505"/>
      <c r="W4183" s="505"/>
    </row>
    <row r="4184" spans="19:23" ht="12">
      <c r="S4184" s="505"/>
      <c r="T4184" s="505"/>
      <c r="U4184" s="505"/>
      <c r="V4184" s="505"/>
      <c r="W4184" s="505"/>
    </row>
    <row r="4185" spans="19:23" ht="12">
      <c r="S4185" s="505"/>
      <c r="T4185" s="505"/>
      <c r="U4185" s="505"/>
      <c r="V4185" s="505"/>
      <c r="W4185" s="505"/>
    </row>
    <row r="4186" spans="19:23" ht="12">
      <c r="S4186" s="505"/>
      <c r="T4186" s="505"/>
      <c r="U4186" s="505"/>
      <c r="V4186" s="505"/>
      <c r="W4186" s="505"/>
    </row>
    <row r="4187" spans="19:23" ht="12">
      <c r="S4187" s="505"/>
      <c r="T4187" s="505"/>
      <c r="U4187" s="505"/>
      <c r="V4187" s="505"/>
      <c r="W4187" s="505"/>
    </row>
    <row r="4188" spans="19:23" ht="12">
      <c r="S4188" s="505"/>
      <c r="T4188" s="505"/>
      <c r="U4188" s="505"/>
      <c r="V4188" s="505"/>
      <c r="W4188" s="505"/>
    </row>
    <row r="4189" spans="19:23" ht="12">
      <c r="S4189" s="505"/>
      <c r="T4189" s="505"/>
      <c r="U4189" s="505"/>
      <c r="V4189" s="505"/>
      <c r="W4189" s="505"/>
    </row>
    <row r="4190" spans="19:23" ht="12">
      <c r="S4190" s="505"/>
      <c r="T4190" s="505"/>
      <c r="U4190" s="505"/>
      <c r="V4190" s="505"/>
      <c r="W4190" s="505"/>
    </row>
    <row r="4191" spans="19:23" ht="12">
      <c r="S4191" s="505"/>
      <c r="T4191" s="505"/>
      <c r="U4191" s="505"/>
      <c r="V4191" s="505"/>
      <c r="W4191" s="505"/>
    </row>
    <row r="4192" spans="19:23" ht="12">
      <c r="S4192" s="505"/>
      <c r="T4192" s="505"/>
      <c r="U4192" s="505"/>
      <c r="V4192" s="505"/>
      <c r="W4192" s="505"/>
    </row>
    <row r="4193" spans="19:23" ht="12">
      <c r="S4193" s="505"/>
      <c r="T4193" s="505"/>
      <c r="U4193" s="505"/>
      <c r="V4193" s="505"/>
      <c r="W4193" s="505"/>
    </row>
    <row r="4194" spans="19:23" ht="12">
      <c r="S4194" s="505"/>
      <c r="T4194" s="505"/>
      <c r="U4194" s="505"/>
      <c r="V4194" s="505"/>
      <c r="W4194" s="505"/>
    </row>
    <row r="4195" spans="19:23" ht="12">
      <c r="S4195" s="505"/>
      <c r="T4195" s="505"/>
      <c r="U4195" s="505"/>
      <c r="V4195" s="505"/>
      <c r="W4195" s="505"/>
    </row>
    <row r="4196" spans="19:23" ht="12">
      <c r="S4196" s="505"/>
      <c r="T4196" s="505"/>
      <c r="U4196" s="505"/>
      <c r="V4196" s="505"/>
      <c r="W4196" s="505"/>
    </row>
    <row r="4197" spans="19:23" ht="12">
      <c r="S4197" s="505"/>
      <c r="T4197" s="505"/>
      <c r="U4197" s="505"/>
      <c r="V4197" s="505"/>
      <c r="W4197" s="505"/>
    </row>
    <row r="4198" spans="19:23" ht="12">
      <c r="S4198" s="505"/>
      <c r="T4198" s="505"/>
      <c r="U4198" s="505"/>
      <c r="V4198" s="505"/>
      <c r="W4198" s="505"/>
    </row>
    <row r="4199" spans="19:23" ht="12">
      <c r="S4199" s="505"/>
      <c r="T4199" s="505"/>
      <c r="U4199" s="505"/>
      <c r="V4199" s="505"/>
      <c r="W4199" s="505"/>
    </row>
    <row r="4200" spans="19:23" ht="12">
      <c r="S4200" s="505"/>
      <c r="T4200" s="505"/>
      <c r="U4200" s="505"/>
      <c r="V4200" s="505"/>
      <c r="W4200" s="505"/>
    </row>
    <row r="4201" spans="19:23" ht="12">
      <c r="S4201" s="505"/>
      <c r="T4201" s="505"/>
      <c r="U4201" s="505"/>
      <c r="V4201" s="505"/>
      <c r="W4201" s="505"/>
    </row>
    <row r="4202" spans="19:23" ht="12">
      <c r="S4202" s="505"/>
      <c r="T4202" s="505"/>
      <c r="U4202" s="505"/>
      <c r="V4202" s="505"/>
      <c r="W4202" s="505"/>
    </row>
    <row r="4203" spans="19:23" ht="12">
      <c r="S4203" s="505"/>
      <c r="T4203" s="505"/>
      <c r="U4203" s="505"/>
      <c r="V4203" s="505"/>
      <c r="W4203" s="505"/>
    </row>
    <row r="4204" spans="19:23" ht="12">
      <c r="S4204" s="505"/>
      <c r="T4204" s="505"/>
      <c r="U4204" s="505"/>
      <c r="V4204" s="505"/>
      <c r="W4204" s="505"/>
    </row>
    <row r="4205" spans="19:23" ht="12">
      <c r="S4205" s="505"/>
      <c r="T4205" s="505"/>
      <c r="U4205" s="505"/>
      <c r="V4205" s="505"/>
      <c r="W4205" s="505"/>
    </row>
    <row r="4206" spans="19:23" ht="12">
      <c r="S4206" s="505"/>
      <c r="T4206" s="505"/>
      <c r="U4206" s="505"/>
      <c r="V4206" s="505"/>
      <c r="W4206" s="505"/>
    </row>
    <row r="4207" spans="19:23" ht="12">
      <c r="S4207" s="505"/>
      <c r="T4207" s="505"/>
      <c r="U4207" s="505"/>
      <c r="V4207" s="505"/>
      <c r="W4207" s="505"/>
    </row>
    <row r="4208" spans="19:23" ht="12">
      <c r="S4208" s="505"/>
      <c r="T4208" s="505"/>
      <c r="U4208" s="505"/>
      <c r="V4208" s="505"/>
      <c r="W4208" s="505"/>
    </row>
    <row r="4209" spans="19:23" ht="12">
      <c r="S4209" s="505"/>
      <c r="T4209" s="505"/>
      <c r="U4209" s="505"/>
      <c r="V4209" s="505"/>
      <c r="W4209" s="505"/>
    </row>
    <row r="4210" spans="19:23" ht="12">
      <c r="S4210" s="505"/>
      <c r="T4210" s="505"/>
      <c r="U4210" s="505"/>
      <c r="V4210" s="505"/>
      <c r="W4210" s="505"/>
    </row>
    <row r="4211" spans="19:23" ht="12">
      <c r="S4211" s="505"/>
      <c r="T4211" s="505"/>
      <c r="U4211" s="505"/>
      <c r="V4211" s="505"/>
      <c r="W4211" s="505"/>
    </row>
    <row r="4212" spans="19:23" ht="12">
      <c r="S4212" s="505"/>
      <c r="T4212" s="505"/>
      <c r="U4212" s="505"/>
      <c r="V4212" s="505"/>
      <c r="W4212" s="505"/>
    </row>
    <row r="4213" spans="19:23" ht="12">
      <c r="S4213" s="505"/>
      <c r="T4213" s="505"/>
      <c r="U4213" s="505"/>
      <c r="V4213" s="505"/>
      <c r="W4213" s="505"/>
    </row>
    <row r="4214" spans="19:23" ht="12">
      <c r="S4214" s="505"/>
      <c r="T4214" s="505"/>
      <c r="U4214" s="505"/>
      <c r="V4214" s="505"/>
      <c r="W4214" s="505"/>
    </row>
    <row r="4215" spans="19:23" ht="12">
      <c r="S4215" s="505"/>
      <c r="T4215" s="505"/>
      <c r="U4215" s="505"/>
      <c r="V4215" s="505"/>
      <c r="W4215" s="505"/>
    </row>
    <row r="4216" spans="19:23" ht="12">
      <c r="S4216" s="505"/>
      <c r="T4216" s="505"/>
      <c r="U4216" s="505"/>
      <c r="V4216" s="505"/>
      <c r="W4216" s="505"/>
    </row>
    <row r="4217" spans="19:23" ht="12">
      <c r="S4217" s="505"/>
      <c r="T4217" s="505"/>
      <c r="U4217" s="505"/>
      <c r="V4217" s="505"/>
      <c r="W4217" s="505"/>
    </row>
    <row r="4218" spans="19:23" ht="12">
      <c r="S4218" s="505"/>
      <c r="T4218" s="505"/>
      <c r="U4218" s="505"/>
      <c r="V4218" s="505"/>
      <c r="W4218" s="505"/>
    </row>
    <row r="4219" spans="19:23" ht="12">
      <c r="S4219" s="505"/>
      <c r="T4219" s="505"/>
      <c r="U4219" s="505"/>
      <c r="V4219" s="505"/>
      <c r="W4219" s="505"/>
    </row>
    <row r="4220" spans="19:23" ht="12">
      <c r="S4220" s="505"/>
      <c r="T4220" s="505"/>
      <c r="U4220" s="505"/>
      <c r="V4220" s="505"/>
      <c r="W4220" s="505"/>
    </row>
    <row r="4221" spans="19:23" ht="12">
      <c r="S4221" s="505"/>
      <c r="T4221" s="505"/>
      <c r="U4221" s="505"/>
      <c r="V4221" s="505"/>
      <c r="W4221" s="505"/>
    </row>
    <row r="4222" spans="19:23" ht="12">
      <c r="S4222" s="505"/>
      <c r="T4222" s="505"/>
      <c r="U4222" s="505"/>
      <c r="V4222" s="505"/>
      <c r="W4222" s="505"/>
    </row>
    <row r="4223" spans="19:23" ht="12">
      <c r="S4223" s="505"/>
      <c r="T4223" s="505"/>
      <c r="U4223" s="505"/>
      <c r="V4223" s="505"/>
      <c r="W4223" s="505"/>
    </row>
    <row r="4224" spans="19:23" ht="12">
      <c r="S4224" s="505"/>
      <c r="T4224" s="505"/>
      <c r="U4224" s="505"/>
      <c r="V4224" s="505"/>
      <c r="W4224" s="505"/>
    </row>
    <row r="4225" spans="19:23" ht="12">
      <c r="S4225" s="505"/>
      <c r="T4225" s="505"/>
      <c r="U4225" s="505"/>
      <c r="V4225" s="505"/>
      <c r="W4225" s="505"/>
    </row>
    <row r="4226" spans="19:23" ht="12">
      <c r="S4226" s="505"/>
      <c r="T4226" s="505"/>
      <c r="U4226" s="505"/>
      <c r="V4226" s="505"/>
      <c r="W4226" s="505"/>
    </row>
    <row r="4227" spans="19:23" ht="12">
      <c r="S4227" s="505"/>
      <c r="T4227" s="505"/>
      <c r="U4227" s="505"/>
      <c r="V4227" s="505"/>
      <c r="W4227" s="505"/>
    </row>
    <row r="4228" spans="19:23" ht="12">
      <c r="S4228" s="505"/>
      <c r="T4228" s="505"/>
      <c r="U4228" s="505"/>
      <c r="V4228" s="505"/>
      <c r="W4228" s="505"/>
    </row>
    <row r="4229" spans="19:23" ht="12">
      <c r="S4229" s="505"/>
      <c r="T4229" s="505"/>
      <c r="U4229" s="505"/>
      <c r="V4229" s="505"/>
      <c r="W4229" s="505"/>
    </row>
    <row r="4230" spans="19:23" ht="12">
      <c r="S4230" s="505"/>
      <c r="T4230" s="505"/>
      <c r="U4230" s="505"/>
      <c r="V4230" s="505"/>
      <c r="W4230" s="505"/>
    </row>
    <row r="4231" spans="19:23" ht="12">
      <c r="S4231" s="505"/>
      <c r="T4231" s="505"/>
      <c r="U4231" s="505"/>
      <c r="V4231" s="505"/>
      <c r="W4231" s="505"/>
    </row>
    <row r="4232" spans="19:23" ht="12">
      <c r="S4232" s="505"/>
      <c r="T4232" s="505"/>
      <c r="U4232" s="505"/>
      <c r="V4232" s="505"/>
      <c r="W4232" s="505"/>
    </row>
    <row r="4233" spans="19:23" ht="12">
      <c r="S4233" s="505"/>
      <c r="T4233" s="505"/>
      <c r="U4233" s="505"/>
      <c r="V4233" s="505"/>
      <c r="W4233" s="505"/>
    </row>
    <row r="4234" spans="19:23" ht="12">
      <c r="S4234" s="505"/>
      <c r="T4234" s="505"/>
      <c r="U4234" s="505"/>
      <c r="V4234" s="505"/>
      <c r="W4234" s="505"/>
    </row>
    <row r="4235" spans="19:23" ht="12">
      <c r="S4235" s="505"/>
      <c r="T4235" s="505"/>
      <c r="U4235" s="505"/>
      <c r="V4235" s="505"/>
      <c r="W4235" s="505"/>
    </row>
    <row r="4236" spans="19:23" ht="12">
      <c r="S4236" s="505"/>
      <c r="T4236" s="505"/>
      <c r="U4236" s="505"/>
      <c r="V4236" s="505"/>
      <c r="W4236" s="505"/>
    </row>
    <row r="4237" spans="19:23" ht="12">
      <c r="S4237" s="505"/>
      <c r="T4237" s="505"/>
      <c r="U4237" s="505"/>
      <c r="V4237" s="505"/>
      <c r="W4237" s="505"/>
    </row>
    <row r="4238" spans="19:23" ht="12">
      <c r="S4238" s="505"/>
      <c r="T4238" s="505"/>
      <c r="U4238" s="505"/>
      <c r="V4238" s="505"/>
      <c r="W4238" s="505"/>
    </row>
    <row r="4239" spans="19:23" ht="12">
      <c r="S4239" s="505"/>
      <c r="T4239" s="505"/>
      <c r="U4239" s="505"/>
      <c r="V4239" s="505"/>
      <c r="W4239" s="505"/>
    </row>
    <row r="4240" spans="19:23" ht="12">
      <c r="S4240" s="505"/>
      <c r="T4240" s="505"/>
      <c r="U4240" s="505"/>
      <c r="V4240" s="505"/>
      <c r="W4240" s="505"/>
    </row>
    <row r="4241" spans="19:23" ht="12">
      <c r="S4241" s="505"/>
      <c r="T4241" s="505"/>
      <c r="U4241" s="505"/>
      <c r="V4241" s="505"/>
      <c r="W4241" s="505"/>
    </row>
    <row r="4242" spans="19:23" ht="12">
      <c r="S4242" s="505"/>
      <c r="T4242" s="505"/>
      <c r="U4242" s="505"/>
      <c r="V4242" s="505"/>
      <c r="W4242" s="505"/>
    </row>
    <row r="4243" spans="19:23" ht="12">
      <c r="S4243" s="505"/>
      <c r="T4243" s="505"/>
      <c r="U4243" s="505"/>
      <c r="V4243" s="505"/>
      <c r="W4243" s="505"/>
    </row>
    <row r="4244" spans="19:23" ht="12">
      <c r="S4244" s="505"/>
      <c r="T4244" s="505"/>
      <c r="U4244" s="505"/>
      <c r="V4244" s="505"/>
      <c r="W4244" s="505"/>
    </row>
    <row r="4245" spans="19:23" ht="12">
      <c r="S4245" s="505"/>
      <c r="T4245" s="505"/>
      <c r="U4245" s="505"/>
      <c r="V4245" s="505"/>
      <c r="W4245" s="505"/>
    </row>
    <row r="4246" spans="19:23" ht="12">
      <c r="S4246" s="505"/>
      <c r="T4246" s="505"/>
      <c r="U4246" s="505"/>
      <c r="V4246" s="505"/>
      <c r="W4246" s="505"/>
    </row>
    <row r="4247" spans="19:23" ht="12">
      <c r="S4247" s="505"/>
      <c r="T4247" s="505"/>
      <c r="U4247" s="505"/>
      <c r="V4247" s="505"/>
      <c r="W4247" s="505"/>
    </row>
    <row r="4248" spans="19:23" ht="12">
      <c r="S4248" s="505"/>
      <c r="T4248" s="505"/>
      <c r="U4248" s="505"/>
      <c r="V4248" s="505"/>
      <c r="W4248" s="505"/>
    </row>
    <row r="4249" spans="19:23" ht="12">
      <c r="S4249" s="505"/>
      <c r="T4249" s="505"/>
      <c r="U4249" s="505"/>
      <c r="V4249" s="505"/>
      <c r="W4249" s="505"/>
    </row>
    <row r="4250" spans="19:23" ht="12">
      <c r="S4250" s="505"/>
      <c r="T4250" s="505"/>
      <c r="U4250" s="505"/>
      <c r="V4250" s="505"/>
      <c r="W4250" s="505"/>
    </row>
    <row r="4251" spans="19:23" ht="12">
      <c r="S4251" s="505"/>
      <c r="T4251" s="505"/>
      <c r="U4251" s="505"/>
      <c r="V4251" s="505"/>
      <c r="W4251" s="505"/>
    </row>
    <row r="4252" spans="19:23" ht="12">
      <c r="S4252" s="505"/>
      <c r="T4252" s="505"/>
      <c r="U4252" s="505"/>
      <c r="V4252" s="505"/>
      <c r="W4252" s="505"/>
    </row>
    <row r="4253" spans="19:23" ht="12">
      <c r="S4253" s="505"/>
      <c r="T4253" s="505"/>
      <c r="U4253" s="505"/>
      <c r="V4253" s="505"/>
      <c r="W4253" s="505"/>
    </row>
    <row r="4254" spans="19:23" ht="12">
      <c r="S4254" s="505"/>
      <c r="T4254" s="505"/>
      <c r="U4254" s="505"/>
      <c r="V4254" s="505"/>
      <c r="W4254" s="505"/>
    </row>
    <row r="4255" spans="19:23" ht="12">
      <c r="S4255" s="505"/>
      <c r="T4255" s="505"/>
      <c r="U4255" s="505"/>
      <c r="V4255" s="505"/>
      <c r="W4255" s="505"/>
    </row>
    <row r="4256" spans="19:23" ht="12">
      <c r="S4256" s="505"/>
      <c r="T4256" s="505"/>
      <c r="U4256" s="505"/>
      <c r="V4256" s="505"/>
      <c r="W4256" s="505"/>
    </row>
    <row r="4257" spans="19:23" ht="12">
      <c r="S4257" s="505"/>
      <c r="T4257" s="505"/>
      <c r="U4257" s="505"/>
      <c r="V4257" s="505"/>
      <c r="W4257" s="505"/>
    </row>
    <row r="4258" spans="19:23" ht="12">
      <c r="S4258" s="505"/>
      <c r="T4258" s="505"/>
      <c r="U4258" s="505"/>
      <c r="V4258" s="505"/>
      <c r="W4258" s="505"/>
    </row>
    <row r="4259" spans="19:23" ht="12">
      <c r="S4259" s="505"/>
      <c r="T4259" s="505"/>
      <c r="U4259" s="505"/>
      <c r="V4259" s="505"/>
      <c r="W4259" s="505"/>
    </row>
    <row r="4260" spans="19:23" ht="12">
      <c r="S4260" s="505"/>
      <c r="T4260" s="505"/>
      <c r="U4260" s="505"/>
      <c r="V4260" s="505"/>
      <c r="W4260" s="505"/>
    </row>
    <row r="4261" spans="19:23" ht="12">
      <c r="S4261" s="505"/>
      <c r="T4261" s="505"/>
      <c r="U4261" s="505"/>
      <c r="V4261" s="505"/>
      <c r="W4261" s="505"/>
    </row>
    <row r="4262" spans="19:23" ht="12">
      <c r="S4262" s="505"/>
      <c r="T4262" s="505"/>
      <c r="U4262" s="505"/>
      <c r="V4262" s="505"/>
      <c r="W4262" s="505"/>
    </row>
    <row r="4263" spans="19:23" ht="12">
      <c r="S4263" s="505"/>
      <c r="T4263" s="505"/>
      <c r="U4263" s="505"/>
      <c r="V4263" s="505"/>
      <c r="W4263" s="505"/>
    </row>
    <row r="4264" spans="19:23" ht="12">
      <c r="S4264" s="505"/>
      <c r="T4264" s="505"/>
      <c r="U4264" s="505"/>
      <c r="V4264" s="505"/>
      <c r="W4264" s="505"/>
    </row>
    <row r="4265" spans="19:23" ht="12">
      <c r="S4265" s="505"/>
      <c r="T4265" s="505"/>
      <c r="U4265" s="505"/>
      <c r="V4265" s="505"/>
      <c r="W4265" s="505"/>
    </row>
    <row r="4266" spans="19:23" ht="12">
      <c r="S4266" s="505"/>
      <c r="T4266" s="505"/>
      <c r="U4266" s="505"/>
      <c r="V4266" s="505"/>
      <c r="W4266" s="505"/>
    </row>
    <row r="4267" spans="19:23" ht="12">
      <c r="S4267" s="505"/>
      <c r="T4267" s="505"/>
      <c r="U4267" s="505"/>
      <c r="V4267" s="505"/>
      <c r="W4267" s="505"/>
    </row>
    <row r="4268" spans="19:23" ht="12">
      <c r="S4268" s="505"/>
      <c r="T4268" s="505"/>
      <c r="U4268" s="505"/>
      <c r="V4268" s="505"/>
      <c r="W4268" s="505"/>
    </row>
    <row r="4269" spans="19:23" ht="12">
      <c r="S4269" s="505"/>
      <c r="T4269" s="505"/>
      <c r="U4269" s="505"/>
      <c r="V4269" s="505"/>
      <c r="W4269" s="505"/>
    </row>
    <row r="4270" spans="19:23" ht="12">
      <c r="S4270" s="505"/>
      <c r="T4270" s="505"/>
      <c r="U4270" s="505"/>
      <c r="V4270" s="505"/>
      <c r="W4270" s="505"/>
    </row>
    <row r="4271" spans="19:23" ht="12">
      <c r="S4271" s="505"/>
      <c r="T4271" s="505"/>
      <c r="U4271" s="505"/>
      <c r="V4271" s="505"/>
      <c r="W4271" s="505"/>
    </row>
    <row r="4272" spans="19:23" ht="12">
      <c r="S4272" s="505"/>
      <c r="T4272" s="505"/>
      <c r="U4272" s="505"/>
      <c r="V4272" s="505"/>
      <c r="W4272" s="505"/>
    </row>
    <row r="4273" spans="19:23" ht="12">
      <c r="S4273" s="505"/>
      <c r="T4273" s="505"/>
      <c r="U4273" s="505"/>
      <c r="V4273" s="505"/>
      <c r="W4273" s="505"/>
    </row>
    <row r="4274" spans="19:23" ht="12">
      <c r="S4274" s="505"/>
      <c r="T4274" s="505"/>
      <c r="U4274" s="505"/>
      <c r="V4274" s="505"/>
      <c r="W4274" s="505"/>
    </row>
    <row r="4275" spans="19:23" ht="12">
      <c r="S4275" s="505"/>
      <c r="T4275" s="505"/>
      <c r="U4275" s="505"/>
      <c r="V4275" s="505"/>
      <c r="W4275" s="505"/>
    </row>
    <row r="4276" spans="19:23" ht="12">
      <c r="S4276" s="505"/>
      <c r="T4276" s="505"/>
      <c r="U4276" s="505"/>
      <c r="V4276" s="505"/>
      <c r="W4276" s="505"/>
    </row>
    <row r="4277" spans="19:23" ht="12">
      <c r="S4277" s="505"/>
      <c r="T4277" s="505"/>
      <c r="U4277" s="505"/>
      <c r="V4277" s="505"/>
      <c r="W4277" s="505"/>
    </row>
    <row r="4278" spans="19:23" ht="12">
      <c r="S4278" s="505"/>
      <c r="T4278" s="505"/>
      <c r="U4278" s="505"/>
      <c r="V4278" s="505"/>
      <c r="W4278" s="505"/>
    </row>
    <row r="4279" spans="19:23" ht="12">
      <c r="S4279" s="505"/>
      <c r="T4279" s="505"/>
      <c r="U4279" s="505"/>
      <c r="V4279" s="505"/>
      <c r="W4279" s="505"/>
    </row>
    <row r="4280" spans="19:23" ht="12">
      <c r="S4280" s="505"/>
      <c r="T4280" s="505"/>
      <c r="U4280" s="505"/>
      <c r="V4280" s="505"/>
      <c r="W4280" s="505"/>
    </row>
    <row r="4281" spans="19:23" ht="12">
      <c r="S4281" s="505"/>
      <c r="T4281" s="505"/>
      <c r="U4281" s="505"/>
      <c r="V4281" s="505"/>
      <c r="W4281" s="505"/>
    </row>
    <row r="4282" spans="19:23" ht="12">
      <c r="S4282" s="505"/>
      <c r="T4282" s="505"/>
      <c r="U4282" s="505"/>
      <c r="V4282" s="505"/>
      <c r="W4282" s="505"/>
    </row>
    <row r="4283" spans="19:23" ht="12">
      <c r="S4283" s="505"/>
      <c r="T4283" s="505"/>
      <c r="U4283" s="505"/>
      <c r="V4283" s="505"/>
      <c r="W4283" s="505"/>
    </row>
    <row r="4284" spans="19:23" ht="12">
      <c r="S4284" s="505"/>
      <c r="T4284" s="505"/>
      <c r="U4284" s="505"/>
      <c r="V4284" s="505"/>
      <c r="W4284" s="505"/>
    </row>
    <row r="4285" spans="19:23" ht="12">
      <c r="S4285" s="505"/>
      <c r="T4285" s="505"/>
      <c r="U4285" s="505"/>
      <c r="V4285" s="505"/>
      <c r="W4285" s="505"/>
    </row>
    <row r="4286" spans="19:23" ht="12">
      <c r="S4286" s="505"/>
      <c r="T4286" s="505"/>
      <c r="U4286" s="505"/>
      <c r="V4286" s="505"/>
      <c r="W4286" s="505"/>
    </row>
    <row r="4287" spans="19:23" ht="12">
      <c r="S4287" s="505"/>
      <c r="T4287" s="505"/>
      <c r="U4287" s="505"/>
      <c r="V4287" s="505"/>
      <c r="W4287" s="505"/>
    </row>
    <row r="4288" spans="19:23" ht="12">
      <c r="S4288" s="505"/>
      <c r="T4288" s="505"/>
      <c r="U4288" s="505"/>
      <c r="V4288" s="505"/>
      <c r="W4288" s="505"/>
    </row>
    <row r="4289" spans="19:23" ht="12">
      <c r="S4289" s="505"/>
      <c r="T4289" s="505"/>
      <c r="U4289" s="505"/>
      <c r="V4289" s="505"/>
      <c r="W4289" s="505"/>
    </row>
    <row r="4290" spans="19:23" ht="12">
      <c r="S4290" s="505"/>
      <c r="T4290" s="505"/>
      <c r="U4290" s="505"/>
      <c r="V4290" s="505"/>
      <c r="W4290" s="505"/>
    </row>
    <row r="4291" spans="19:23" ht="12">
      <c r="S4291" s="505"/>
      <c r="T4291" s="505"/>
      <c r="U4291" s="505"/>
      <c r="V4291" s="505"/>
      <c r="W4291" s="505"/>
    </row>
    <row r="4292" spans="19:23" ht="12">
      <c r="S4292" s="505"/>
      <c r="T4292" s="505"/>
      <c r="U4292" s="505"/>
      <c r="V4292" s="505"/>
      <c r="W4292" s="505"/>
    </row>
    <row r="4293" spans="19:23" ht="12">
      <c r="S4293" s="505"/>
      <c r="T4293" s="505"/>
      <c r="U4293" s="505"/>
      <c r="V4293" s="505"/>
      <c r="W4293" s="505"/>
    </row>
    <row r="4294" spans="19:23" ht="12">
      <c r="S4294" s="505"/>
      <c r="T4294" s="505"/>
      <c r="U4294" s="505"/>
      <c r="V4294" s="505"/>
      <c r="W4294" s="505"/>
    </row>
    <row r="4295" spans="19:23" ht="12">
      <c r="S4295" s="505"/>
      <c r="T4295" s="505"/>
      <c r="U4295" s="505"/>
      <c r="V4295" s="505"/>
      <c r="W4295" s="505"/>
    </row>
    <row r="4296" spans="19:23" ht="12">
      <c r="S4296" s="505"/>
      <c r="T4296" s="505"/>
      <c r="U4296" s="505"/>
      <c r="V4296" s="505"/>
      <c r="W4296" s="505"/>
    </row>
    <row r="4297" spans="19:23" ht="12">
      <c r="S4297" s="505"/>
      <c r="T4297" s="505"/>
      <c r="U4297" s="505"/>
      <c r="V4297" s="505"/>
      <c r="W4297" s="505"/>
    </row>
    <row r="4298" spans="19:23" ht="12">
      <c r="S4298" s="505"/>
      <c r="T4298" s="505"/>
      <c r="U4298" s="505"/>
      <c r="V4298" s="505"/>
      <c r="W4298" s="505"/>
    </row>
    <row r="4299" spans="19:23" ht="12">
      <c r="S4299" s="505"/>
      <c r="T4299" s="505"/>
      <c r="U4299" s="505"/>
      <c r="V4299" s="505"/>
      <c r="W4299" s="505"/>
    </row>
    <row r="4300" spans="19:23" ht="12">
      <c r="S4300" s="505"/>
      <c r="T4300" s="505"/>
      <c r="U4300" s="505"/>
      <c r="V4300" s="505"/>
      <c r="W4300" s="505"/>
    </row>
    <row r="4301" spans="19:23" ht="12">
      <c r="S4301" s="505"/>
      <c r="T4301" s="505"/>
      <c r="U4301" s="505"/>
      <c r="V4301" s="505"/>
      <c r="W4301" s="505"/>
    </row>
    <row r="4302" spans="19:23" ht="12">
      <c r="S4302" s="505"/>
      <c r="T4302" s="505"/>
      <c r="U4302" s="505"/>
      <c r="V4302" s="505"/>
      <c r="W4302" s="505"/>
    </row>
    <row r="4303" spans="19:23" ht="12">
      <c r="S4303" s="505"/>
      <c r="T4303" s="505"/>
      <c r="U4303" s="505"/>
      <c r="V4303" s="505"/>
      <c r="W4303" s="505"/>
    </row>
    <row r="4304" spans="19:23" ht="12">
      <c r="S4304" s="505"/>
      <c r="T4304" s="505"/>
      <c r="U4304" s="505"/>
      <c r="V4304" s="505"/>
      <c r="W4304" s="505"/>
    </row>
    <row r="4305" spans="19:23" ht="12">
      <c r="S4305" s="505"/>
      <c r="T4305" s="505"/>
      <c r="U4305" s="505"/>
      <c r="V4305" s="505"/>
      <c r="W4305" s="505"/>
    </row>
    <row r="4306" spans="19:23" ht="12">
      <c r="S4306" s="505"/>
      <c r="T4306" s="505"/>
      <c r="U4306" s="505"/>
      <c r="V4306" s="505"/>
      <c r="W4306" s="505"/>
    </row>
    <row r="4307" spans="19:23" ht="12">
      <c r="S4307" s="505"/>
      <c r="T4307" s="505"/>
      <c r="U4307" s="505"/>
      <c r="V4307" s="505"/>
      <c r="W4307" s="505"/>
    </row>
    <row r="4308" spans="19:23" ht="12">
      <c r="S4308" s="505"/>
      <c r="T4308" s="505"/>
      <c r="U4308" s="505"/>
      <c r="V4308" s="505"/>
      <c r="W4308" s="505"/>
    </row>
    <row r="4309" spans="19:23" ht="12">
      <c r="S4309" s="505"/>
      <c r="T4309" s="505"/>
      <c r="U4309" s="505"/>
      <c r="V4309" s="505"/>
      <c r="W4309" s="505"/>
    </row>
    <row r="4310" spans="19:23" ht="12">
      <c r="S4310" s="505"/>
      <c r="T4310" s="505"/>
      <c r="U4310" s="505"/>
      <c r="V4310" s="505"/>
      <c r="W4310" s="505"/>
    </row>
    <row r="4311" spans="19:23" ht="12">
      <c r="S4311" s="505"/>
      <c r="T4311" s="505"/>
      <c r="U4311" s="505"/>
      <c r="V4311" s="505"/>
      <c r="W4311" s="505"/>
    </row>
    <row r="4312" spans="19:23" ht="12">
      <c r="S4312" s="505"/>
      <c r="T4312" s="505"/>
      <c r="U4312" s="505"/>
      <c r="V4312" s="505"/>
      <c r="W4312" s="505"/>
    </row>
    <row r="4313" spans="19:23" ht="12">
      <c r="S4313" s="505"/>
      <c r="T4313" s="505"/>
      <c r="U4313" s="505"/>
      <c r="V4313" s="505"/>
      <c r="W4313" s="505"/>
    </row>
    <row r="4314" spans="19:23" ht="12">
      <c r="S4314" s="505"/>
      <c r="T4314" s="505"/>
      <c r="U4314" s="505"/>
      <c r="V4314" s="505"/>
      <c r="W4314" s="505"/>
    </row>
    <row r="4315" spans="19:23" ht="12">
      <c r="S4315" s="505"/>
      <c r="T4315" s="505"/>
      <c r="U4315" s="505"/>
      <c r="V4315" s="505"/>
      <c r="W4315" s="505"/>
    </row>
    <row r="4316" spans="19:23" ht="12">
      <c r="S4316" s="505"/>
      <c r="T4316" s="505"/>
      <c r="U4316" s="505"/>
      <c r="V4316" s="505"/>
      <c r="W4316" s="505"/>
    </row>
    <row r="4317" spans="19:23" ht="12">
      <c r="S4317" s="505"/>
      <c r="T4317" s="505"/>
      <c r="U4317" s="505"/>
      <c r="V4317" s="505"/>
      <c r="W4317" s="505"/>
    </row>
    <row r="4318" spans="19:23" ht="12">
      <c r="S4318" s="505"/>
      <c r="T4318" s="505"/>
      <c r="U4318" s="505"/>
      <c r="V4318" s="505"/>
      <c r="W4318" s="505"/>
    </row>
    <row r="4319" spans="19:23" ht="12">
      <c r="S4319" s="505"/>
      <c r="T4319" s="505"/>
      <c r="U4319" s="505"/>
      <c r="V4319" s="505"/>
      <c r="W4319" s="505"/>
    </row>
    <row r="4320" spans="19:23" ht="12">
      <c r="S4320" s="505"/>
      <c r="T4320" s="505"/>
      <c r="U4320" s="505"/>
      <c r="V4320" s="505"/>
      <c r="W4320" s="505"/>
    </row>
    <row r="4321" spans="19:23" ht="12">
      <c r="S4321" s="505"/>
      <c r="T4321" s="505"/>
      <c r="U4321" s="505"/>
      <c r="V4321" s="505"/>
      <c r="W4321" s="505"/>
    </row>
    <row r="4322" spans="19:23" ht="12">
      <c r="S4322" s="505"/>
      <c r="T4322" s="505"/>
      <c r="U4322" s="505"/>
      <c r="V4322" s="505"/>
      <c r="W4322" s="505"/>
    </row>
    <row r="4323" spans="19:23" ht="12">
      <c r="S4323" s="505"/>
      <c r="T4323" s="505"/>
      <c r="U4323" s="505"/>
      <c r="V4323" s="505"/>
      <c r="W4323" s="505"/>
    </row>
    <row r="4324" spans="19:23" ht="12">
      <c r="S4324" s="505"/>
      <c r="T4324" s="505"/>
      <c r="U4324" s="505"/>
      <c r="V4324" s="505"/>
      <c r="W4324" s="505"/>
    </row>
    <row r="4325" spans="19:23" ht="12">
      <c r="S4325" s="505"/>
      <c r="T4325" s="505"/>
      <c r="U4325" s="505"/>
      <c r="V4325" s="505"/>
      <c r="W4325" s="505"/>
    </row>
    <row r="4326" spans="19:23" ht="12">
      <c r="S4326" s="505"/>
      <c r="T4326" s="505"/>
      <c r="U4326" s="505"/>
      <c r="V4326" s="505"/>
      <c r="W4326" s="505"/>
    </row>
    <row r="4327" spans="19:23" ht="12">
      <c r="S4327" s="505"/>
      <c r="T4327" s="505"/>
      <c r="U4327" s="505"/>
      <c r="V4327" s="505"/>
      <c r="W4327" s="505"/>
    </row>
    <row r="4328" spans="19:23" ht="12">
      <c r="S4328" s="505"/>
      <c r="T4328" s="505"/>
      <c r="U4328" s="505"/>
      <c r="V4328" s="505"/>
      <c r="W4328" s="505"/>
    </row>
    <row r="4329" spans="19:23" ht="12">
      <c r="S4329" s="505"/>
      <c r="T4329" s="505"/>
      <c r="U4329" s="505"/>
      <c r="V4329" s="505"/>
      <c r="W4329" s="505"/>
    </row>
    <row r="4330" spans="19:23" ht="12">
      <c r="S4330" s="505"/>
      <c r="T4330" s="505"/>
      <c r="U4330" s="505"/>
      <c r="V4330" s="505"/>
      <c r="W4330" s="505"/>
    </row>
    <row r="4331" spans="19:23" ht="12">
      <c r="S4331" s="505"/>
      <c r="T4331" s="505"/>
      <c r="U4331" s="505"/>
      <c r="V4331" s="505"/>
      <c r="W4331" s="505"/>
    </row>
    <row r="4332" spans="19:23" ht="12">
      <c r="S4332" s="505"/>
      <c r="T4332" s="505"/>
      <c r="U4332" s="505"/>
      <c r="V4332" s="505"/>
      <c r="W4332" s="505"/>
    </row>
    <row r="4333" spans="19:23" ht="12">
      <c r="S4333" s="505"/>
      <c r="T4333" s="505"/>
      <c r="U4333" s="505"/>
      <c r="V4333" s="505"/>
      <c r="W4333" s="505"/>
    </row>
    <row r="4334" spans="19:23" ht="12">
      <c r="S4334" s="505"/>
      <c r="T4334" s="505"/>
      <c r="U4334" s="505"/>
      <c r="V4334" s="505"/>
      <c r="W4334" s="505"/>
    </row>
    <row r="4335" spans="19:23" ht="12">
      <c r="S4335" s="505"/>
      <c r="T4335" s="505"/>
      <c r="U4335" s="505"/>
      <c r="V4335" s="505"/>
      <c r="W4335" s="505"/>
    </row>
    <row r="4336" spans="19:23" ht="12">
      <c r="S4336" s="505"/>
      <c r="T4336" s="505"/>
      <c r="U4336" s="505"/>
      <c r="V4336" s="505"/>
      <c r="W4336" s="505"/>
    </row>
    <row r="4337" spans="19:23" ht="12">
      <c r="S4337" s="505"/>
      <c r="T4337" s="505"/>
      <c r="U4337" s="505"/>
      <c r="V4337" s="505"/>
      <c r="W4337" s="505"/>
    </row>
    <row r="4338" spans="19:23" ht="12">
      <c r="S4338" s="505"/>
      <c r="T4338" s="505"/>
      <c r="U4338" s="505"/>
      <c r="V4338" s="505"/>
      <c r="W4338" s="505"/>
    </row>
    <row r="4339" spans="19:23" ht="12">
      <c r="S4339" s="505"/>
      <c r="T4339" s="505"/>
      <c r="U4339" s="505"/>
      <c r="V4339" s="505"/>
      <c r="W4339" s="505"/>
    </row>
    <row r="4340" spans="19:23" ht="12">
      <c r="S4340" s="505"/>
      <c r="T4340" s="505"/>
      <c r="U4340" s="505"/>
      <c r="V4340" s="505"/>
      <c r="W4340" s="505"/>
    </row>
    <row r="4341" spans="19:23" ht="12">
      <c r="S4341" s="505"/>
      <c r="T4341" s="505"/>
      <c r="U4341" s="505"/>
      <c r="V4341" s="505"/>
      <c r="W4341" s="505"/>
    </row>
    <row r="4342" spans="19:23" ht="12">
      <c r="S4342" s="505"/>
      <c r="T4342" s="505"/>
      <c r="U4342" s="505"/>
      <c r="V4342" s="505"/>
      <c r="W4342" s="505"/>
    </row>
    <row r="4343" spans="19:23" ht="12">
      <c r="S4343" s="505"/>
      <c r="T4343" s="505"/>
      <c r="U4343" s="505"/>
      <c r="V4343" s="505"/>
      <c r="W4343" s="505"/>
    </row>
    <row r="4344" spans="19:23" ht="12">
      <c r="S4344" s="505"/>
      <c r="T4344" s="505"/>
      <c r="U4344" s="505"/>
      <c r="V4344" s="505"/>
      <c r="W4344" s="505"/>
    </row>
    <row r="4345" spans="19:23" ht="12">
      <c r="S4345" s="505"/>
      <c r="T4345" s="505"/>
      <c r="U4345" s="505"/>
      <c r="V4345" s="505"/>
      <c r="W4345" s="505"/>
    </row>
    <row r="4346" spans="19:23" ht="12">
      <c r="S4346" s="505"/>
      <c r="T4346" s="505"/>
      <c r="U4346" s="505"/>
      <c r="V4346" s="505"/>
      <c r="W4346" s="505"/>
    </row>
    <row r="4347" spans="19:23" ht="12">
      <c r="S4347" s="505"/>
      <c r="T4347" s="505"/>
      <c r="U4347" s="505"/>
      <c r="V4347" s="505"/>
      <c r="W4347" s="505"/>
    </row>
    <row r="4348" spans="19:23" ht="12">
      <c r="S4348" s="505"/>
      <c r="T4348" s="505"/>
      <c r="U4348" s="505"/>
      <c r="V4348" s="505"/>
      <c r="W4348" s="505"/>
    </row>
    <row r="4349" spans="19:23" ht="12">
      <c r="S4349" s="505"/>
      <c r="T4349" s="505"/>
      <c r="U4349" s="505"/>
      <c r="V4349" s="505"/>
      <c r="W4349" s="505"/>
    </row>
    <row r="4350" spans="19:23" ht="12">
      <c r="S4350" s="505"/>
      <c r="T4350" s="505"/>
      <c r="U4350" s="505"/>
      <c r="V4350" s="505"/>
      <c r="W4350" s="505"/>
    </row>
    <row r="4351" spans="19:23" ht="12">
      <c r="S4351" s="505"/>
      <c r="T4351" s="505"/>
      <c r="U4351" s="505"/>
      <c r="V4351" s="505"/>
      <c r="W4351" s="505"/>
    </row>
    <row r="4352" spans="19:23" ht="12">
      <c r="S4352" s="505"/>
      <c r="T4352" s="505"/>
      <c r="U4352" s="505"/>
      <c r="V4352" s="505"/>
      <c r="W4352" s="505"/>
    </row>
    <row r="4353" spans="19:23" ht="12">
      <c r="S4353" s="505"/>
      <c r="T4353" s="505"/>
      <c r="U4353" s="505"/>
      <c r="V4353" s="505"/>
      <c r="W4353" s="505"/>
    </row>
    <row r="4354" spans="19:23" ht="12">
      <c r="S4354" s="505"/>
      <c r="T4354" s="505"/>
      <c r="U4354" s="505"/>
      <c r="V4354" s="505"/>
      <c r="W4354" s="505"/>
    </row>
    <row r="4355" spans="19:23" ht="12">
      <c r="S4355" s="505"/>
      <c r="T4355" s="505"/>
      <c r="U4355" s="505"/>
      <c r="V4355" s="505"/>
      <c r="W4355" s="505"/>
    </row>
    <row r="4356" spans="19:23" ht="12">
      <c r="S4356" s="505"/>
      <c r="T4356" s="505"/>
      <c r="U4356" s="505"/>
      <c r="V4356" s="505"/>
      <c r="W4356" s="505"/>
    </row>
    <row r="4357" spans="19:23" ht="12">
      <c r="S4357" s="505"/>
      <c r="T4357" s="505"/>
      <c r="U4357" s="505"/>
      <c r="V4357" s="505"/>
      <c r="W4357" s="505"/>
    </row>
    <row r="4358" spans="19:23" ht="12">
      <c r="S4358" s="505"/>
      <c r="T4358" s="505"/>
      <c r="U4358" s="505"/>
      <c r="V4358" s="505"/>
      <c r="W4358" s="505"/>
    </row>
    <row r="4359" spans="19:23" ht="12">
      <c r="S4359" s="505"/>
      <c r="T4359" s="505"/>
      <c r="U4359" s="505"/>
      <c r="V4359" s="505"/>
      <c r="W4359" s="505"/>
    </row>
    <row r="4360" spans="19:23" ht="12">
      <c r="S4360" s="505"/>
      <c r="T4360" s="505"/>
      <c r="U4360" s="505"/>
      <c r="V4360" s="505"/>
      <c r="W4360" s="505"/>
    </row>
    <row r="4361" spans="19:23" ht="12">
      <c r="S4361" s="505"/>
      <c r="T4361" s="505"/>
      <c r="U4361" s="505"/>
      <c r="V4361" s="505"/>
      <c r="W4361" s="505"/>
    </row>
    <row r="4362" spans="19:23" ht="12">
      <c r="S4362" s="505"/>
      <c r="T4362" s="505"/>
      <c r="U4362" s="505"/>
      <c r="V4362" s="505"/>
      <c r="W4362" s="505"/>
    </row>
    <row r="4363" spans="19:23" ht="12">
      <c r="S4363" s="505"/>
      <c r="T4363" s="505"/>
      <c r="U4363" s="505"/>
      <c r="V4363" s="505"/>
      <c r="W4363" s="505"/>
    </row>
    <row r="4364" spans="19:23" ht="12">
      <c r="S4364" s="505"/>
      <c r="T4364" s="505"/>
      <c r="U4364" s="505"/>
      <c r="V4364" s="505"/>
      <c r="W4364" s="505"/>
    </row>
    <row r="4365" spans="19:23" ht="12">
      <c r="S4365" s="505"/>
      <c r="T4365" s="505"/>
      <c r="U4365" s="505"/>
      <c r="V4365" s="505"/>
      <c r="W4365" s="505"/>
    </row>
    <row r="4366" spans="19:23" ht="12">
      <c r="S4366" s="505"/>
      <c r="T4366" s="505"/>
      <c r="U4366" s="505"/>
      <c r="V4366" s="505"/>
      <c r="W4366" s="505"/>
    </row>
    <row r="4367" spans="19:23" ht="12">
      <c r="S4367" s="505"/>
      <c r="T4367" s="505"/>
      <c r="U4367" s="505"/>
      <c r="V4367" s="505"/>
      <c r="W4367" s="505"/>
    </row>
    <row r="4368" spans="19:23" ht="12">
      <c r="S4368" s="505"/>
      <c r="T4368" s="505"/>
      <c r="U4368" s="505"/>
      <c r="V4368" s="505"/>
      <c r="W4368" s="505"/>
    </row>
    <row r="4369" spans="19:23" ht="12">
      <c r="S4369" s="505"/>
      <c r="T4369" s="505"/>
      <c r="U4369" s="505"/>
      <c r="V4369" s="505"/>
      <c r="W4369" s="505"/>
    </row>
    <row r="4370" spans="19:23" ht="12">
      <c r="S4370" s="505"/>
      <c r="T4370" s="505"/>
      <c r="U4370" s="505"/>
      <c r="V4370" s="505"/>
      <c r="W4370" s="505"/>
    </row>
    <row r="4371" spans="19:23" ht="12">
      <c r="S4371" s="505"/>
      <c r="T4371" s="505"/>
      <c r="U4371" s="505"/>
      <c r="V4371" s="505"/>
      <c r="W4371" s="505"/>
    </row>
    <row r="4372" spans="19:23" ht="12">
      <c r="S4372" s="505"/>
      <c r="T4372" s="505"/>
      <c r="U4372" s="505"/>
      <c r="V4372" s="505"/>
      <c r="W4372" s="505"/>
    </row>
    <row r="4373" spans="19:23" ht="12">
      <c r="S4373" s="505"/>
      <c r="T4373" s="505"/>
      <c r="U4373" s="505"/>
      <c r="V4373" s="505"/>
      <c r="W4373" s="505"/>
    </row>
    <row r="4374" spans="19:23" ht="12">
      <c r="S4374" s="505"/>
      <c r="T4374" s="505"/>
      <c r="U4374" s="505"/>
      <c r="V4374" s="505"/>
      <c r="W4374" s="505"/>
    </row>
    <row r="4375" spans="19:23" ht="12">
      <c r="S4375" s="505"/>
      <c r="T4375" s="505"/>
      <c r="U4375" s="505"/>
      <c r="V4375" s="505"/>
      <c r="W4375" s="505"/>
    </row>
    <row r="4376" spans="19:23" ht="12">
      <c r="S4376" s="505"/>
      <c r="T4376" s="505"/>
      <c r="U4376" s="505"/>
      <c r="V4376" s="505"/>
      <c r="W4376" s="505"/>
    </row>
    <row r="4377" spans="19:23" ht="12">
      <c r="S4377" s="505"/>
      <c r="T4377" s="505"/>
      <c r="U4377" s="505"/>
      <c r="V4377" s="505"/>
      <c r="W4377" s="505"/>
    </row>
    <row r="4378" spans="19:23" ht="12">
      <c r="S4378" s="505"/>
      <c r="T4378" s="505"/>
      <c r="U4378" s="505"/>
      <c r="V4378" s="505"/>
      <c r="W4378" s="505"/>
    </row>
    <row r="4379" spans="19:23" ht="12">
      <c r="S4379" s="505"/>
      <c r="T4379" s="505"/>
      <c r="U4379" s="505"/>
      <c r="V4379" s="505"/>
      <c r="W4379" s="505"/>
    </row>
    <row r="4380" spans="19:23" ht="12">
      <c r="S4380" s="505"/>
      <c r="T4380" s="505"/>
      <c r="U4380" s="505"/>
      <c r="V4380" s="505"/>
      <c r="W4380" s="505"/>
    </row>
    <row r="4381" spans="19:23" ht="12">
      <c r="S4381" s="505"/>
      <c r="T4381" s="505"/>
      <c r="U4381" s="505"/>
      <c r="V4381" s="505"/>
      <c r="W4381" s="505"/>
    </row>
    <row r="4382" spans="19:23" ht="12">
      <c r="S4382" s="505"/>
      <c r="T4382" s="505"/>
      <c r="U4382" s="505"/>
      <c r="V4382" s="505"/>
      <c r="W4382" s="505"/>
    </row>
    <row r="4383" spans="19:23" ht="12">
      <c r="S4383" s="505"/>
      <c r="T4383" s="505"/>
      <c r="U4383" s="505"/>
      <c r="V4383" s="505"/>
      <c r="W4383" s="505"/>
    </row>
    <row r="4384" spans="19:23" ht="12">
      <c r="S4384" s="505"/>
      <c r="T4384" s="505"/>
      <c r="U4384" s="505"/>
      <c r="V4384" s="505"/>
      <c r="W4384" s="505"/>
    </row>
    <row r="4385" spans="19:23" ht="12">
      <c r="S4385" s="505"/>
      <c r="T4385" s="505"/>
      <c r="U4385" s="505"/>
      <c r="V4385" s="505"/>
      <c r="W4385" s="505"/>
    </row>
    <row r="4386" spans="19:23" ht="12">
      <c r="S4386" s="505"/>
      <c r="T4386" s="505"/>
      <c r="U4386" s="505"/>
      <c r="V4386" s="505"/>
      <c r="W4386" s="505"/>
    </row>
    <row r="4387" spans="19:23" ht="12">
      <c r="S4387" s="505"/>
      <c r="T4387" s="505"/>
      <c r="U4387" s="505"/>
      <c r="V4387" s="505"/>
      <c r="W4387" s="505"/>
    </row>
    <row r="4388" spans="19:23" ht="12">
      <c r="S4388" s="505"/>
      <c r="T4388" s="505"/>
      <c r="U4388" s="505"/>
      <c r="V4388" s="505"/>
      <c r="W4388" s="505"/>
    </row>
    <row r="4389" spans="19:23" ht="12">
      <c r="S4389" s="505"/>
      <c r="T4389" s="505"/>
      <c r="U4389" s="505"/>
      <c r="V4389" s="505"/>
      <c r="W4389" s="505"/>
    </row>
    <row r="4390" spans="19:23" ht="12">
      <c r="S4390" s="505"/>
      <c r="T4390" s="505"/>
      <c r="U4390" s="505"/>
      <c r="V4390" s="505"/>
      <c r="W4390" s="505"/>
    </row>
    <row r="4391" spans="19:23" ht="12">
      <c r="S4391" s="505"/>
      <c r="T4391" s="505"/>
      <c r="U4391" s="505"/>
      <c r="V4391" s="505"/>
      <c r="W4391" s="505"/>
    </row>
    <row r="4392" spans="19:23" ht="12">
      <c r="S4392" s="505"/>
      <c r="T4392" s="505"/>
      <c r="U4392" s="505"/>
      <c r="V4392" s="505"/>
      <c r="W4392" s="505"/>
    </row>
    <row r="4393" spans="19:23" ht="12">
      <c r="S4393" s="505"/>
      <c r="T4393" s="505"/>
      <c r="U4393" s="505"/>
      <c r="V4393" s="505"/>
      <c r="W4393" s="505"/>
    </row>
    <row r="4394" spans="19:23" ht="12">
      <c r="S4394" s="505"/>
      <c r="T4394" s="505"/>
      <c r="U4394" s="505"/>
      <c r="V4394" s="505"/>
      <c r="W4394" s="505"/>
    </row>
    <row r="4395" spans="19:23" ht="12">
      <c r="S4395" s="505"/>
      <c r="T4395" s="505"/>
      <c r="U4395" s="505"/>
      <c r="V4395" s="505"/>
      <c r="W4395" s="505"/>
    </row>
    <row r="4396" spans="19:23" ht="12">
      <c r="S4396" s="505"/>
      <c r="T4396" s="505"/>
      <c r="U4396" s="505"/>
      <c r="V4396" s="505"/>
      <c r="W4396" s="505"/>
    </row>
    <row r="4397" spans="19:23" ht="12">
      <c r="S4397" s="505"/>
      <c r="T4397" s="505"/>
      <c r="U4397" s="505"/>
      <c r="V4397" s="505"/>
      <c r="W4397" s="505"/>
    </row>
    <row r="4398" spans="19:23" ht="12">
      <c r="S4398" s="505"/>
      <c r="T4398" s="505"/>
      <c r="U4398" s="505"/>
      <c r="V4398" s="505"/>
      <c r="W4398" s="505"/>
    </row>
    <row r="4399" spans="19:23" ht="12">
      <c r="S4399" s="505"/>
      <c r="T4399" s="505"/>
      <c r="U4399" s="505"/>
      <c r="V4399" s="505"/>
      <c r="W4399" s="505"/>
    </row>
    <row r="4400" spans="19:23" ht="12">
      <c r="S4400" s="505"/>
      <c r="T4400" s="505"/>
      <c r="U4400" s="505"/>
      <c r="V4400" s="505"/>
      <c r="W4400" s="505"/>
    </row>
    <row r="4401" spans="19:23" ht="12">
      <c r="S4401" s="505"/>
      <c r="T4401" s="505"/>
      <c r="U4401" s="505"/>
      <c r="V4401" s="505"/>
      <c r="W4401" s="505"/>
    </row>
    <row r="4402" spans="19:23" ht="12">
      <c r="S4402" s="505"/>
      <c r="T4402" s="505"/>
      <c r="U4402" s="505"/>
      <c r="V4402" s="505"/>
      <c r="W4402" s="505"/>
    </row>
    <row r="4403" spans="19:23" ht="12">
      <c r="S4403" s="505"/>
      <c r="T4403" s="505"/>
      <c r="U4403" s="505"/>
      <c r="V4403" s="505"/>
      <c r="W4403" s="505"/>
    </row>
    <row r="4404" spans="19:23" ht="12">
      <c r="S4404" s="505"/>
      <c r="T4404" s="505"/>
      <c r="U4404" s="505"/>
      <c r="V4404" s="505"/>
      <c r="W4404" s="505"/>
    </row>
    <row r="4405" spans="19:23" ht="12">
      <c r="S4405" s="505"/>
      <c r="T4405" s="505"/>
      <c r="U4405" s="505"/>
      <c r="V4405" s="505"/>
      <c r="W4405" s="505"/>
    </row>
    <row r="4406" spans="19:23" ht="12">
      <c r="S4406" s="505"/>
      <c r="T4406" s="505"/>
      <c r="U4406" s="505"/>
      <c r="V4406" s="505"/>
      <c r="W4406" s="505"/>
    </row>
    <row r="4407" spans="19:23" ht="12">
      <c r="S4407" s="505"/>
      <c r="T4407" s="505"/>
      <c r="U4407" s="505"/>
      <c r="V4407" s="505"/>
      <c r="W4407" s="505"/>
    </row>
    <row r="4408" spans="19:23" ht="12">
      <c r="S4408" s="505"/>
      <c r="T4408" s="505"/>
      <c r="U4408" s="505"/>
      <c r="V4408" s="505"/>
      <c r="W4408" s="505"/>
    </row>
    <row r="4409" spans="19:23" ht="12">
      <c r="S4409" s="505"/>
      <c r="T4409" s="505"/>
      <c r="U4409" s="505"/>
      <c r="V4409" s="505"/>
      <c r="W4409" s="505"/>
    </row>
    <row r="4410" spans="19:23" ht="12">
      <c r="S4410" s="505"/>
      <c r="T4410" s="505"/>
      <c r="U4410" s="505"/>
      <c r="V4410" s="505"/>
      <c r="W4410" s="505"/>
    </row>
    <row r="4411" spans="19:23" ht="12">
      <c r="S4411" s="505"/>
      <c r="T4411" s="505"/>
      <c r="U4411" s="505"/>
      <c r="V4411" s="505"/>
      <c r="W4411" s="505"/>
    </row>
    <row r="4412" spans="19:23" ht="12">
      <c r="S4412" s="505"/>
      <c r="T4412" s="505"/>
      <c r="U4412" s="505"/>
      <c r="V4412" s="505"/>
      <c r="W4412" s="505"/>
    </row>
    <row r="4413" spans="19:23" ht="12">
      <c r="S4413" s="505"/>
      <c r="T4413" s="505"/>
      <c r="U4413" s="505"/>
      <c r="V4413" s="505"/>
      <c r="W4413" s="505"/>
    </row>
    <row r="4414" spans="19:23" ht="12">
      <c r="S4414" s="505"/>
      <c r="T4414" s="505"/>
      <c r="U4414" s="505"/>
      <c r="V4414" s="505"/>
      <c r="W4414" s="505"/>
    </row>
    <row r="4415" spans="19:23" ht="12">
      <c r="S4415" s="505"/>
      <c r="T4415" s="505"/>
      <c r="U4415" s="505"/>
      <c r="V4415" s="505"/>
      <c r="W4415" s="505"/>
    </row>
    <row r="4416" spans="19:23" ht="12">
      <c r="S4416" s="505"/>
      <c r="T4416" s="505"/>
      <c r="U4416" s="505"/>
      <c r="V4416" s="505"/>
      <c r="W4416" s="505"/>
    </row>
    <row r="4417" spans="19:23" ht="12">
      <c r="S4417" s="505"/>
      <c r="T4417" s="505"/>
      <c r="U4417" s="505"/>
      <c r="V4417" s="505"/>
      <c r="W4417" s="505"/>
    </row>
    <row r="4418" spans="19:23" ht="12">
      <c r="S4418" s="505"/>
      <c r="T4418" s="505"/>
      <c r="U4418" s="505"/>
      <c r="V4418" s="505"/>
      <c r="W4418" s="505"/>
    </row>
    <row r="4419" spans="19:23" ht="12">
      <c r="S4419" s="505"/>
      <c r="T4419" s="505"/>
      <c r="U4419" s="505"/>
      <c r="V4419" s="505"/>
      <c r="W4419" s="505"/>
    </row>
    <row r="4420" spans="19:23" ht="12">
      <c r="S4420" s="505"/>
      <c r="T4420" s="505"/>
      <c r="U4420" s="505"/>
      <c r="V4420" s="505"/>
      <c r="W4420" s="505"/>
    </row>
    <row r="4421" spans="19:23" ht="12">
      <c r="S4421" s="505"/>
      <c r="T4421" s="505"/>
      <c r="U4421" s="505"/>
      <c r="V4421" s="505"/>
      <c r="W4421" s="505"/>
    </row>
    <row r="4422" spans="19:23" ht="12">
      <c r="S4422" s="505"/>
      <c r="T4422" s="505"/>
      <c r="U4422" s="505"/>
      <c r="V4422" s="505"/>
      <c r="W4422" s="505"/>
    </row>
    <row r="4423" spans="19:23" ht="12">
      <c r="S4423" s="505"/>
      <c r="T4423" s="505"/>
      <c r="U4423" s="505"/>
      <c r="V4423" s="505"/>
      <c r="W4423" s="505"/>
    </row>
    <row r="4424" spans="19:23" ht="12">
      <c r="S4424" s="505"/>
      <c r="T4424" s="505"/>
      <c r="U4424" s="505"/>
      <c r="V4424" s="505"/>
      <c r="W4424" s="505"/>
    </row>
    <row r="4425" spans="19:23" ht="12">
      <c r="S4425" s="505"/>
      <c r="T4425" s="505"/>
      <c r="U4425" s="505"/>
      <c r="V4425" s="505"/>
      <c r="W4425" s="505"/>
    </row>
    <row r="4426" spans="19:23" ht="12">
      <c r="S4426" s="505"/>
      <c r="T4426" s="505"/>
      <c r="U4426" s="505"/>
      <c r="V4426" s="505"/>
      <c r="W4426" s="505"/>
    </row>
    <row r="4427" spans="19:23" ht="12">
      <c r="S4427" s="505"/>
      <c r="T4427" s="505"/>
      <c r="U4427" s="505"/>
      <c r="V4427" s="505"/>
      <c r="W4427" s="505"/>
    </row>
    <row r="4428" spans="19:23" ht="12">
      <c r="S4428" s="505"/>
      <c r="T4428" s="505"/>
      <c r="U4428" s="505"/>
      <c r="V4428" s="505"/>
      <c r="W4428" s="505"/>
    </row>
    <row r="4429" spans="19:23" ht="12">
      <c r="S4429" s="505"/>
      <c r="T4429" s="505"/>
      <c r="U4429" s="505"/>
      <c r="V4429" s="505"/>
      <c r="W4429" s="505"/>
    </row>
    <row r="4430" spans="19:23" ht="12">
      <c r="S4430" s="505"/>
      <c r="T4430" s="505"/>
      <c r="U4430" s="505"/>
      <c r="V4430" s="505"/>
      <c r="W4430" s="505"/>
    </row>
    <row r="4431" spans="19:23" ht="12">
      <c r="S4431" s="505"/>
      <c r="T4431" s="505"/>
      <c r="U4431" s="505"/>
      <c r="V4431" s="505"/>
      <c r="W4431" s="505"/>
    </row>
    <row r="4432" spans="19:23" ht="12">
      <c r="S4432" s="505"/>
      <c r="T4432" s="505"/>
      <c r="U4432" s="505"/>
      <c r="V4432" s="505"/>
      <c r="W4432" s="505"/>
    </row>
    <row r="4433" spans="19:23" ht="12">
      <c r="S4433" s="505"/>
      <c r="T4433" s="505"/>
      <c r="U4433" s="505"/>
      <c r="V4433" s="505"/>
      <c r="W4433" s="505"/>
    </row>
    <row r="4434" spans="19:23" ht="12">
      <c r="S4434" s="505"/>
      <c r="T4434" s="505"/>
      <c r="U4434" s="505"/>
      <c r="V4434" s="505"/>
      <c r="W4434" s="505"/>
    </row>
    <row r="4435" spans="19:23" ht="12">
      <c r="S4435" s="505"/>
      <c r="T4435" s="505"/>
      <c r="U4435" s="505"/>
      <c r="V4435" s="505"/>
      <c r="W4435" s="505"/>
    </row>
    <row r="4436" spans="19:23" ht="12">
      <c r="S4436" s="505"/>
      <c r="T4436" s="505"/>
      <c r="U4436" s="505"/>
      <c r="V4436" s="505"/>
      <c r="W4436" s="505"/>
    </row>
    <row r="4437" spans="19:23" ht="12">
      <c r="S4437" s="505"/>
      <c r="T4437" s="505"/>
      <c r="U4437" s="505"/>
      <c r="V4437" s="505"/>
      <c r="W4437" s="505"/>
    </row>
    <row r="4438" spans="19:23" ht="12">
      <c r="S4438" s="505"/>
      <c r="T4438" s="505"/>
      <c r="U4438" s="505"/>
      <c r="V4438" s="505"/>
      <c r="W4438" s="505"/>
    </row>
    <row r="4439" spans="19:23" ht="12">
      <c r="S4439" s="505"/>
      <c r="T4439" s="505"/>
      <c r="U4439" s="505"/>
      <c r="V4439" s="505"/>
      <c r="W4439" s="505"/>
    </row>
    <row r="4440" spans="19:23" ht="12">
      <c r="S4440" s="505"/>
      <c r="T4440" s="505"/>
      <c r="U4440" s="505"/>
      <c r="V4440" s="505"/>
      <c r="W4440" s="505"/>
    </row>
    <row r="4441" spans="19:23" ht="12">
      <c r="S4441" s="505"/>
      <c r="T4441" s="505"/>
      <c r="U4441" s="505"/>
      <c r="V4441" s="505"/>
      <c r="W4441" s="505"/>
    </row>
    <row r="4442" spans="19:23" ht="12">
      <c r="S4442" s="505"/>
      <c r="T4442" s="505"/>
      <c r="U4442" s="505"/>
      <c r="V4442" s="505"/>
      <c r="W4442" s="505"/>
    </row>
    <row r="4443" spans="19:23" ht="12">
      <c r="S4443" s="505"/>
      <c r="T4443" s="505"/>
      <c r="U4443" s="505"/>
      <c r="V4443" s="505"/>
      <c r="W4443" s="505"/>
    </row>
    <row r="4444" spans="19:23" ht="12">
      <c r="S4444" s="505"/>
      <c r="T4444" s="505"/>
      <c r="U4444" s="505"/>
      <c r="V4444" s="505"/>
      <c r="W4444" s="505"/>
    </row>
    <row r="4445" spans="19:23" ht="12">
      <c r="S4445" s="505"/>
      <c r="T4445" s="505"/>
      <c r="U4445" s="505"/>
      <c r="V4445" s="505"/>
      <c r="W4445" s="505"/>
    </row>
    <row r="4446" spans="19:23" ht="12">
      <c r="S4446" s="505"/>
      <c r="T4446" s="505"/>
      <c r="U4446" s="505"/>
      <c r="V4446" s="505"/>
      <c r="W4446" s="505"/>
    </row>
    <row r="4447" spans="19:23" ht="12">
      <c r="S4447" s="505"/>
      <c r="T4447" s="505"/>
      <c r="U4447" s="505"/>
      <c r="V4447" s="505"/>
      <c r="W4447" s="505"/>
    </row>
    <row r="4448" spans="19:23" ht="12">
      <c r="S4448" s="505"/>
      <c r="T4448" s="505"/>
      <c r="U4448" s="505"/>
      <c r="V4448" s="505"/>
      <c r="W4448" s="505"/>
    </row>
    <row r="4449" spans="19:23" ht="12">
      <c r="S4449" s="505"/>
      <c r="T4449" s="505"/>
      <c r="U4449" s="505"/>
      <c r="V4449" s="505"/>
      <c r="W4449" s="505"/>
    </row>
    <row r="4450" spans="19:23" ht="12">
      <c r="S4450" s="505"/>
      <c r="T4450" s="505"/>
      <c r="U4450" s="505"/>
      <c r="V4450" s="505"/>
      <c r="W4450" s="505"/>
    </row>
    <row r="4451" spans="19:23" ht="12">
      <c r="S4451" s="505"/>
      <c r="T4451" s="505"/>
      <c r="U4451" s="505"/>
      <c r="V4451" s="505"/>
      <c r="W4451" s="505"/>
    </row>
    <row r="4452" spans="19:23" ht="12">
      <c r="S4452" s="505"/>
      <c r="T4452" s="505"/>
      <c r="U4452" s="505"/>
      <c r="V4452" s="505"/>
      <c r="W4452" s="505"/>
    </row>
    <row r="4453" spans="19:23" ht="12">
      <c r="S4453" s="505"/>
      <c r="T4453" s="505"/>
      <c r="U4453" s="505"/>
      <c r="V4453" s="505"/>
      <c r="W4453" s="505"/>
    </row>
    <row r="4454" spans="19:23" ht="12">
      <c r="S4454" s="505"/>
      <c r="T4454" s="505"/>
      <c r="U4454" s="505"/>
      <c r="V4454" s="505"/>
      <c r="W4454" s="505"/>
    </row>
    <row r="4455" spans="19:23" ht="12">
      <c r="S4455" s="505"/>
      <c r="T4455" s="505"/>
      <c r="U4455" s="505"/>
      <c r="V4455" s="505"/>
      <c r="W4455" s="505"/>
    </row>
    <row r="4456" spans="19:23" ht="12">
      <c r="S4456" s="505"/>
      <c r="T4456" s="505"/>
      <c r="U4456" s="505"/>
      <c r="V4456" s="505"/>
      <c r="W4456" s="505"/>
    </row>
    <row r="4457" spans="19:23" ht="12">
      <c r="S4457" s="505"/>
      <c r="T4457" s="505"/>
      <c r="U4457" s="505"/>
      <c r="V4457" s="505"/>
      <c r="W4457" s="505"/>
    </row>
    <row r="4458" spans="19:23" ht="12">
      <c r="S4458" s="505"/>
      <c r="T4458" s="505"/>
      <c r="U4458" s="505"/>
      <c r="V4458" s="505"/>
      <c r="W4458" s="505"/>
    </row>
    <row r="4459" spans="19:23" ht="12">
      <c r="S4459" s="505"/>
      <c r="T4459" s="505"/>
      <c r="U4459" s="505"/>
      <c r="V4459" s="505"/>
      <c r="W4459" s="505"/>
    </row>
    <row r="4460" spans="19:23" ht="12">
      <c r="S4460" s="505"/>
      <c r="T4460" s="505"/>
      <c r="U4460" s="505"/>
      <c r="V4460" s="505"/>
      <c r="W4460" s="505"/>
    </row>
    <row r="4461" spans="19:23" ht="12">
      <c r="S4461" s="505"/>
      <c r="T4461" s="505"/>
      <c r="U4461" s="505"/>
      <c r="V4461" s="505"/>
      <c r="W4461" s="505"/>
    </row>
    <row r="4462" spans="19:23" ht="12">
      <c r="S4462" s="505"/>
      <c r="T4462" s="505"/>
      <c r="U4462" s="505"/>
      <c r="V4462" s="505"/>
      <c r="W4462" s="505"/>
    </row>
    <row r="4463" spans="19:23" ht="12">
      <c r="S4463" s="505"/>
      <c r="T4463" s="505"/>
      <c r="U4463" s="505"/>
      <c r="V4463" s="505"/>
      <c r="W4463" s="505"/>
    </row>
    <row r="4464" spans="19:23" ht="12">
      <c r="S4464" s="505"/>
      <c r="T4464" s="505"/>
      <c r="U4464" s="505"/>
      <c r="V4464" s="505"/>
      <c r="W4464" s="505"/>
    </row>
    <row r="4465" spans="19:23" ht="12">
      <c r="S4465" s="505"/>
      <c r="T4465" s="505"/>
      <c r="U4465" s="505"/>
      <c r="V4465" s="505"/>
      <c r="W4465" s="505"/>
    </row>
    <row r="4466" spans="19:23" ht="12">
      <c r="S4466" s="505"/>
      <c r="T4466" s="505"/>
      <c r="U4466" s="505"/>
      <c r="V4466" s="505"/>
      <c r="W4466" s="505"/>
    </row>
    <row r="4467" spans="19:23" ht="12">
      <c r="S4467" s="505"/>
      <c r="T4467" s="505"/>
      <c r="U4467" s="505"/>
      <c r="V4467" s="505"/>
      <c r="W4467" s="505"/>
    </row>
    <row r="4468" spans="19:23" ht="12">
      <c r="S4468" s="505"/>
      <c r="T4468" s="505"/>
      <c r="U4468" s="505"/>
      <c r="V4468" s="505"/>
      <c r="W4468" s="505"/>
    </row>
    <row r="4469" spans="19:23" ht="12">
      <c r="S4469" s="505"/>
      <c r="T4469" s="505"/>
      <c r="U4469" s="505"/>
      <c r="V4469" s="505"/>
      <c r="W4469" s="505"/>
    </row>
    <row r="4470" spans="19:23" ht="12">
      <c r="S4470" s="505"/>
      <c r="T4470" s="505"/>
      <c r="U4470" s="505"/>
      <c r="V4470" s="505"/>
      <c r="W4470" s="505"/>
    </row>
    <row r="4471" spans="19:23" ht="12">
      <c r="S4471" s="505"/>
      <c r="T4471" s="505"/>
      <c r="U4471" s="505"/>
      <c r="V4471" s="505"/>
      <c r="W4471" s="505"/>
    </row>
    <row r="4472" spans="19:23" ht="12">
      <c r="S4472" s="505"/>
      <c r="T4472" s="505"/>
      <c r="U4472" s="505"/>
      <c r="V4472" s="505"/>
      <c r="W4472" s="505"/>
    </row>
    <row r="4473" spans="19:23" ht="12">
      <c r="S4473" s="505"/>
      <c r="T4473" s="505"/>
      <c r="U4473" s="505"/>
      <c r="V4473" s="505"/>
      <c r="W4473" s="505"/>
    </row>
    <row r="4474" spans="19:23" ht="12">
      <c r="S4474" s="505"/>
      <c r="T4474" s="505"/>
      <c r="U4474" s="505"/>
      <c r="V4474" s="505"/>
      <c r="W4474" s="505"/>
    </row>
    <row r="4475" spans="19:23" ht="12">
      <c r="S4475" s="505"/>
      <c r="T4475" s="505"/>
      <c r="U4475" s="505"/>
      <c r="V4475" s="505"/>
      <c r="W4475" s="505"/>
    </row>
    <row r="4476" spans="19:23" ht="12">
      <c r="S4476" s="505"/>
      <c r="T4476" s="505"/>
      <c r="U4476" s="505"/>
      <c r="V4476" s="505"/>
      <c r="W4476" s="505"/>
    </row>
    <row r="4477" spans="19:23" ht="12">
      <c r="S4477" s="505"/>
      <c r="T4477" s="505"/>
      <c r="U4477" s="505"/>
      <c r="V4477" s="505"/>
      <c r="W4477" s="505"/>
    </row>
    <row r="4478" spans="19:23" ht="12">
      <c r="S4478" s="505"/>
      <c r="T4478" s="505"/>
      <c r="U4478" s="505"/>
      <c r="V4478" s="505"/>
      <c r="W4478" s="505"/>
    </row>
    <row r="4479" spans="19:23" ht="12">
      <c r="S4479" s="505"/>
      <c r="T4479" s="505"/>
      <c r="U4479" s="505"/>
      <c r="V4479" s="505"/>
      <c r="W4479" s="505"/>
    </row>
    <row r="4480" spans="19:23" ht="12">
      <c r="S4480" s="505"/>
      <c r="T4480" s="505"/>
      <c r="U4480" s="505"/>
      <c r="V4480" s="505"/>
      <c r="W4480" s="505"/>
    </row>
    <row r="4481" spans="19:23" ht="12">
      <c r="S4481" s="505"/>
      <c r="T4481" s="505"/>
      <c r="U4481" s="505"/>
      <c r="V4481" s="505"/>
      <c r="W4481" s="505"/>
    </row>
    <row r="4482" spans="19:23" ht="12">
      <c r="S4482" s="505"/>
      <c r="T4482" s="505"/>
      <c r="U4482" s="505"/>
      <c r="V4482" s="505"/>
      <c r="W4482" s="505"/>
    </row>
    <row r="4483" spans="19:23" ht="12">
      <c r="S4483" s="505"/>
      <c r="T4483" s="505"/>
      <c r="U4483" s="505"/>
      <c r="V4483" s="505"/>
      <c r="W4483" s="505"/>
    </row>
    <row r="4484" spans="19:23" ht="12">
      <c r="S4484" s="505"/>
      <c r="T4484" s="505"/>
      <c r="U4484" s="505"/>
      <c r="V4484" s="505"/>
      <c r="W4484" s="505"/>
    </row>
    <row r="4485" spans="19:23" ht="12">
      <c r="S4485" s="505"/>
      <c r="T4485" s="505"/>
      <c r="U4485" s="505"/>
      <c r="V4485" s="505"/>
      <c r="W4485" s="505"/>
    </row>
    <row r="4486" spans="19:23" ht="12">
      <c r="S4486" s="505"/>
      <c r="T4486" s="505"/>
      <c r="U4486" s="505"/>
      <c r="V4486" s="505"/>
      <c r="W4486" s="505"/>
    </row>
    <row r="4487" spans="19:23" ht="12">
      <c r="S4487" s="505"/>
      <c r="T4487" s="505"/>
      <c r="U4487" s="505"/>
      <c r="V4487" s="505"/>
      <c r="W4487" s="505"/>
    </row>
    <row r="4488" spans="19:23" ht="12">
      <c r="S4488" s="505"/>
      <c r="T4488" s="505"/>
      <c r="U4488" s="505"/>
      <c r="V4488" s="505"/>
      <c r="W4488" s="505"/>
    </row>
    <row r="4489" spans="19:23" ht="12">
      <c r="S4489" s="505"/>
      <c r="T4489" s="505"/>
      <c r="U4489" s="505"/>
      <c r="V4489" s="505"/>
      <c r="W4489" s="505"/>
    </row>
    <row r="4490" spans="19:23" ht="12">
      <c r="S4490" s="505"/>
      <c r="T4490" s="505"/>
      <c r="U4490" s="505"/>
      <c r="V4490" s="505"/>
      <c r="W4490" s="505"/>
    </row>
    <row r="4491" spans="19:23" ht="12">
      <c r="S4491" s="505"/>
      <c r="T4491" s="505"/>
      <c r="U4491" s="505"/>
      <c r="V4491" s="505"/>
      <c r="W4491" s="505"/>
    </row>
    <row r="4492" spans="19:23" ht="12">
      <c r="S4492" s="505"/>
      <c r="T4492" s="505"/>
      <c r="U4492" s="505"/>
      <c r="V4492" s="505"/>
      <c r="W4492" s="505"/>
    </row>
    <row r="4493" spans="19:23" ht="12">
      <c r="S4493" s="505"/>
      <c r="T4493" s="505"/>
      <c r="U4493" s="505"/>
      <c r="V4493" s="505"/>
      <c r="W4493" s="505"/>
    </row>
    <row r="4494" spans="19:23" ht="12">
      <c r="S4494" s="505"/>
      <c r="T4494" s="505"/>
      <c r="U4494" s="505"/>
      <c r="V4494" s="505"/>
      <c r="W4494" s="505"/>
    </row>
    <row r="4495" spans="19:23" ht="12">
      <c r="S4495" s="505"/>
      <c r="T4495" s="505"/>
      <c r="U4495" s="505"/>
      <c r="V4495" s="505"/>
      <c r="W4495" s="505"/>
    </row>
    <row r="4496" spans="19:23" ht="12">
      <c r="S4496" s="505"/>
      <c r="T4496" s="505"/>
      <c r="U4496" s="505"/>
      <c r="V4496" s="505"/>
      <c r="W4496" s="505"/>
    </row>
    <row r="4497" spans="19:23" ht="12">
      <c r="S4497" s="505"/>
      <c r="T4497" s="505"/>
      <c r="U4497" s="505"/>
      <c r="V4497" s="505"/>
      <c r="W4497" s="505"/>
    </row>
    <row r="4498" spans="19:23" ht="12">
      <c r="S4498" s="505"/>
      <c r="T4498" s="505"/>
      <c r="U4498" s="505"/>
      <c r="V4498" s="505"/>
      <c r="W4498" s="505"/>
    </row>
    <row r="4499" spans="19:23" ht="12">
      <c r="S4499" s="505"/>
      <c r="T4499" s="505"/>
      <c r="U4499" s="505"/>
      <c r="V4499" s="505"/>
      <c r="W4499" s="505"/>
    </row>
    <row r="4500" spans="19:23" ht="12">
      <c r="S4500" s="505"/>
      <c r="T4500" s="505"/>
      <c r="U4500" s="505"/>
      <c r="V4500" s="505"/>
      <c r="W4500" s="505"/>
    </row>
    <row r="4501" spans="19:23" ht="12">
      <c r="S4501" s="505"/>
      <c r="T4501" s="505"/>
      <c r="U4501" s="505"/>
      <c r="V4501" s="505"/>
      <c r="W4501" s="505"/>
    </row>
    <row r="4502" spans="19:23" ht="12">
      <c r="S4502" s="505"/>
      <c r="T4502" s="505"/>
      <c r="U4502" s="505"/>
      <c r="V4502" s="505"/>
      <c r="W4502" s="505"/>
    </row>
    <row r="4503" spans="19:23" ht="12">
      <c r="S4503" s="505"/>
      <c r="T4503" s="505"/>
      <c r="U4503" s="505"/>
      <c r="V4503" s="505"/>
      <c r="W4503" s="505"/>
    </row>
    <row r="4504" spans="19:23" ht="12">
      <c r="S4504" s="505"/>
      <c r="T4504" s="505"/>
      <c r="U4504" s="505"/>
      <c r="V4504" s="505"/>
      <c r="W4504" s="505"/>
    </row>
    <row r="4505" spans="19:23" ht="12">
      <c r="S4505" s="505"/>
      <c r="T4505" s="505"/>
      <c r="U4505" s="505"/>
      <c r="V4505" s="505"/>
      <c r="W4505" s="505"/>
    </row>
    <row r="4506" spans="19:23" ht="12">
      <c r="S4506" s="505"/>
      <c r="T4506" s="505"/>
      <c r="U4506" s="505"/>
      <c r="V4506" s="505"/>
      <c r="W4506" s="505"/>
    </row>
    <row r="4507" spans="19:23" ht="12">
      <c r="S4507" s="505"/>
      <c r="T4507" s="505"/>
      <c r="U4507" s="505"/>
      <c r="V4507" s="505"/>
      <c r="W4507" s="505"/>
    </row>
    <row r="4508" spans="19:23" ht="12">
      <c r="S4508" s="505"/>
      <c r="T4508" s="505"/>
      <c r="U4508" s="505"/>
      <c r="V4508" s="505"/>
      <c r="W4508" s="505"/>
    </row>
    <row r="4509" spans="19:23" ht="12">
      <c r="S4509" s="505"/>
      <c r="T4509" s="505"/>
      <c r="U4509" s="505"/>
      <c r="V4509" s="505"/>
      <c r="W4509" s="505"/>
    </row>
    <row r="4510" spans="19:23" ht="12">
      <c r="S4510" s="505"/>
      <c r="T4510" s="505"/>
      <c r="U4510" s="505"/>
      <c r="V4510" s="505"/>
      <c r="W4510" s="505"/>
    </row>
    <row r="4511" spans="19:23" ht="12">
      <c r="S4511" s="505"/>
      <c r="T4511" s="505"/>
      <c r="U4511" s="505"/>
      <c r="V4511" s="505"/>
      <c r="W4511" s="505"/>
    </row>
    <row r="4512" spans="19:23" ht="12">
      <c r="S4512" s="505"/>
      <c r="T4512" s="505"/>
      <c r="U4512" s="505"/>
      <c r="V4512" s="505"/>
      <c r="W4512" s="505"/>
    </row>
    <row r="4513" spans="19:23" ht="12">
      <c r="S4513" s="505"/>
      <c r="T4513" s="505"/>
      <c r="U4513" s="505"/>
      <c r="V4513" s="505"/>
      <c r="W4513" s="505"/>
    </row>
    <row r="4514" spans="19:23" ht="12">
      <c r="S4514" s="505"/>
      <c r="T4514" s="505"/>
      <c r="U4514" s="505"/>
      <c r="V4514" s="505"/>
      <c r="W4514" s="505"/>
    </row>
    <row r="4515" spans="19:23" ht="12">
      <c r="S4515" s="505"/>
      <c r="T4515" s="505"/>
      <c r="U4515" s="505"/>
      <c r="V4515" s="505"/>
      <c r="W4515" s="505"/>
    </row>
    <row r="4516" spans="19:23" ht="12">
      <c r="S4516" s="505"/>
      <c r="T4516" s="505"/>
      <c r="U4516" s="505"/>
      <c r="V4516" s="505"/>
      <c r="W4516" s="505"/>
    </row>
    <row r="4517" spans="19:23" ht="12">
      <c r="S4517" s="505"/>
      <c r="T4517" s="505"/>
      <c r="U4517" s="505"/>
      <c r="V4517" s="505"/>
      <c r="W4517" s="505"/>
    </row>
    <row r="4518" spans="19:23" ht="12">
      <c r="S4518" s="505"/>
      <c r="T4518" s="505"/>
      <c r="U4518" s="505"/>
      <c r="V4518" s="505"/>
      <c r="W4518" s="505"/>
    </row>
    <row r="4519" spans="19:23" ht="12">
      <c r="S4519" s="505"/>
      <c r="T4519" s="505"/>
      <c r="U4519" s="505"/>
      <c r="V4519" s="505"/>
      <c r="W4519" s="505"/>
    </row>
    <row r="4520" spans="19:23" ht="12">
      <c r="S4520" s="505"/>
      <c r="T4520" s="505"/>
      <c r="U4520" s="505"/>
      <c r="V4520" s="505"/>
      <c r="W4520" s="505"/>
    </row>
    <row r="4521" spans="19:23" ht="12">
      <c r="S4521" s="505"/>
      <c r="T4521" s="505"/>
      <c r="U4521" s="505"/>
      <c r="V4521" s="505"/>
      <c r="W4521" s="505"/>
    </row>
    <row r="4522" spans="19:23" ht="12">
      <c r="S4522" s="505"/>
      <c r="T4522" s="505"/>
      <c r="U4522" s="505"/>
      <c r="V4522" s="505"/>
      <c r="W4522" s="505"/>
    </row>
    <row r="4523" spans="19:23" ht="12">
      <c r="S4523" s="505"/>
      <c r="T4523" s="505"/>
      <c r="U4523" s="505"/>
      <c r="V4523" s="505"/>
      <c r="W4523" s="505"/>
    </row>
    <row r="4524" spans="19:23" ht="12">
      <c r="S4524" s="505"/>
      <c r="T4524" s="505"/>
      <c r="U4524" s="505"/>
      <c r="V4524" s="505"/>
      <c r="W4524" s="505"/>
    </row>
    <row r="4525" spans="19:23" ht="12">
      <c r="S4525" s="505"/>
      <c r="T4525" s="505"/>
      <c r="U4525" s="505"/>
      <c r="V4525" s="505"/>
      <c r="W4525" s="505"/>
    </row>
    <row r="4526" spans="19:23" ht="12">
      <c r="S4526" s="505"/>
      <c r="T4526" s="505"/>
      <c r="U4526" s="505"/>
      <c r="V4526" s="505"/>
      <c r="W4526" s="505"/>
    </row>
    <row r="4527" spans="19:23" ht="12">
      <c r="S4527" s="505"/>
      <c r="T4527" s="505"/>
      <c r="U4527" s="505"/>
      <c r="V4527" s="505"/>
      <c r="W4527" s="505"/>
    </row>
    <row r="4528" spans="19:23" ht="12">
      <c r="S4528" s="505"/>
      <c r="T4528" s="505"/>
      <c r="U4528" s="505"/>
      <c r="V4528" s="505"/>
      <c r="W4528" s="505"/>
    </row>
    <row r="4529" spans="19:23" ht="12">
      <c r="S4529" s="505"/>
      <c r="T4529" s="505"/>
      <c r="U4529" s="505"/>
      <c r="V4529" s="505"/>
      <c r="W4529" s="505"/>
    </row>
    <row r="4530" spans="19:23" ht="12">
      <c r="S4530" s="505"/>
      <c r="T4530" s="505"/>
      <c r="U4530" s="505"/>
      <c r="V4530" s="505"/>
      <c r="W4530" s="505"/>
    </row>
    <row r="4531" spans="19:23" ht="12">
      <c r="S4531" s="505"/>
      <c r="T4531" s="505"/>
      <c r="U4531" s="505"/>
      <c r="V4531" s="505"/>
      <c r="W4531" s="505"/>
    </row>
    <row r="4532" spans="19:23" ht="12">
      <c r="S4532" s="505"/>
      <c r="T4532" s="505"/>
      <c r="U4532" s="505"/>
      <c r="V4532" s="505"/>
      <c r="W4532" s="505"/>
    </row>
    <row r="4533" spans="19:23" ht="12">
      <c r="S4533" s="505"/>
      <c r="T4533" s="505"/>
      <c r="U4533" s="505"/>
      <c r="V4533" s="505"/>
      <c r="W4533" s="505"/>
    </row>
    <row r="4534" spans="19:23" ht="12">
      <c r="S4534" s="505"/>
      <c r="T4534" s="505"/>
      <c r="U4534" s="505"/>
      <c r="V4534" s="505"/>
      <c r="W4534" s="505"/>
    </row>
    <row r="4535" spans="19:23" ht="12">
      <c r="S4535" s="505"/>
      <c r="T4535" s="505"/>
      <c r="U4535" s="505"/>
      <c r="V4535" s="505"/>
      <c r="W4535" s="505"/>
    </row>
    <row r="4536" spans="19:23" ht="12">
      <c r="S4536" s="505"/>
      <c r="T4536" s="505"/>
      <c r="U4536" s="505"/>
      <c r="V4536" s="505"/>
      <c r="W4536" s="505"/>
    </row>
    <row r="4537" spans="19:23" ht="12">
      <c r="S4537" s="505"/>
      <c r="T4537" s="505"/>
      <c r="U4537" s="505"/>
      <c r="V4537" s="505"/>
      <c r="W4537" s="505"/>
    </row>
    <row r="4538" spans="19:23" ht="12">
      <c r="S4538" s="505"/>
      <c r="T4538" s="505"/>
      <c r="U4538" s="505"/>
      <c r="V4538" s="505"/>
      <c r="W4538" s="505"/>
    </row>
    <row r="4539" spans="19:23" ht="12">
      <c r="S4539" s="505"/>
      <c r="T4539" s="505"/>
      <c r="U4539" s="505"/>
      <c r="V4539" s="505"/>
      <c r="W4539" s="505"/>
    </row>
    <row r="4540" spans="19:23" ht="12">
      <c r="S4540" s="505"/>
      <c r="T4540" s="505"/>
      <c r="U4540" s="505"/>
      <c r="V4540" s="505"/>
      <c r="W4540" s="505"/>
    </row>
    <row r="4541" spans="19:23" ht="12">
      <c r="S4541" s="505"/>
      <c r="T4541" s="505"/>
      <c r="U4541" s="505"/>
      <c r="V4541" s="505"/>
      <c r="W4541" s="505"/>
    </row>
    <row r="4542" spans="19:23" ht="12">
      <c r="S4542" s="505"/>
      <c r="T4542" s="505"/>
      <c r="U4542" s="505"/>
      <c r="V4542" s="505"/>
      <c r="W4542" s="505"/>
    </row>
    <row r="4543" spans="19:23" ht="12">
      <c r="S4543" s="505"/>
      <c r="T4543" s="505"/>
      <c r="U4543" s="505"/>
      <c r="V4543" s="505"/>
      <c r="W4543" s="505"/>
    </row>
    <row r="4544" spans="19:23" ht="12">
      <c r="S4544" s="505"/>
      <c r="T4544" s="505"/>
      <c r="U4544" s="505"/>
      <c r="V4544" s="505"/>
      <c r="W4544" s="505"/>
    </row>
    <row r="4545" spans="19:23" ht="12">
      <c r="S4545" s="505"/>
      <c r="T4545" s="505"/>
      <c r="U4545" s="505"/>
      <c r="V4545" s="505"/>
      <c r="W4545" s="505"/>
    </row>
    <row r="4546" spans="19:23" ht="12">
      <c r="S4546" s="505"/>
      <c r="T4546" s="505"/>
      <c r="U4546" s="505"/>
      <c r="V4546" s="505"/>
      <c r="W4546" s="505"/>
    </row>
    <row r="4547" spans="19:23" ht="12">
      <c r="S4547" s="505"/>
      <c r="T4547" s="505"/>
      <c r="U4547" s="505"/>
      <c r="V4547" s="505"/>
      <c r="W4547" s="505"/>
    </row>
    <row r="4548" spans="19:23" ht="12">
      <c r="S4548" s="505"/>
      <c r="T4548" s="505"/>
      <c r="U4548" s="505"/>
      <c r="V4548" s="505"/>
      <c r="W4548" s="505"/>
    </row>
    <row r="4549" spans="19:23" ht="12">
      <c r="S4549" s="505"/>
      <c r="T4549" s="505"/>
      <c r="U4549" s="505"/>
      <c r="V4549" s="505"/>
      <c r="W4549" s="505"/>
    </row>
    <row r="4550" spans="19:23" ht="12">
      <c r="S4550" s="505"/>
      <c r="T4550" s="505"/>
      <c r="U4550" s="505"/>
      <c r="V4550" s="505"/>
      <c r="W4550" s="505"/>
    </row>
    <row r="4551" spans="19:23" ht="12">
      <c r="S4551" s="505"/>
      <c r="T4551" s="505"/>
      <c r="U4551" s="505"/>
      <c r="V4551" s="505"/>
      <c r="W4551" s="505"/>
    </row>
    <row r="4552" spans="19:23" ht="12">
      <c r="S4552" s="505"/>
      <c r="T4552" s="505"/>
      <c r="U4552" s="505"/>
      <c r="V4552" s="505"/>
      <c r="W4552" s="505"/>
    </row>
    <row r="4553" spans="19:23" ht="12">
      <c r="S4553" s="505"/>
      <c r="T4553" s="505"/>
      <c r="U4553" s="505"/>
      <c r="V4553" s="505"/>
      <c r="W4553" s="505"/>
    </row>
    <row r="4554" spans="19:23" ht="12">
      <c r="S4554" s="505"/>
      <c r="T4554" s="505"/>
      <c r="U4554" s="505"/>
      <c r="V4554" s="505"/>
      <c r="W4554" s="505"/>
    </row>
    <row r="4555" spans="19:23" ht="12">
      <c r="S4555" s="505"/>
      <c r="T4555" s="505"/>
      <c r="U4555" s="505"/>
      <c r="V4555" s="505"/>
      <c r="W4555" s="505"/>
    </row>
    <row r="4556" spans="19:23" ht="12">
      <c r="S4556" s="505"/>
      <c r="T4556" s="505"/>
      <c r="U4556" s="505"/>
      <c r="V4556" s="505"/>
      <c r="W4556" s="505"/>
    </row>
    <row r="4557" spans="19:23" ht="12">
      <c r="S4557" s="505"/>
      <c r="T4557" s="505"/>
      <c r="U4557" s="505"/>
      <c r="V4557" s="505"/>
      <c r="W4557" s="505"/>
    </row>
    <row r="4558" spans="19:23" ht="12">
      <c r="S4558" s="505"/>
      <c r="T4558" s="505"/>
      <c r="U4558" s="505"/>
      <c r="V4558" s="505"/>
      <c r="W4558" s="505"/>
    </row>
    <row r="4559" spans="19:23" ht="12">
      <c r="S4559" s="505"/>
      <c r="T4559" s="505"/>
      <c r="U4559" s="505"/>
      <c r="V4559" s="505"/>
      <c r="W4559" s="505"/>
    </row>
    <row r="4560" spans="19:23" ht="12">
      <c r="S4560" s="505"/>
      <c r="T4560" s="505"/>
      <c r="U4560" s="505"/>
      <c r="V4560" s="505"/>
      <c r="W4560" s="505"/>
    </row>
    <row r="4561" spans="19:23" ht="12">
      <c r="S4561" s="505"/>
      <c r="T4561" s="505"/>
      <c r="U4561" s="505"/>
      <c r="V4561" s="505"/>
      <c r="W4561" s="505"/>
    </row>
    <row r="4562" spans="19:23" ht="12">
      <c r="S4562" s="505"/>
      <c r="T4562" s="505"/>
      <c r="U4562" s="505"/>
      <c r="V4562" s="505"/>
      <c r="W4562" s="505"/>
    </row>
    <row r="4563" spans="19:23" ht="12">
      <c r="S4563" s="505"/>
      <c r="T4563" s="505"/>
      <c r="U4563" s="505"/>
      <c r="V4563" s="505"/>
      <c r="W4563" s="505"/>
    </row>
    <row r="4564" spans="19:23" ht="12">
      <c r="S4564" s="505"/>
      <c r="T4564" s="505"/>
      <c r="U4564" s="505"/>
      <c r="V4564" s="505"/>
      <c r="W4564" s="505"/>
    </row>
    <row r="4565" spans="19:23" ht="12">
      <c r="S4565" s="505"/>
      <c r="T4565" s="505"/>
      <c r="U4565" s="505"/>
      <c r="V4565" s="505"/>
      <c r="W4565" s="505"/>
    </row>
    <row r="4566" spans="19:23" ht="12">
      <c r="S4566" s="505"/>
      <c r="T4566" s="505"/>
      <c r="U4566" s="505"/>
      <c r="V4566" s="505"/>
      <c r="W4566" s="505"/>
    </row>
    <row r="4567" spans="19:23" ht="12">
      <c r="S4567" s="505"/>
      <c r="T4567" s="505"/>
      <c r="U4567" s="505"/>
      <c r="V4567" s="505"/>
      <c r="W4567" s="505"/>
    </row>
    <row r="4568" spans="19:23" ht="12">
      <c r="S4568" s="505"/>
      <c r="T4568" s="505"/>
      <c r="U4568" s="505"/>
      <c r="V4568" s="505"/>
      <c r="W4568" s="505"/>
    </row>
    <row r="4569" spans="19:23" ht="12">
      <c r="S4569" s="505"/>
      <c r="T4569" s="505"/>
      <c r="U4569" s="505"/>
      <c r="V4569" s="505"/>
      <c r="W4569" s="505"/>
    </row>
    <row r="4570" spans="19:23" ht="12">
      <c r="S4570" s="505"/>
      <c r="T4570" s="505"/>
      <c r="U4570" s="505"/>
      <c r="V4570" s="505"/>
      <c r="W4570" s="505"/>
    </row>
    <row r="4571" spans="19:23" ht="12">
      <c r="S4571" s="505"/>
      <c r="T4571" s="505"/>
      <c r="U4571" s="505"/>
      <c r="V4571" s="505"/>
      <c r="W4571" s="505"/>
    </row>
    <row r="4572" spans="19:23" ht="12">
      <c r="S4572" s="505"/>
      <c r="T4572" s="505"/>
      <c r="U4572" s="505"/>
      <c r="V4572" s="505"/>
      <c r="W4572" s="505"/>
    </row>
    <row r="4573" spans="19:23" ht="12">
      <c r="S4573" s="505"/>
      <c r="T4573" s="505"/>
      <c r="U4573" s="505"/>
      <c r="V4573" s="505"/>
      <c r="W4573" s="505"/>
    </row>
    <row r="4574" spans="19:23" ht="12">
      <c r="S4574" s="505"/>
      <c r="T4574" s="505"/>
      <c r="U4574" s="505"/>
      <c r="V4574" s="505"/>
      <c r="W4574" s="505"/>
    </row>
    <row r="4575" spans="19:23" ht="12">
      <c r="S4575" s="505"/>
      <c r="T4575" s="505"/>
      <c r="U4575" s="505"/>
      <c r="V4575" s="505"/>
      <c r="W4575" s="505"/>
    </row>
    <row r="4576" spans="19:23" ht="12">
      <c r="S4576" s="505"/>
      <c r="T4576" s="505"/>
      <c r="U4576" s="505"/>
      <c r="V4576" s="505"/>
      <c r="W4576" s="505"/>
    </row>
    <row r="4577" spans="19:23" ht="12">
      <c r="S4577" s="505"/>
      <c r="T4577" s="505"/>
      <c r="U4577" s="505"/>
      <c r="V4577" s="505"/>
      <c r="W4577" s="505"/>
    </row>
    <row r="4578" spans="19:23" ht="12">
      <c r="S4578" s="505"/>
      <c r="T4578" s="505"/>
      <c r="U4578" s="505"/>
      <c r="V4578" s="505"/>
      <c r="W4578" s="505"/>
    </row>
    <row r="4579" spans="19:23" ht="12">
      <c r="S4579" s="505"/>
      <c r="T4579" s="505"/>
      <c r="U4579" s="505"/>
      <c r="V4579" s="505"/>
      <c r="W4579" s="505"/>
    </row>
    <row r="4580" spans="19:23" ht="12">
      <c r="S4580" s="505"/>
      <c r="T4580" s="505"/>
      <c r="U4580" s="505"/>
      <c r="V4580" s="505"/>
      <c r="W4580" s="505"/>
    </row>
    <row r="4581" spans="19:23" ht="12">
      <c r="S4581" s="505"/>
      <c r="T4581" s="505"/>
      <c r="U4581" s="505"/>
      <c r="V4581" s="505"/>
      <c r="W4581" s="505"/>
    </row>
    <row r="4582" spans="19:23" ht="12">
      <c r="S4582" s="505"/>
      <c r="T4582" s="505"/>
      <c r="U4582" s="505"/>
      <c r="V4582" s="505"/>
      <c r="W4582" s="505"/>
    </row>
    <row r="4583" spans="19:23" ht="12">
      <c r="S4583" s="505"/>
      <c r="T4583" s="505"/>
      <c r="U4583" s="505"/>
      <c r="V4583" s="505"/>
      <c r="W4583" s="505"/>
    </row>
    <row r="4584" spans="19:23" ht="12">
      <c r="S4584" s="505"/>
      <c r="T4584" s="505"/>
      <c r="U4584" s="505"/>
      <c r="V4584" s="505"/>
      <c r="W4584" s="505"/>
    </row>
    <row r="4585" spans="19:23" ht="12">
      <c r="S4585" s="505"/>
      <c r="T4585" s="505"/>
      <c r="U4585" s="505"/>
      <c r="V4585" s="505"/>
      <c r="W4585" s="505"/>
    </row>
    <row r="4586" spans="19:23" ht="12">
      <c r="S4586" s="505"/>
      <c r="T4586" s="505"/>
      <c r="U4586" s="505"/>
      <c r="V4586" s="505"/>
      <c r="W4586" s="505"/>
    </row>
    <row r="4587" spans="19:23" ht="12">
      <c r="S4587" s="505"/>
      <c r="T4587" s="505"/>
      <c r="U4587" s="505"/>
      <c r="V4587" s="505"/>
      <c r="W4587" s="505"/>
    </row>
    <row r="4588" spans="19:23" ht="12">
      <c r="S4588" s="505"/>
      <c r="T4588" s="505"/>
      <c r="U4588" s="505"/>
      <c r="V4588" s="505"/>
      <c r="W4588" s="505"/>
    </row>
    <row r="4589" spans="19:23" ht="12">
      <c r="S4589" s="505"/>
      <c r="T4589" s="505"/>
      <c r="U4589" s="505"/>
      <c r="V4589" s="505"/>
      <c r="W4589" s="505"/>
    </row>
    <row r="4590" spans="19:23" ht="12">
      <c r="S4590" s="505"/>
      <c r="T4590" s="505"/>
      <c r="U4590" s="505"/>
      <c r="V4590" s="505"/>
      <c r="W4590" s="505"/>
    </row>
    <row r="4591" spans="19:23" ht="12">
      <c r="S4591" s="505"/>
      <c r="T4591" s="505"/>
      <c r="U4591" s="505"/>
      <c r="V4591" s="505"/>
      <c r="W4591" s="505"/>
    </row>
    <row r="4592" spans="19:23" ht="12">
      <c r="S4592" s="505"/>
      <c r="T4592" s="505"/>
      <c r="U4592" s="505"/>
      <c r="V4592" s="505"/>
      <c r="W4592" s="505"/>
    </row>
    <row r="4593" spans="19:23" ht="12">
      <c r="S4593" s="505"/>
      <c r="T4593" s="505"/>
      <c r="U4593" s="505"/>
      <c r="V4593" s="505"/>
      <c r="W4593" s="505"/>
    </row>
    <row r="4594" spans="19:23" ht="12">
      <c r="S4594" s="505"/>
      <c r="T4594" s="505"/>
      <c r="U4594" s="505"/>
      <c r="V4594" s="505"/>
      <c r="W4594" s="505"/>
    </row>
    <row r="4595" spans="19:23" ht="12">
      <c r="S4595" s="505"/>
      <c r="T4595" s="505"/>
      <c r="U4595" s="505"/>
      <c r="V4595" s="505"/>
      <c r="W4595" s="505"/>
    </row>
    <row r="4596" spans="19:23" ht="12">
      <c r="S4596" s="505"/>
      <c r="T4596" s="505"/>
      <c r="U4596" s="505"/>
      <c r="V4596" s="505"/>
      <c r="W4596" s="505"/>
    </row>
    <row r="4597" spans="19:23" ht="12">
      <c r="S4597" s="505"/>
      <c r="T4597" s="505"/>
      <c r="U4597" s="505"/>
      <c r="V4597" s="505"/>
      <c r="W4597" s="505"/>
    </row>
    <row r="4598" spans="19:23" ht="12">
      <c r="S4598" s="505"/>
      <c r="T4598" s="505"/>
      <c r="U4598" s="505"/>
      <c r="V4598" s="505"/>
      <c r="W4598" s="505"/>
    </row>
    <row r="4599" spans="19:23" ht="12">
      <c r="S4599" s="505"/>
      <c r="T4599" s="505"/>
      <c r="U4599" s="505"/>
      <c r="V4599" s="505"/>
      <c r="W4599" s="505"/>
    </row>
    <row r="4600" spans="19:23" ht="12">
      <c r="S4600" s="505"/>
      <c r="T4600" s="505"/>
      <c r="U4600" s="505"/>
      <c r="V4600" s="505"/>
      <c r="W4600" s="505"/>
    </row>
    <row r="4601" spans="19:23" ht="12">
      <c r="S4601" s="505"/>
      <c r="T4601" s="505"/>
      <c r="U4601" s="505"/>
      <c r="V4601" s="505"/>
      <c r="W4601" s="505"/>
    </row>
    <row r="4602" spans="19:23" ht="12">
      <c r="S4602" s="505"/>
      <c r="T4602" s="505"/>
      <c r="U4602" s="505"/>
      <c r="V4602" s="505"/>
      <c r="W4602" s="505"/>
    </row>
    <row r="4603" spans="19:23" ht="12">
      <c r="S4603" s="505"/>
      <c r="T4603" s="505"/>
      <c r="U4603" s="505"/>
      <c r="V4603" s="505"/>
      <c r="W4603" s="505"/>
    </row>
    <row r="4604" spans="19:23" ht="12">
      <c r="S4604" s="505"/>
      <c r="T4604" s="505"/>
      <c r="U4604" s="505"/>
      <c r="V4604" s="505"/>
      <c r="W4604" s="505"/>
    </row>
    <row r="4605" spans="19:23" ht="12">
      <c r="S4605" s="505"/>
      <c r="T4605" s="505"/>
      <c r="U4605" s="505"/>
      <c r="V4605" s="505"/>
      <c r="W4605" s="505"/>
    </row>
    <row r="4606" spans="19:23" ht="12">
      <c r="S4606" s="505"/>
      <c r="T4606" s="505"/>
      <c r="U4606" s="505"/>
      <c r="V4606" s="505"/>
      <c r="W4606" s="505"/>
    </row>
    <row r="4607" spans="19:23" ht="12">
      <c r="S4607" s="505"/>
      <c r="T4607" s="505"/>
      <c r="U4607" s="505"/>
      <c r="V4607" s="505"/>
      <c r="W4607" s="505"/>
    </row>
    <row r="4608" spans="19:23" ht="12">
      <c r="S4608" s="505"/>
      <c r="T4608" s="505"/>
      <c r="U4608" s="505"/>
      <c r="V4608" s="505"/>
      <c r="W4608" s="505"/>
    </row>
    <row r="4609" spans="19:23" ht="12">
      <c r="S4609" s="505"/>
      <c r="T4609" s="505"/>
      <c r="U4609" s="505"/>
      <c r="V4609" s="505"/>
      <c r="W4609" s="505"/>
    </row>
    <row r="4610" spans="19:23" ht="12">
      <c r="S4610" s="505"/>
      <c r="T4610" s="505"/>
      <c r="U4610" s="505"/>
      <c r="V4610" s="505"/>
      <c r="W4610" s="505"/>
    </row>
    <row r="4611" spans="19:23" ht="12">
      <c r="S4611" s="505"/>
      <c r="T4611" s="505"/>
      <c r="U4611" s="505"/>
      <c r="V4611" s="505"/>
      <c r="W4611" s="505"/>
    </row>
    <row r="4612" spans="19:23" ht="12">
      <c r="S4612" s="505"/>
      <c r="T4612" s="505"/>
      <c r="U4612" s="505"/>
      <c r="V4612" s="505"/>
      <c r="W4612" s="505"/>
    </row>
    <row r="4613" spans="19:23" ht="12">
      <c r="S4613" s="505"/>
      <c r="T4613" s="505"/>
      <c r="U4613" s="505"/>
      <c r="V4613" s="505"/>
      <c r="W4613" s="505"/>
    </row>
    <row r="4614" spans="19:23" ht="12">
      <c r="S4614" s="505"/>
      <c r="T4614" s="505"/>
      <c r="U4614" s="505"/>
      <c r="V4614" s="505"/>
      <c r="W4614" s="505"/>
    </row>
    <row r="4615" spans="19:23" ht="12">
      <c r="S4615" s="505"/>
      <c r="T4615" s="505"/>
      <c r="U4615" s="505"/>
      <c r="V4615" s="505"/>
      <c r="W4615" s="505"/>
    </row>
    <row r="4616" spans="19:23" ht="12">
      <c r="S4616" s="505"/>
      <c r="T4616" s="505"/>
      <c r="U4616" s="505"/>
      <c r="V4616" s="505"/>
      <c r="W4616" s="505"/>
    </row>
    <row r="4617" spans="19:23" ht="12">
      <c r="S4617" s="505"/>
      <c r="T4617" s="505"/>
      <c r="U4617" s="505"/>
      <c r="V4617" s="505"/>
      <c r="W4617" s="505"/>
    </row>
    <row r="4618" spans="19:23" ht="12">
      <c r="S4618" s="505"/>
      <c r="T4618" s="505"/>
      <c r="U4618" s="505"/>
      <c r="V4618" s="505"/>
      <c r="W4618" s="505"/>
    </row>
    <row r="4619" spans="19:23" ht="12">
      <c r="S4619" s="505"/>
      <c r="T4619" s="505"/>
      <c r="U4619" s="505"/>
      <c r="V4619" s="505"/>
      <c r="W4619" s="505"/>
    </row>
    <row r="4620" spans="19:23" ht="12">
      <c r="S4620" s="505"/>
      <c r="T4620" s="505"/>
      <c r="U4620" s="505"/>
      <c r="V4620" s="505"/>
      <c r="W4620" s="505"/>
    </row>
    <row r="4621" spans="19:23" ht="12">
      <c r="S4621" s="505"/>
      <c r="T4621" s="505"/>
      <c r="U4621" s="505"/>
      <c r="V4621" s="505"/>
      <c r="W4621" s="505"/>
    </row>
    <row r="4622" spans="19:23" ht="12">
      <c r="S4622" s="505"/>
      <c r="T4622" s="505"/>
      <c r="U4622" s="505"/>
      <c r="V4622" s="505"/>
      <c r="W4622" s="505"/>
    </row>
    <row r="4623" spans="19:23" ht="12">
      <c r="S4623" s="505"/>
      <c r="T4623" s="505"/>
      <c r="U4623" s="505"/>
      <c r="V4623" s="505"/>
      <c r="W4623" s="505"/>
    </row>
    <row r="4624" spans="19:23" ht="12">
      <c r="S4624" s="505"/>
      <c r="T4624" s="505"/>
      <c r="U4624" s="505"/>
      <c r="V4624" s="505"/>
      <c r="W4624" s="505"/>
    </row>
    <row r="4625" spans="19:23" ht="12">
      <c r="S4625" s="505"/>
      <c r="T4625" s="505"/>
      <c r="U4625" s="505"/>
      <c r="V4625" s="505"/>
      <c r="W4625" s="505"/>
    </row>
    <row r="4626" spans="19:23" ht="12">
      <c r="S4626" s="505"/>
      <c r="T4626" s="505"/>
      <c r="U4626" s="505"/>
      <c r="V4626" s="505"/>
      <c r="W4626" s="505"/>
    </row>
    <row r="4627" spans="19:23" ht="12">
      <c r="S4627" s="505"/>
      <c r="T4627" s="505"/>
      <c r="U4627" s="505"/>
      <c r="V4627" s="505"/>
      <c r="W4627" s="505"/>
    </row>
    <row r="4628" spans="19:23" ht="12">
      <c r="S4628" s="505"/>
      <c r="T4628" s="505"/>
      <c r="U4628" s="505"/>
      <c r="V4628" s="505"/>
      <c r="W4628" s="505"/>
    </row>
    <row r="4629" spans="19:23" ht="12">
      <c r="S4629" s="505"/>
      <c r="T4629" s="505"/>
      <c r="U4629" s="505"/>
      <c r="V4629" s="505"/>
      <c r="W4629" s="505"/>
    </row>
    <row r="4630" spans="19:23" ht="12">
      <c r="S4630" s="505"/>
      <c r="T4630" s="505"/>
      <c r="U4630" s="505"/>
      <c r="V4630" s="505"/>
      <c r="W4630" s="505"/>
    </row>
    <row r="4631" spans="19:23" ht="12">
      <c r="S4631" s="505"/>
      <c r="T4631" s="505"/>
      <c r="U4631" s="505"/>
      <c r="V4631" s="505"/>
      <c r="W4631" s="505"/>
    </row>
    <row r="4632" spans="19:23" ht="12">
      <c r="S4632" s="505"/>
      <c r="T4632" s="505"/>
      <c r="U4632" s="505"/>
      <c r="V4632" s="505"/>
      <c r="W4632" s="505"/>
    </row>
    <row r="4633" spans="19:23" ht="12">
      <c r="S4633" s="505"/>
      <c r="T4633" s="505"/>
      <c r="U4633" s="505"/>
      <c r="V4633" s="505"/>
      <c r="W4633" s="505"/>
    </row>
    <row r="4634" spans="19:23" ht="12">
      <c r="S4634" s="505"/>
      <c r="T4634" s="505"/>
      <c r="U4634" s="505"/>
      <c r="V4634" s="505"/>
      <c r="W4634" s="505"/>
    </row>
    <row r="4635" spans="19:23" ht="12">
      <c r="S4635" s="505"/>
      <c r="T4635" s="505"/>
      <c r="U4635" s="505"/>
      <c r="V4635" s="505"/>
      <c r="W4635" s="505"/>
    </row>
    <row r="4636" spans="19:23" ht="12">
      <c r="S4636" s="505"/>
      <c r="T4636" s="505"/>
      <c r="U4636" s="505"/>
      <c r="V4636" s="505"/>
      <c r="W4636" s="505"/>
    </row>
    <row r="4637" spans="19:23" ht="12">
      <c r="S4637" s="505"/>
      <c r="T4637" s="505"/>
      <c r="U4637" s="505"/>
      <c r="V4637" s="505"/>
      <c r="W4637" s="505"/>
    </row>
    <row r="4638" spans="19:23" ht="12">
      <c r="S4638" s="505"/>
      <c r="T4638" s="505"/>
      <c r="U4638" s="505"/>
      <c r="V4638" s="505"/>
      <c r="W4638" s="505"/>
    </row>
    <row r="4639" spans="19:23" ht="12">
      <c r="S4639" s="505"/>
      <c r="T4639" s="505"/>
      <c r="U4639" s="505"/>
      <c r="V4639" s="505"/>
      <c r="W4639" s="505"/>
    </row>
    <row r="4640" spans="19:23" ht="12">
      <c r="S4640" s="505"/>
      <c r="T4640" s="505"/>
      <c r="U4640" s="505"/>
      <c r="V4640" s="505"/>
      <c r="W4640" s="505"/>
    </row>
    <row r="4641" spans="19:23" ht="12">
      <c r="S4641" s="505"/>
      <c r="T4641" s="505"/>
      <c r="U4641" s="505"/>
      <c r="V4641" s="505"/>
      <c r="W4641" s="505"/>
    </row>
    <row r="4642" spans="19:23" ht="12">
      <c r="S4642" s="505"/>
      <c r="T4642" s="505"/>
      <c r="U4642" s="505"/>
      <c r="V4642" s="505"/>
      <c r="W4642" s="505"/>
    </row>
    <row r="4643" spans="19:23" ht="12">
      <c r="S4643" s="505"/>
      <c r="T4643" s="505"/>
      <c r="U4643" s="505"/>
      <c r="V4643" s="505"/>
      <c r="W4643" s="505"/>
    </row>
    <row r="4644" spans="19:23" ht="12">
      <c r="S4644" s="505"/>
      <c r="T4644" s="505"/>
      <c r="U4644" s="505"/>
      <c r="V4644" s="505"/>
      <c r="W4644" s="505"/>
    </row>
    <row r="4645" spans="19:23" ht="12">
      <c r="S4645" s="505"/>
      <c r="T4645" s="505"/>
      <c r="U4645" s="505"/>
      <c r="V4645" s="505"/>
      <c r="W4645" s="505"/>
    </row>
    <row r="4646" spans="19:23" ht="12">
      <c r="S4646" s="505"/>
      <c r="T4646" s="505"/>
      <c r="U4646" s="505"/>
      <c r="V4646" s="505"/>
      <c r="W4646" s="505"/>
    </row>
    <row r="4647" spans="19:23" ht="12">
      <c r="S4647" s="505"/>
      <c r="T4647" s="505"/>
      <c r="U4647" s="505"/>
      <c r="V4647" s="505"/>
      <c r="W4647" s="505"/>
    </row>
    <row r="4648" spans="19:23" ht="12">
      <c r="S4648" s="505"/>
      <c r="T4648" s="505"/>
      <c r="U4648" s="505"/>
      <c r="V4648" s="505"/>
      <c r="W4648" s="505"/>
    </row>
    <row r="4649" spans="19:23" ht="12">
      <c r="S4649" s="505"/>
      <c r="T4649" s="505"/>
      <c r="U4649" s="505"/>
      <c r="V4649" s="505"/>
      <c r="W4649" s="505"/>
    </row>
    <row r="4650" spans="19:23" ht="12">
      <c r="S4650" s="505"/>
      <c r="T4650" s="505"/>
      <c r="U4650" s="505"/>
      <c r="V4650" s="505"/>
      <c r="W4650" s="505"/>
    </row>
    <row r="4651" spans="19:23" ht="12">
      <c r="S4651" s="505"/>
      <c r="T4651" s="505"/>
      <c r="U4651" s="505"/>
      <c r="V4651" s="505"/>
      <c r="W4651" s="505"/>
    </row>
    <row r="4652" spans="19:23" ht="12">
      <c r="S4652" s="505"/>
      <c r="T4652" s="505"/>
      <c r="U4652" s="505"/>
      <c r="V4652" s="505"/>
      <c r="W4652" s="505"/>
    </row>
    <row r="4653" spans="19:23" ht="12">
      <c r="S4653" s="505"/>
      <c r="T4653" s="505"/>
      <c r="U4653" s="505"/>
      <c r="V4653" s="505"/>
      <c r="W4653" s="505"/>
    </row>
    <row r="4654" spans="19:23" ht="12">
      <c r="S4654" s="505"/>
      <c r="T4654" s="505"/>
      <c r="U4654" s="505"/>
      <c r="V4654" s="505"/>
      <c r="W4654" s="505"/>
    </row>
    <row r="4655" spans="19:23" ht="12">
      <c r="S4655" s="505"/>
      <c r="T4655" s="505"/>
      <c r="U4655" s="505"/>
      <c r="V4655" s="505"/>
      <c r="W4655" s="505"/>
    </row>
    <row r="4656" spans="19:23" ht="12">
      <c r="S4656" s="505"/>
      <c r="T4656" s="505"/>
      <c r="U4656" s="505"/>
      <c r="V4656" s="505"/>
      <c r="W4656" s="505"/>
    </row>
    <row r="4657" spans="19:23" ht="12">
      <c r="S4657" s="505"/>
      <c r="T4657" s="505"/>
      <c r="U4657" s="505"/>
      <c r="V4657" s="505"/>
      <c r="W4657" s="505"/>
    </row>
    <row r="4658" spans="19:23" ht="12">
      <c r="S4658" s="505"/>
      <c r="T4658" s="505"/>
      <c r="U4658" s="505"/>
      <c r="V4658" s="505"/>
      <c r="W4658" s="505"/>
    </row>
    <row r="4659" spans="19:23" ht="12">
      <c r="S4659" s="505"/>
      <c r="T4659" s="505"/>
      <c r="U4659" s="505"/>
      <c r="V4659" s="505"/>
      <c r="W4659" s="505"/>
    </row>
    <row r="4660" spans="19:23" ht="12">
      <c r="S4660" s="505"/>
      <c r="T4660" s="505"/>
      <c r="U4660" s="505"/>
      <c r="V4660" s="505"/>
      <c r="W4660" s="505"/>
    </row>
    <row r="4661" spans="19:23" ht="12">
      <c r="S4661" s="505"/>
      <c r="T4661" s="505"/>
      <c r="U4661" s="505"/>
      <c r="V4661" s="505"/>
      <c r="W4661" s="505"/>
    </row>
    <row r="4662" spans="19:23" ht="12">
      <c r="S4662" s="505"/>
      <c r="T4662" s="505"/>
      <c r="U4662" s="505"/>
      <c r="V4662" s="505"/>
      <c r="W4662" s="505"/>
    </row>
    <row r="4663" spans="19:23" ht="12">
      <c r="S4663" s="505"/>
      <c r="T4663" s="505"/>
      <c r="U4663" s="505"/>
      <c r="V4663" s="505"/>
      <c r="W4663" s="505"/>
    </row>
    <row r="4664" spans="19:23" ht="12">
      <c r="S4664" s="505"/>
      <c r="T4664" s="505"/>
      <c r="U4664" s="505"/>
      <c r="V4664" s="505"/>
      <c r="W4664" s="505"/>
    </row>
    <row r="4665" spans="19:23" ht="12">
      <c r="S4665" s="505"/>
      <c r="T4665" s="505"/>
      <c r="U4665" s="505"/>
      <c r="V4665" s="505"/>
      <c r="W4665" s="505"/>
    </row>
    <row r="4666" spans="19:23" ht="12">
      <c r="S4666" s="505"/>
      <c r="T4666" s="505"/>
      <c r="U4666" s="505"/>
      <c r="V4666" s="505"/>
      <c r="W4666" s="505"/>
    </row>
    <row r="4667" spans="19:23" ht="12">
      <c r="S4667" s="505"/>
      <c r="T4667" s="505"/>
      <c r="U4667" s="505"/>
      <c r="V4667" s="505"/>
      <c r="W4667" s="505"/>
    </row>
    <row r="4668" spans="19:23" ht="12">
      <c r="S4668" s="505"/>
      <c r="T4668" s="505"/>
      <c r="U4668" s="505"/>
      <c r="V4668" s="505"/>
      <c r="W4668" s="505"/>
    </row>
    <row r="4669" spans="19:23" ht="12">
      <c r="S4669" s="505"/>
      <c r="T4669" s="505"/>
      <c r="U4669" s="505"/>
      <c r="V4669" s="505"/>
      <c r="W4669" s="505"/>
    </row>
    <row r="4670" spans="19:23" ht="12">
      <c r="S4670" s="505"/>
      <c r="T4670" s="505"/>
      <c r="U4670" s="505"/>
      <c r="V4670" s="505"/>
      <c r="W4670" s="505"/>
    </row>
    <row r="4671" spans="19:23" ht="12">
      <c r="S4671" s="505"/>
      <c r="T4671" s="505"/>
      <c r="U4671" s="505"/>
      <c r="V4671" s="505"/>
      <c r="W4671" s="505"/>
    </row>
    <row r="4672" spans="19:23" ht="12">
      <c r="S4672" s="505"/>
      <c r="T4672" s="505"/>
      <c r="U4672" s="505"/>
      <c r="V4672" s="505"/>
      <c r="W4672" s="505"/>
    </row>
    <row r="4673" spans="19:23" ht="12">
      <c r="S4673" s="505"/>
      <c r="T4673" s="505"/>
      <c r="U4673" s="505"/>
      <c r="V4673" s="505"/>
      <c r="W4673" s="505"/>
    </row>
    <row r="4674" spans="19:23" ht="12">
      <c r="S4674" s="505"/>
      <c r="T4674" s="505"/>
      <c r="U4674" s="505"/>
      <c r="V4674" s="505"/>
      <c r="W4674" s="505"/>
    </row>
    <row r="4675" spans="19:23" ht="12">
      <c r="S4675" s="505"/>
      <c r="T4675" s="505"/>
      <c r="U4675" s="505"/>
      <c r="V4675" s="505"/>
      <c r="W4675" s="505"/>
    </row>
    <row r="4676" spans="19:23" ht="12">
      <c r="S4676" s="505"/>
      <c r="T4676" s="505"/>
      <c r="U4676" s="505"/>
      <c r="V4676" s="505"/>
      <c r="W4676" s="505"/>
    </row>
    <row r="4677" spans="19:23" ht="12">
      <c r="S4677" s="505"/>
      <c r="T4677" s="505"/>
      <c r="U4677" s="505"/>
      <c r="V4677" s="505"/>
      <c r="W4677" s="505"/>
    </row>
    <row r="4678" spans="19:23" ht="12">
      <c r="S4678" s="505"/>
      <c r="T4678" s="505"/>
      <c r="U4678" s="505"/>
      <c r="V4678" s="505"/>
      <c r="W4678" s="505"/>
    </row>
    <row r="4679" spans="19:23" ht="12">
      <c r="S4679" s="505"/>
      <c r="T4679" s="505"/>
      <c r="U4679" s="505"/>
      <c r="V4679" s="505"/>
      <c r="W4679" s="505"/>
    </row>
    <row r="4680" spans="19:23" ht="12">
      <c r="S4680" s="505"/>
      <c r="T4680" s="505"/>
      <c r="U4680" s="505"/>
      <c r="V4680" s="505"/>
      <c r="W4680" s="505"/>
    </row>
    <row r="4681" spans="19:23" ht="12">
      <c r="S4681" s="505"/>
      <c r="T4681" s="505"/>
      <c r="U4681" s="505"/>
      <c r="V4681" s="505"/>
      <c r="W4681" s="505"/>
    </row>
    <row r="4682" spans="19:23" ht="12">
      <c r="S4682" s="505"/>
      <c r="T4682" s="505"/>
      <c r="U4682" s="505"/>
      <c r="V4682" s="505"/>
      <c r="W4682" s="505"/>
    </row>
    <row r="4683" spans="19:23" ht="12">
      <c r="S4683" s="505"/>
      <c r="T4683" s="505"/>
      <c r="U4683" s="505"/>
      <c r="V4683" s="505"/>
      <c r="W4683" s="505"/>
    </row>
    <row r="4684" spans="19:23" ht="12">
      <c r="S4684" s="505"/>
      <c r="T4684" s="505"/>
      <c r="U4684" s="505"/>
      <c r="V4684" s="505"/>
      <c r="W4684" s="505"/>
    </row>
    <row r="4685" spans="19:23" ht="12">
      <c r="S4685" s="505"/>
      <c r="T4685" s="505"/>
      <c r="U4685" s="505"/>
      <c r="V4685" s="505"/>
      <c r="W4685" s="505"/>
    </row>
    <row r="4686" spans="19:23" ht="12">
      <c r="S4686" s="505"/>
      <c r="T4686" s="505"/>
      <c r="U4686" s="505"/>
      <c r="V4686" s="505"/>
      <c r="W4686" s="505"/>
    </row>
    <row r="4687" spans="19:23" ht="12">
      <c r="S4687" s="505"/>
      <c r="T4687" s="505"/>
      <c r="U4687" s="505"/>
      <c r="V4687" s="505"/>
      <c r="W4687" s="505"/>
    </row>
    <row r="4688" spans="19:23" ht="12">
      <c r="S4688" s="505"/>
      <c r="T4688" s="505"/>
      <c r="U4688" s="505"/>
      <c r="V4688" s="505"/>
      <c r="W4688" s="505"/>
    </row>
    <row r="4689" spans="19:23" ht="12">
      <c r="S4689" s="505"/>
      <c r="T4689" s="505"/>
      <c r="U4689" s="505"/>
      <c r="V4689" s="505"/>
      <c r="W4689" s="505"/>
    </row>
    <row r="4690" spans="19:23" ht="12">
      <c r="S4690" s="505"/>
      <c r="T4690" s="505"/>
      <c r="U4690" s="505"/>
      <c r="V4690" s="505"/>
      <c r="W4690" s="505"/>
    </row>
    <row r="4691" spans="19:23" ht="12">
      <c r="S4691" s="505"/>
      <c r="T4691" s="505"/>
      <c r="U4691" s="505"/>
      <c r="V4691" s="505"/>
      <c r="W4691" s="505"/>
    </row>
    <row r="4692" spans="19:23" ht="12">
      <c r="S4692" s="505"/>
      <c r="T4692" s="505"/>
      <c r="U4692" s="505"/>
      <c r="V4692" s="505"/>
      <c r="W4692" s="505"/>
    </row>
    <row r="4693" spans="19:23" ht="12">
      <c r="S4693" s="505"/>
      <c r="T4693" s="505"/>
      <c r="U4693" s="505"/>
      <c r="V4693" s="505"/>
      <c r="W4693" s="505"/>
    </row>
    <row r="4694" spans="19:23" ht="12">
      <c r="S4694" s="505"/>
      <c r="T4694" s="505"/>
      <c r="U4694" s="505"/>
      <c r="V4694" s="505"/>
      <c r="W4694" s="505"/>
    </row>
    <row r="4695" spans="19:23" ht="12">
      <c r="S4695" s="505"/>
      <c r="T4695" s="505"/>
      <c r="U4695" s="505"/>
      <c r="V4695" s="505"/>
      <c r="W4695" s="505"/>
    </row>
    <row r="4696" spans="19:23" ht="12">
      <c r="S4696" s="505"/>
      <c r="T4696" s="505"/>
      <c r="U4696" s="505"/>
      <c r="V4696" s="505"/>
      <c r="W4696" s="505"/>
    </row>
    <row r="4697" spans="19:23" ht="12">
      <c r="S4697" s="505"/>
      <c r="T4697" s="505"/>
      <c r="U4697" s="505"/>
      <c r="V4697" s="505"/>
      <c r="W4697" s="505"/>
    </row>
    <row r="4698" spans="19:23" ht="12">
      <c r="S4698" s="505"/>
      <c r="T4698" s="505"/>
      <c r="U4698" s="505"/>
      <c r="V4698" s="505"/>
      <c r="W4698" s="505"/>
    </row>
    <row r="4699" spans="19:23" ht="12">
      <c r="S4699" s="505"/>
      <c r="T4699" s="505"/>
      <c r="U4699" s="505"/>
      <c r="V4699" s="505"/>
      <c r="W4699" s="505"/>
    </row>
    <row r="4700" spans="19:23" ht="12">
      <c r="S4700" s="505"/>
      <c r="T4700" s="505"/>
      <c r="U4700" s="505"/>
      <c r="V4700" s="505"/>
      <c r="W4700" s="505"/>
    </row>
    <row r="4701" spans="19:23" ht="12">
      <c r="S4701" s="505"/>
      <c r="T4701" s="505"/>
      <c r="U4701" s="505"/>
      <c r="V4701" s="505"/>
      <c r="W4701" s="505"/>
    </row>
    <row r="4702" spans="19:23" ht="12">
      <c r="S4702" s="505"/>
      <c r="T4702" s="505"/>
      <c r="U4702" s="505"/>
      <c r="V4702" s="505"/>
      <c r="W4702" s="505"/>
    </row>
    <row r="4703" spans="19:23" ht="12">
      <c r="S4703" s="505"/>
      <c r="T4703" s="505"/>
      <c r="U4703" s="505"/>
      <c r="V4703" s="505"/>
      <c r="W4703" s="505"/>
    </row>
    <row r="4704" spans="19:23" ht="12">
      <c r="S4704" s="505"/>
      <c r="T4704" s="505"/>
      <c r="U4704" s="505"/>
      <c r="V4704" s="505"/>
      <c r="W4704" s="505"/>
    </row>
    <row r="4705" spans="19:23" ht="12">
      <c r="S4705" s="505"/>
      <c r="T4705" s="505"/>
      <c r="U4705" s="505"/>
      <c r="V4705" s="505"/>
      <c r="W4705" s="505"/>
    </row>
    <row r="4706" spans="19:23" ht="12">
      <c r="S4706" s="505"/>
      <c r="T4706" s="505"/>
      <c r="U4706" s="505"/>
      <c r="V4706" s="505"/>
      <c r="W4706" s="505"/>
    </row>
    <row r="4707" spans="19:23" ht="12">
      <c r="S4707" s="505"/>
      <c r="T4707" s="505"/>
      <c r="U4707" s="505"/>
      <c r="V4707" s="505"/>
      <c r="W4707" s="505"/>
    </row>
    <row r="4708" spans="19:23" ht="12">
      <c r="S4708" s="505"/>
      <c r="T4708" s="505"/>
      <c r="U4708" s="505"/>
      <c r="V4708" s="505"/>
      <c r="W4708" s="505"/>
    </row>
    <row r="4709" spans="19:23" ht="12">
      <c r="S4709" s="505"/>
      <c r="T4709" s="505"/>
      <c r="U4709" s="505"/>
      <c r="V4709" s="505"/>
      <c r="W4709" s="505"/>
    </row>
    <row r="4710" spans="19:23" ht="12">
      <c r="S4710" s="505"/>
      <c r="T4710" s="505"/>
      <c r="U4710" s="505"/>
      <c r="V4710" s="505"/>
      <c r="W4710" s="505"/>
    </row>
    <row r="4711" spans="19:23" ht="12">
      <c r="S4711" s="505"/>
      <c r="T4711" s="505"/>
      <c r="U4711" s="505"/>
      <c r="V4711" s="505"/>
      <c r="W4711" s="505"/>
    </row>
    <row r="4712" spans="19:23" ht="12">
      <c r="S4712" s="505"/>
      <c r="T4712" s="505"/>
      <c r="U4712" s="505"/>
      <c r="V4712" s="505"/>
      <c r="W4712" s="505"/>
    </row>
    <row r="4713" spans="19:23" ht="12">
      <c r="S4713" s="505"/>
      <c r="T4713" s="505"/>
      <c r="U4713" s="505"/>
      <c r="V4713" s="505"/>
      <c r="W4713" s="505"/>
    </row>
    <row r="4714" spans="19:23" ht="12">
      <c r="S4714" s="505"/>
      <c r="T4714" s="505"/>
      <c r="U4714" s="505"/>
      <c r="V4714" s="505"/>
      <c r="W4714" s="505"/>
    </row>
    <row r="4715" spans="19:23" ht="12">
      <c r="S4715" s="505"/>
      <c r="T4715" s="505"/>
      <c r="U4715" s="505"/>
      <c r="V4715" s="505"/>
      <c r="W4715" s="505"/>
    </row>
    <row r="4716" spans="19:23" ht="12">
      <c r="S4716" s="505"/>
      <c r="T4716" s="505"/>
      <c r="U4716" s="505"/>
      <c r="V4716" s="505"/>
      <c r="W4716" s="505"/>
    </row>
    <row r="4717" spans="19:23" ht="12">
      <c r="S4717" s="505"/>
      <c r="T4717" s="505"/>
      <c r="U4717" s="505"/>
      <c r="V4717" s="505"/>
      <c r="W4717" s="505"/>
    </row>
    <row r="4718" spans="19:23" ht="12">
      <c r="S4718" s="505"/>
      <c r="T4718" s="505"/>
      <c r="U4718" s="505"/>
      <c r="V4718" s="505"/>
      <c r="W4718" s="505"/>
    </row>
    <row r="4719" spans="19:23" ht="12">
      <c r="S4719" s="505"/>
      <c r="T4719" s="505"/>
      <c r="U4719" s="505"/>
      <c r="V4719" s="505"/>
      <c r="W4719" s="505"/>
    </row>
    <row r="4720" spans="19:23" ht="12">
      <c r="S4720" s="505"/>
      <c r="T4720" s="505"/>
      <c r="U4720" s="505"/>
      <c r="V4720" s="505"/>
      <c r="W4720" s="505"/>
    </row>
    <row r="4721" spans="19:23" ht="12">
      <c r="S4721" s="505"/>
      <c r="T4721" s="505"/>
      <c r="U4721" s="505"/>
      <c r="V4721" s="505"/>
      <c r="W4721" s="505"/>
    </row>
    <row r="4722" spans="19:23" ht="12">
      <c r="S4722" s="505"/>
      <c r="T4722" s="505"/>
      <c r="U4722" s="505"/>
      <c r="V4722" s="505"/>
      <c r="W4722" s="505"/>
    </row>
    <row r="4723" spans="19:23" ht="12">
      <c r="S4723" s="505"/>
      <c r="T4723" s="505"/>
      <c r="U4723" s="505"/>
      <c r="V4723" s="505"/>
      <c r="W4723" s="505"/>
    </row>
    <row r="4724" spans="19:23" ht="12">
      <c r="S4724" s="505"/>
      <c r="T4724" s="505"/>
      <c r="U4724" s="505"/>
      <c r="V4724" s="505"/>
      <c r="W4724" s="505"/>
    </row>
    <row r="4725" spans="19:23" ht="12">
      <c r="S4725" s="505"/>
      <c r="T4725" s="505"/>
      <c r="U4725" s="505"/>
      <c r="V4725" s="505"/>
      <c r="W4725" s="505"/>
    </row>
    <row r="4726" spans="19:23" ht="12">
      <c r="S4726" s="505"/>
      <c r="T4726" s="505"/>
      <c r="U4726" s="505"/>
      <c r="V4726" s="505"/>
      <c r="W4726" s="505"/>
    </row>
    <row r="4727" spans="19:23" ht="12">
      <c r="S4727" s="505"/>
      <c r="T4727" s="505"/>
      <c r="U4727" s="505"/>
      <c r="V4727" s="505"/>
      <c r="W4727" s="505"/>
    </row>
    <row r="4728" spans="19:23" ht="12">
      <c r="S4728" s="505"/>
      <c r="T4728" s="505"/>
      <c r="U4728" s="505"/>
      <c r="V4728" s="505"/>
      <c r="W4728" s="505"/>
    </row>
    <row r="4729" spans="19:23" ht="12">
      <c r="S4729" s="505"/>
      <c r="T4729" s="505"/>
      <c r="U4729" s="505"/>
      <c r="V4729" s="505"/>
      <c r="W4729" s="505"/>
    </row>
    <row r="4730" spans="19:23" ht="12">
      <c r="S4730" s="505"/>
      <c r="T4730" s="505"/>
      <c r="U4730" s="505"/>
      <c r="V4730" s="505"/>
      <c r="W4730" s="505"/>
    </row>
    <row r="4731" spans="19:23" ht="12">
      <c r="S4731" s="505"/>
      <c r="T4731" s="505"/>
      <c r="U4731" s="505"/>
      <c r="V4731" s="505"/>
      <c r="W4731" s="505"/>
    </row>
    <row r="4732" spans="19:23" ht="12">
      <c r="S4732" s="505"/>
      <c r="T4732" s="505"/>
      <c r="U4732" s="505"/>
      <c r="V4732" s="505"/>
      <c r="W4732" s="505"/>
    </row>
    <row r="4733" spans="19:23" ht="12">
      <c r="S4733" s="505"/>
      <c r="T4733" s="505"/>
      <c r="U4733" s="505"/>
      <c r="V4733" s="505"/>
      <c r="W4733" s="505"/>
    </row>
    <row r="4734" spans="19:23" ht="12">
      <c r="S4734" s="505"/>
      <c r="T4734" s="505"/>
      <c r="U4734" s="505"/>
      <c r="V4734" s="505"/>
      <c r="W4734" s="505"/>
    </row>
    <row r="4735" spans="19:23" ht="12">
      <c r="S4735" s="505"/>
      <c r="T4735" s="505"/>
      <c r="U4735" s="505"/>
      <c r="V4735" s="505"/>
      <c r="W4735" s="505"/>
    </row>
    <row r="4736" spans="19:23" ht="12">
      <c r="S4736" s="505"/>
      <c r="T4736" s="505"/>
      <c r="U4736" s="505"/>
      <c r="V4736" s="505"/>
      <c r="W4736" s="505"/>
    </row>
    <row r="4737" spans="19:23" ht="12">
      <c r="S4737" s="505"/>
      <c r="T4737" s="505"/>
      <c r="U4737" s="505"/>
      <c r="V4737" s="505"/>
      <c r="W4737" s="505"/>
    </row>
    <row r="4738" spans="19:23" ht="12">
      <c r="S4738" s="505"/>
      <c r="T4738" s="505"/>
      <c r="U4738" s="505"/>
      <c r="V4738" s="505"/>
      <c r="W4738" s="505"/>
    </row>
    <row r="4739" spans="19:23" ht="12">
      <c r="S4739" s="505"/>
      <c r="T4739" s="505"/>
      <c r="U4739" s="505"/>
      <c r="V4739" s="505"/>
      <c r="W4739" s="505"/>
    </row>
    <row r="4740" spans="19:23" ht="12">
      <c r="S4740" s="505"/>
      <c r="T4740" s="505"/>
      <c r="U4740" s="505"/>
      <c r="V4740" s="505"/>
      <c r="W4740" s="505"/>
    </row>
    <row r="4741" spans="19:23" ht="12">
      <c r="S4741" s="505"/>
      <c r="T4741" s="505"/>
      <c r="U4741" s="505"/>
      <c r="V4741" s="505"/>
      <c r="W4741" s="505"/>
    </row>
    <row r="4742" spans="19:23" ht="12">
      <c r="S4742" s="505"/>
      <c r="T4742" s="505"/>
      <c r="U4742" s="505"/>
      <c r="V4742" s="505"/>
      <c r="W4742" s="505"/>
    </row>
    <row r="4743" spans="19:23" ht="12">
      <c r="S4743" s="505"/>
      <c r="T4743" s="505"/>
      <c r="U4743" s="505"/>
      <c r="V4743" s="505"/>
      <c r="W4743" s="505"/>
    </row>
    <row r="4744" spans="19:23" ht="12">
      <c r="S4744" s="505"/>
      <c r="T4744" s="505"/>
      <c r="U4744" s="505"/>
      <c r="V4744" s="505"/>
      <c r="W4744" s="505"/>
    </row>
    <row r="4745" spans="19:23" ht="12">
      <c r="S4745" s="505"/>
      <c r="T4745" s="505"/>
      <c r="U4745" s="505"/>
      <c r="V4745" s="505"/>
      <c r="W4745" s="505"/>
    </row>
    <row r="4746" spans="19:23" ht="12">
      <c r="S4746" s="505"/>
      <c r="T4746" s="505"/>
      <c r="U4746" s="505"/>
      <c r="V4746" s="505"/>
      <c r="W4746" s="505"/>
    </row>
    <row r="4747" spans="19:23" ht="12">
      <c r="S4747" s="505"/>
      <c r="T4747" s="505"/>
      <c r="U4747" s="505"/>
      <c r="V4747" s="505"/>
      <c r="W4747" s="505"/>
    </row>
    <row r="4748" spans="19:23" ht="12">
      <c r="S4748" s="505"/>
      <c r="T4748" s="505"/>
      <c r="U4748" s="505"/>
      <c r="V4748" s="505"/>
      <c r="W4748" s="505"/>
    </row>
    <row r="4749" spans="19:23" ht="12">
      <c r="S4749" s="505"/>
      <c r="T4749" s="505"/>
      <c r="U4749" s="505"/>
      <c r="V4749" s="505"/>
      <c r="W4749" s="505"/>
    </row>
    <row r="4750" spans="19:23" ht="12">
      <c r="S4750" s="505"/>
      <c r="T4750" s="505"/>
      <c r="U4750" s="505"/>
      <c r="V4750" s="505"/>
      <c r="W4750" s="505"/>
    </row>
    <row r="4751" spans="19:23" ht="12">
      <c r="S4751" s="505"/>
      <c r="T4751" s="505"/>
      <c r="U4751" s="505"/>
      <c r="V4751" s="505"/>
      <c r="W4751" s="505"/>
    </row>
    <row r="4752" spans="19:23" ht="12">
      <c r="S4752" s="505"/>
      <c r="T4752" s="505"/>
      <c r="U4752" s="505"/>
      <c r="V4752" s="505"/>
      <c r="W4752" s="505"/>
    </row>
    <row r="4753" spans="19:23" ht="12">
      <c r="S4753" s="505"/>
      <c r="T4753" s="505"/>
      <c r="U4753" s="505"/>
      <c r="V4753" s="505"/>
      <c r="W4753" s="505"/>
    </row>
    <row r="4754" spans="19:23" ht="12">
      <c r="S4754" s="505"/>
      <c r="T4754" s="505"/>
      <c r="U4754" s="505"/>
      <c r="V4754" s="505"/>
      <c r="W4754" s="505"/>
    </row>
    <row r="4755" spans="19:23" ht="12">
      <c r="S4755" s="505"/>
      <c r="T4755" s="505"/>
      <c r="U4755" s="505"/>
      <c r="V4755" s="505"/>
      <c r="W4755" s="505"/>
    </row>
    <row r="4756" spans="19:23" ht="12">
      <c r="S4756" s="505"/>
      <c r="T4756" s="505"/>
      <c r="U4756" s="505"/>
      <c r="V4756" s="505"/>
      <c r="W4756" s="505"/>
    </row>
    <row r="4757" spans="19:23" ht="12">
      <c r="S4757" s="505"/>
      <c r="T4757" s="505"/>
      <c r="U4757" s="505"/>
      <c r="V4757" s="505"/>
      <c r="W4757" s="505"/>
    </row>
    <row r="4758" spans="19:23" ht="12">
      <c r="S4758" s="505"/>
      <c r="T4758" s="505"/>
      <c r="U4758" s="505"/>
      <c r="V4758" s="505"/>
      <c r="W4758" s="505"/>
    </row>
    <row r="4759" spans="19:23" ht="12">
      <c r="S4759" s="505"/>
      <c r="T4759" s="505"/>
      <c r="U4759" s="505"/>
      <c r="V4759" s="505"/>
      <c r="W4759" s="505"/>
    </row>
    <row r="4760" spans="19:23" ht="12">
      <c r="S4760" s="505"/>
      <c r="T4760" s="505"/>
      <c r="U4760" s="505"/>
      <c r="V4760" s="505"/>
      <c r="W4760" s="505"/>
    </row>
    <row r="4761" spans="19:23" ht="12">
      <c r="S4761" s="505"/>
      <c r="T4761" s="505"/>
      <c r="U4761" s="505"/>
      <c r="V4761" s="505"/>
      <c r="W4761" s="505"/>
    </row>
    <row r="4762" spans="19:23" ht="12">
      <c r="S4762" s="505"/>
      <c r="T4762" s="505"/>
      <c r="U4762" s="505"/>
      <c r="V4762" s="505"/>
      <c r="W4762" s="505"/>
    </row>
    <row r="4763" spans="19:23" ht="12">
      <c r="S4763" s="505"/>
      <c r="T4763" s="505"/>
      <c r="U4763" s="505"/>
      <c r="V4763" s="505"/>
      <c r="W4763" s="505"/>
    </row>
    <row r="4764" spans="19:23" ht="12">
      <c r="S4764" s="505"/>
      <c r="T4764" s="505"/>
      <c r="U4764" s="505"/>
      <c r="V4764" s="505"/>
      <c r="W4764" s="505"/>
    </row>
    <row r="4765" spans="19:23" ht="12">
      <c r="S4765" s="505"/>
      <c r="T4765" s="505"/>
      <c r="U4765" s="505"/>
      <c r="V4765" s="505"/>
      <c r="W4765" s="505"/>
    </row>
    <row r="4766" spans="19:23" ht="12">
      <c r="S4766" s="505"/>
      <c r="T4766" s="505"/>
      <c r="U4766" s="505"/>
      <c r="V4766" s="505"/>
      <c r="W4766" s="505"/>
    </row>
    <row r="4767" spans="19:23" ht="12">
      <c r="S4767" s="505"/>
      <c r="T4767" s="505"/>
      <c r="U4767" s="505"/>
      <c r="V4767" s="505"/>
      <c r="W4767" s="505"/>
    </row>
    <row r="4768" spans="19:23" ht="12">
      <c r="S4768" s="505"/>
      <c r="T4768" s="505"/>
      <c r="U4768" s="505"/>
      <c r="V4768" s="505"/>
      <c r="W4768" s="505"/>
    </row>
    <row r="4769" spans="19:23" ht="12">
      <c r="S4769" s="505"/>
      <c r="T4769" s="505"/>
      <c r="U4769" s="505"/>
      <c r="V4769" s="505"/>
      <c r="W4769" s="505"/>
    </row>
    <row r="4770" spans="19:23" ht="12">
      <c r="S4770" s="505"/>
      <c r="T4770" s="505"/>
      <c r="U4770" s="505"/>
      <c r="V4770" s="505"/>
      <c r="W4770" s="505"/>
    </row>
    <row r="4771" spans="19:23" ht="12">
      <c r="S4771" s="505"/>
      <c r="T4771" s="505"/>
      <c r="U4771" s="505"/>
      <c r="V4771" s="505"/>
      <c r="W4771" s="505"/>
    </row>
    <row r="4772" spans="19:23" ht="12">
      <c r="S4772" s="505"/>
      <c r="T4772" s="505"/>
      <c r="U4772" s="505"/>
      <c r="V4772" s="505"/>
      <c r="W4772" s="505"/>
    </row>
    <row r="4773" spans="19:23" ht="12">
      <c r="S4773" s="505"/>
      <c r="T4773" s="505"/>
      <c r="U4773" s="505"/>
      <c r="V4773" s="505"/>
      <c r="W4773" s="505"/>
    </row>
    <row r="4774" spans="19:23" ht="12">
      <c r="S4774" s="505"/>
      <c r="T4774" s="505"/>
      <c r="U4774" s="505"/>
      <c r="V4774" s="505"/>
      <c r="W4774" s="505"/>
    </row>
    <row r="4775" spans="19:23" ht="12">
      <c r="S4775" s="505"/>
      <c r="T4775" s="505"/>
      <c r="U4775" s="505"/>
      <c r="V4775" s="505"/>
      <c r="W4775" s="505"/>
    </row>
    <row r="4776" spans="19:23" ht="12">
      <c r="S4776" s="505"/>
      <c r="T4776" s="505"/>
      <c r="U4776" s="505"/>
      <c r="V4776" s="505"/>
      <c r="W4776" s="505"/>
    </row>
    <row r="4777" spans="19:23" ht="12">
      <c r="S4777" s="505"/>
      <c r="T4777" s="505"/>
      <c r="U4777" s="505"/>
      <c r="V4777" s="505"/>
      <c r="W4777" s="505"/>
    </row>
    <row r="4778" spans="19:23" ht="12">
      <c r="S4778" s="505"/>
      <c r="T4778" s="505"/>
      <c r="U4778" s="505"/>
      <c r="V4778" s="505"/>
      <c r="W4778" s="505"/>
    </row>
    <row r="4779" spans="19:23" ht="12">
      <c r="S4779" s="505"/>
      <c r="T4779" s="505"/>
      <c r="U4779" s="505"/>
      <c r="V4779" s="505"/>
      <c r="W4779" s="505"/>
    </row>
    <row r="4780" spans="19:23" ht="12">
      <c r="S4780" s="505"/>
      <c r="T4780" s="505"/>
      <c r="U4780" s="505"/>
      <c r="V4780" s="505"/>
      <c r="W4780" s="505"/>
    </row>
    <row r="4781" spans="19:23" ht="12">
      <c r="S4781" s="505"/>
      <c r="T4781" s="505"/>
      <c r="U4781" s="505"/>
      <c r="V4781" s="505"/>
      <c r="W4781" s="505"/>
    </row>
    <row r="4782" spans="19:23" ht="12">
      <c r="S4782" s="505"/>
      <c r="T4782" s="505"/>
      <c r="U4782" s="505"/>
      <c r="V4782" s="505"/>
      <c r="W4782" s="505"/>
    </row>
    <row r="4783" spans="19:23" ht="12">
      <c r="S4783" s="505"/>
      <c r="T4783" s="505"/>
      <c r="U4783" s="505"/>
      <c r="V4783" s="505"/>
      <c r="W4783" s="505"/>
    </row>
    <row r="4784" spans="19:23" ht="12">
      <c r="S4784" s="505"/>
      <c r="T4784" s="505"/>
      <c r="U4784" s="505"/>
      <c r="V4784" s="505"/>
      <c r="W4784" s="505"/>
    </row>
    <row r="4785" spans="19:23" ht="12">
      <c r="S4785" s="505"/>
      <c r="T4785" s="505"/>
      <c r="U4785" s="505"/>
      <c r="V4785" s="505"/>
      <c r="W4785" s="505"/>
    </row>
    <row r="4786" spans="19:23" ht="12">
      <c r="S4786" s="505"/>
      <c r="T4786" s="505"/>
      <c r="U4786" s="505"/>
      <c r="V4786" s="505"/>
      <c r="W4786" s="505"/>
    </row>
    <row r="4787" spans="19:23" ht="12">
      <c r="S4787" s="505"/>
      <c r="T4787" s="505"/>
      <c r="U4787" s="505"/>
      <c r="V4787" s="505"/>
      <c r="W4787" s="505"/>
    </row>
    <row r="4788" spans="19:23" ht="12">
      <c r="S4788" s="505"/>
      <c r="T4788" s="505"/>
      <c r="U4788" s="505"/>
      <c r="V4788" s="505"/>
      <c r="W4788" s="505"/>
    </row>
    <row r="4789" spans="19:23" ht="12">
      <c r="S4789" s="505"/>
      <c r="T4789" s="505"/>
      <c r="U4789" s="505"/>
      <c r="V4789" s="505"/>
      <c r="W4789" s="505"/>
    </row>
    <row r="4790" spans="19:23" ht="12">
      <c r="S4790" s="505"/>
      <c r="T4790" s="505"/>
      <c r="U4790" s="505"/>
      <c r="V4790" s="505"/>
      <c r="W4790" s="505"/>
    </row>
    <row r="4791" spans="19:23" ht="12">
      <c r="S4791" s="505"/>
      <c r="T4791" s="505"/>
      <c r="U4791" s="505"/>
      <c r="V4791" s="505"/>
      <c r="W4791" s="505"/>
    </row>
    <row r="4792" spans="19:23" ht="12">
      <c r="S4792" s="505"/>
      <c r="T4792" s="505"/>
      <c r="U4792" s="505"/>
      <c r="V4792" s="505"/>
      <c r="W4792" s="505"/>
    </row>
    <row r="4793" spans="19:23" ht="12">
      <c r="S4793" s="505"/>
      <c r="T4793" s="505"/>
      <c r="U4793" s="505"/>
      <c r="V4793" s="505"/>
      <c r="W4793" s="505"/>
    </row>
    <row r="4794" spans="19:23" ht="12">
      <c r="S4794" s="505"/>
      <c r="T4794" s="505"/>
      <c r="U4794" s="505"/>
      <c r="V4794" s="505"/>
      <c r="W4794" s="505"/>
    </row>
    <row r="4795" spans="19:23" ht="12">
      <c r="S4795" s="505"/>
      <c r="T4795" s="505"/>
      <c r="U4795" s="505"/>
      <c r="V4795" s="505"/>
      <c r="W4795" s="505"/>
    </row>
    <row r="4796" spans="19:23" ht="12">
      <c r="S4796" s="505"/>
      <c r="T4796" s="505"/>
      <c r="U4796" s="505"/>
      <c r="V4796" s="505"/>
      <c r="W4796" s="505"/>
    </row>
    <row r="4797" spans="19:23" ht="12">
      <c r="S4797" s="505"/>
      <c r="T4797" s="505"/>
      <c r="U4797" s="505"/>
      <c r="V4797" s="505"/>
      <c r="W4797" s="505"/>
    </row>
    <row r="4798" spans="19:23" ht="12">
      <c r="S4798" s="505"/>
      <c r="T4798" s="505"/>
      <c r="U4798" s="505"/>
      <c r="V4798" s="505"/>
      <c r="W4798" s="505"/>
    </row>
    <row r="4799" spans="19:23" ht="12">
      <c r="S4799" s="505"/>
      <c r="T4799" s="505"/>
      <c r="U4799" s="505"/>
      <c r="V4799" s="505"/>
      <c r="W4799" s="505"/>
    </row>
    <row r="4800" spans="19:23" ht="12">
      <c r="S4800" s="505"/>
      <c r="T4800" s="505"/>
      <c r="U4800" s="505"/>
      <c r="V4800" s="505"/>
      <c r="W4800" s="505"/>
    </row>
    <row r="4801" spans="19:23" ht="12">
      <c r="S4801" s="505"/>
      <c r="T4801" s="505"/>
      <c r="U4801" s="505"/>
      <c r="V4801" s="505"/>
      <c r="W4801" s="505"/>
    </row>
    <row r="4802" spans="19:23" ht="12">
      <c r="S4802" s="505"/>
      <c r="T4802" s="505"/>
      <c r="U4802" s="505"/>
      <c r="V4802" s="505"/>
      <c r="W4802" s="505"/>
    </row>
    <row r="4803" spans="19:23" ht="12">
      <c r="S4803" s="505"/>
      <c r="T4803" s="505"/>
      <c r="U4803" s="505"/>
      <c r="V4803" s="505"/>
      <c r="W4803" s="505"/>
    </row>
    <row r="4804" spans="19:23" ht="12">
      <c r="S4804" s="505"/>
      <c r="T4804" s="505"/>
      <c r="U4804" s="505"/>
      <c r="V4804" s="505"/>
      <c r="W4804" s="505"/>
    </row>
    <row r="4805" spans="19:23" ht="12">
      <c r="S4805" s="505"/>
      <c r="T4805" s="505"/>
      <c r="U4805" s="505"/>
      <c r="V4805" s="505"/>
      <c r="W4805" s="505"/>
    </row>
    <row r="4806" spans="19:23" ht="12">
      <c r="S4806" s="505"/>
      <c r="T4806" s="505"/>
      <c r="U4806" s="505"/>
      <c r="V4806" s="505"/>
      <c r="W4806" s="505"/>
    </row>
    <row r="4807" spans="19:23" ht="12">
      <c r="S4807" s="505"/>
      <c r="T4807" s="505"/>
      <c r="U4807" s="505"/>
      <c r="V4807" s="505"/>
      <c r="W4807" s="505"/>
    </row>
    <row r="4808" spans="19:23" ht="12">
      <c r="S4808" s="505"/>
      <c r="T4808" s="505"/>
      <c r="U4808" s="505"/>
      <c r="V4808" s="505"/>
      <c r="W4808" s="505"/>
    </row>
    <row r="4809" spans="19:23" ht="12">
      <c r="S4809" s="505"/>
      <c r="T4809" s="505"/>
      <c r="U4809" s="505"/>
      <c r="V4809" s="505"/>
      <c r="W4809" s="505"/>
    </row>
    <row r="4810" spans="19:23" ht="12">
      <c r="S4810" s="505"/>
      <c r="T4810" s="505"/>
      <c r="U4810" s="505"/>
      <c r="V4810" s="505"/>
      <c r="W4810" s="505"/>
    </row>
    <row r="4811" spans="19:23" ht="12">
      <c r="S4811" s="505"/>
      <c r="T4811" s="505"/>
      <c r="U4811" s="505"/>
      <c r="V4811" s="505"/>
      <c r="W4811" s="505"/>
    </row>
    <row r="4812" spans="19:23" ht="12">
      <c r="S4812" s="505"/>
      <c r="T4812" s="505"/>
      <c r="U4812" s="505"/>
      <c r="V4812" s="505"/>
      <c r="W4812" s="505"/>
    </row>
    <row r="4813" spans="19:23" ht="12">
      <c r="S4813" s="505"/>
      <c r="T4813" s="505"/>
      <c r="U4813" s="505"/>
      <c r="V4813" s="505"/>
      <c r="W4813" s="505"/>
    </row>
    <row r="4814" spans="19:23" ht="12">
      <c r="S4814" s="505"/>
      <c r="T4814" s="505"/>
      <c r="U4814" s="505"/>
      <c r="V4814" s="505"/>
      <c r="W4814" s="505"/>
    </row>
    <row r="4815" spans="19:23" ht="12">
      <c r="S4815" s="505"/>
      <c r="T4815" s="505"/>
      <c r="U4815" s="505"/>
      <c r="V4815" s="505"/>
      <c r="W4815" s="505"/>
    </row>
    <row r="4816" spans="19:23" ht="12">
      <c r="S4816" s="505"/>
      <c r="T4816" s="505"/>
      <c r="U4816" s="505"/>
      <c r="V4816" s="505"/>
      <c r="W4816" s="505"/>
    </row>
    <row r="4817" spans="19:23" ht="12">
      <c r="S4817" s="505"/>
      <c r="T4817" s="505"/>
      <c r="U4817" s="505"/>
      <c r="V4817" s="505"/>
      <c r="W4817" s="505"/>
    </row>
    <row r="4818" spans="19:23" ht="12">
      <c r="S4818" s="505"/>
      <c r="T4818" s="505"/>
      <c r="U4818" s="505"/>
      <c r="V4818" s="505"/>
      <c r="W4818" s="505"/>
    </row>
    <row r="4819" spans="19:23" ht="12">
      <c r="S4819" s="505"/>
      <c r="T4819" s="505"/>
      <c r="U4819" s="505"/>
      <c r="V4819" s="505"/>
      <c r="W4819" s="505"/>
    </row>
    <row r="4820" spans="19:23" ht="12">
      <c r="S4820" s="505"/>
      <c r="T4820" s="505"/>
      <c r="U4820" s="505"/>
      <c r="V4820" s="505"/>
      <c r="W4820" s="505"/>
    </row>
    <row r="4821" spans="19:23" ht="12">
      <c r="S4821" s="505"/>
      <c r="T4821" s="505"/>
      <c r="U4821" s="505"/>
      <c r="V4821" s="505"/>
      <c r="W4821" s="505"/>
    </row>
    <row r="4822" spans="19:23" ht="12">
      <c r="S4822" s="505"/>
      <c r="T4822" s="505"/>
      <c r="U4822" s="505"/>
      <c r="V4822" s="505"/>
      <c r="W4822" s="505"/>
    </row>
    <row r="4823" spans="19:23" ht="12">
      <c r="S4823" s="505"/>
      <c r="T4823" s="505"/>
      <c r="U4823" s="505"/>
      <c r="V4823" s="505"/>
      <c r="W4823" s="505"/>
    </row>
    <row r="4824" spans="19:23" ht="12">
      <c r="S4824" s="505"/>
      <c r="T4824" s="505"/>
      <c r="U4824" s="505"/>
      <c r="V4824" s="505"/>
      <c r="W4824" s="505"/>
    </row>
    <row r="4825" spans="19:23" ht="12">
      <c r="S4825" s="505"/>
      <c r="T4825" s="505"/>
      <c r="U4825" s="505"/>
      <c r="V4825" s="505"/>
      <c r="W4825" s="505"/>
    </row>
    <row r="4826" spans="19:23" ht="12">
      <c r="S4826" s="505"/>
      <c r="T4826" s="505"/>
      <c r="U4826" s="505"/>
      <c r="V4826" s="505"/>
      <c r="W4826" s="505"/>
    </row>
    <row r="4827" spans="19:23" ht="12">
      <c r="S4827" s="505"/>
      <c r="T4827" s="505"/>
      <c r="U4827" s="505"/>
      <c r="V4827" s="505"/>
      <c r="W4827" s="505"/>
    </row>
    <row r="4828" spans="19:23" ht="12">
      <c r="S4828" s="505"/>
      <c r="T4828" s="505"/>
      <c r="U4828" s="505"/>
      <c r="V4828" s="505"/>
      <c r="W4828" s="505"/>
    </row>
    <row r="4829" spans="19:23" ht="12">
      <c r="S4829" s="505"/>
      <c r="T4829" s="505"/>
      <c r="U4829" s="505"/>
      <c r="V4829" s="505"/>
      <c r="W4829" s="505"/>
    </row>
    <row r="4830" spans="19:23" ht="12">
      <c r="S4830" s="505"/>
      <c r="T4830" s="505"/>
      <c r="U4830" s="505"/>
      <c r="V4830" s="505"/>
      <c r="W4830" s="505"/>
    </row>
    <row r="4831" spans="19:23" ht="12">
      <c r="S4831" s="505"/>
      <c r="T4831" s="505"/>
      <c r="U4831" s="505"/>
      <c r="V4831" s="505"/>
      <c r="W4831" s="505"/>
    </row>
    <row r="4832" spans="19:23" ht="12">
      <c r="S4832" s="505"/>
      <c r="T4832" s="505"/>
      <c r="U4832" s="505"/>
      <c r="V4832" s="505"/>
      <c r="W4832" s="505"/>
    </row>
    <row r="4833" spans="19:23" ht="12">
      <c r="S4833" s="505"/>
      <c r="T4833" s="505"/>
      <c r="U4833" s="505"/>
      <c r="V4833" s="505"/>
      <c r="W4833" s="505"/>
    </row>
    <row r="4834" spans="19:23" ht="12">
      <c r="S4834" s="505"/>
      <c r="T4834" s="505"/>
      <c r="U4834" s="505"/>
      <c r="V4834" s="505"/>
      <c r="W4834" s="505"/>
    </row>
    <row r="4835" spans="19:23" ht="12">
      <c r="S4835" s="505"/>
      <c r="T4835" s="505"/>
      <c r="U4835" s="505"/>
      <c r="V4835" s="505"/>
      <c r="W4835" s="505"/>
    </row>
    <row r="4836" spans="19:23" ht="12">
      <c r="S4836" s="505"/>
      <c r="T4836" s="505"/>
      <c r="U4836" s="505"/>
      <c r="V4836" s="505"/>
      <c r="W4836" s="505"/>
    </row>
    <row r="4837" spans="19:23" ht="12">
      <c r="S4837" s="505"/>
      <c r="T4837" s="505"/>
      <c r="U4837" s="505"/>
      <c r="V4837" s="505"/>
      <c r="W4837" s="505"/>
    </row>
    <row r="4838" spans="19:23" ht="12">
      <c r="S4838" s="505"/>
      <c r="T4838" s="505"/>
      <c r="U4838" s="505"/>
      <c r="V4838" s="505"/>
      <c r="W4838" s="505"/>
    </row>
    <row r="4839" spans="19:23" ht="12">
      <c r="S4839" s="505"/>
      <c r="T4839" s="505"/>
      <c r="U4839" s="505"/>
      <c r="V4839" s="505"/>
      <c r="W4839" s="505"/>
    </row>
    <row r="4840" spans="19:23" ht="12">
      <c r="S4840" s="505"/>
      <c r="T4840" s="505"/>
      <c r="U4840" s="505"/>
      <c r="V4840" s="505"/>
      <c r="W4840" s="505"/>
    </row>
    <row r="4841" spans="19:23" ht="12">
      <c r="S4841" s="505"/>
      <c r="T4841" s="505"/>
      <c r="U4841" s="505"/>
      <c r="V4841" s="505"/>
      <c r="W4841" s="505"/>
    </row>
    <row r="4842" spans="19:23" ht="12">
      <c r="S4842" s="505"/>
      <c r="T4842" s="505"/>
      <c r="U4842" s="505"/>
      <c r="V4842" s="505"/>
      <c r="W4842" s="505"/>
    </row>
    <row r="4843" spans="19:23" ht="12">
      <c r="S4843" s="505"/>
      <c r="T4843" s="505"/>
      <c r="U4843" s="505"/>
      <c r="V4843" s="505"/>
      <c r="W4843" s="505"/>
    </row>
    <row r="4844" spans="19:23" ht="12">
      <c r="S4844" s="505"/>
      <c r="T4844" s="505"/>
      <c r="U4844" s="505"/>
      <c r="V4844" s="505"/>
      <c r="W4844" s="505"/>
    </row>
    <row r="4845" spans="19:23" ht="12">
      <c r="S4845" s="505"/>
      <c r="T4845" s="505"/>
      <c r="U4845" s="505"/>
      <c r="V4845" s="505"/>
      <c r="W4845" s="505"/>
    </row>
    <row r="4846" spans="19:23" ht="12">
      <c r="S4846" s="505"/>
      <c r="T4846" s="505"/>
      <c r="U4846" s="505"/>
      <c r="V4846" s="505"/>
      <c r="W4846" s="505"/>
    </row>
    <row r="4847" spans="19:23" ht="12">
      <c r="S4847" s="505"/>
      <c r="T4847" s="505"/>
      <c r="U4847" s="505"/>
      <c r="V4847" s="505"/>
      <c r="W4847" s="505"/>
    </row>
    <row r="4848" spans="19:23" ht="12">
      <c r="S4848" s="505"/>
      <c r="T4848" s="505"/>
      <c r="U4848" s="505"/>
      <c r="V4848" s="505"/>
      <c r="W4848" s="505"/>
    </row>
    <row r="4849" spans="19:23" ht="12">
      <c r="S4849" s="505"/>
      <c r="T4849" s="505"/>
      <c r="U4849" s="505"/>
      <c r="V4849" s="505"/>
      <c r="W4849" s="505"/>
    </row>
    <row r="4850" spans="19:23" ht="12">
      <c r="S4850" s="505"/>
      <c r="T4850" s="505"/>
      <c r="U4850" s="505"/>
      <c r="V4850" s="505"/>
      <c r="W4850" s="505"/>
    </row>
    <row r="4851" spans="19:23" ht="12">
      <c r="S4851" s="505"/>
      <c r="T4851" s="505"/>
      <c r="U4851" s="505"/>
      <c r="V4851" s="505"/>
      <c r="W4851" s="505"/>
    </row>
    <row r="4852" spans="19:23" ht="12">
      <c r="S4852" s="505"/>
      <c r="T4852" s="505"/>
      <c r="U4852" s="505"/>
      <c r="V4852" s="505"/>
      <c r="W4852" s="505"/>
    </row>
    <row r="4853" spans="19:23" ht="12">
      <c r="S4853" s="505"/>
      <c r="T4853" s="505"/>
      <c r="U4853" s="505"/>
      <c r="V4853" s="505"/>
      <c r="W4853" s="505"/>
    </row>
    <row r="4854" spans="19:23" ht="12">
      <c r="S4854" s="505"/>
      <c r="T4854" s="505"/>
      <c r="U4854" s="505"/>
      <c r="V4854" s="505"/>
      <c r="W4854" s="505"/>
    </row>
    <row r="4855" spans="19:23" ht="12">
      <c r="S4855" s="505"/>
      <c r="T4855" s="505"/>
      <c r="U4855" s="505"/>
      <c r="V4855" s="505"/>
      <c r="W4855" s="505"/>
    </row>
    <row r="4856" spans="19:23" ht="12">
      <c r="S4856" s="505"/>
      <c r="T4856" s="505"/>
      <c r="U4856" s="505"/>
      <c r="V4856" s="505"/>
      <c r="W4856" s="505"/>
    </row>
    <row r="4857" spans="19:23" ht="12">
      <c r="S4857" s="505"/>
      <c r="T4857" s="505"/>
      <c r="U4857" s="505"/>
      <c r="V4857" s="505"/>
      <c r="W4857" s="505"/>
    </row>
    <row r="4858" spans="19:23" ht="12">
      <c r="S4858" s="505"/>
      <c r="T4858" s="505"/>
      <c r="U4858" s="505"/>
      <c r="V4858" s="505"/>
      <c r="W4858" s="505"/>
    </row>
    <row r="4859" spans="19:23" ht="12">
      <c r="S4859" s="505"/>
      <c r="T4859" s="505"/>
      <c r="U4859" s="505"/>
      <c r="V4859" s="505"/>
      <c r="W4859" s="505"/>
    </row>
    <row r="4860" spans="19:23" ht="12">
      <c r="S4860" s="505"/>
      <c r="T4860" s="505"/>
      <c r="U4860" s="505"/>
      <c r="V4860" s="505"/>
      <c r="W4860" s="505"/>
    </row>
    <row r="4861" spans="19:23" ht="12">
      <c r="S4861" s="505"/>
      <c r="T4861" s="505"/>
      <c r="U4861" s="505"/>
      <c r="V4861" s="505"/>
      <c r="W4861" s="505"/>
    </row>
    <row r="4862" spans="19:23" ht="12">
      <c r="S4862" s="505"/>
      <c r="T4862" s="505"/>
      <c r="U4862" s="505"/>
      <c r="V4862" s="505"/>
      <c r="W4862" s="505"/>
    </row>
    <row r="4863" spans="19:23" ht="12">
      <c r="S4863" s="505"/>
      <c r="T4863" s="505"/>
      <c r="U4863" s="505"/>
      <c r="V4863" s="505"/>
      <c r="W4863" s="505"/>
    </row>
    <row r="4864" spans="19:23" ht="12">
      <c r="S4864" s="505"/>
      <c r="T4864" s="505"/>
      <c r="U4864" s="505"/>
      <c r="V4864" s="505"/>
      <c r="W4864" s="505"/>
    </row>
    <row r="4865" spans="19:23" ht="12">
      <c r="S4865" s="505"/>
      <c r="T4865" s="505"/>
      <c r="U4865" s="505"/>
      <c r="V4865" s="505"/>
      <c r="W4865" s="505"/>
    </row>
    <row r="4866" spans="19:23" ht="12">
      <c r="S4866" s="505"/>
      <c r="T4866" s="505"/>
      <c r="U4866" s="505"/>
      <c r="V4866" s="505"/>
      <c r="W4866" s="505"/>
    </row>
    <row r="4867" spans="19:23" ht="12">
      <c r="S4867" s="505"/>
      <c r="T4867" s="505"/>
      <c r="U4867" s="505"/>
      <c r="V4867" s="505"/>
      <c r="W4867" s="505"/>
    </row>
    <row r="4868" spans="19:23" ht="12">
      <c r="S4868" s="505"/>
      <c r="T4868" s="505"/>
      <c r="U4868" s="505"/>
      <c r="V4868" s="505"/>
      <c r="W4868" s="505"/>
    </row>
    <row r="4869" spans="19:23" ht="12">
      <c r="S4869" s="505"/>
      <c r="T4869" s="505"/>
      <c r="U4869" s="505"/>
      <c r="V4869" s="505"/>
      <c r="W4869" s="505"/>
    </row>
    <row r="4870" spans="19:23" ht="12">
      <c r="S4870" s="505"/>
      <c r="T4870" s="505"/>
      <c r="U4870" s="505"/>
      <c r="V4870" s="505"/>
      <c r="W4870" s="505"/>
    </row>
    <row r="4871" spans="19:23" ht="12">
      <c r="S4871" s="505"/>
      <c r="T4871" s="505"/>
      <c r="U4871" s="505"/>
      <c r="V4871" s="505"/>
      <c r="W4871" s="505"/>
    </row>
    <row r="4872" spans="19:23" ht="12">
      <c r="S4872" s="505"/>
      <c r="T4872" s="505"/>
      <c r="U4872" s="505"/>
      <c r="V4872" s="505"/>
      <c r="W4872" s="505"/>
    </row>
    <row r="4873" spans="19:23" ht="12">
      <c r="S4873" s="505"/>
      <c r="T4873" s="505"/>
      <c r="U4873" s="505"/>
      <c r="V4873" s="505"/>
      <c r="W4873" s="505"/>
    </row>
    <row r="4874" spans="19:23" ht="12">
      <c r="S4874" s="505"/>
      <c r="T4874" s="505"/>
      <c r="U4874" s="505"/>
      <c r="V4874" s="505"/>
      <c r="W4874" s="505"/>
    </row>
    <row r="4875" spans="19:23" ht="12">
      <c r="S4875" s="505"/>
      <c r="T4875" s="505"/>
      <c r="U4875" s="505"/>
      <c r="V4875" s="505"/>
      <c r="W4875" s="505"/>
    </row>
    <row r="4876" spans="19:23" ht="12">
      <c r="S4876" s="505"/>
      <c r="T4876" s="505"/>
      <c r="U4876" s="505"/>
      <c r="V4876" s="505"/>
      <c r="W4876" s="505"/>
    </row>
    <row r="4877" spans="19:23" ht="12">
      <c r="S4877" s="505"/>
      <c r="T4877" s="505"/>
      <c r="U4877" s="505"/>
      <c r="V4877" s="505"/>
      <c r="W4877" s="505"/>
    </row>
    <row r="4878" spans="19:23" ht="12">
      <c r="S4878" s="505"/>
      <c r="T4878" s="505"/>
      <c r="U4878" s="505"/>
      <c r="V4878" s="505"/>
      <c r="W4878" s="505"/>
    </row>
    <row r="4879" spans="19:23" ht="12">
      <c r="S4879" s="505"/>
      <c r="T4879" s="505"/>
      <c r="U4879" s="505"/>
      <c r="V4879" s="505"/>
      <c r="W4879" s="505"/>
    </row>
    <row r="4880" spans="19:23" ht="12">
      <c r="S4880" s="505"/>
      <c r="T4880" s="505"/>
      <c r="U4880" s="505"/>
      <c r="V4880" s="505"/>
      <c r="W4880" s="505"/>
    </row>
    <row r="4881" spans="19:23" ht="12">
      <c r="S4881" s="505"/>
      <c r="T4881" s="505"/>
      <c r="U4881" s="505"/>
      <c r="V4881" s="505"/>
      <c r="W4881" s="505"/>
    </row>
    <row r="4882" spans="19:23" ht="12">
      <c r="S4882" s="505"/>
      <c r="T4882" s="505"/>
      <c r="U4882" s="505"/>
      <c r="V4882" s="505"/>
      <c r="W4882" s="505"/>
    </row>
    <row r="4883" spans="19:23" ht="12">
      <c r="S4883" s="505"/>
      <c r="T4883" s="505"/>
      <c r="U4883" s="505"/>
      <c r="V4883" s="505"/>
      <c r="W4883" s="505"/>
    </row>
    <row r="4884" spans="19:23" ht="12">
      <c r="S4884" s="505"/>
      <c r="T4884" s="505"/>
      <c r="U4884" s="505"/>
      <c r="V4884" s="505"/>
      <c r="W4884" s="505"/>
    </row>
    <row r="4885" spans="19:23" ht="12">
      <c r="S4885" s="505"/>
      <c r="T4885" s="505"/>
      <c r="U4885" s="505"/>
      <c r="V4885" s="505"/>
      <c r="W4885" s="505"/>
    </row>
    <row r="4886" spans="19:23" ht="12">
      <c r="S4886" s="505"/>
      <c r="T4886" s="505"/>
      <c r="U4886" s="505"/>
      <c r="V4886" s="505"/>
      <c r="W4886" s="505"/>
    </row>
    <row r="4887" spans="19:23" ht="12">
      <c r="S4887" s="505"/>
      <c r="T4887" s="505"/>
      <c r="U4887" s="505"/>
      <c r="V4887" s="505"/>
      <c r="W4887" s="505"/>
    </row>
    <row r="4888" spans="19:23" ht="12">
      <c r="S4888" s="505"/>
      <c r="T4888" s="505"/>
      <c r="U4888" s="505"/>
      <c r="V4888" s="505"/>
      <c r="W4888" s="505"/>
    </row>
    <row r="4889" spans="19:23" ht="12">
      <c r="S4889" s="505"/>
      <c r="T4889" s="505"/>
      <c r="U4889" s="505"/>
      <c r="V4889" s="505"/>
      <c r="W4889" s="505"/>
    </row>
    <row r="4890" spans="19:23" ht="12">
      <c r="S4890" s="505"/>
      <c r="T4890" s="505"/>
      <c r="U4890" s="505"/>
      <c r="V4890" s="505"/>
      <c r="W4890" s="505"/>
    </row>
    <row r="4891" spans="19:23" ht="12">
      <c r="S4891" s="505"/>
      <c r="T4891" s="505"/>
      <c r="U4891" s="505"/>
      <c r="V4891" s="505"/>
      <c r="W4891" s="505"/>
    </row>
    <row r="4892" spans="19:23" ht="12">
      <c r="S4892" s="505"/>
      <c r="T4892" s="505"/>
      <c r="U4892" s="505"/>
      <c r="V4892" s="505"/>
      <c r="W4892" s="505"/>
    </row>
    <row r="4893" spans="19:23" ht="12">
      <c r="S4893" s="505"/>
      <c r="T4893" s="505"/>
      <c r="U4893" s="505"/>
      <c r="V4893" s="505"/>
      <c r="W4893" s="505"/>
    </row>
    <row r="4894" spans="19:23" ht="12">
      <c r="S4894" s="505"/>
      <c r="T4894" s="505"/>
      <c r="U4894" s="505"/>
      <c r="V4894" s="505"/>
      <c r="W4894" s="505"/>
    </row>
    <row r="4895" spans="19:23" ht="12">
      <c r="S4895" s="505"/>
      <c r="T4895" s="505"/>
      <c r="U4895" s="505"/>
      <c r="V4895" s="505"/>
      <c r="W4895" s="505"/>
    </row>
    <row r="4896" spans="19:23" ht="12">
      <c r="S4896" s="505"/>
      <c r="T4896" s="505"/>
      <c r="U4896" s="505"/>
      <c r="V4896" s="505"/>
      <c r="W4896" s="505"/>
    </row>
    <row r="4897" spans="19:23" ht="12">
      <c r="S4897" s="505"/>
      <c r="T4897" s="505"/>
      <c r="U4897" s="505"/>
      <c r="V4897" s="505"/>
      <c r="W4897" s="505"/>
    </row>
    <row r="4898" spans="19:23" ht="12">
      <c r="S4898" s="505"/>
      <c r="T4898" s="505"/>
      <c r="U4898" s="505"/>
      <c r="V4898" s="505"/>
      <c r="W4898" s="505"/>
    </row>
    <row r="4899" spans="19:23" ht="12">
      <c r="S4899" s="505"/>
      <c r="T4899" s="505"/>
      <c r="U4899" s="505"/>
      <c r="V4899" s="505"/>
      <c r="W4899" s="505"/>
    </row>
    <row r="4900" spans="19:23" ht="12">
      <c r="S4900" s="505"/>
      <c r="T4900" s="505"/>
      <c r="U4900" s="505"/>
      <c r="V4900" s="505"/>
      <c r="W4900" s="505"/>
    </row>
    <row r="4901" spans="19:23" ht="12">
      <c r="S4901" s="505"/>
      <c r="T4901" s="505"/>
      <c r="U4901" s="505"/>
      <c r="V4901" s="505"/>
      <c r="W4901" s="505"/>
    </row>
    <row r="4902" spans="19:23" ht="12">
      <c r="S4902" s="505"/>
      <c r="T4902" s="505"/>
      <c r="U4902" s="505"/>
      <c r="V4902" s="505"/>
      <c r="W4902" s="505"/>
    </row>
    <row r="4903" spans="19:23" ht="12">
      <c r="S4903" s="505"/>
      <c r="T4903" s="505"/>
      <c r="U4903" s="505"/>
      <c r="V4903" s="505"/>
      <c r="W4903" s="505"/>
    </row>
    <row r="4904" spans="19:23" ht="12">
      <c r="S4904" s="505"/>
      <c r="T4904" s="505"/>
      <c r="U4904" s="505"/>
      <c r="V4904" s="505"/>
      <c r="W4904" s="505"/>
    </row>
    <row r="4905" spans="19:23" ht="12">
      <c r="S4905" s="505"/>
      <c r="T4905" s="505"/>
      <c r="U4905" s="505"/>
      <c r="V4905" s="505"/>
      <c r="W4905" s="505"/>
    </row>
    <row r="4906" spans="19:23" ht="12">
      <c r="S4906" s="505"/>
      <c r="T4906" s="505"/>
      <c r="U4906" s="505"/>
      <c r="V4906" s="505"/>
      <c r="W4906" s="505"/>
    </row>
    <row r="4907" spans="19:23" ht="12">
      <c r="S4907" s="505"/>
      <c r="T4907" s="505"/>
      <c r="U4907" s="505"/>
      <c r="V4907" s="505"/>
      <c r="W4907" s="505"/>
    </row>
    <row r="4908" spans="19:23" ht="12">
      <c r="S4908" s="505"/>
      <c r="T4908" s="505"/>
      <c r="U4908" s="505"/>
      <c r="V4908" s="505"/>
      <c r="W4908" s="505"/>
    </row>
    <row r="4909" spans="19:23" ht="12">
      <c r="S4909" s="505"/>
      <c r="T4909" s="505"/>
      <c r="U4909" s="505"/>
      <c r="V4909" s="505"/>
      <c r="W4909" s="505"/>
    </row>
    <row r="4910" spans="19:23" ht="12">
      <c r="S4910" s="505"/>
      <c r="T4910" s="505"/>
      <c r="U4910" s="505"/>
      <c r="V4910" s="505"/>
      <c r="W4910" s="505"/>
    </row>
    <row r="4911" spans="19:23" ht="12">
      <c r="S4911" s="505"/>
      <c r="T4911" s="505"/>
      <c r="U4911" s="505"/>
      <c r="V4911" s="505"/>
      <c r="W4911" s="505"/>
    </row>
    <row r="4912" spans="19:23" ht="12">
      <c r="S4912" s="505"/>
      <c r="T4912" s="505"/>
      <c r="U4912" s="505"/>
      <c r="V4912" s="505"/>
      <c r="W4912" s="505"/>
    </row>
    <row r="4913" spans="19:23" ht="12">
      <c r="S4913" s="505"/>
      <c r="T4913" s="505"/>
      <c r="U4913" s="505"/>
      <c r="V4913" s="505"/>
      <c r="W4913" s="505"/>
    </row>
    <row r="4914" spans="19:23" ht="12">
      <c r="S4914" s="505"/>
      <c r="T4914" s="505"/>
      <c r="U4914" s="505"/>
      <c r="V4914" s="505"/>
      <c r="W4914" s="505"/>
    </row>
    <row r="4915" spans="19:23" ht="12">
      <c r="S4915" s="505"/>
      <c r="T4915" s="505"/>
      <c r="U4915" s="505"/>
      <c r="V4915" s="505"/>
      <c r="W4915" s="505"/>
    </row>
    <row r="4916" spans="19:23" ht="12">
      <c r="S4916" s="505"/>
      <c r="T4916" s="505"/>
      <c r="U4916" s="505"/>
      <c r="V4916" s="505"/>
      <c r="W4916" s="505"/>
    </row>
    <row r="4917" spans="19:23" ht="12">
      <c r="S4917" s="505"/>
      <c r="T4917" s="505"/>
      <c r="U4917" s="505"/>
      <c r="V4917" s="505"/>
      <c r="W4917" s="505"/>
    </row>
    <row r="4918" spans="19:23" ht="12">
      <c r="S4918" s="505"/>
      <c r="T4918" s="505"/>
      <c r="U4918" s="505"/>
      <c r="V4918" s="505"/>
      <c r="W4918" s="505"/>
    </row>
    <row r="4919" spans="19:23" ht="12">
      <c r="S4919" s="505"/>
      <c r="T4919" s="505"/>
      <c r="U4919" s="505"/>
      <c r="V4919" s="505"/>
      <c r="W4919" s="505"/>
    </row>
    <row r="4920" spans="19:23" ht="12">
      <c r="S4920" s="505"/>
      <c r="T4920" s="505"/>
      <c r="U4920" s="505"/>
      <c r="V4920" s="505"/>
      <c r="W4920" s="505"/>
    </row>
    <row r="4921" spans="19:23" ht="12">
      <c r="S4921" s="505"/>
      <c r="T4921" s="505"/>
      <c r="U4921" s="505"/>
      <c r="V4921" s="505"/>
      <c r="W4921" s="505"/>
    </row>
    <row r="4922" spans="19:23" ht="12">
      <c r="S4922" s="505"/>
      <c r="T4922" s="505"/>
      <c r="U4922" s="505"/>
      <c r="V4922" s="505"/>
      <c r="W4922" s="505"/>
    </row>
    <row r="4923" spans="19:23" ht="12">
      <c r="S4923" s="505"/>
      <c r="T4923" s="505"/>
      <c r="U4923" s="505"/>
      <c r="V4923" s="505"/>
      <c r="W4923" s="505"/>
    </row>
    <row r="4924" spans="19:23" ht="12">
      <c r="S4924" s="505"/>
      <c r="T4924" s="505"/>
      <c r="U4924" s="505"/>
      <c r="V4924" s="505"/>
      <c r="W4924" s="505"/>
    </row>
    <row r="4925" spans="19:23" ht="12">
      <c r="S4925" s="505"/>
      <c r="T4925" s="505"/>
      <c r="U4925" s="505"/>
      <c r="V4925" s="505"/>
      <c r="W4925" s="505"/>
    </row>
    <row r="4926" spans="19:23" ht="12">
      <c r="S4926" s="505"/>
      <c r="T4926" s="505"/>
      <c r="U4926" s="505"/>
      <c r="V4926" s="505"/>
      <c r="W4926" s="505"/>
    </row>
    <row r="4927" spans="19:23" ht="12">
      <c r="S4927" s="505"/>
      <c r="T4927" s="505"/>
      <c r="U4927" s="505"/>
      <c r="V4927" s="505"/>
      <c r="W4927" s="505"/>
    </row>
    <row r="4928" spans="19:23" ht="12">
      <c r="S4928" s="505"/>
      <c r="T4928" s="505"/>
      <c r="U4928" s="505"/>
      <c r="V4928" s="505"/>
      <c r="W4928" s="505"/>
    </row>
    <row r="4929" spans="19:23" ht="12">
      <c r="S4929" s="505"/>
      <c r="T4929" s="505"/>
      <c r="U4929" s="505"/>
      <c r="V4929" s="505"/>
      <c r="W4929" s="505"/>
    </row>
    <row r="4930" spans="19:23" ht="12">
      <c r="S4930" s="505"/>
      <c r="T4930" s="505"/>
      <c r="U4930" s="505"/>
      <c r="V4930" s="505"/>
      <c r="W4930" s="505"/>
    </row>
    <row r="4931" spans="19:23" ht="12">
      <c r="S4931" s="505"/>
      <c r="T4931" s="505"/>
      <c r="U4931" s="505"/>
      <c r="V4931" s="505"/>
      <c r="W4931" s="505"/>
    </row>
    <row r="4932" spans="19:23" ht="12">
      <c r="S4932" s="505"/>
      <c r="T4932" s="505"/>
      <c r="U4932" s="505"/>
      <c r="V4932" s="505"/>
      <c r="W4932" s="505"/>
    </row>
    <row r="4933" spans="19:23" ht="12">
      <c r="S4933" s="505"/>
      <c r="T4933" s="505"/>
      <c r="U4933" s="505"/>
      <c r="V4933" s="505"/>
      <c r="W4933" s="505"/>
    </row>
    <row r="4934" spans="19:23" ht="12">
      <c r="S4934" s="505"/>
      <c r="T4934" s="505"/>
      <c r="U4934" s="505"/>
      <c r="V4934" s="505"/>
      <c r="W4934" s="505"/>
    </row>
    <row r="4935" spans="19:23" ht="12">
      <c r="S4935" s="505"/>
      <c r="T4935" s="505"/>
      <c r="U4935" s="505"/>
      <c r="V4935" s="505"/>
      <c r="W4935" s="505"/>
    </row>
    <row r="4936" spans="19:23" ht="12">
      <c r="S4936" s="505"/>
      <c r="T4936" s="505"/>
      <c r="U4936" s="505"/>
      <c r="V4936" s="505"/>
      <c r="W4936" s="505"/>
    </row>
    <row r="4937" spans="19:23" ht="12">
      <c r="S4937" s="505"/>
      <c r="T4937" s="505"/>
      <c r="U4937" s="505"/>
      <c r="V4937" s="505"/>
      <c r="W4937" s="505"/>
    </row>
    <row r="4938" spans="19:23" ht="12">
      <c r="S4938" s="505"/>
      <c r="T4938" s="505"/>
      <c r="U4938" s="505"/>
      <c r="V4938" s="505"/>
      <c r="W4938" s="505"/>
    </row>
    <row r="4939" spans="19:23" ht="12">
      <c r="S4939" s="505"/>
      <c r="T4939" s="505"/>
      <c r="U4939" s="505"/>
      <c r="V4939" s="505"/>
      <c r="W4939" s="505"/>
    </row>
    <row r="4940" spans="19:23" ht="12">
      <c r="S4940" s="505"/>
      <c r="T4940" s="505"/>
      <c r="U4940" s="505"/>
      <c r="V4940" s="505"/>
      <c r="W4940" s="505"/>
    </row>
    <row r="4941" spans="19:23" ht="12">
      <c r="S4941" s="505"/>
      <c r="T4941" s="505"/>
      <c r="U4941" s="505"/>
      <c r="V4941" s="505"/>
      <c r="W4941" s="505"/>
    </row>
    <row r="4942" spans="19:23" ht="12">
      <c r="S4942" s="505"/>
      <c r="T4942" s="505"/>
      <c r="U4942" s="505"/>
      <c r="V4942" s="505"/>
      <c r="W4942" s="505"/>
    </row>
    <row r="4943" spans="19:23" ht="12">
      <c r="S4943" s="505"/>
      <c r="T4943" s="505"/>
      <c r="U4943" s="505"/>
      <c r="V4943" s="505"/>
      <c r="W4943" s="505"/>
    </row>
    <row r="4944" spans="19:23" ht="12">
      <c r="S4944" s="505"/>
      <c r="T4944" s="505"/>
      <c r="U4944" s="505"/>
      <c r="V4944" s="505"/>
      <c r="W4944" s="505"/>
    </row>
    <row r="4945" spans="19:23" ht="12">
      <c r="S4945" s="505"/>
      <c r="T4945" s="505"/>
      <c r="U4945" s="505"/>
      <c r="V4945" s="505"/>
      <c r="W4945" s="505"/>
    </row>
    <row r="4946" spans="19:23" ht="12">
      <c r="S4946" s="505"/>
      <c r="T4946" s="505"/>
      <c r="U4946" s="505"/>
      <c r="V4946" s="505"/>
      <c r="W4946" s="505"/>
    </row>
    <row r="4947" spans="19:23" ht="12">
      <c r="S4947" s="505"/>
      <c r="T4947" s="505"/>
      <c r="U4947" s="505"/>
      <c r="V4947" s="505"/>
      <c r="W4947" s="505"/>
    </row>
    <row r="4948" spans="19:23" ht="12">
      <c r="S4948" s="505"/>
      <c r="T4948" s="505"/>
      <c r="U4948" s="505"/>
      <c r="V4948" s="505"/>
      <c r="W4948" s="505"/>
    </row>
    <row r="4949" spans="19:23" ht="12">
      <c r="S4949" s="505"/>
      <c r="T4949" s="505"/>
      <c r="U4949" s="505"/>
      <c r="V4949" s="505"/>
      <c r="W4949" s="505"/>
    </row>
    <row r="4950" spans="19:23" ht="12">
      <c r="S4950" s="505"/>
      <c r="T4950" s="505"/>
      <c r="U4950" s="505"/>
      <c r="V4950" s="505"/>
      <c r="W4950" s="505"/>
    </row>
    <row r="4951" spans="19:23" ht="12">
      <c r="S4951" s="505"/>
      <c r="T4951" s="505"/>
      <c r="U4951" s="505"/>
      <c r="V4951" s="505"/>
      <c r="W4951" s="505"/>
    </row>
    <row r="4952" spans="19:23" ht="12">
      <c r="S4952" s="505"/>
      <c r="T4952" s="505"/>
      <c r="U4952" s="505"/>
      <c r="V4952" s="505"/>
      <c r="W4952" s="505"/>
    </row>
    <row r="4953" spans="19:23" ht="12">
      <c r="S4953" s="505"/>
      <c r="T4953" s="505"/>
      <c r="U4953" s="505"/>
      <c r="V4953" s="505"/>
      <c r="W4953" s="505"/>
    </row>
    <row r="4954" spans="19:23" ht="12">
      <c r="S4954" s="505"/>
      <c r="T4954" s="505"/>
      <c r="U4954" s="505"/>
      <c r="V4954" s="505"/>
      <c r="W4954" s="505"/>
    </row>
    <row r="4955" spans="19:23" ht="12">
      <c r="S4955" s="505"/>
      <c r="T4955" s="505"/>
      <c r="U4955" s="505"/>
      <c r="V4955" s="505"/>
      <c r="W4955" s="505"/>
    </row>
    <row r="4956" spans="19:23" ht="12">
      <c r="S4956" s="505"/>
      <c r="T4956" s="505"/>
      <c r="U4956" s="505"/>
      <c r="V4956" s="505"/>
      <c r="W4956" s="505"/>
    </row>
    <row r="4957" spans="19:23" ht="12">
      <c r="S4957" s="505"/>
      <c r="T4957" s="505"/>
      <c r="U4957" s="505"/>
      <c r="V4957" s="505"/>
      <c r="W4957" s="505"/>
    </row>
    <row r="4958" spans="19:23" ht="12">
      <c r="S4958" s="505"/>
      <c r="T4958" s="505"/>
      <c r="U4958" s="505"/>
      <c r="V4958" s="505"/>
      <c r="W4958" s="505"/>
    </row>
    <row r="4959" spans="19:23" ht="12">
      <c r="S4959" s="505"/>
      <c r="T4959" s="505"/>
      <c r="U4959" s="505"/>
      <c r="V4959" s="505"/>
      <c r="W4959" s="505"/>
    </row>
    <row r="4960" spans="19:23" ht="12">
      <c r="S4960" s="505"/>
      <c r="T4960" s="505"/>
      <c r="U4960" s="505"/>
      <c r="V4960" s="505"/>
      <c r="W4960" s="505"/>
    </row>
    <row r="4961" spans="19:23" ht="12">
      <c r="S4961" s="505"/>
      <c r="T4961" s="505"/>
      <c r="U4961" s="505"/>
      <c r="V4961" s="505"/>
      <c r="W4961" s="505"/>
    </row>
    <row r="4962" spans="19:23" ht="12">
      <c r="S4962" s="505"/>
      <c r="T4962" s="505"/>
      <c r="U4962" s="505"/>
      <c r="V4962" s="505"/>
      <c r="W4962" s="505"/>
    </row>
    <row r="4963" spans="19:23" ht="12">
      <c r="S4963" s="505"/>
      <c r="T4963" s="505"/>
      <c r="U4963" s="505"/>
      <c r="V4963" s="505"/>
      <c r="W4963" s="505"/>
    </row>
    <row r="4964" spans="19:23" ht="12">
      <c r="S4964" s="505"/>
      <c r="T4964" s="505"/>
      <c r="U4964" s="505"/>
      <c r="V4964" s="505"/>
      <c r="W4964" s="505"/>
    </row>
    <row r="4965" spans="19:23" ht="12">
      <c r="S4965" s="505"/>
      <c r="T4965" s="505"/>
      <c r="U4965" s="505"/>
      <c r="V4965" s="505"/>
      <c r="W4965" s="505"/>
    </row>
    <row r="4966" spans="19:23" ht="12">
      <c r="S4966" s="505"/>
      <c r="T4966" s="505"/>
      <c r="U4966" s="505"/>
      <c r="V4966" s="505"/>
      <c r="W4966" s="505"/>
    </row>
    <row r="4967" spans="19:23" ht="12">
      <c r="S4967" s="505"/>
      <c r="T4967" s="505"/>
      <c r="U4967" s="505"/>
      <c r="V4967" s="505"/>
      <c r="W4967" s="505"/>
    </row>
    <row r="4968" spans="19:23" ht="12">
      <c r="S4968" s="505"/>
      <c r="T4968" s="505"/>
      <c r="U4968" s="505"/>
      <c r="V4968" s="505"/>
      <c r="W4968" s="505"/>
    </row>
    <row r="4969" spans="19:23" ht="12">
      <c r="S4969" s="505"/>
      <c r="T4969" s="505"/>
      <c r="U4969" s="505"/>
      <c r="V4969" s="505"/>
      <c r="W4969" s="505"/>
    </row>
    <row r="4970" spans="19:23" ht="12">
      <c r="S4970" s="505"/>
      <c r="T4970" s="505"/>
      <c r="U4970" s="505"/>
      <c r="V4970" s="505"/>
      <c r="W4970" s="505"/>
    </row>
    <row r="4971" spans="19:23" ht="12">
      <c r="S4971" s="505"/>
      <c r="T4971" s="505"/>
      <c r="U4971" s="505"/>
      <c r="V4971" s="505"/>
      <c r="W4971" s="505"/>
    </row>
    <row r="4972" spans="19:23" ht="12">
      <c r="S4972" s="505"/>
      <c r="T4972" s="505"/>
      <c r="U4972" s="505"/>
      <c r="V4972" s="505"/>
      <c r="W4972" s="505"/>
    </row>
    <row r="4973" spans="19:23" ht="12">
      <c r="S4973" s="505"/>
      <c r="T4973" s="505"/>
      <c r="U4973" s="505"/>
      <c r="V4973" s="505"/>
      <c r="W4973" s="505"/>
    </row>
    <row r="4974" spans="19:23" ht="12">
      <c r="S4974" s="505"/>
      <c r="T4974" s="505"/>
      <c r="U4974" s="505"/>
      <c r="V4974" s="505"/>
      <c r="W4974" s="505"/>
    </row>
    <row r="4975" spans="19:23" ht="12">
      <c r="S4975" s="505"/>
      <c r="T4975" s="505"/>
      <c r="U4975" s="505"/>
      <c r="V4975" s="505"/>
      <c r="W4975" s="505"/>
    </row>
    <row r="4976" spans="19:23" ht="12">
      <c r="S4976" s="505"/>
      <c r="T4976" s="505"/>
      <c r="U4976" s="505"/>
      <c r="V4976" s="505"/>
      <c r="W4976" s="505"/>
    </row>
    <row r="4977" spans="19:23" ht="12">
      <c r="S4977" s="505"/>
      <c r="T4977" s="505"/>
      <c r="U4977" s="505"/>
      <c r="V4977" s="505"/>
      <c r="W4977" s="505"/>
    </row>
    <row r="4978" spans="19:23" ht="12">
      <c r="S4978" s="505"/>
      <c r="T4978" s="505"/>
      <c r="U4978" s="505"/>
      <c r="V4978" s="505"/>
      <c r="W4978" s="505"/>
    </row>
    <row r="4979" spans="19:23" ht="12">
      <c r="S4979" s="505"/>
      <c r="T4979" s="505"/>
      <c r="U4979" s="505"/>
      <c r="V4979" s="505"/>
      <c r="W4979" s="505"/>
    </row>
    <row r="4980" spans="19:23" ht="12">
      <c r="S4980" s="505"/>
      <c r="T4980" s="505"/>
      <c r="U4980" s="505"/>
      <c r="V4980" s="505"/>
      <c r="W4980" s="505"/>
    </row>
    <row r="4981" spans="19:23" ht="12">
      <c r="S4981" s="505"/>
      <c r="T4981" s="505"/>
      <c r="U4981" s="505"/>
      <c r="V4981" s="505"/>
      <c r="W4981" s="505"/>
    </row>
    <row r="4982" spans="19:23" ht="12">
      <c r="S4982" s="505"/>
      <c r="T4982" s="505"/>
      <c r="U4982" s="505"/>
      <c r="V4982" s="505"/>
      <c r="W4982" s="505"/>
    </row>
    <row r="4983" spans="19:23" ht="12">
      <c r="S4983" s="505"/>
      <c r="T4983" s="505"/>
      <c r="U4983" s="505"/>
      <c r="V4983" s="505"/>
      <c r="W4983" s="505"/>
    </row>
    <row r="4984" spans="19:23" ht="12">
      <c r="S4984" s="505"/>
      <c r="T4984" s="505"/>
      <c r="U4984" s="505"/>
      <c r="V4984" s="505"/>
      <c r="W4984" s="505"/>
    </row>
    <row r="4985" spans="19:23" ht="12">
      <c r="S4985" s="505"/>
      <c r="T4985" s="505"/>
      <c r="U4985" s="505"/>
      <c r="V4985" s="505"/>
      <c r="W4985" s="505"/>
    </row>
    <row r="4986" spans="19:23" ht="12">
      <c r="S4986" s="505"/>
      <c r="T4986" s="505"/>
      <c r="U4986" s="505"/>
      <c r="V4986" s="505"/>
      <c r="W4986" s="505"/>
    </row>
    <row r="4987" spans="19:23" ht="12">
      <c r="S4987" s="505"/>
      <c r="T4987" s="505"/>
      <c r="U4987" s="505"/>
      <c r="V4987" s="505"/>
      <c r="W4987" s="505"/>
    </row>
    <row r="4988" spans="19:23" ht="12">
      <c r="S4988" s="505"/>
      <c r="T4988" s="505"/>
      <c r="U4988" s="505"/>
      <c r="V4988" s="505"/>
      <c r="W4988" s="505"/>
    </row>
    <row r="4989" spans="19:23" ht="12">
      <c r="S4989" s="505"/>
      <c r="T4989" s="505"/>
      <c r="U4989" s="505"/>
      <c r="V4989" s="505"/>
      <c r="W4989" s="505"/>
    </row>
    <row r="4990" spans="19:23" ht="12">
      <c r="S4990" s="505"/>
      <c r="T4990" s="505"/>
      <c r="U4990" s="505"/>
      <c r="V4990" s="505"/>
      <c r="W4990" s="505"/>
    </row>
    <row r="4991" spans="19:23" ht="12">
      <c r="S4991" s="505"/>
      <c r="T4991" s="505"/>
      <c r="U4991" s="505"/>
      <c r="V4991" s="505"/>
      <c r="W4991" s="505"/>
    </row>
    <row r="4992" spans="19:23" ht="12">
      <c r="S4992" s="505"/>
      <c r="T4992" s="505"/>
      <c r="U4992" s="505"/>
      <c r="V4992" s="505"/>
      <c r="W4992" s="505"/>
    </row>
    <row r="4993" spans="19:23" ht="12">
      <c r="S4993" s="505"/>
      <c r="T4993" s="505"/>
      <c r="U4993" s="505"/>
      <c r="V4993" s="505"/>
      <c r="W4993" s="505"/>
    </row>
    <row r="4994" spans="19:23" ht="12">
      <c r="S4994" s="505"/>
      <c r="T4994" s="505"/>
      <c r="U4994" s="505"/>
      <c r="V4994" s="505"/>
      <c r="W4994" s="505"/>
    </row>
    <row r="4995" spans="19:23" ht="12">
      <c r="S4995" s="505"/>
      <c r="T4995" s="505"/>
      <c r="U4995" s="505"/>
      <c r="V4995" s="505"/>
      <c r="W4995" s="505"/>
    </row>
    <row r="4996" spans="19:23" ht="12">
      <c r="S4996" s="505"/>
      <c r="T4996" s="505"/>
      <c r="U4996" s="505"/>
      <c r="V4996" s="505"/>
      <c r="W4996" s="505"/>
    </row>
    <row r="4997" spans="19:23" ht="12">
      <c r="S4997" s="505"/>
      <c r="T4997" s="505"/>
      <c r="U4997" s="505"/>
      <c r="V4997" s="505"/>
      <c r="W4997" s="505"/>
    </row>
    <row r="4998" spans="19:23" ht="12">
      <c r="S4998" s="505"/>
      <c r="T4998" s="505"/>
      <c r="U4998" s="505"/>
      <c r="V4998" s="505"/>
      <c r="W4998" s="505"/>
    </row>
    <row r="4999" spans="19:23" ht="12">
      <c r="S4999" s="505"/>
      <c r="T4999" s="505"/>
      <c r="U4999" s="505"/>
      <c r="V4999" s="505"/>
      <c r="W4999" s="505"/>
    </row>
    <row r="5000" spans="19:23" ht="12">
      <c r="S5000" s="505"/>
      <c r="T5000" s="505"/>
      <c r="U5000" s="505"/>
      <c r="V5000" s="505"/>
      <c r="W5000" s="505"/>
    </row>
    <row r="5001" spans="19:23" ht="12">
      <c r="S5001" s="505"/>
      <c r="T5001" s="505"/>
      <c r="U5001" s="505"/>
      <c r="V5001" s="505"/>
      <c r="W5001" s="505"/>
    </row>
    <row r="5002" spans="19:23" ht="12">
      <c r="S5002" s="505"/>
      <c r="T5002" s="505"/>
      <c r="U5002" s="505"/>
      <c r="V5002" s="505"/>
      <c r="W5002" s="505"/>
    </row>
    <row r="5003" spans="19:23" ht="12">
      <c r="S5003" s="505"/>
      <c r="T5003" s="505"/>
      <c r="U5003" s="505"/>
      <c r="V5003" s="505"/>
      <c r="W5003" s="505"/>
    </row>
    <row r="5004" spans="19:23" ht="12">
      <c r="S5004" s="505"/>
      <c r="T5004" s="505"/>
      <c r="U5004" s="505"/>
      <c r="V5004" s="505"/>
      <c r="W5004" s="505"/>
    </row>
    <row r="5005" spans="19:23" ht="12">
      <c r="S5005" s="505"/>
      <c r="T5005" s="505"/>
      <c r="U5005" s="505"/>
      <c r="V5005" s="505"/>
      <c r="W5005" s="505"/>
    </row>
    <row r="5006" spans="19:23" ht="12">
      <c r="S5006" s="505"/>
      <c r="T5006" s="505"/>
      <c r="U5006" s="505"/>
      <c r="V5006" s="505"/>
      <c r="W5006" s="505"/>
    </row>
    <row r="5007" spans="19:23" ht="12">
      <c r="S5007" s="505"/>
      <c r="T5007" s="505"/>
      <c r="U5007" s="505"/>
      <c r="V5007" s="505"/>
      <c r="W5007" s="505"/>
    </row>
    <row r="5008" spans="19:23" ht="12">
      <c r="S5008" s="505"/>
      <c r="T5008" s="505"/>
      <c r="U5008" s="505"/>
      <c r="V5008" s="505"/>
      <c r="W5008" s="505"/>
    </row>
    <row r="5009" spans="19:23" ht="12">
      <c r="S5009" s="505"/>
      <c r="T5009" s="505"/>
      <c r="U5009" s="505"/>
      <c r="V5009" s="505"/>
      <c r="W5009" s="505"/>
    </row>
    <row r="5010" spans="19:23" ht="12">
      <c r="S5010" s="505"/>
      <c r="T5010" s="505"/>
      <c r="U5010" s="505"/>
      <c r="V5010" s="505"/>
      <c r="W5010" s="505"/>
    </row>
    <row r="5011" spans="19:23" ht="12">
      <c r="S5011" s="505"/>
      <c r="T5011" s="505"/>
      <c r="U5011" s="505"/>
      <c r="V5011" s="505"/>
      <c r="W5011" s="505"/>
    </row>
    <row r="5012" spans="19:23" ht="12">
      <c r="S5012" s="505"/>
      <c r="T5012" s="505"/>
      <c r="U5012" s="505"/>
      <c r="V5012" s="505"/>
      <c r="W5012" s="505"/>
    </row>
    <row r="5013" spans="19:23" ht="12">
      <c r="S5013" s="505"/>
      <c r="T5013" s="505"/>
      <c r="U5013" s="505"/>
      <c r="V5013" s="505"/>
      <c r="W5013" s="505"/>
    </row>
    <row r="5014" spans="19:23" ht="12">
      <c r="S5014" s="505"/>
      <c r="T5014" s="505"/>
      <c r="U5014" s="505"/>
      <c r="V5014" s="505"/>
      <c r="W5014" s="505"/>
    </row>
    <row r="5015" spans="19:23" ht="12">
      <c r="S5015" s="505"/>
      <c r="T5015" s="505"/>
      <c r="U5015" s="505"/>
      <c r="V5015" s="505"/>
      <c r="W5015" s="505"/>
    </row>
    <row r="5016" spans="19:23" ht="12">
      <c r="S5016" s="505"/>
      <c r="T5016" s="505"/>
      <c r="U5016" s="505"/>
      <c r="V5016" s="505"/>
      <c r="W5016" s="505"/>
    </row>
    <row r="5017" spans="19:23" ht="12">
      <c r="S5017" s="505"/>
      <c r="T5017" s="505"/>
      <c r="U5017" s="505"/>
      <c r="V5017" s="505"/>
      <c r="W5017" s="505"/>
    </row>
    <row r="5018" spans="19:23" ht="12">
      <c r="S5018" s="505"/>
      <c r="T5018" s="505"/>
      <c r="U5018" s="505"/>
      <c r="V5018" s="505"/>
      <c r="W5018" s="505"/>
    </row>
    <row r="5019" spans="19:23" ht="12">
      <c r="S5019" s="505"/>
      <c r="T5019" s="505"/>
      <c r="U5019" s="505"/>
      <c r="V5019" s="505"/>
      <c r="W5019" s="505"/>
    </row>
    <row r="5020" spans="19:23" ht="12">
      <c r="S5020" s="505"/>
      <c r="T5020" s="505"/>
      <c r="U5020" s="505"/>
      <c r="V5020" s="505"/>
      <c r="W5020" s="505"/>
    </row>
    <row r="5021" spans="19:23" ht="12">
      <c r="S5021" s="505"/>
      <c r="T5021" s="505"/>
      <c r="U5021" s="505"/>
      <c r="V5021" s="505"/>
      <c r="W5021" s="505"/>
    </row>
    <row r="5022" spans="19:23" ht="12">
      <c r="S5022" s="505"/>
      <c r="T5022" s="505"/>
      <c r="U5022" s="505"/>
      <c r="V5022" s="505"/>
      <c r="W5022" s="505"/>
    </row>
    <row r="5023" spans="19:23" ht="12">
      <c r="S5023" s="505"/>
      <c r="T5023" s="505"/>
      <c r="U5023" s="505"/>
      <c r="V5023" s="505"/>
      <c r="W5023" s="505"/>
    </row>
    <row r="5024" spans="19:23" ht="12">
      <c r="S5024" s="505"/>
      <c r="T5024" s="505"/>
      <c r="U5024" s="505"/>
      <c r="V5024" s="505"/>
      <c r="W5024" s="505"/>
    </row>
    <row r="5025" spans="19:23" ht="12">
      <c r="S5025" s="505"/>
      <c r="T5025" s="505"/>
      <c r="U5025" s="505"/>
      <c r="V5025" s="505"/>
      <c r="W5025" s="505"/>
    </row>
    <row r="5026" spans="19:23" ht="12">
      <c r="S5026" s="505"/>
      <c r="T5026" s="505"/>
      <c r="U5026" s="505"/>
      <c r="V5026" s="505"/>
      <c r="W5026" s="505"/>
    </row>
    <row r="5027" spans="19:23" ht="12">
      <c r="S5027" s="505"/>
      <c r="T5027" s="505"/>
      <c r="U5027" s="505"/>
      <c r="V5027" s="505"/>
      <c r="W5027" s="505"/>
    </row>
    <row r="5028" spans="19:23" ht="12">
      <c r="S5028" s="505"/>
      <c r="T5028" s="505"/>
      <c r="U5028" s="505"/>
      <c r="V5028" s="505"/>
      <c r="W5028" s="505"/>
    </row>
    <row r="5029" spans="19:23" ht="12">
      <c r="S5029" s="505"/>
      <c r="T5029" s="505"/>
      <c r="U5029" s="505"/>
      <c r="V5029" s="505"/>
      <c r="W5029" s="505"/>
    </row>
    <row r="5030" spans="19:23" ht="12">
      <c r="S5030" s="505"/>
      <c r="T5030" s="505"/>
      <c r="U5030" s="505"/>
      <c r="V5030" s="505"/>
      <c r="W5030" s="505"/>
    </row>
    <row r="5031" spans="19:23" ht="12">
      <c r="S5031" s="505"/>
      <c r="T5031" s="505"/>
      <c r="U5031" s="505"/>
      <c r="V5031" s="505"/>
      <c r="W5031" s="505"/>
    </row>
    <row r="5032" spans="19:23" ht="12">
      <c r="S5032" s="505"/>
      <c r="T5032" s="505"/>
      <c r="U5032" s="505"/>
      <c r="V5032" s="505"/>
      <c r="W5032" s="505"/>
    </row>
    <row r="5033" spans="19:23" ht="12">
      <c r="S5033" s="505"/>
      <c r="T5033" s="505"/>
      <c r="U5033" s="505"/>
      <c r="V5033" s="505"/>
      <c r="W5033" s="505"/>
    </row>
    <row r="5034" spans="19:23" ht="12">
      <c r="S5034" s="505"/>
      <c r="T5034" s="505"/>
      <c r="U5034" s="505"/>
      <c r="V5034" s="505"/>
      <c r="W5034" s="505"/>
    </row>
    <row r="5035" spans="19:23" ht="12">
      <c r="S5035" s="505"/>
      <c r="T5035" s="505"/>
      <c r="U5035" s="505"/>
      <c r="V5035" s="505"/>
      <c r="W5035" s="505"/>
    </row>
    <row r="5036" spans="19:23" ht="12">
      <c r="S5036" s="505"/>
      <c r="T5036" s="505"/>
      <c r="U5036" s="505"/>
      <c r="V5036" s="505"/>
      <c r="W5036" s="505"/>
    </row>
    <row r="5037" spans="19:23" ht="12">
      <c r="S5037" s="505"/>
      <c r="T5037" s="505"/>
      <c r="U5037" s="505"/>
      <c r="V5037" s="505"/>
      <c r="W5037" s="505"/>
    </row>
    <row r="5038" spans="19:23" ht="12">
      <c r="S5038" s="505"/>
      <c r="T5038" s="505"/>
      <c r="U5038" s="505"/>
      <c r="V5038" s="505"/>
      <c r="W5038" s="505"/>
    </row>
    <row r="5039" spans="19:23" ht="12">
      <c r="S5039" s="505"/>
      <c r="T5039" s="505"/>
      <c r="U5039" s="505"/>
      <c r="V5039" s="505"/>
      <c r="W5039" s="505"/>
    </row>
    <row r="5040" spans="19:23" ht="12">
      <c r="S5040" s="505"/>
      <c r="T5040" s="505"/>
      <c r="U5040" s="505"/>
      <c r="V5040" s="505"/>
      <c r="W5040" s="505"/>
    </row>
    <row r="5041" spans="19:23" ht="12">
      <c r="S5041" s="505"/>
      <c r="T5041" s="505"/>
      <c r="U5041" s="505"/>
      <c r="V5041" s="505"/>
      <c r="W5041" s="505"/>
    </row>
    <row r="5042" spans="19:23" ht="12">
      <c r="S5042" s="505"/>
      <c r="T5042" s="505"/>
      <c r="U5042" s="505"/>
      <c r="V5042" s="505"/>
      <c r="W5042" s="505"/>
    </row>
    <row r="5043" spans="19:23" ht="12">
      <c r="S5043" s="505"/>
      <c r="T5043" s="505"/>
      <c r="U5043" s="505"/>
      <c r="V5043" s="505"/>
      <c r="W5043" s="505"/>
    </row>
    <row r="5044" spans="19:23" ht="12">
      <c r="S5044" s="505"/>
      <c r="T5044" s="505"/>
      <c r="U5044" s="505"/>
      <c r="V5044" s="505"/>
      <c r="W5044" s="505"/>
    </row>
    <row r="5045" spans="19:23" ht="12">
      <c r="S5045" s="505"/>
      <c r="T5045" s="505"/>
      <c r="U5045" s="505"/>
      <c r="V5045" s="505"/>
      <c r="W5045" s="505"/>
    </row>
    <row r="5046" spans="19:23" ht="12">
      <c r="S5046" s="505"/>
      <c r="T5046" s="505"/>
      <c r="U5046" s="505"/>
      <c r="V5046" s="505"/>
      <c r="W5046" s="505"/>
    </row>
    <row r="5047" spans="19:23" ht="12">
      <c r="S5047" s="505"/>
      <c r="T5047" s="505"/>
      <c r="U5047" s="505"/>
      <c r="V5047" s="505"/>
      <c r="W5047" s="505"/>
    </row>
    <row r="5048" spans="19:23" ht="12">
      <c r="S5048" s="505"/>
      <c r="T5048" s="505"/>
      <c r="U5048" s="505"/>
      <c r="V5048" s="505"/>
      <c r="W5048" s="505"/>
    </row>
    <row r="5049" spans="19:23" ht="12">
      <c r="S5049" s="505"/>
      <c r="T5049" s="505"/>
      <c r="U5049" s="505"/>
      <c r="V5049" s="505"/>
      <c r="W5049" s="505"/>
    </row>
    <row r="5050" spans="19:23" ht="12">
      <c r="S5050" s="505"/>
      <c r="T5050" s="505"/>
      <c r="U5050" s="505"/>
      <c r="V5050" s="505"/>
      <c r="W5050" s="505"/>
    </row>
    <row r="5051" spans="19:23" ht="12">
      <c r="S5051" s="505"/>
      <c r="T5051" s="505"/>
      <c r="U5051" s="505"/>
      <c r="V5051" s="505"/>
      <c r="W5051" s="505"/>
    </row>
    <row r="5052" spans="19:23" ht="12">
      <c r="S5052" s="505"/>
      <c r="T5052" s="505"/>
      <c r="U5052" s="505"/>
      <c r="V5052" s="505"/>
      <c r="W5052" s="505"/>
    </row>
    <row r="5053" spans="19:23" ht="12">
      <c r="S5053" s="505"/>
      <c r="T5053" s="505"/>
      <c r="U5053" s="505"/>
      <c r="V5053" s="505"/>
      <c r="W5053" s="505"/>
    </row>
    <row r="5054" spans="19:23" ht="12">
      <c r="S5054" s="505"/>
      <c r="T5054" s="505"/>
      <c r="U5054" s="505"/>
      <c r="V5054" s="505"/>
      <c r="W5054" s="505"/>
    </row>
    <row r="5055" spans="19:23" ht="12">
      <c r="S5055" s="505"/>
      <c r="T5055" s="505"/>
      <c r="U5055" s="505"/>
      <c r="V5055" s="505"/>
      <c r="W5055" s="505"/>
    </row>
    <row r="5056" spans="19:23" ht="12">
      <c r="S5056" s="505"/>
      <c r="T5056" s="505"/>
      <c r="U5056" s="505"/>
      <c r="V5056" s="505"/>
      <c r="W5056" s="505"/>
    </row>
    <row r="5057" spans="19:23" ht="12">
      <c r="S5057" s="505"/>
      <c r="T5057" s="505"/>
      <c r="U5057" s="505"/>
      <c r="V5057" s="505"/>
      <c r="W5057" s="505"/>
    </row>
    <row r="5058" spans="19:23" ht="12">
      <c r="S5058" s="505"/>
      <c r="T5058" s="505"/>
      <c r="U5058" s="505"/>
      <c r="V5058" s="505"/>
      <c r="W5058" s="505"/>
    </row>
    <row r="5059" spans="19:23" ht="12">
      <c r="S5059" s="505"/>
      <c r="T5059" s="505"/>
      <c r="U5059" s="505"/>
      <c r="V5059" s="505"/>
      <c r="W5059" s="505"/>
    </row>
    <row r="5060" spans="19:23" ht="12">
      <c r="S5060" s="505"/>
      <c r="T5060" s="505"/>
      <c r="U5060" s="505"/>
      <c r="V5060" s="505"/>
      <c r="W5060" s="505"/>
    </row>
    <row r="5061" spans="19:23" ht="12">
      <c r="S5061" s="505"/>
      <c r="T5061" s="505"/>
      <c r="U5061" s="505"/>
      <c r="V5061" s="505"/>
      <c r="W5061" s="505"/>
    </row>
    <row r="5062" spans="19:23" ht="12">
      <c r="S5062" s="505"/>
      <c r="T5062" s="505"/>
      <c r="U5062" s="505"/>
      <c r="V5062" s="505"/>
      <c r="W5062" s="505"/>
    </row>
    <row r="5063" spans="19:23" ht="12">
      <c r="S5063" s="505"/>
      <c r="T5063" s="505"/>
      <c r="U5063" s="505"/>
      <c r="V5063" s="505"/>
      <c r="W5063" s="505"/>
    </row>
    <row r="5064" spans="19:23" ht="12">
      <c r="S5064" s="505"/>
      <c r="T5064" s="505"/>
      <c r="U5064" s="505"/>
      <c r="V5064" s="505"/>
      <c r="W5064" s="505"/>
    </row>
    <row r="5065" spans="19:23" ht="12">
      <c r="S5065" s="505"/>
      <c r="T5065" s="505"/>
      <c r="U5065" s="505"/>
      <c r="V5065" s="505"/>
      <c r="W5065" s="505"/>
    </row>
    <row r="5066" spans="19:23" ht="12">
      <c r="S5066" s="505"/>
      <c r="T5066" s="505"/>
      <c r="U5066" s="505"/>
      <c r="V5066" s="505"/>
      <c r="W5066" s="505"/>
    </row>
    <row r="5067" spans="19:23" ht="12">
      <c r="S5067" s="505"/>
      <c r="T5067" s="505"/>
      <c r="U5067" s="505"/>
      <c r="V5067" s="505"/>
      <c r="W5067" s="505"/>
    </row>
    <row r="5068" spans="19:23" ht="12">
      <c r="S5068" s="505"/>
      <c r="T5068" s="505"/>
      <c r="U5068" s="505"/>
      <c r="V5068" s="505"/>
      <c r="W5068" s="505"/>
    </row>
    <row r="5069" spans="19:23" ht="12">
      <c r="S5069" s="505"/>
      <c r="T5069" s="505"/>
      <c r="U5069" s="505"/>
      <c r="V5069" s="505"/>
      <c r="W5069" s="505"/>
    </row>
    <row r="5070" spans="19:23" ht="12">
      <c r="S5070" s="505"/>
      <c r="T5070" s="505"/>
      <c r="U5070" s="505"/>
      <c r="V5070" s="505"/>
      <c r="W5070" s="505"/>
    </row>
    <row r="5071" spans="19:23" ht="12">
      <c r="S5071" s="505"/>
      <c r="T5071" s="505"/>
      <c r="U5071" s="505"/>
      <c r="V5071" s="505"/>
      <c r="W5071" s="505"/>
    </row>
    <row r="5072" spans="19:23" ht="12">
      <c r="S5072" s="505"/>
      <c r="T5072" s="505"/>
      <c r="U5072" s="505"/>
      <c r="V5072" s="505"/>
      <c r="W5072" s="505"/>
    </row>
    <row r="5073" spans="19:23" ht="12">
      <c r="S5073" s="505"/>
      <c r="T5073" s="505"/>
      <c r="U5073" s="505"/>
      <c r="V5073" s="505"/>
      <c r="W5073" s="505"/>
    </row>
    <row r="5074" spans="19:23" ht="12">
      <c r="S5074" s="505"/>
      <c r="T5074" s="505"/>
      <c r="U5074" s="505"/>
      <c r="V5074" s="505"/>
      <c r="W5074" s="505"/>
    </row>
    <row r="5075" spans="19:23" ht="12">
      <c r="S5075" s="505"/>
      <c r="T5075" s="505"/>
      <c r="U5075" s="505"/>
      <c r="V5075" s="505"/>
      <c r="W5075" s="505"/>
    </row>
    <row r="5076" spans="19:23" ht="12">
      <c r="S5076" s="505"/>
      <c r="T5076" s="505"/>
      <c r="U5076" s="505"/>
      <c r="V5076" s="505"/>
      <c r="W5076" s="505"/>
    </row>
    <row r="5077" spans="19:23" ht="12">
      <c r="S5077" s="505"/>
      <c r="T5077" s="505"/>
      <c r="U5077" s="505"/>
      <c r="V5077" s="505"/>
      <c r="W5077" s="505"/>
    </row>
    <row r="5078" spans="19:23" ht="12">
      <c r="S5078" s="505"/>
      <c r="T5078" s="505"/>
      <c r="U5078" s="505"/>
      <c r="V5078" s="505"/>
      <c r="W5078" s="505"/>
    </row>
    <row r="5079" spans="19:23" ht="12">
      <c r="S5079" s="505"/>
      <c r="T5079" s="505"/>
      <c r="U5079" s="505"/>
      <c r="V5079" s="505"/>
      <c r="W5079" s="505"/>
    </row>
    <row r="5080" spans="19:23" ht="12">
      <c r="S5080" s="505"/>
      <c r="T5080" s="505"/>
      <c r="U5080" s="505"/>
      <c r="V5080" s="505"/>
      <c r="W5080" s="505"/>
    </row>
    <row r="5081" spans="19:23" ht="12">
      <c r="S5081" s="505"/>
      <c r="T5081" s="505"/>
      <c r="U5081" s="505"/>
      <c r="V5081" s="505"/>
      <c r="W5081" s="505"/>
    </row>
    <row r="5082" spans="19:23" ht="12">
      <c r="S5082" s="505"/>
      <c r="T5082" s="505"/>
      <c r="U5082" s="505"/>
      <c r="V5082" s="505"/>
      <c r="W5082" s="505"/>
    </row>
    <row r="5083" spans="19:23" ht="12">
      <c r="S5083" s="505"/>
      <c r="T5083" s="505"/>
      <c r="U5083" s="505"/>
      <c r="V5083" s="505"/>
      <c r="W5083" s="505"/>
    </row>
    <row r="5084" spans="19:23" ht="12">
      <c r="S5084" s="505"/>
      <c r="T5084" s="505"/>
      <c r="U5084" s="505"/>
      <c r="V5084" s="505"/>
      <c r="W5084" s="505"/>
    </row>
    <row r="5085" spans="19:23" ht="12">
      <c r="S5085" s="505"/>
      <c r="T5085" s="505"/>
      <c r="U5085" s="505"/>
      <c r="V5085" s="505"/>
      <c r="W5085" s="505"/>
    </row>
    <row r="5086" spans="19:23" ht="12">
      <c r="S5086" s="505"/>
      <c r="T5086" s="505"/>
      <c r="U5086" s="505"/>
      <c r="V5086" s="505"/>
      <c r="W5086" s="505"/>
    </row>
    <row r="5087" spans="19:23" ht="12">
      <c r="S5087" s="505"/>
      <c r="T5087" s="505"/>
      <c r="U5087" s="505"/>
      <c r="V5087" s="505"/>
      <c r="W5087" s="505"/>
    </row>
    <row r="5088" spans="19:23" ht="12">
      <c r="S5088" s="505"/>
      <c r="T5088" s="505"/>
      <c r="U5088" s="505"/>
      <c r="V5088" s="505"/>
      <c r="W5088" s="505"/>
    </row>
    <row r="5089" spans="19:23" ht="12">
      <c r="S5089" s="505"/>
      <c r="T5089" s="505"/>
      <c r="U5089" s="505"/>
      <c r="V5089" s="505"/>
      <c r="W5089" s="505"/>
    </row>
    <row r="5090" spans="19:23" ht="12">
      <c r="S5090" s="505"/>
      <c r="T5090" s="505"/>
      <c r="U5090" s="505"/>
      <c r="V5090" s="505"/>
      <c r="W5090" s="505"/>
    </row>
    <row r="5091" spans="19:23" ht="12">
      <c r="S5091" s="505"/>
      <c r="T5091" s="505"/>
      <c r="U5091" s="505"/>
      <c r="V5091" s="505"/>
      <c r="W5091" s="505"/>
    </row>
    <row r="5092" spans="19:23" ht="12">
      <c r="S5092" s="505"/>
      <c r="T5092" s="505"/>
      <c r="U5092" s="505"/>
      <c r="V5092" s="505"/>
      <c r="W5092" s="505"/>
    </row>
    <row r="5093" spans="19:23" ht="12">
      <c r="S5093" s="505"/>
      <c r="T5093" s="505"/>
      <c r="U5093" s="505"/>
      <c r="V5093" s="505"/>
      <c r="W5093" s="505"/>
    </row>
    <row r="5094" spans="19:23" ht="12">
      <c r="S5094" s="505"/>
      <c r="T5094" s="505"/>
      <c r="U5094" s="505"/>
      <c r="V5094" s="505"/>
      <c r="W5094" s="505"/>
    </row>
    <row r="5095" spans="19:23" ht="12">
      <c r="S5095" s="505"/>
      <c r="T5095" s="505"/>
      <c r="U5095" s="505"/>
      <c r="V5095" s="505"/>
      <c r="W5095" s="505"/>
    </row>
    <row r="5096" spans="19:23" ht="12">
      <c r="S5096" s="505"/>
      <c r="T5096" s="505"/>
      <c r="U5096" s="505"/>
      <c r="V5096" s="505"/>
      <c r="W5096" s="505"/>
    </row>
    <row r="5097" spans="19:23" ht="12">
      <c r="S5097" s="505"/>
      <c r="T5097" s="505"/>
      <c r="U5097" s="505"/>
      <c r="V5097" s="505"/>
      <c r="W5097" s="505"/>
    </row>
    <row r="5098" spans="19:23" ht="12">
      <c r="S5098" s="505"/>
      <c r="T5098" s="505"/>
      <c r="U5098" s="505"/>
      <c r="V5098" s="505"/>
      <c r="W5098" s="505"/>
    </row>
    <row r="5099" spans="19:23" ht="12">
      <c r="S5099" s="505"/>
      <c r="T5099" s="505"/>
      <c r="U5099" s="505"/>
      <c r="V5099" s="505"/>
      <c r="W5099" s="505"/>
    </row>
    <row r="5100" spans="19:23" ht="12">
      <c r="S5100" s="505"/>
      <c r="T5100" s="505"/>
      <c r="U5100" s="505"/>
      <c r="V5100" s="505"/>
      <c r="W5100" s="505"/>
    </row>
    <row r="5101" spans="19:23" ht="12">
      <c r="S5101" s="505"/>
      <c r="T5101" s="505"/>
      <c r="U5101" s="505"/>
      <c r="V5101" s="505"/>
      <c r="W5101" s="505"/>
    </row>
    <row r="5102" spans="19:23" ht="12">
      <c r="S5102" s="505"/>
      <c r="T5102" s="505"/>
      <c r="U5102" s="505"/>
      <c r="V5102" s="505"/>
      <c r="W5102" s="505"/>
    </row>
    <row r="5103" spans="19:23" ht="12">
      <c r="S5103" s="505"/>
      <c r="T5103" s="505"/>
      <c r="U5103" s="505"/>
      <c r="V5103" s="505"/>
      <c r="W5103" s="505"/>
    </row>
    <row r="5104" spans="19:23" ht="12">
      <c r="S5104" s="505"/>
      <c r="T5104" s="505"/>
      <c r="U5104" s="505"/>
      <c r="V5104" s="505"/>
      <c r="W5104" s="505"/>
    </row>
    <row r="5105" spans="19:23" ht="12">
      <c r="S5105" s="505"/>
      <c r="T5105" s="505"/>
      <c r="U5105" s="505"/>
      <c r="V5105" s="505"/>
      <c r="W5105" s="505"/>
    </row>
    <row r="5106" spans="19:23" ht="12">
      <c r="S5106" s="505"/>
      <c r="T5106" s="505"/>
      <c r="U5106" s="505"/>
      <c r="V5106" s="505"/>
      <c r="W5106" s="505"/>
    </row>
    <row r="5107" spans="19:23" ht="12">
      <c r="S5107" s="505"/>
      <c r="T5107" s="505"/>
      <c r="U5107" s="505"/>
      <c r="V5107" s="505"/>
      <c r="W5107" s="505"/>
    </row>
    <row r="5108" spans="19:23" ht="12">
      <c r="S5108" s="505"/>
      <c r="T5108" s="505"/>
      <c r="U5108" s="505"/>
      <c r="V5108" s="505"/>
      <c r="W5108" s="505"/>
    </row>
    <row r="5109" spans="19:23" ht="12">
      <c r="S5109" s="505"/>
      <c r="T5109" s="505"/>
      <c r="U5109" s="505"/>
      <c r="V5109" s="505"/>
      <c r="W5109" s="505"/>
    </row>
    <row r="5110" spans="19:23" ht="12">
      <c r="S5110" s="505"/>
      <c r="T5110" s="505"/>
      <c r="U5110" s="505"/>
      <c r="V5110" s="505"/>
      <c r="W5110" s="505"/>
    </row>
    <row r="5111" spans="19:23" ht="12">
      <c r="S5111" s="505"/>
      <c r="T5111" s="505"/>
      <c r="U5111" s="505"/>
      <c r="V5111" s="505"/>
      <c r="W5111" s="505"/>
    </row>
    <row r="5112" spans="19:23" ht="12">
      <c r="S5112" s="505"/>
      <c r="T5112" s="505"/>
      <c r="U5112" s="505"/>
      <c r="V5112" s="505"/>
      <c r="W5112" s="505"/>
    </row>
    <row r="5113" spans="19:23" ht="12">
      <c r="S5113" s="505"/>
      <c r="T5113" s="505"/>
      <c r="U5113" s="505"/>
      <c r="V5113" s="505"/>
      <c r="W5113" s="505"/>
    </row>
    <row r="5114" spans="19:23" ht="12">
      <c r="S5114" s="505"/>
      <c r="T5114" s="505"/>
      <c r="U5114" s="505"/>
      <c r="V5114" s="505"/>
      <c r="W5114" s="505"/>
    </row>
    <row r="5115" spans="19:23" ht="12">
      <c r="S5115" s="505"/>
      <c r="T5115" s="505"/>
      <c r="U5115" s="505"/>
      <c r="V5115" s="505"/>
      <c r="W5115" s="505"/>
    </row>
    <row r="5116" spans="19:23" ht="12">
      <c r="S5116" s="505"/>
      <c r="T5116" s="505"/>
      <c r="U5116" s="505"/>
      <c r="V5116" s="505"/>
      <c r="W5116" s="505"/>
    </row>
    <row r="5117" spans="19:23" ht="12">
      <c r="S5117" s="505"/>
      <c r="T5117" s="505"/>
      <c r="U5117" s="505"/>
      <c r="V5117" s="505"/>
      <c r="W5117" s="505"/>
    </row>
    <row r="5118" spans="19:23" ht="12">
      <c r="S5118" s="505"/>
      <c r="T5118" s="505"/>
      <c r="U5118" s="505"/>
      <c r="V5118" s="505"/>
      <c r="W5118" s="505"/>
    </row>
    <row r="5119" spans="19:23" ht="12">
      <c r="S5119" s="505"/>
      <c r="T5119" s="505"/>
      <c r="U5119" s="505"/>
      <c r="V5119" s="505"/>
      <c r="W5119" s="505"/>
    </row>
    <row r="5120" spans="19:23" ht="12">
      <c r="S5120" s="505"/>
      <c r="T5120" s="505"/>
      <c r="U5120" s="505"/>
      <c r="V5120" s="505"/>
      <c r="W5120" s="505"/>
    </row>
    <row r="5121" spans="19:23" ht="12">
      <c r="S5121" s="505"/>
      <c r="T5121" s="505"/>
      <c r="U5121" s="505"/>
      <c r="V5121" s="505"/>
      <c r="W5121" s="505"/>
    </row>
    <row r="5122" spans="19:23" ht="12">
      <c r="S5122" s="505"/>
      <c r="T5122" s="505"/>
      <c r="U5122" s="505"/>
      <c r="V5122" s="505"/>
      <c r="W5122" s="505"/>
    </row>
    <row r="5123" spans="19:23" ht="12">
      <c r="S5123" s="505"/>
      <c r="T5123" s="505"/>
      <c r="U5123" s="505"/>
      <c r="V5123" s="505"/>
      <c r="W5123" s="505"/>
    </row>
    <row r="5124" spans="19:23" ht="12">
      <c r="S5124" s="505"/>
      <c r="T5124" s="505"/>
      <c r="U5124" s="505"/>
      <c r="V5124" s="505"/>
      <c r="W5124" s="505"/>
    </row>
    <row r="5125" spans="19:23" ht="12">
      <c r="S5125" s="505"/>
      <c r="T5125" s="505"/>
      <c r="U5125" s="505"/>
      <c r="V5125" s="505"/>
      <c r="W5125" s="505"/>
    </row>
    <row r="5126" spans="19:23" ht="12">
      <c r="S5126" s="505"/>
      <c r="T5126" s="505"/>
      <c r="U5126" s="505"/>
      <c r="V5126" s="505"/>
      <c r="W5126" s="505"/>
    </row>
    <row r="5127" spans="19:23" ht="12">
      <c r="S5127" s="505"/>
      <c r="T5127" s="505"/>
      <c r="U5127" s="505"/>
      <c r="V5127" s="505"/>
      <c r="W5127" s="505"/>
    </row>
    <row r="5128" spans="19:23" ht="12">
      <c r="S5128" s="505"/>
      <c r="T5128" s="505"/>
      <c r="U5128" s="505"/>
      <c r="V5128" s="505"/>
      <c r="W5128" s="505"/>
    </row>
    <row r="5129" spans="19:23" ht="12">
      <c r="S5129" s="505"/>
      <c r="T5129" s="505"/>
      <c r="U5129" s="505"/>
      <c r="V5129" s="505"/>
      <c r="W5129" s="505"/>
    </row>
    <row r="5130" spans="19:23" ht="12">
      <c r="S5130" s="505"/>
      <c r="T5130" s="505"/>
      <c r="U5130" s="505"/>
      <c r="V5130" s="505"/>
      <c r="W5130" s="505"/>
    </row>
    <row r="5131" spans="19:23" ht="12">
      <c r="S5131" s="505"/>
      <c r="T5131" s="505"/>
      <c r="U5131" s="505"/>
      <c r="V5131" s="505"/>
      <c r="W5131" s="505"/>
    </row>
    <row r="5132" spans="19:23" ht="12">
      <c r="S5132" s="505"/>
      <c r="T5132" s="505"/>
      <c r="U5132" s="505"/>
      <c r="V5132" s="505"/>
      <c r="W5132" s="505"/>
    </row>
    <row r="5133" spans="19:23" ht="12">
      <c r="S5133" s="505"/>
      <c r="T5133" s="505"/>
      <c r="U5133" s="505"/>
      <c r="V5133" s="505"/>
      <c r="W5133" s="505"/>
    </row>
    <row r="5134" spans="19:23" ht="12">
      <c r="S5134" s="505"/>
      <c r="T5134" s="505"/>
      <c r="U5134" s="505"/>
      <c r="V5134" s="505"/>
      <c r="W5134" s="505"/>
    </row>
    <row r="5135" spans="19:23" ht="12">
      <c r="S5135" s="505"/>
      <c r="T5135" s="505"/>
      <c r="U5135" s="505"/>
      <c r="V5135" s="505"/>
      <c r="W5135" s="505"/>
    </row>
    <row r="5136" spans="19:23" ht="12">
      <c r="S5136" s="505"/>
      <c r="T5136" s="505"/>
      <c r="U5136" s="505"/>
      <c r="V5136" s="505"/>
      <c r="W5136" s="505"/>
    </row>
    <row r="5137" spans="19:23" ht="12">
      <c r="S5137" s="505"/>
      <c r="T5137" s="505"/>
      <c r="U5137" s="505"/>
      <c r="V5137" s="505"/>
      <c r="W5137" s="505"/>
    </row>
    <row r="5138" spans="19:23" ht="12">
      <c r="S5138" s="505"/>
      <c r="T5138" s="505"/>
      <c r="U5138" s="505"/>
      <c r="V5138" s="505"/>
      <c r="W5138" s="505"/>
    </row>
    <row r="5139" spans="19:23" ht="12">
      <c r="S5139" s="505"/>
      <c r="T5139" s="505"/>
      <c r="U5139" s="505"/>
      <c r="V5139" s="505"/>
      <c r="W5139" s="505"/>
    </row>
    <row r="5140" spans="19:23" ht="12">
      <c r="S5140" s="505"/>
      <c r="T5140" s="505"/>
      <c r="U5140" s="505"/>
      <c r="V5140" s="505"/>
      <c r="W5140" s="505"/>
    </row>
    <row r="5141" spans="19:23" ht="12">
      <c r="S5141" s="505"/>
      <c r="T5141" s="505"/>
      <c r="U5141" s="505"/>
      <c r="V5141" s="505"/>
      <c r="W5141" s="505"/>
    </row>
    <row r="5142" spans="19:23" ht="12">
      <c r="S5142" s="505"/>
      <c r="T5142" s="505"/>
      <c r="U5142" s="505"/>
      <c r="V5142" s="505"/>
      <c r="W5142" s="505"/>
    </row>
    <row r="5143" spans="19:23" ht="12">
      <c r="S5143" s="505"/>
      <c r="T5143" s="505"/>
      <c r="U5143" s="505"/>
      <c r="V5143" s="505"/>
      <c r="W5143" s="505"/>
    </row>
    <row r="5144" spans="19:23" ht="12">
      <c r="S5144" s="505"/>
      <c r="T5144" s="505"/>
      <c r="U5144" s="505"/>
      <c r="V5144" s="505"/>
      <c r="W5144" s="505"/>
    </row>
    <row r="5145" spans="19:23" ht="12">
      <c r="S5145" s="505"/>
      <c r="T5145" s="505"/>
      <c r="U5145" s="505"/>
      <c r="V5145" s="505"/>
      <c r="W5145" s="505"/>
    </row>
    <row r="5146" spans="19:23" ht="12">
      <c r="S5146" s="505"/>
      <c r="T5146" s="505"/>
      <c r="U5146" s="505"/>
      <c r="V5146" s="505"/>
      <c r="W5146" s="505"/>
    </row>
    <row r="5147" spans="19:23" ht="12">
      <c r="S5147" s="505"/>
      <c r="T5147" s="505"/>
      <c r="U5147" s="505"/>
      <c r="V5147" s="505"/>
      <c r="W5147" s="505"/>
    </row>
    <row r="5148" spans="19:23" ht="12">
      <c r="S5148" s="505"/>
      <c r="T5148" s="505"/>
      <c r="U5148" s="505"/>
      <c r="V5148" s="505"/>
      <c r="W5148" s="505"/>
    </row>
    <row r="5149" spans="19:23" ht="12">
      <c r="S5149" s="505"/>
      <c r="T5149" s="505"/>
      <c r="U5149" s="505"/>
      <c r="V5149" s="505"/>
      <c r="W5149" s="505"/>
    </row>
    <row r="5150" spans="19:23" ht="12">
      <c r="S5150" s="505"/>
      <c r="T5150" s="505"/>
      <c r="U5150" s="505"/>
      <c r="V5150" s="505"/>
      <c r="W5150" s="505"/>
    </row>
    <row r="5151" spans="19:23" ht="12">
      <c r="S5151" s="505"/>
      <c r="T5151" s="505"/>
      <c r="U5151" s="505"/>
      <c r="V5151" s="505"/>
      <c r="W5151" s="505"/>
    </row>
    <row r="5152" spans="19:23" ht="12">
      <c r="S5152" s="505"/>
      <c r="T5152" s="505"/>
      <c r="U5152" s="505"/>
      <c r="V5152" s="505"/>
      <c r="W5152" s="505"/>
    </row>
    <row r="5153" spans="19:23" ht="12">
      <c r="S5153" s="505"/>
      <c r="T5153" s="505"/>
      <c r="U5153" s="505"/>
      <c r="V5153" s="505"/>
      <c r="W5153" s="505"/>
    </row>
    <row r="5154" spans="19:23" ht="12">
      <c r="S5154" s="505"/>
      <c r="T5154" s="505"/>
      <c r="U5154" s="505"/>
      <c r="V5154" s="505"/>
      <c r="W5154" s="505"/>
    </row>
    <row r="5155" spans="19:23" ht="12">
      <c r="S5155" s="505"/>
      <c r="T5155" s="505"/>
      <c r="U5155" s="505"/>
      <c r="V5155" s="505"/>
      <c r="W5155" s="505"/>
    </row>
    <row r="5156" spans="19:23" ht="12">
      <c r="S5156" s="505"/>
      <c r="T5156" s="505"/>
      <c r="U5156" s="505"/>
      <c r="V5156" s="505"/>
      <c r="W5156" s="505"/>
    </row>
    <row r="5157" spans="19:23" ht="12">
      <c r="S5157" s="505"/>
      <c r="T5157" s="505"/>
      <c r="U5157" s="505"/>
      <c r="V5157" s="505"/>
      <c r="W5157" s="505"/>
    </row>
    <row r="5158" spans="19:23" ht="12">
      <c r="S5158" s="505"/>
      <c r="T5158" s="505"/>
      <c r="U5158" s="505"/>
      <c r="V5158" s="505"/>
      <c r="W5158" s="505"/>
    </row>
    <row r="5159" spans="19:23" ht="12">
      <c r="S5159" s="505"/>
      <c r="T5159" s="505"/>
      <c r="U5159" s="505"/>
      <c r="V5159" s="505"/>
      <c r="W5159" s="505"/>
    </row>
    <row r="5160" spans="19:23" ht="12">
      <c r="S5160" s="505"/>
      <c r="T5160" s="505"/>
      <c r="U5160" s="505"/>
      <c r="V5160" s="505"/>
      <c r="W5160" s="505"/>
    </row>
    <row r="5161" spans="19:23" ht="12">
      <c r="S5161" s="505"/>
      <c r="T5161" s="505"/>
      <c r="U5161" s="505"/>
      <c r="V5161" s="505"/>
      <c r="W5161" s="505"/>
    </row>
    <row r="5162" spans="19:23" ht="12">
      <c r="S5162" s="505"/>
      <c r="T5162" s="505"/>
      <c r="U5162" s="505"/>
      <c r="V5162" s="505"/>
      <c r="W5162" s="505"/>
    </row>
    <row r="5163" spans="19:23" ht="12">
      <c r="S5163" s="505"/>
      <c r="T5163" s="505"/>
      <c r="U5163" s="505"/>
      <c r="V5163" s="505"/>
      <c r="W5163" s="505"/>
    </row>
    <row r="5164" spans="19:23" ht="12">
      <c r="S5164" s="505"/>
      <c r="T5164" s="505"/>
      <c r="U5164" s="505"/>
      <c r="V5164" s="505"/>
      <c r="W5164" s="505"/>
    </row>
    <row r="5165" spans="19:23" ht="12">
      <c r="S5165" s="505"/>
      <c r="T5165" s="505"/>
      <c r="U5165" s="505"/>
      <c r="V5165" s="505"/>
      <c r="W5165" s="505"/>
    </row>
    <row r="5166" spans="19:23" ht="12">
      <c r="S5166" s="505"/>
      <c r="T5166" s="505"/>
      <c r="U5166" s="505"/>
      <c r="V5166" s="505"/>
      <c r="W5166" s="505"/>
    </row>
    <row r="5167" spans="19:23" ht="12">
      <c r="S5167" s="505"/>
      <c r="T5167" s="505"/>
      <c r="U5167" s="505"/>
      <c r="V5167" s="505"/>
      <c r="W5167" s="505"/>
    </row>
    <row r="5168" spans="19:23" ht="12">
      <c r="S5168" s="505"/>
      <c r="T5168" s="505"/>
      <c r="U5168" s="505"/>
      <c r="V5168" s="505"/>
      <c r="W5168" s="505"/>
    </row>
    <row r="5169" spans="19:23" ht="12">
      <c r="S5169" s="505"/>
      <c r="T5169" s="505"/>
      <c r="U5169" s="505"/>
      <c r="V5169" s="505"/>
      <c r="W5169" s="505"/>
    </row>
    <row r="5170" spans="19:23" ht="12">
      <c r="S5170" s="505"/>
      <c r="T5170" s="505"/>
      <c r="U5170" s="505"/>
      <c r="V5170" s="505"/>
      <c r="W5170" s="505"/>
    </row>
    <row r="5171" spans="19:23" ht="12">
      <c r="S5171" s="505"/>
      <c r="T5171" s="505"/>
      <c r="U5171" s="505"/>
      <c r="V5171" s="505"/>
      <c r="W5171" s="505"/>
    </row>
    <row r="5172" spans="19:23" ht="12">
      <c r="S5172" s="505"/>
      <c r="T5172" s="505"/>
      <c r="U5172" s="505"/>
      <c r="V5172" s="505"/>
      <c r="W5172" s="505"/>
    </row>
    <row r="5173" spans="19:23" ht="12">
      <c r="S5173" s="505"/>
      <c r="T5173" s="505"/>
      <c r="U5173" s="505"/>
      <c r="V5173" s="505"/>
      <c r="W5173" s="505"/>
    </row>
    <row r="5174" spans="19:23" ht="12">
      <c r="S5174" s="505"/>
      <c r="T5174" s="505"/>
      <c r="U5174" s="505"/>
      <c r="V5174" s="505"/>
      <c r="W5174" s="505"/>
    </row>
    <row r="5175" spans="19:23" ht="12">
      <c r="S5175" s="505"/>
      <c r="T5175" s="505"/>
      <c r="U5175" s="505"/>
      <c r="V5175" s="505"/>
      <c r="W5175" s="505"/>
    </row>
    <row r="5176" spans="19:23" ht="12">
      <c r="S5176" s="505"/>
      <c r="T5176" s="505"/>
      <c r="U5176" s="505"/>
      <c r="V5176" s="505"/>
      <c r="W5176" s="505"/>
    </row>
    <row r="5177" spans="19:23" ht="12">
      <c r="S5177" s="505"/>
      <c r="T5177" s="505"/>
      <c r="U5177" s="505"/>
      <c r="V5177" s="505"/>
      <c r="W5177" s="505"/>
    </row>
    <row r="5178" spans="19:23" ht="12">
      <c r="S5178" s="505"/>
      <c r="T5178" s="505"/>
      <c r="U5178" s="505"/>
      <c r="V5178" s="505"/>
      <c r="W5178" s="505"/>
    </row>
    <row r="5179" spans="19:23" ht="12">
      <c r="S5179" s="505"/>
      <c r="T5179" s="505"/>
      <c r="U5179" s="505"/>
      <c r="V5179" s="505"/>
      <c r="W5179" s="505"/>
    </row>
    <row r="5180" spans="19:23" ht="12">
      <c r="S5180" s="505"/>
      <c r="T5180" s="505"/>
      <c r="U5180" s="505"/>
      <c r="V5180" s="505"/>
      <c r="W5180" s="505"/>
    </row>
    <row r="5181" spans="19:23" ht="12">
      <c r="S5181" s="505"/>
      <c r="T5181" s="505"/>
      <c r="U5181" s="505"/>
      <c r="V5181" s="505"/>
      <c r="W5181" s="505"/>
    </row>
    <row r="5182" spans="19:23" ht="12">
      <c r="S5182" s="505"/>
      <c r="T5182" s="505"/>
      <c r="U5182" s="505"/>
      <c r="V5182" s="505"/>
      <c r="W5182" s="505"/>
    </row>
    <row r="5183" spans="19:23" ht="12">
      <c r="S5183" s="505"/>
      <c r="T5183" s="505"/>
      <c r="U5183" s="505"/>
      <c r="V5183" s="505"/>
      <c r="W5183" s="505"/>
    </row>
    <row r="5184" spans="19:23" ht="12">
      <c r="S5184" s="505"/>
      <c r="T5184" s="505"/>
      <c r="U5184" s="505"/>
      <c r="V5184" s="505"/>
      <c r="W5184" s="505"/>
    </row>
    <row r="5185" spans="19:23" ht="12">
      <c r="S5185" s="505"/>
      <c r="T5185" s="505"/>
      <c r="U5185" s="505"/>
      <c r="V5185" s="505"/>
      <c r="W5185" s="505"/>
    </row>
    <row r="5186" spans="19:23" ht="12">
      <c r="S5186" s="505"/>
      <c r="T5186" s="505"/>
      <c r="U5186" s="505"/>
      <c r="V5186" s="505"/>
      <c r="W5186" s="505"/>
    </row>
    <row r="5187" spans="19:23" ht="12">
      <c r="S5187" s="505"/>
      <c r="T5187" s="505"/>
      <c r="U5187" s="505"/>
      <c r="V5187" s="505"/>
      <c r="W5187" s="505"/>
    </row>
    <row r="5188" spans="19:23" ht="12">
      <c r="S5188" s="505"/>
      <c r="T5188" s="505"/>
      <c r="U5188" s="505"/>
      <c r="V5188" s="505"/>
      <c r="W5188" s="505"/>
    </row>
    <row r="5189" spans="19:23" ht="12">
      <c r="S5189" s="505"/>
      <c r="T5189" s="505"/>
      <c r="U5189" s="505"/>
      <c r="V5189" s="505"/>
      <c r="W5189" s="505"/>
    </row>
    <row r="5190" spans="19:23" ht="12">
      <c r="S5190" s="505"/>
      <c r="T5190" s="505"/>
      <c r="U5190" s="505"/>
      <c r="V5190" s="505"/>
      <c r="W5190" s="505"/>
    </row>
    <row r="5191" spans="19:23" ht="12">
      <c r="S5191" s="505"/>
      <c r="T5191" s="505"/>
      <c r="U5191" s="505"/>
      <c r="V5191" s="505"/>
      <c r="W5191" s="505"/>
    </row>
    <row r="5192" spans="19:23" ht="12">
      <c r="S5192" s="505"/>
      <c r="T5192" s="505"/>
      <c r="U5192" s="505"/>
      <c r="V5192" s="505"/>
      <c r="W5192" s="505"/>
    </row>
    <row r="5193" spans="19:23" ht="12">
      <c r="S5193" s="505"/>
      <c r="T5193" s="505"/>
      <c r="U5193" s="505"/>
      <c r="V5193" s="505"/>
      <c r="W5193" s="505"/>
    </row>
    <row r="5194" spans="19:23" ht="12">
      <c r="S5194" s="505"/>
      <c r="T5194" s="505"/>
      <c r="U5194" s="505"/>
      <c r="V5194" s="505"/>
      <c r="W5194" s="505"/>
    </row>
    <row r="5195" spans="19:23" ht="12">
      <c r="S5195" s="505"/>
      <c r="T5195" s="505"/>
      <c r="U5195" s="505"/>
      <c r="V5195" s="505"/>
      <c r="W5195" s="505"/>
    </row>
    <row r="5196" spans="19:23" ht="12">
      <c r="S5196" s="505"/>
      <c r="T5196" s="505"/>
      <c r="U5196" s="505"/>
      <c r="V5196" s="505"/>
      <c r="W5196" s="505"/>
    </row>
    <row r="5197" spans="19:23" ht="12">
      <c r="S5197" s="505"/>
      <c r="T5197" s="505"/>
      <c r="U5197" s="505"/>
      <c r="V5197" s="505"/>
      <c r="W5197" s="505"/>
    </row>
    <row r="5198" spans="19:23" ht="12">
      <c r="S5198" s="505"/>
      <c r="T5198" s="505"/>
      <c r="U5198" s="505"/>
      <c r="V5198" s="505"/>
      <c r="W5198" s="505"/>
    </row>
    <row r="5199" spans="19:23" ht="12">
      <c r="S5199" s="505"/>
      <c r="T5199" s="505"/>
      <c r="U5199" s="505"/>
      <c r="V5199" s="505"/>
      <c r="W5199" s="505"/>
    </row>
    <row r="5200" spans="19:23" ht="12">
      <c r="S5200" s="505"/>
      <c r="T5200" s="505"/>
      <c r="U5200" s="505"/>
      <c r="V5200" s="505"/>
      <c r="W5200" s="505"/>
    </row>
    <row r="5201" spans="19:23" ht="12">
      <c r="S5201" s="505"/>
      <c r="T5201" s="505"/>
      <c r="U5201" s="505"/>
      <c r="V5201" s="505"/>
      <c r="W5201" s="505"/>
    </row>
    <row r="5202" spans="19:23" ht="12">
      <c r="S5202" s="505"/>
      <c r="T5202" s="505"/>
      <c r="U5202" s="505"/>
      <c r="V5202" s="505"/>
      <c r="W5202" s="505"/>
    </row>
    <row r="5203" spans="19:23" ht="12">
      <c r="S5203" s="505"/>
      <c r="T5203" s="505"/>
      <c r="U5203" s="505"/>
      <c r="V5203" s="505"/>
      <c r="W5203" s="505"/>
    </row>
    <row r="5204" spans="19:23" ht="12">
      <c r="S5204" s="505"/>
      <c r="T5204" s="505"/>
      <c r="U5204" s="505"/>
      <c r="V5204" s="505"/>
      <c r="W5204" s="505"/>
    </row>
    <row r="5205" spans="19:23" ht="12">
      <c r="S5205" s="505"/>
      <c r="T5205" s="505"/>
      <c r="U5205" s="505"/>
      <c r="V5205" s="505"/>
      <c r="W5205" s="505"/>
    </row>
    <row r="5206" spans="19:23" ht="12">
      <c r="S5206" s="505"/>
      <c r="T5206" s="505"/>
      <c r="U5206" s="505"/>
      <c r="V5206" s="505"/>
      <c r="W5206" s="505"/>
    </row>
    <row r="5207" spans="19:23" ht="12">
      <c r="S5207" s="505"/>
      <c r="T5207" s="505"/>
      <c r="U5207" s="505"/>
      <c r="V5207" s="505"/>
      <c r="W5207" s="505"/>
    </row>
    <row r="5208" spans="19:23" ht="12">
      <c r="S5208" s="505"/>
      <c r="T5208" s="505"/>
      <c r="U5208" s="505"/>
      <c r="V5208" s="505"/>
      <c r="W5208" s="505"/>
    </row>
    <row r="5209" spans="19:23" ht="12">
      <c r="S5209" s="505"/>
      <c r="T5209" s="505"/>
      <c r="U5209" s="505"/>
      <c r="V5209" s="505"/>
      <c r="W5209" s="505"/>
    </row>
    <row r="5210" spans="19:23" ht="12">
      <c r="S5210" s="505"/>
      <c r="T5210" s="505"/>
      <c r="U5210" s="505"/>
      <c r="V5210" s="505"/>
      <c r="W5210" s="505"/>
    </row>
    <row r="5211" spans="19:23" ht="12">
      <c r="S5211" s="505"/>
      <c r="T5211" s="505"/>
      <c r="U5211" s="505"/>
      <c r="V5211" s="505"/>
      <c r="W5211" s="505"/>
    </row>
    <row r="5212" spans="19:23" ht="12">
      <c r="S5212" s="505"/>
      <c r="T5212" s="505"/>
      <c r="U5212" s="505"/>
      <c r="V5212" s="505"/>
      <c r="W5212" s="505"/>
    </row>
    <row r="5213" spans="19:23" ht="12">
      <c r="S5213" s="505"/>
      <c r="T5213" s="505"/>
      <c r="U5213" s="505"/>
      <c r="V5213" s="505"/>
      <c r="W5213" s="505"/>
    </row>
    <row r="5214" spans="19:23" ht="12">
      <c r="S5214" s="505"/>
      <c r="T5214" s="505"/>
      <c r="U5214" s="505"/>
      <c r="V5214" s="505"/>
      <c r="W5214" s="505"/>
    </row>
    <row r="5215" spans="19:23" ht="12">
      <c r="S5215" s="505"/>
      <c r="T5215" s="505"/>
      <c r="U5215" s="505"/>
      <c r="V5215" s="505"/>
      <c r="W5215" s="505"/>
    </row>
    <row r="5216" spans="19:23" ht="12">
      <c r="S5216" s="505"/>
      <c r="T5216" s="505"/>
      <c r="U5216" s="505"/>
      <c r="V5216" s="505"/>
      <c r="W5216" s="505"/>
    </row>
    <row r="5217" spans="19:23" ht="12">
      <c r="S5217" s="505"/>
      <c r="T5217" s="505"/>
      <c r="U5217" s="505"/>
      <c r="V5217" s="505"/>
      <c r="W5217" s="505"/>
    </row>
    <row r="5218" spans="19:23" ht="12">
      <c r="S5218" s="505"/>
      <c r="T5218" s="505"/>
      <c r="U5218" s="505"/>
      <c r="V5218" s="505"/>
      <c r="W5218" s="505"/>
    </row>
    <row r="5219" spans="19:23" ht="12">
      <c r="S5219" s="505"/>
      <c r="T5219" s="505"/>
      <c r="U5219" s="505"/>
      <c r="V5219" s="505"/>
      <c r="W5219" s="505"/>
    </row>
    <row r="5220" spans="19:23" ht="12">
      <c r="S5220" s="505"/>
      <c r="T5220" s="505"/>
      <c r="U5220" s="505"/>
      <c r="V5220" s="505"/>
      <c r="W5220" s="505"/>
    </row>
    <row r="5221" spans="19:23" ht="12">
      <c r="S5221" s="505"/>
      <c r="T5221" s="505"/>
      <c r="U5221" s="505"/>
      <c r="V5221" s="505"/>
      <c r="W5221" s="505"/>
    </row>
    <row r="5222" spans="19:23" ht="12">
      <c r="S5222" s="505"/>
      <c r="T5222" s="505"/>
      <c r="U5222" s="505"/>
      <c r="V5222" s="505"/>
      <c r="W5222" s="505"/>
    </row>
    <row r="5223" spans="19:23" ht="12">
      <c r="S5223" s="505"/>
      <c r="T5223" s="505"/>
      <c r="U5223" s="505"/>
      <c r="V5223" s="505"/>
      <c r="W5223" s="505"/>
    </row>
    <row r="5224" spans="19:23" ht="12">
      <c r="S5224" s="505"/>
      <c r="T5224" s="505"/>
      <c r="U5224" s="505"/>
      <c r="V5224" s="505"/>
      <c r="W5224" s="505"/>
    </row>
    <row r="5225" spans="19:23" ht="12">
      <c r="S5225" s="505"/>
      <c r="T5225" s="505"/>
      <c r="U5225" s="505"/>
      <c r="V5225" s="505"/>
      <c r="W5225" s="505"/>
    </row>
    <row r="5226" spans="19:23" ht="12">
      <c r="S5226" s="505"/>
      <c r="T5226" s="505"/>
      <c r="U5226" s="505"/>
      <c r="V5226" s="505"/>
      <c r="W5226" s="505"/>
    </row>
    <row r="5227" spans="19:23" ht="12">
      <c r="S5227" s="505"/>
      <c r="T5227" s="505"/>
      <c r="U5227" s="505"/>
      <c r="V5227" s="505"/>
      <c r="W5227" s="505"/>
    </row>
    <row r="5228" spans="19:23" ht="12">
      <c r="S5228" s="505"/>
      <c r="T5228" s="505"/>
      <c r="U5228" s="505"/>
      <c r="V5228" s="505"/>
      <c r="W5228" s="505"/>
    </row>
    <row r="5229" spans="19:23" ht="12">
      <c r="S5229" s="505"/>
      <c r="T5229" s="505"/>
      <c r="U5229" s="505"/>
      <c r="V5229" s="505"/>
      <c r="W5229" s="505"/>
    </row>
    <row r="5230" spans="19:23" ht="12">
      <c r="S5230" s="505"/>
      <c r="T5230" s="505"/>
      <c r="U5230" s="505"/>
      <c r="V5230" s="505"/>
      <c r="W5230" s="505"/>
    </row>
    <row r="5231" spans="19:23" ht="12">
      <c r="S5231" s="505"/>
      <c r="T5231" s="505"/>
      <c r="U5231" s="505"/>
      <c r="V5231" s="505"/>
      <c r="W5231" s="505"/>
    </row>
    <row r="5232" spans="19:23" ht="12">
      <c r="S5232" s="505"/>
      <c r="T5232" s="505"/>
      <c r="U5232" s="505"/>
      <c r="V5232" s="505"/>
      <c r="W5232" s="505"/>
    </row>
    <row r="5233" spans="19:23" ht="12">
      <c r="S5233" s="505"/>
      <c r="T5233" s="505"/>
      <c r="U5233" s="505"/>
      <c r="V5233" s="505"/>
      <c r="W5233" s="505"/>
    </row>
    <row r="5234" spans="19:23" ht="12">
      <c r="S5234" s="505"/>
      <c r="T5234" s="505"/>
      <c r="U5234" s="505"/>
      <c r="V5234" s="505"/>
      <c r="W5234" s="505"/>
    </row>
    <row r="5235" spans="19:23" ht="12">
      <c r="S5235" s="505"/>
      <c r="T5235" s="505"/>
      <c r="U5235" s="505"/>
      <c r="V5235" s="505"/>
      <c r="W5235" s="505"/>
    </row>
    <row r="5236" spans="19:23" ht="12">
      <c r="S5236" s="505"/>
      <c r="T5236" s="505"/>
      <c r="U5236" s="505"/>
      <c r="V5236" s="505"/>
      <c r="W5236" s="505"/>
    </row>
    <row r="5237" spans="19:23" ht="12">
      <c r="S5237" s="505"/>
      <c r="T5237" s="505"/>
      <c r="U5237" s="505"/>
      <c r="V5237" s="505"/>
      <c r="W5237" s="505"/>
    </row>
    <row r="5238" spans="19:23" ht="12">
      <c r="S5238" s="505"/>
      <c r="T5238" s="505"/>
      <c r="U5238" s="505"/>
      <c r="V5238" s="505"/>
      <c r="W5238" s="505"/>
    </row>
    <row r="5239" spans="19:23" ht="12">
      <c r="S5239" s="505"/>
      <c r="T5239" s="505"/>
      <c r="U5239" s="505"/>
      <c r="V5239" s="505"/>
      <c r="W5239" s="505"/>
    </row>
    <row r="5240" spans="19:23" ht="12">
      <c r="S5240" s="505"/>
      <c r="T5240" s="505"/>
      <c r="U5240" s="505"/>
      <c r="V5240" s="505"/>
      <c r="W5240" s="505"/>
    </row>
    <row r="5241" spans="19:23" ht="12">
      <c r="S5241" s="505"/>
      <c r="T5241" s="505"/>
      <c r="U5241" s="505"/>
      <c r="V5241" s="505"/>
      <c r="W5241" s="505"/>
    </row>
    <row r="5242" spans="19:23" ht="12">
      <c r="S5242" s="505"/>
      <c r="T5242" s="505"/>
      <c r="U5242" s="505"/>
      <c r="V5242" s="505"/>
      <c r="W5242" s="505"/>
    </row>
    <row r="5243" spans="19:23" ht="12">
      <c r="S5243" s="505"/>
      <c r="T5243" s="505"/>
      <c r="U5243" s="505"/>
      <c r="V5243" s="505"/>
      <c r="W5243" s="505"/>
    </row>
    <row r="5244" spans="19:23" ht="12">
      <c r="S5244" s="505"/>
      <c r="T5244" s="505"/>
      <c r="U5244" s="505"/>
      <c r="V5244" s="505"/>
      <c r="W5244" s="505"/>
    </row>
    <row r="5245" spans="19:23" ht="12">
      <c r="S5245" s="505"/>
      <c r="T5245" s="505"/>
      <c r="U5245" s="505"/>
      <c r="V5245" s="505"/>
      <c r="W5245" s="505"/>
    </row>
    <row r="5246" spans="19:23" ht="12">
      <c r="S5246" s="505"/>
      <c r="T5246" s="505"/>
      <c r="U5246" s="505"/>
      <c r="V5246" s="505"/>
      <c r="W5246" s="505"/>
    </row>
    <row r="5247" spans="19:23" ht="12">
      <c r="S5247" s="505"/>
      <c r="T5247" s="505"/>
      <c r="U5247" s="505"/>
      <c r="V5247" s="505"/>
      <c r="W5247" s="505"/>
    </row>
    <row r="5248" spans="19:23" ht="12">
      <c r="S5248" s="505"/>
      <c r="T5248" s="505"/>
      <c r="U5248" s="505"/>
      <c r="V5248" s="505"/>
      <c r="W5248" s="505"/>
    </row>
    <row r="5249" spans="19:23" ht="12">
      <c r="S5249" s="505"/>
      <c r="T5249" s="505"/>
      <c r="U5249" s="505"/>
      <c r="V5249" s="505"/>
      <c r="W5249" s="505"/>
    </row>
    <row r="5250" spans="19:23" ht="12">
      <c r="S5250" s="505"/>
      <c r="T5250" s="505"/>
      <c r="U5250" s="505"/>
      <c r="V5250" s="505"/>
      <c r="W5250" s="505"/>
    </row>
    <row r="5251" spans="19:23" ht="12">
      <c r="S5251" s="505"/>
      <c r="T5251" s="505"/>
      <c r="U5251" s="505"/>
      <c r="V5251" s="505"/>
      <c r="W5251" s="505"/>
    </row>
    <row r="5252" spans="19:23" ht="12">
      <c r="S5252" s="505"/>
      <c r="T5252" s="505"/>
      <c r="U5252" s="505"/>
      <c r="V5252" s="505"/>
      <c r="W5252" s="505"/>
    </row>
    <row r="5253" spans="19:23" ht="12">
      <c r="S5253" s="505"/>
      <c r="T5253" s="505"/>
      <c r="U5253" s="505"/>
      <c r="V5253" s="505"/>
      <c r="W5253" s="505"/>
    </row>
    <row r="5254" spans="19:23" ht="12">
      <c r="S5254" s="505"/>
      <c r="T5254" s="505"/>
      <c r="U5254" s="505"/>
      <c r="V5254" s="505"/>
      <c r="W5254" s="505"/>
    </row>
    <row r="5255" spans="19:23" ht="12">
      <c r="S5255" s="505"/>
      <c r="T5255" s="505"/>
      <c r="U5255" s="505"/>
      <c r="V5255" s="505"/>
      <c r="W5255" s="505"/>
    </row>
    <row r="5256" spans="19:23" ht="12">
      <c r="S5256" s="505"/>
      <c r="T5256" s="505"/>
      <c r="U5256" s="505"/>
      <c r="V5256" s="505"/>
      <c r="W5256" s="505"/>
    </row>
    <row r="5257" spans="19:23" ht="12">
      <c r="S5257" s="505"/>
      <c r="T5257" s="505"/>
      <c r="U5257" s="505"/>
      <c r="V5257" s="505"/>
      <c r="W5257" s="505"/>
    </row>
    <row r="5258" spans="19:23" ht="12">
      <c r="S5258" s="505"/>
      <c r="T5258" s="505"/>
      <c r="U5258" s="505"/>
      <c r="V5258" s="505"/>
      <c r="W5258" s="505"/>
    </row>
    <row r="5259" spans="19:23" ht="12">
      <c r="S5259" s="505"/>
      <c r="T5259" s="505"/>
      <c r="U5259" s="505"/>
      <c r="V5259" s="505"/>
      <c r="W5259" s="505"/>
    </row>
    <row r="5260" spans="19:23" ht="12">
      <c r="S5260" s="505"/>
      <c r="T5260" s="505"/>
      <c r="U5260" s="505"/>
      <c r="V5260" s="505"/>
      <c r="W5260" s="505"/>
    </row>
    <row r="5261" spans="19:23" ht="12">
      <c r="S5261" s="505"/>
      <c r="T5261" s="505"/>
      <c r="U5261" s="505"/>
      <c r="V5261" s="505"/>
      <c r="W5261" s="505"/>
    </row>
    <row r="5262" spans="19:23" ht="12">
      <c r="S5262" s="505"/>
      <c r="T5262" s="505"/>
      <c r="U5262" s="505"/>
      <c r="V5262" s="505"/>
      <c r="W5262" s="505"/>
    </row>
    <row r="5263" spans="19:23" ht="12">
      <c r="S5263" s="505"/>
      <c r="T5263" s="505"/>
      <c r="U5263" s="505"/>
      <c r="V5263" s="505"/>
      <c r="W5263" s="505"/>
    </row>
    <row r="5264" spans="19:23" ht="12">
      <c r="S5264" s="505"/>
      <c r="T5264" s="505"/>
      <c r="U5264" s="505"/>
      <c r="V5264" s="505"/>
      <c r="W5264" s="505"/>
    </row>
    <row r="5265" spans="19:23" ht="12">
      <c r="S5265" s="505"/>
      <c r="T5265" s="505"/>
      <c r="U5265" s="505"/>
      <c r="V5265" s="505"/>
      <c r="W5265" s="505"/>
    </row>
    <row r="5266" spans="19:23" ht="12">
      <c r="S5266" s="505"/>
      <c r="T5266" s="505"/>
      <c r="U5266" s="505"/>
      <c r="V5266" s="505"/>
      <c r="W5266" s="505"/>
    </row>
    <row r="5267" spans="19:23" ht="12">
      <c r="S5267" s="505"/>
      <c r="T5267" s="505"/>
      <c r="U5267" s="505"/>
      <c r="V5267" s="505"/>
      <c r="W5267" s="505"/>
    </row>
    <row r="5268" spans="19:23" ht="12">
      <c r="S5268" s="505"/>
      <c r="T5268" s="505"/>
      <c r="U5268" s="505"/>
      <c r="V5268" s="505"/>
      <c r="W5268" s="505"/>
    </row>
    <row r="5269" spans="19:23" ht="12">
      <c r="S5269" s="505"/>
      <c r="T5269" s="505"/>
      <c r="U5269" s="505"/>
      <c r="V5269" s="505"/>
      <c r="W5269" s="505"/>
    </row>
    <row r="5270" spans="19:23" ht="12">
      <c r="S5270" s="505"/>
      <c r="T5270" s="505"/>
      <c r="U5270" s="505"/>
      <c r="V5270" s="505"/>
      <c r="W5270" s="505"/>
    </row>
    <row r="5271" spans="19:23" ht="12">
      <c r="S5271" s="505"/>
      <c r="T5271" s="505"/>
      <c r="U5271" s="505"/>
      <c r="V5271" s="505"/>
      <c r="W5271" s="505"/>
    </row>
    <row r="5272" spans="19:23" ht="12">
      <c r="S5272" s="505"/>
      <c r="T5272" s="505"/>
      <c r="U5272" s="505"/>
      <c r="V5272" s="505"/>
      <c r="W5272" s="505"/>
    </row>
    <row r="5273" spans="19:23" ht="12">
      <c r="S5273" s="505"/>
      <c r="T5273" s="505"/>
      <c r="U5273" s="505"/>
      <c r="V5273" s="505"/>
      <c r="W5273" s="505"/>
    </row>
    <row r="5274" spans="19:23" ht="12">
      <c r="S5274" s="505"/>
      <c r="T5274" s="505"/>
      <c r="U5274" s="505"/>
      <c r="V5274" s="505"/>
      <c r="W5274" s="505"/>
    </row>
    <row r="5275" spans="19:23" ht="12">
      <c r="S5275" s="505"/>
      <c r="T5275" s="505"/>
      <c r="U5275" s="505"/>
      <c r="V5275" s="505"/>
      <c r="W5275" s="505"/>
    </row>
    <row r="5276" spans="19:23" ht="12">
      <c r="S5276" s="505"/>
      <c r="T5276" s="505"/>
      <c r="U5276" s="505"/>
      <c r="V5276" s="505"/>
      <c r="W5276" s="505"/>
    </row>
    <row r="5277" spans="19:23" ht="12">
      <c r="S5277" s="505"/>
      <c r="T5277" s="505"/>
      <c r="U5277" s="505"/>
      <c r="V5277" s="505"/>
      <c r="W5277" s="505"/>
    </row>
    <row r="5278" spans="19:23" ht="12">
      <c r="S5278" s="505"/>
      <c r="T5278" s="505"/>
      <c r="U5278" s="505"/>
      <c r="V5278" s="505"/>
      <c r="W5278" s="505"/>
    </row>
    <row r="5279" spans="19:23" ht="12">
      <c r="S5279" s="505"/>
      <c r="T5279" s="505"/>
      <c r="U5279" s="505"/>
      <c r="V5279" s="505"/>
      <c r="W5279" s="505"/>
    </row>
    <row r="5280" spans="19:23" ht="12">
      <c r="S5280" s="505"/>
      <c r="T5280" s="505"/>
      <c r="U5280" s="505"/>
      <c r="V5280" s="505"/>
      <c r="W5280" s="505"/>
    </row>
    <row r="5281" spans="19:23" ht="12">
      <c r="S5281" s="505"/>
      <c r="T5281" s="505"/>
      <c r="U5281" s="505"/>
      <c r="V5281" s="505"/>
      <c r="W5281" s="505"/>
    </row>
    <row r="5282" spans="19:23" ht="12">
      <c r="S5282" s="505"/>
      <c r="T5282" s="505"/>
      <c r="U5282" s="505"/>
      <c r="V5282" s="505"/>
      <c r="W5282" s="505"/>
    </row>
    <row r="5283" spans="19:23" ht="12">
      <c r="S5283" s="505"/>
      <c r="T5283" s="505"/>
      <c r="U5283" s="505"/>
      <c r="V5283" s="505"/>
      <c r="W5283" s="505"/>
    </row>
    <row r="5284" spans="19:23" ht="12">
      <c r="S5284" s="505"/>
      <c r="T5284" s="505"/>
      <c r="U5284" s="505"/>
      <c r="V5284" s="505"/>
      <c r="W5284" s="505"/>
    </row>
    <row r="5285" spans="19:23" ht="12">
      <c r="S5285" s="505"/>
      <c r="T5285" s="505"/>
      <c r="U5285" s="505"/>
      <c r="V5285" s="505"/>
      <c r="W5285" s="505"/>
    </row>
    <row r="5286" spans="19:23" ht="12">
      <c r="S5286" s="505"/>
      <c r="T5286" s="505"/>
      <c r="U5286" s="505"/>
      <c r="V5286" s="505"/>
      <c r="W5286" s="505"/>
    </row>
    <row r="5287" spans="19:23" ht="12">
      <c r="S5287" s="505"/>
      <c r="T5287" s="505"/>
      <c r="U5287" s="505"/>
      <c r="V5287" s="505"/>
      <c r="W5287" s="505"/>
    </row>
    <row r="5288" spans="19:23" ht="12">
      <c r="S5288" s="505"/>
      <c r="T5288" s="505"/>
      <c r="U5288" s="505"/>
      <c r="V5288" s="505"/>
      <c r="W5288" s="505"/>
    </row>
    <row r="5289" spans="19:23" ht="12">
      <c r="S5289" s="505"/>
      <c r="T5289" s="505"/>
      <c r="U5289" s="505"/>
      <c r="V5289" s="505"/>
      <c r="W5289" s="505"/>
    </row>
    <row r="5290" spans="19:23" ht="12">
      <c r="S5290" s="505"/>
      <c r="T5290" s="505"/>
      <c r="U5290" s="505"/>
      <c r="V5290" s="505"/>
      <c r="W5290" s="505"/>
    </row>
    <row r="5291" spans="19:23" ht="12">
      <c r="S5291" s="505"/>
      <c r="T5291" s="505"/>
      <c r="U5291" s="505"/>
      <c r="V5291" s="505"/>
      <c r="W5291" s="505"/>
    </row>
    <row r="5292" spans="19:23" ht="12">
      <c r="S5292" s="505"/>
      <c r="T5292" s="505"/>
      <c r="U5292" s="505"/>
      <c r="V5292" s="505"/>
      <c r="W5292" s="505"/>
    </row>
    <row r="5293" spans="19:23" ht="12">
      <c r="S5293" s="505"/>
      <c r="T5293" s="505"/>
      <c r="U5293" s="505"/>
      <c r="V5293" s="505"/>
      <c r="W5293" s="505"/>
    </row>
    <row r="5294" spans="19:23" ht="12">
      <c r="S5294" s="505"/>
      <c r="T5294" s="505"/>
      <c r="U5294" s="505"/>
      <c r="V5294" s="505"/>
      <c r="W5294" s="505"/>
    </row>
    <row r="5295" spans="19:23" ht="12">
      <c r="S5295" s="505"/>
      <c r="T5295" s="505"/>
      <c r="U5295" s="505"/>
      <c r="V5295" s="505"/>
      <c r="W5295" s="505"/>
    </row>
    <row r="5296" spans="19:23" ht="12">
      <c r="S5296" s="505"/>
      <c r="T5296" s="505"/>
      <c r="U5296" s="505"/>
      <c r="V5296" s="505"/>
      <c r="W5296" s="505"/>
    </row>
    <row r="5297" spans="19:23" ht="12">
      <c r="S5297" s="505"/>
      <c r="T5297" s="505"/>
      <c r="U5297" s="505"/>
      <c r="V5297" s="505"/>
      <c r="W5297" s="505"/>
    </row>
    <row r="5298" spans="19:23" ht="12">
      <c r="S5298" s="505"/>
      <c r="T5298" s="505"/>
      <c r="U5298" s="505"/>
      <c r="V5298" s="505"/>
      <c r="W5298" s="505"/>
    </row>
    <row r="5299" spans="19:23" ht="12">
      <c r="S5299" s="505"/>
      <c r="T5299" s="505"/>
      <c r="U5299" s="505"/>
      <c r="V5299" s="505"/>
      <c r="W5299" s="505"/>
    </row>
    <row r="5300" spans="19:23" ht="12">
      <c r="S5300" s="505"/>
      <c r="T5300" s="505"/>
      <c r="U5300" s="505"/>
      <c r="V5300" s="505"/>
      <c r="W5300" s="505"/>
    </row>
    <row r="5301" spans="19:23" ht="12">
      <c r="S5301" s="505"/>
      <c r="T5301" s="505"/>
      <c r="U5301" s="505"/>
      <c r="V5301" s="505"/>
      <c r="W5301" s="505"/>
    </row>
    <row r="5302" spans="19:23" ht="12">
      <c r="S5302" s="505"/>
      <c r="T5302" s="505"/>
      <c r="U5302" s="505"/>
      <c r="V5302" s="505"/>
      <c r="W5302" s="505"/>
    </row>
    <row r="5303" spans="19:23" ht="12">
      <c r="S5303" s="505"/>
      <c r="T5303" s="505"/>
      <c r="U5303" s="505"/>
      <c r="V5303" s="505"/>
      <c r="W5303" s="505"/>
    </row>
    <row r="5304" spans="19:23" ht="12">
      <c r="S5304" s="505"/>
      <c r="T5304" s="505"/>
      <c r="U5304" s="505"/>
      <c r="V5304" s="505"/>
      <c r="W5304" s="505"/>
    </row>
    <row r="5305" spans="19:23" ht="12">
      <c r="S5305" s="505"/>
      <c r="T5305" s="505"/>
      <c r="U5305" s="505"/>
      <c r="V5305" s="505"/>
      <c r="W5305" s="505"/>
    </row>
    <row r="5306" spans="19:23" ht="12">
      <c r="S5306" s="505"/>
      <c r="T5306" s="505"/>
      <c r="U5306" s="505"/>
      <c r="V5306" s="505"/>
      <c r="W5306" s="505"/>
    </row>
    <row r="5307" spans="19:23" ht="12">
      <c r="S5307" s="505"/>
      <c r="T5307" s="505"/>
      <c r="U5307" s="505"/>
      <c r="V5307" s="505"/>
      <c r="W5307" s="505"/>
    </row>
    <row r="5308" spans="19:23" ht="12">
      <c r="S5308" s="505"/>
      <c r="T5308" s="505"/>
      <c r="U5308" s="505"/>
      <c r="V5308" s="505"/>
      <c r="W5308" s="505"/>
    </row>
    <row r="5309" spans="19:23" ht="12">
      <c r="S5309" s="505"/>
      <c r="T5309" s="505"/>
      <c r="U5309" s="505"/>
      <c r="V5309" s="505"/>
      <c r="W5309" s="505"/>
    </row>
    <row r="5310" spans="19:23" ht="12">
      <c r="S5310" s="505"/>
      <c r="T5310" s="505"/>
      <c r="U5310" s="505"/>
      <c r="V5310" s="505"/>
      <c r="W5310" s="505"/>
    </row>
    <row r="5311" spans="19:23" ht="12">
      <c r="S5311" s="505"/>
      <c r="T5311" s="505"/>
      <c r="U5311" s="505"/>
      <c r="V5311" s="505"/>
      <c r="W5311" s="505"/>
    </row>
    <row r="5312" spans="19:23" ht="12">
      <c r="S5312" s="505"/>
      <c r="T5312" s="505"/>
      <c r="U5312" s="505"/>
      <c r="V5312" s="505"/>
      <c r="W5312" s="505"/>
    </row>
    <row r="5313" spans="19:23" ht="12">
      <c r="S5313" s="505"/>
      <c r="T5313" s="505"/>
      <c r="U5313" s="505"/>
      <c r="V5313" s="505"/>
      <c r="W5313" s="505"/>
    </row>
    <row r="5314" spans="19:23" ht="12">
      <c r="S5314" s="505"/>
      <c r="T5314" s="505"/>
      <c r="U5314" s="505"/>
      <c r="V5314" s="505"/>
      <c r="W5314" s="505"/>
    </row>
    <row r="5315" spans="19:23" ht="12">
      <c r="S5315" s="505"/>
      <c r="T5315" s="505"/>
      <c r="U5315" s="505"/>
      <c r="V5315" s="505"/>
      <c r="W5315" s="505"/>
    </row>
    <row r="5316" spans="19:23" ht="12">
      <c r="S5316" s="505"/>
      <c r="T5316" s="505"/>
      <c r="U5316" s="505"/>
      <c r="V5316" s="505"/>
      <c r="W5316" s="505"/>
    </row>
    <row r="5317" spans="19:23" ht="12">
      <c r="S5317" s="505"/>
      <c r="T5317" s="505"/>
      <c r="U5317" s="505"/>
      <c r="V5317" s="505"/>
      <c r="W5317" s="505"/>
    </row>
    <row r="5318" spans="19:23" ht="12">
      <c r="S5318" s="505"/>
      <c r="T5318" s="505"/>
      <c r="U5318" s="505"/>
      <c r="V5318" s="505"/>
      <c r="W5318" s="505"/>
    </row>
    <row r="5319" spans="19:23" ht="12">
      <c r="S5319" s="505"/>
      <c r="T5319" s="505"/>
      <c r="U5319" s="505"/>
      <c r="V5319" s="505"/>
      <c r="W5319" s="505"/>
    </row>
    <row r="5320" spans="19:23" ht="12">
      <c r="S5320" s="505"/>
      <c r="T5320" s="505"/>
      <c r="U5320" s="505"/>
      <c r="V5320" s="505"/>
      <c r="W5320" s="505"/>
    </row>
    <row r="5321" spans="19:23" ht="12">
      <c r="S5321" s="505"/>
      <c r="T5321" s="505"/>
      <c r="U5321" s="505"/>
      <c r="V5321" s="505"/>
      <c r="W5321" s="505"/>
    </row>
    <row r="5322" spans="19:23" ht="12">
      <c r="S5322" s="505"/>
      <c r="T5322" s="505"/>
      <c r="U5322" s="505"/>
      <c r="V5322" s="505"/>
      <c r="W5322" s="505"/>
    </row>
    <row r="5323" spans="19:23" ht="12">
      <c r="S5323" s="505"/>
      <c r="T5323" s="505"/>
      <c r="U5323" s="505"/>
      <c r="V5323" s="505"/>
      <c r="W5323" s="505"/>
    </row>
    <row r="5324" spans="19:23" ht="12">
      <c r="S5324" s="505"/>
      <c r="T5324" s="505"/>
      <c r="U5324" s="505"/>
      <c r="V5324" s="505"/>
      <c r="W5324" s="505"/>
    </row>
    <row r="5325" spans="19:23" ht="12">
      <c r="S5325" s="505"/>
      <c r="T5325" s="505"/>
      <c r="U5325" s="505"/>
      <c r="V5325" s="505"/>
      <c r="W5325" s="505"/>
    </row>
    <row r="5326" spans="19:23" ht="12">
      <c r="S5326" s="505"/>
      <c r="T5326" s="505"/>
      <c r="U5326" s="505"/>
      <c r="V5326" s="505"/>
      <c r="W5326" s="505"/>
    </row>
    <row r="5327" spans="19:23" ht="12">
      <c r="S5327" s="505"/>
      <c r="T5327" s="505"/>
      <c r="U5327" s="505"/>
      <c r="V5327" s="505"/>
      <c r="W5327" s="505"/>
    </row>
    <row r="5328" spans="19:23" ht="12">
      <c r="S5328" s="505"/>
      <c r="T5328" s="505"/>
      <c r="U5328" s="505"/>
      <c r="V5328" s="505"/>
      <c r="W5328" s="505"/>
    </row>
    <row r="5329" spans="19:23" ht="12">
      <c r="S5329" s="505"/>
      <c r="T5329" s="505"/>
      <c r="U5329" s="505"/>
      <c r="V5329" s="505"/>
      <c r="W5329" s="505"/>
    </row>
    <row r="5330" spans="19:23" ht="12">
      <c r="S5330" s="505"/>
      <c r="T5330" s="505"/>
      <c r="U5330" s="505"/>
      <c r="V5330" s="505"/>
      <c r="W5330" s="505"/>
    </row>
    <row r="5331" spans="19:23" ht="12">
      <c r="S5331" s="505"/>
      <c r="T5331" s="505"/>
      <c r="U5331" s="505"/>
      <c r="V5331" s="505"/>
      <c r="W5331" s="505"/>
    </row>
    <row r="5332" spans="19:23" ht="12">
      <c r="S5332" s="505"/>
      <c r="T5332" s="505"/>
      <c r="U5332" s="505"/>
      <c r="V5332" s="505"/>
      <c r="W5332" s="505"/>
    </row>
    <row r="5333" spans="19:23" ht="12">
      <c r="S5333" s="505"/>
      <c r="T5333" s="505"/>
      <c r="U5333" s="505"/>
      <c r="V5333" s="505"/>
      <c r="W5333" s="505"/>
    </row>
    <row r="5334" spans="19:23" ht="12">
      <c r="S5334" s="505"/>
      <c r="T5334" s="505"/>
      <c r="U5334" s="505"/>
      <c r="V5334" s="505"/>
      <c r="W5334" s="505"/>
    </row>
    <row r="5335" spans="19:23" ht="12">
      <c r="S5335" s="505"/>
      <c r="T5335" s="505"/>
      <c r="U5335" s="505"/>
      <c r="V5335" s="505"/>
      <c r="W5335" s="505"/>
    </row>
    <row r="5336" spans="19:23" ht="12">
      <c r="S5336" s="505"/>
      <c r="T5336" s="505"/>
      <c r="U5336" s="505"/>
      <c r="V5336" s="505"/>
      <c r="W5336" s="505"/>
    </row>
    <row r="5337" spans="19:23" ht="12">
      <c r="S5337" s="505"/>
      <c r="T5337" s="505"/>
      <c r="U5337" s="505"/>
      <c r="V5337" s="505"/>
      <c r="W5337" s="505"/>
    </row>
    <row r="5338" spans="19:23" ht="12">
      <c r="S5338" s="505"/>
      <c r="T5338" s="505"/>
      <c r="U5338" s="505"/>
      <c r="V5338" s="505"/>
      <c r="W5338" s="505"/>
    </row>
    <row r="5339" spans="19:23" ht="12">
      <c r="S5339" s="505"/>
      <c r="T5339" s="505"/>
      <c r="U5339" s="505"/>
      <c r="V5339" s="505"/>
      <c r="W5339" s="505"/>
    </row>
    <row r="5340" spans="19:23" ht="12">
      <c r="S5340" s="505"/>
      <c r="T5340" s="505"/>
      <c r="U5340" s="505"/>
      <c r="V5340" s="505"/>
      <c r="W5340" s="505"/>
    </row>
    <row r="5341" spans="19:23" ht="12">
      <c r="S5341" s="505"/>
      <c r="T5341" s="505"/>
      <c r="U5341" s="505"/>
      <c r="V5341" s="505"/>
      <c r="W5341" s="505"/>
    </row>
    <row r="5342" spans="19:23" ht="12">
      <c r="S5342" s="505"/>
      <c r="T5342" s="505"/>
      <c r="U5342" s="505"/>
      <c r="V5342" s="505"/>
      <c r="W5342" s="505"/>
    </row>
    <row r="5343" spans="19:23" ht="12">
      <c r="S5343" s="505"/>
      <c r="T5343" s="505"/>
      <c r="U5343" s="505"/>
      <c r="V5343" s="505"/>
      <c r="W5343" s="505"/>
    </row>
    <row r="5344" spans="19:23" ht="12">
      <c r="S5344" s="505"/>
      <c r="T5344" s="505"/>
      <c r="U5344" s="505"/>
      <c r="V5344" s="505"/>
      <c r="W5344" s="505"/>
    </row>
    <row r="5345" spans="19:23" ht="12">
      <c r="S5345" s="505"/>
      <c r="T5345" s="505"/>
      <c r="U5345" s="505"/>
      <c r="V5345" s="505"/>
      <c r="W5345" s="505"/>
    </row>
    <row r="5346" spans="19:23" ht="12">
      <c r="S5346" s="505"/>
      <c r="T5346" s="505"/>
      <c r="U5346" s="505"/>
      <c r="V5346" s="505"/>
      <c r="W5346" s="505"/>
    </row>
    <row r="5347" spans="19:23" ht="12">
      <c r="S5347" s="505"/>
      <c r="T5347" s="505"/>
      <c r="U5347" s="505"/>
      <c r="V5347" s="505"/>
      <c r="W5347" s="505"/>
    </row>
    <row r="5348" spans="19:23" ht="12">
      <c r="S5348" s="505"/>
      <c r="T5348" s="505"/>
      <c r="U5348" s="505"/>
      <c r="V5348" s="505"/>
      <c r="W5348" s="505"/>
    </row>
    <row r="5349" spans="19:23" ht="12">
      <c r="S5349" s="505"/>
      <c r="T5349" s="505"/>
      <c r="U5349" s="505"/>
      <c r="V5349" s="505"/>
      <c r="W5349" s="505"/>
    </row>
    <row r="5350" spans="19:23" ht="12">
      <c r="S5350" s="505"/>
      <c r="T5350" s="505"/>
      <c r="U5350" s="505"/>
      <c r="V5350" s="505"/>
      <c r="W5350" s="505"/>
    </row>
    <row r="5351" spans="19:23" ht="12">
      <c r="S5351" s="505"/>
      <c r="T5351" s="505"/>
      <c r="U5351" s="505"/>
      <c r="V5351" s="505"/>
      <c r="W5351" s="505"/>
    </row>
    <row r="5352" spans="19:23" ht="12">
      <c r="S5352" s="505"/>
      <c r="T5352" s="505"/>
      <c r="U5352" s="505"/>
      <c r="V5352" s="505"/>
      <c r="W5352" s="505"/>
    </row>
    <row r="5353" spans="19:23" ht="12">
      <c r="S5353" s="505"/>
      <c r="T5353" s="505"/>
      <c r="U5353" s="505"/>
      <c r="V5353" s="505"/>
      <c r="W5353" s="505"/>
    </row>
    <row r="5354" spans="19:23" ht="12">
      <c r="S5354" s="505"/>
      <c r="T5354" s="505"/>
      <c r="U5354" s="505"/>
      <c r="V5354" s="505"/>
      <c r="W5354" s="505"/>
    </row>
    <row r="5355" spans="19:23" ht="12">
      <c r="S5355" s="505"/>
      <c r="T5355" s="505"/>
      <c r="U5355" s="505"/>
      <c r="V5355" s="505"/>
      <c r="W5355" s="505"/>
    </row>
    <row r="5356" spans="19:23" ht="12">
      <c r="S5356" s="505"/>
      <c r="T5356" s="505"/>
      <c r="U5356" s="505"/>
      <c r="V5356" s="505"/>
      <c r="W5356" s="505"/>
    </row>
    <row r="5357" spans="19:23" ht="12">
      <c r="S5357" s="505"/>
      <c r="T5357" s="505"/>
      <c r="U5357" s="505"/>
      <c r="V5357" s="505"/>
      <c r="W5357" s="505"/>
    </row>
    <row r="5358" spans="19:23" ht="12">
      <c r="S5358" s="505"/>
      <c r="T5358" s="505"/>
      <c r="U5358" s="505"/>
      <c r="V5358" s="505"/>
      <c r="W5358" s="505"/>
    </row>
    <row r="5359" spans="19:23" ht="12">
      <c r="S5359" s="505"/>
      <c r="T5359" s="505"/>
      <c r="U5359" s="505"/>
      <c r="V5359" s="505"/>
      <c r="W5359" s="505"/>
    </row>
    <row r="5360" spans="19:23" ht="12">
      <c r="S5360" s="505"/>
      <c r="T5360" s="505"/>
      <c r="U5360" s="505"/>
      <c r="V5360" s="505"/>
      <c r="W5360" s="505"/>
    </row>
    <row r="5361" spans="19:23" ht="12">
      <c r="S5361" s="505"/>
      <c r="T5361" s="505"/>
      <c r="U5361" s="505"/>
      <c r="V5361" s="505"/>
      <c r="W5361" s="505"/>
    </row>
    <row r="5362" spans="19:23" ht="12">
      <c r="S5362" s="505"/>
      <c r="T5362" s="505"/>
      <c r="U5362" s="505"/>
      <c r="V5362" s="505"/>
      <c r="W5362" s="505"/>
    </row>
    <row r="5363" spans="19:23" ht="12">
      <c r="S5363" s="505"/>
      <c r="T5363" s="505"/>
      <c r="U5363" s="505"/>
      <c r="V5363" s="505"/>
      <c r="W5363" s="505"/>
    </row>
    <row r="5364" spans="19:23" ht="12">
      <c r="S5364" s="505"/>
      <c r="T5364" s="505"/>
      <c r="U5364" s="505"/>
      <c r="V5364" s="505"/>
      <c r="W5364" s="505"/>
    </row>
    <row r="5365" spans="19:23" ht="12">
      <c r="S5365" s="505"/>
      <c r="T5365" s="505"/>
      <c r="U5365" s="505"/>
      <c r="V5365" s="505"/>
      <c r="W5365" s="505"/>
    </row>
    <row r="5366" spans="19:23" ht="12">
      <c r="S5366" s="505"/>
      <c r="T5366" s="505"/>
      <c r="U5366" s="505"/>
      <c r="V5366" s="505"/>
      <c r="W5366" s="505"/>
    </row>
    <row r="5367" spans="19:23" ht="12">
      <c r="S5367" s="505"/>
      <c r="T5367" s="505"/>
      <c r="U5367" s="505"/>
      <c r="V5367" s="505"/>
      <c r="W5367" s="505"/>
    </row>
    <row r="5368" spans="19:23" ht="12">
      <c r="S5368" s="505"/>
      <c r="T5368" s="505"/>
      <c r="U5368" s="505"/>
      <c r="V5368" s="505"/>
      <c r="W5368" s="505"/>
    </row>
    <row r="5369" spans="19:23" ht="12">
      <c r="S5369" s="505"/>
      <c r="T5369" s="505"/>
      <c r="U5369" s="505"/>
      <c r="V5369" s="505"/>
      <c r="W5369" s="505"/>
    </row>
    <row r="5370" spans="19:23" ht="12">
      <c r="S5370" s="505"/>
      <c r="T5370" s="505"/>
      <c r="U5370" s="505"/>
      <c r="V5370" s="505"/>
      <c r="W5370" s="505"/>
    </row>
    <row r="5371" spans="19:23" ht="12">
      <c r="S5371" s="505"/>
      <c r="T5371" s="505"/>
      <c r="U5371" s="505"/>
      <c r="V5371" s="505"/>
      <c r="W5371" s="505"/>
    </row>
    <row r="5372" spans="19:23" ht="12">
      <c r="S5372" s="505"/>
      <c r="T5372" s="505"/>
      <c r="U5372" s="505"/>
      <c r="V5372" s="505"/>
      <c r="W5372" s="505"/>
    </row>
    <row r="5373" spans="19:23" ht="12">
      <c r="S5373" s="505"/>
      <c r="T5373" s="505"/>
      <c r="U5373" s="505"/>
      <c r="V5373" s="505"/>
      <c r="W5373" s="505"/>
    </row>
    <row r="5374" spans="19:23" ht="12">
      <c r="S5374" s="505"/>
      <c r="T5374" s="505"/>
      <c r="U5374" s="505"/>
      <c r="V5374" s="505"/>
      <c r="W5374" s="505"/>
    </row>
    <row r="5375" spans="19:23" ht="12">
      <c r="S5375" s="505"/>
      <c r="T5375" s="505"/>
      <c r="U5375" s="505"/>
      <c r="V5375" s="505"/>
      <c r="W5375" s="505"/>
    </row>
    <row r="5376" spans="19:23" ht="12">
      <c r="S5376" s="505"/>
      <c r="T5376" s="505"/>
      <c r="U5376" s="505"/>
      <c r="V5376" s="505"/>
      <c r="W5376" s="505"/>
    </row>
    <row r="5377" spans="19:23" ht="12">
      <c r="S5377" s="505"/>
      <c r="T5377" s="505"/>
      <c r="U5377" s="505"/>
      <c r="V5377" s="505"/>
      <c r="W5377" s="505"/>
    </row>
    <row r="5378" spans="19:23" ht="12">
      <c r="S5378" s="505"/>
      <c r="T5378" s="505"/>
      <c r="U5378" s="505"/>
      <c r="V5378" s="505"/>
      <c r="W5378" s="505"/>
    </row>
    <row r="5379" spans="19:23" ht="12">
      <c r="S5379" s="505"/>
      <c r="T5379" s="505"/>
      <c r="U5379" s="505"/>
      <c r="V5379" s="505"/>
      <c r="W5379" s="505"/>
    </row>
    <row r="5380" spans="19:23" ht="12">
      <c r="S5380" s="505"/>
      <c r="T5380" s="505"/>
      <c r="U5380" s="505"/>
      <c r="V5380" s="505"/>
      <c r="W5380" s="505"/>
    </row>
    <row r="5381" spans="19:23" ht="12">
      <c r="S5381" s="505"/>
      <c r="T5381" s="505"/>
      <c r="U5381" s="505"/>
      <c r="V5381" s="505"/>
      <c r="W5381" s="505"/>
    </row>
    <row r="5382" spans="19:23" ht="12">
      <c r="S5382" s="505"/>
      <c r="T5382" s="505"/>
      <c r="U5382" s="505"/>
      <c r="V5382" s="505"/>
      <c r="W5382" s="505"/>
    </row>
    <row r="5383" spans="19:23" ht="12">
      <c r="S5383" s="505"/>
      <c r="T5383" s="505"/>
      <c r="U5383" s="505"/>
      <c r="V5383" s="505"/>
      <c r="W5383" s="505"/>
    </row>
    <row r="5384" spans="19:23" ht="12">
      <c r="S5384" s="505"/>
      <c r="T5384" s="505"/>
      <c r="U5384" s="505"/>
      <c r="V5384" s="505"/>
      <c r="W5384" s="505"/>
    </row>
    <row r="5385" spans="19:23" ht="12">
      <c r="S5385" s="505"/>
      <c r="T5385" s="505"/>
      <c r="U5385" s="505"/>
      <c r="V5385" s="505"/>
      <c r="W5385" s="505"/>
    </row>
    <row r="5386" spans="19:23" ht="12">
      <c r="S5386" s="505"/>
      <c r="T5386" s="505"/>
      <c r="U5386" s="505"/>
      <c r="V5386" s="505"/>
      <c r="W5386" s="505"/>
    </row>
    <row r="5387" spans="19:23" ht="12">
      <c r="S5387" s="505"/>
      <c r="T5387" s="505"/>
      <c r="U5387" s="505"/>
      <c r="V5387" s="505"/>
      <c r="W5387" s="505"/>
    </row>
    <row r="5388" spans="19:23" ht="12">
      <c r="S5388" s="505"/>
      <c r="T5388" s="505"/>
      <c r="U5388" s="505"/>
      <c r="V5388" s="505"/>
      <c r="W5388" s="505"/>
    </row>
    <row r="5389" spans="19:23" ht="12">
      <c r="S5389" s="505"/>
      <c r="T5389" s="505"/>
      <c r="U5389" s="505"/>
      <c r="V5389" s="505"/>
      <c r="W5389" s="505"/>
    </row>
    <row r="5390" spans="19:23" ht="12">
      <c r="S5390" s="505"/>
      <c r="T5390" s="505"/>
      <c r="U5390" s="505"/>
      <c r="V5390" s="505"/>
      <c r="W5390" s="505"/>
    </row>
    <row r="5391" spans="19:23" ht="12">
      <c r="S5391" s="505"/>
      <c r="T5391" s="505"/>
      <c r="U5391" s="505"/>
      <c r="V5391" s="505"/>
      <c r="W5391" s="505"/>
    </row>
    <row r="5392" spans="19:23" ht="12">
      <c r="S5392" s="505"/>
      <c r="T5392" s="505"/>
      <c r="U5392" s="505"/>
      <c r="V5392" s="505"/>
      <c r="W5392" s="505"/>
    </row>
    <row r="5393" spans="19:23" ht="12">
      <c r="S5393" s="505"/>
      <c r="T5393" s="505"/>
      <c r="U5393" s="505"/>
      <c r="V5393" s="505"/>
      <c r="W5393" s="505"/>
    </row>
    <row r="5394" spans="19:23" ht="12">
      <c r="S5394" s="505"/>
      <c r="T5394" s="505"/>
      <c r="U5394" s="505"/>
      <c r="V5394" s="505"/>
      <c r="W5394" s="505"/>
    </row>
    <row r="5395" spans="19:23" ht="12">
      <c r="S5395" s="505"/>
      <c r="T5395" s="505"/>
      <c r="U5395" s="505"/>
      <c r="V5395" s="505"/>
      <c r="W5395" s="505"/>
    </row>
    <row r="5396" spans="19:23" ht="12">
      <c r="S5396" s="505"/>
      <c r="T5396" s="505"/>
      <c r="U5396" s="505"/>
      <c r="V5396" s="505"/>
      <c r="W5396" s="505"/>
    </row>
    <row r="5397" spans="19:23" ht="12">
      <c r="S5397" s="505"/>
      <c r="T5397" s="505"/>
      <c r="U5397" s="505"/>
      <c r="V5397" s="505"/>
      <c r="W5397" s="505"/>
    </row>
    <row r="5398" spans="19:23" ht="12">
      <c r="S5398" s="505"/>
      <c r="T5398" s="505"/>
      <c r="U5398" s="505"/>
      <c r="V5398" s="505"/>
      <c r="W5398" s="505"/>
    </row>
    <row r="5399" spans="19:23" ht="12">
      <c r="S5399" s="505"/>
      <c r="T5399" s="505"/>
      <c r="U5399" s="505"/>
      <c r="V5399" s="505"/>
      <c r="W5399" s="505"/>
    </row>
    <row r="5400" spans="19:23" ht="12">
      <c r="S5400" s="505"/>
      <c r="T5400" s="505"/>
      <c r="U5400" s="505"/>
      <c r="V5400" s="505"/>
      <c r="W5400" s="505"/>
    </row>
    <row r="5401" spans="19:23" ht="12">
      <c r="S5401" s="505"/>
      <c r="T5401" s="505"/>
      <c r="U5401" s="505"/>
      <c r="V5401" s="505"/>
      <c r="W5401" s="505"/>
    </row>
    <row r="5402" spans="19:23" ht="12">
      <c r="S5402" s="505"/>
      <c r="T5402" s="505"/>
      <c r="U5402" s="505"/>
      <c r="V5402" s="505"/>
      <c r="W5402" s="505"/>
    </row>
    <row r="5403" spans="19:23" ht="12">
      <c r="S5403" s="505"/>
      <c r="T5403" s="505"/>
      <c r="U5403" s="505"/>
      <c r="V5403" s="505"/>
      <c r="W5403" s="505"/>
    </row>
    <row r="5404" spans="19:23" ht="12">
      <c r="S5404" s="505"/>
      <c r="T5404" s="505"/>
      <c r="U5404" s="505"/>
      <c r="V5404" s="505"/>
      <c r="W5404" s="505"/>
    </row>
    <row r="5405" spans="19:23" ht="12">
      <c r="S5405" s="505"/>
      <c r="T5405" s="505"/>
      <c r="U5405" s="505"/>
      <c r="V5405" s="505"/>
      <c r="W5405" s="505"/>
    </row>
    <row r="5406" spans="19:23" ht="12">
      <c r="S5406" s="505"/>
      <c r="T5406" s="505"/>
      <c r="U5406" s="505"/>
      <c r="V5406" s="505"/>
      <c r="W5406" s="505"/>
    </row>
    <row r="5407" spans="19:23" ht="12">
      <c r="S5407" s="505"/>
      <c r="T5407" s="505"/>
      <c r="U5407" s="505"/>
      <c r="V5407" s="505"/>
      <c r="W5407" s="505"/>
    </row>
    <row r="5408" spans="19:23" ht="12">
      <c r="S5408" s="505"/>
      <c r="T5408" s="505"/>
      <c r="U5408" s="505"/>
      <c r="V5408" s="505"/>
      <c r="W5408" s="505"/>
    </row>
    <row r="5409" spans="19:23" ht="12">
      <c r="S5409" s="505"/>
      <c r="T5409" s="505"/>
      <c r="U5409" s="505"/>
      <c r="V5409" s="505"/>
      <c r="W5409" s="505"/>
    </row>
    <row r="5410" spans="19:23" ht="12">
      <c r="S5410" s="505"/>
      <c r="T5410" s="505"/>
      <c r="U5410" s="505"/>
      <c r="V5410" s="505"/>
      <c r="W5410" s="505"/>
    </row>
    <row r="5411" spans="19:23" ht="12">
      <c r="S5411" s="505"/>
      <c r="T5411" s="505"/>
      <c r="U5411" s="505"/>
      <c r="V5411" s="505"/>
      <c r="W5411" s="505"/>
    </row>
    <row r="5412" spans="19:23" ht="12">
      <c r="S5412" s="505"/>
      <c r="T5412" s="505"/>
      <c r="U5412" s="505"/>
      <c r="V5412" s="505"/>
      <c r="W5412" s="505"/>
    </row>
    <row r="5413" spans="19:23" ht="12">
      <c r="S5413" s="505"/>
      <c r="T5413" s="505"/>
      <c r="U5413" s="505"/>
      <c r="V5413" s="505"/>
      <c r="W5413" s="505"/>
    </row>
    <row r="5414" spans="19:23" ht="12">
      <c r="S5414" s="505"/>
      <c r="T5414" s="505"/>
      <c r="U5414" s="505"/>
      <c r="V5414" s="505"/>
      <c r="W5414" s="505"/>
    </row>
    <row r="5415" spans="19:23" ht="12">
      <c r="S5415" s="505"/>
      <c r="T5415" s="505"/>
      <c r="U5415" s="505"/>
      <c r="V5415" s="505"/>
      <c r="W5415" s="505"/>
    </row>
    <row r="5416" spans="19:23" ht="12">
      <c r="S5416" s="505"/>
      <c r="T5416" s="505"/>
      <c r="U5416" s="505"/>
      <c r="V5416" s="505"/>
      <c r="W5416" s="505"/>
    </row>
    <row r="5417" spans="19:23" ht="12">
      <c r="S5417" s="505"/>
      <c r="T5417" s="505"/>
      <c r="U5417" s="505"/>
      <c r="V5417" s="505"/>
      <c r="W5417" s="505"/>
    </row>
    <row r="5418" spans="19:23" ht="12">
      <c r="S5418" s="505"/>
      <c r="T5418" s="505"/>
      <c r="U5418" s="505"/>
      <c r="V5418" s="505"/>
      <c r="W5418" s="505"/>
    </row>
    <row r="5419" spans="19:23" ht="12">
      <c r="S5419" s="505"/>
      <c r="T5419" s="505"/>
      <c r="U5419" s="505"/>
      <c r="V5419" s="505"/>
      <c r="W5419" s="505"/>
    </row>
    <row r="5420" spans="19:23" ht="12">
      <c r="S5420" s="505"/>
      <c r="T5420" s="505"/>
      <c r="U5420" s="505"/>
      <c r="V5420" s="505"/>
      <c r="W5420" s="505"/>
    </row>
    <row r="5421" spans="19:23" ht="12">
      <c r="S5421" s="505"/>
      <c r="T5421" s="505"/>
      <c r="U5421" s="505"/>
      <c r="V5421" s="505"/>
      <c r="W5421" s="505"/>
    </row>
    <row r="5422" spans="19:23" ht="12">
      <c r="S5422" s="505"/>
      <c r="T5422" s="505"/>
      <c r="U5422" s="505"/>
      <c r="V5422" s="505"/>
      <c r="W5422" s="505"/>
    </row>
    <row r="5423" spans="19:23" ht="12">
      <c r="S5423" s="505"/>
      <c r="T5423" s="505"/>
      <c r="U5423" s="505"/>
      <c r="V5423" s="505"/>
      <c r="W5423" s="505"/>
    </row>
    <row r="5424" spans="19:23" ht="12">
      <c r="S5424" s="505"/>
      <c r="T5424" s="505"/>
      <c r="U5424" s="505"/>
      <c r="V5424" s="505"/>
      <c r="W5424" s="505"/>
    </row>
    <row r="5425" spans="19:23" ht="12">
      <c r="S5425" s="505"/>
      <c r="T5425" s="505"/>
      <c r="U5425" s="505"/>
      <c r="V5425" s="505"/>
      <c r="W5425" s="505"/>
    </row>
    <row r="5426" spans="19:23" ht="12">
      <c r="S5426" s="505"/>
      <c r="T5426" s="505"/>
      <c r="U5426" s="505"/>
      <c r="V5426" s="505"/>
      <c r="W5426" s="505"/>
    </row>
    <row r="5427" spans="19:23" ht="12">
      <c r="S5427" s="505"/>
      <c r="T5427" s="505"/>
      <c r="U5427" s="505"/>
      <c r="V5427" s="505"/>
      <c r="W5427" s="505"/>
    </row>
    <row r="5428" spans="19:23" ht="12">
      <c r="S5428" s="505"/>
      <c r="T5428" s="505"/>
      <c r="U5428" s="505"/>
      <c r="V5428" s="505"/>
      <c r="W5428" s="505"/>
    </row>
    <row r="5429" spans="19:23" ht="12">
      <c r="S5429" s="505"/>
      <c r="T5429" s="505"/>
      <c r="U5429" s="505"/>
      <c r="V5429" s="505"/>
      <c r="W5429" s="505"/>
    </row>
    <row r="5430" spans="19:23" ht="12">
      <c r="S5430" s="505"/>
      <c r="T5430" s="505"/>
      <c r="U5430" s="505"/>
      <c r="V5430" s="505"/>
      <c r="W5430" s="505"/>
    </row>
    <row r="5431" spans="19:23" ht="12">
      <c r="S5431" s="505"/>
      <c r="T5431" s="505"/>
      <c r="U5431" s="505"/>
      <c r="V5431" s="505"/>
      <c r="W5431" s="505"/>
    </row>
    <row r="5432" spans="19:23" ht="12">
      <c r="S5432" s="505"/>
      <c r="T5432" s="505"/>
      <c r="U5432" s="505"/>
      <c r="V5432" s="505"/>
      <c r="W5432" s="505"/>
    </row>
    <row r="5433" spans="19:23" ht="12">
      <c r="S5433" s="505"/>
      <c r="T5433" s="505"/>
      <c r="U5433" s="505"/>
      <c r="V5433" s="505"/>
      <c r="W5433" s="505"/>
    </row>
    <row r="5434" spans="19:23" ht="12">
      <c r="S5434" s="505"/>
      <c r="T5434" s="505"/>
      <c r="U5434" s="505"/>
      <c r="V5434" s="505"/>
      <c r="W5434" s="505"/>
    </row>
    <row r="5435" spans="19:23" ht="12">
      <c r="S5435" s="505"/>
      <c r="T5435" s="505"/>
      <c r="U5435" s="505"/>
      <c r="V5435" s="505"/>
      <c r="W5435" s="505"/>
    </row>
    <row r="5436" spans="19:23" ht="12">
      <c r="S5436" s="505"/>
      <c r="T5436" s="505"/>
      <c r="U5436" s="505"/>
      <c r="V5436" s="505"/>
      <c r="W5436" s="505"/>
    </row>
    <row r="5437" spans="19:23" ht="12">
      <c r="S5437" s="505"/>
      <c r="T5437" s="505"/>
      <c r="U5437" s="505"/>
      <c r="V5437" s="505"/>
      <c r="W5437" s="505"/>
    </row>
    <row r="5438" spans="19:23" ht="12">
      <c r="S5438" s="505"/>
      <c r="T5438" s="505"/>
      <c r="U5438" s="505"/>
      <c r="V5438" s="505"/>
      <c r="W5438" s="505"/>
    </row>
    <row r="5439" spans="19:23" ht="12">
      <c r="S5439" s="505"/>
      <c r="T5439" s="505"/>
      <c r="U5439" s="505"/>
      <c r="V5439" s="505"/>
      <c r="W5439" s="505"/>
    </row>
    <row r="5440" spans="19:23" ht="12">
      <c r="S5440" s="505"/>
      <c r="T5440" s="505"/>
      <c r="U5440" s="505"/>
      <c r="V5440" s="505"/>
      <c r="W5440" s="505"/>
    </row>
    <row r="5441" spans="19:23" ht="12">
      <c r="S5441" s="505"/>
      <c r="T5441" s="505"/>
      <c r="U5441" s="505"/>
      <c r="V5441" s="505"/>
      <c r="W5441" s="505"/>
    </row>
    <row r="5442" spans="19:23" ht="12">
      <c r="S5442" s="505"/>
      <c r="T5442" s="505"/>
      <c r="U5442" s="505"/>
      <c r="V5442" s="505"/>
      <c r="W5442" s="505"/>
    </row>
    <row r="5443" spans="19:23" ht="12">
      <c r="S5443" s="505"/>
      <c r="T5443" s="505"/>
      <c r="U5443" s="505"/>
      <c r="V5443" s="505"/>
      <c r="W5443" s="505"/>
    </row>
    <row r="5444" spans="19:23" ht="12">
      <c r="S5444" s="505"/>
      <c r="T5444" s="505"/>
      <c r="U5444" s="505"/>
      <c r="V5444" s="505"/>
      <c r="W5444" s="505"/>
    </row>
    <row r="5445" spans="19:23" ht="12">
      <c r="S5445" s="505"/>
      <c r="T5445" s="505"/>
      <c r="U5445" s="505"/>
      <c r="V5445" s="505"/>
      <c r="W5445" s="505"/>
    </row>
    <row r="5446" spans="19:23" ht="12">
      <c r="S5446" s="505"/>
      <c r="T5446" s="505"/>
      <c r="U5446" s="505"/>
      <c r="V5446" s="505"/>
      <c r="W5446" s="505"/>
    </row>
    <row r="5447" spans="19:23" ht="12">
      <c r="S5447" s="505"/>
      <c r="T5447" s="505"/>
      <c r="U5447" s="505"/>
      <c r="V5447" s="505"/>
      <c r="W5447" s="505"/>
    </row>
    <row r="5448" spans="19:23" ht="12">
      <c r="S5448" s="505"/>
      <c r="T5448" s="505"/>
      <c r="U5448" s="505"/>
      <c r="V5448" s="505"/>
      <c r="W5448" s="505"/>
    </row>
    <row r="5449" spans="19:23" ht="12">
      <c r="S5449" s="505"/>
      <c r="T5449" s="505"/>
      <c r="U5449" s="505"/>
      <c r="V5449" s="505"/>
      <c r="W5449" s="505"/>
    </row>
    <row r="5450" spans="19:23" ht="12">
      <c r="S5450" s="505"/>
      <c r="T5450" s="505"/>
      <c r="U5450" s="505"/>
      <c r="V5450" s="505"/>
      <c r="W5450" s="505"/>
    </row>
    <row r="5451" spans="19:23" ht="12">
      <c r="S5451" s="505"/>
      <c r="T5451" s="505"/>
      <c r="U5451" s="505"/>
      <c r="V5451" s="505"/>
      <c r="W5451" s="505"/>
    </row>
    <row r="5452" spans="19:23" ht="12">
      <c r="S5452" s="505"/>
      <c r="T5452" s="505"/>
      <c r="U5452" s="505"/>
      <c r="V5452" s="505"/>
      <c r="W5452" s="505"/>
    </row>
    <row r="5453" spans="19:23" ht="12">
      <c r="S5453" s="505"/>
      <c r="T5453" s="505"/>
      <c r="U5453" s="505"/>
      <c r="V5453" s="505"/>
      <c r="W5453" s="505"/>
    </row>
    <row r="5454" spans="19:23" ht="12">
      <c r="S5454" s="505"/>
      <c r="T5454" s="505"/>
      <c r="U5454" s="505"/>
      <c r="V5454" s="505"/>
      <c r="W5454" s="505"/>
    </row>
    <row r="5455" spans="19:23" ht="12">
      <c r="S5455" s="505"/>
      <c r="T5455" s="505"/>
      <c r="U5455" s="505"/>
      <c r="V5455" s="505"/>
      <c r="W5455" s="505"/>
    </row>
    <row r="5456" spans="19:23" ht="12">
      <c r="S5456" s="505"/>
      <c r="T5456" s="505"/>
      <c r="U5456" s="505"/>
      <c r="V5456" s="505"/>
      <c r="W5456" s="505"/>
    </row>
    <row r="5457" spans="19:23" ht="12">
      <c r="S5457" s="505"/>
      <c r="T5457" s="505"/>
      <c r="U5457" s="505"/>
      <c r="V5457" s="505"/>
      <c r="W5457" s="505"/>
    </row>
    <row r="5458" spans="19:23" ht="12">
      <c r="S5458" s="505"/>
      <c r="T5458" s="505"/>
      <c r="U5458" s="505"/>
      <c r="V5458" s="505"/>
      <c r="W5458" s="505"/>
    </row>
    <row r="5459" spans="19:23" ht="12">
      <c r="S5459" s="505"/>
      <c r="T5459" s="505"/>
      <c r="U5459" s="505"/>
      <c r="V5459" s="505"/>
      <c r="W5459" s="505"/>
    </row>
    <row r="5460" spans="19:23" ht="12">
      <c r="S5460" s="505"/>
      <c r="T5460" s="505"/>
      <c r="U5460" s="505"/>
      <c r="V5460" s="505"/>
      <c r="W5460" s="505"/>
    </row>
    <row r="5461" spans="19:23" ht="12">
      <c r="S5461" s="505"/>
      <c r="T5461" s="505"/>
      <c r="U5461" s="505"/>
      <c r="V5461" s="505"/>
      <c r="W5461" s="505"/>
    </row>
    <row r="5462" spans="19:23" ht="12">
      <c r="S5462" s="505"/>
      <c r="T5462" s="505"/>
      <c r="U5462" s="505"/>
      <c r="V5462" s="505"/>
      <c r="W5462" s="505"/>
    </row>
    <row r="5463" spans="19:23" ht="12">
      <c r="S5463" s="505"/>
      <c r="T5463" s="505"/>
      <c r="U5463" s="505"/>
      <c r="V5463" s="505"/>
      <c r="W5463" s="505"/>
    </row>
    <row r="5464" spans="19:23" ht="12">
      <c r="S5464" s="505"/>
      <c r="T5464" s="505"/>
      <c r="U5464" s="505"/>
      <c r="V5464" s="505"/>
      <c r="W5464" s="505"/>
    </row>
    <row r="5465" spans="19:23" ht="12">
      <c r="S5465" s="505"/>
      <c r="T5465" s="505"/>
      <c r="U5465" s="505"/>
      <c r="V5465" s="505"/>
      <c r="W5465" s="505"/>
    </row>
    <row r="5466" spans="19:23" ht="12">
      <c r="S5466" s="505"/>
      <c r="T5466" s="505"/>
      <c r="U5466" s="505"/>
      <c r="V5466" s="505"/>
      <c r="W5466" s="505"/>
    </row>
    <row r="5467" spans="19:23" ht="12">
      <c r="S5467" s="505"/>
      <c r="T5467" s="505"/>
      <c r="U5467" s="505"/>
      <c r="V5467" s="505"/>
      <c r="W5467" s="505"/>
    </row>
    <row r="5468" spans="19:23" ht="12">
      <c r="S5468" s="505"/>
      <c r="T5468" s="505"/>
      <c r="U5468" s="505"/>
      <c r="V5468" s="505"/>
      <c r="W5468" s="505"/>
    </row>
    <row r="5469" spans="19:23" ht="12">
      <c r="S5469" s="505"/>
      <c r="T5469" s="505"/>
      <c r="U5469" s="505"/>
      <c r="V5469" s="505"/>
      <c r="W5469" s="505"/>
    </row>
    <row r="5470" spans="19:23" ht="12">
      <c r="S5470" s="505"/>
      <c r="T5470" s="505"/>
      <c r="U5470" s="505"/>
      <c r="V5470" s="505"/>
      <c r="W5470" s="505"/>
    </row>
    <row r="5471" spans="19:23" ht="12">
      <c r="S5471" s="505"/>
      <c r="T5471" s="505"/>
      <c r="U5471" s="505"/>
      <c r="V5471" s="505"/>
      <c r="W5471" s="505"/>
    </row>
    <row r="5472" spans="19:23" ht="12">
      <c r="S5472" s="505"/>
      <c r="T5472" s="505"/>
      <c r="U5472" s="505"/>
      <c r="V5472" s="505"/>
      <c r="W5472" s="505"/>
    </row>
    <row r="5473" spans="19:23" ht="12">
      <c r="S5473" s="505"/>
      <c r="T5473" s="505"/>
      <c r="U5473" s="505"/>
      <c r="V5473" s="505"/>
      <c r="W5473" s="505"/>
    </row>
    <row r="5474" spans="19:23" ht="12">
      <c r="S5474" s="505"/>
      <c r="T5474" s="505"/>
      <c r="U5474" s="505"/>
      <c r="V5474" s="505"/>
      <c r="W5474" s="505"/>
    </row>
    <row r="5475" spans="19:23" ht="12">
      <c r="S5475" s="505"/>
      <c r="T5475" s="505"/>
      <c r="U5475" s="505"/>
      <c r="V5475" s="505"/>
      <c r="W5475" s="505"/>
    </row>
    <row r="5476" spans="19:23" ht="12">
      <c r="S5476" s="505"/>
      <c r="T5476" s="505"/>
      <c r="U5476" s="505"/>
      <c r="V5476" s="505"/>
      <c r="W5476" s="505"/>
    </row>
    <row r="5477" spans="19:23" ht="12">
      <c r="S5477" s="505"/>
      <c r="T5477" s="505"/>
      <c r="U5477" s="505"/>
      <c r="V5477" s="505"/>
      <c r="W5477" s="505"/>
    </row>
    <row r="5478" spans="19:23" ht="12">
      <c r="S5478" s="505"/>
      <c r="T5478" s="505"/>
      <c r="U5478" s="505"/>
      <c r="V5478" s="505"/>
      <c r="W5478" s="505"/>
    </row>
    <row r="5479" spans="19:23" ht="12">
      <c r="S5479" s="505"/>
      <c r="T5479" s="505"/>
      <c r="U5479" s="505"/>
      <c r="V5479" s="505"/>
      <c r="W5479" s="505"/>
    </row>
    <row r="5480" spans="19:23" ht="12">
      <c r="S5480" s="505"/>
      <c r="T5480" s="505"/>
      <c r="U5480" s="505"/>
      <c r="V5480" s="505"/>
      <c r="W5480" s="505"/>
    </row>
    <row r="5481" spans="19:23" ht="12">
      <c r="S5481" s="505"/>
      <c r="T5481" s="505"/>
      <c r="U5481" s="505"/>
      <c r="V5481" s="505"/>
      <c r="W5481" s="505"/>
    </row>
    <row r="5482" spans="19:23" ht="12">
      <c r="S5482" s="505"/>
      <c r="T5482" s="505"/>
      <c r="U5482" s="505"/>
      <c r="V5482" s="505"/>
      <c r="W5482" s="505"/>
    </row>
    <row r="5483" spans="19:23" ht="12">
      <c r="S5483" s="505"/>
      <c r="T5483" s="505"/>
      <c r="U5483" s="505"/>
      <c r="V5483" s="505"/>
      <c r="W5483" s="505"/>
    </row>
    <row r="5484" spans="19:23" ht="12">
      <c r="S5484" s="505"/>
      <c r="T5484" s="505"/>
      <c r="U5484" s="505"/>
      <c r="V5484" s="505"/>
      <c r="W5484" s="505"/>
    </row>
    <row r="5485" spans="19:23" ht="12">
      <c r="S5485" s="505"/>
      <c r="T5485" s="505"/>
      <c r="U5485" s="505"/>
      <c r="V5485" s="505"/>
      <c r="W5485" s="505"/>
    </row>
    <row r="5486" spans="19:23" ht="12">
      <c r="S5486" s="505"/>
      <c r="T5486" s="505"/>
      <c r="U5486" s="505"/>
      <c r="V5486" s="505"/>
      <c r="W5486" s="505"/>
    </row>
    <row r="5487" spans="19:23" ht="12">
      <c r="S5487" s="505"/>
      <c r="T5487" s="505"/>
      <c r="U5487" s="505"/>
      <c r="V5487" s="505"/>
      <c r="W5487" s="505"/>
    </row>
    <row r="5488" spans="19:23" ht="12">
      <c r="S5488" s="505"/>
      <c r="T5488" s="505"/>
      <c r="U5488" s="505"/>
      <c r="V5488" s="505"/>
      <c r="W5488" s="505"/>
    </row>
    <row r="5489" spans="19:23" ht="12">
      <c r="S5489" s="505"/>
      <c r="T5489" s="505"/>
      <c r="U5489" s="505"/>
      <c r="V5489" s="505"/>
      <c r="W5489" s="505"/>
    </row>
    <row r="5490" spans="19:23" ht="12">
      <c r="S5490" s="505"/>
      <c r="T5490" s="505"/>
      <c r="U5490" s="505"/>
      <c r="V5490" s="505"/>
      <c r="W5490" s="505"/>
    </row>
    <row r="5491" spans="19:23" ht="12">
      <c r="S5491" s="505"/>
      <c r="T5491" s="505"/>
      <c r="U5491" s="505"/>
      <c r="V5491" s="505"/>
      <c r="W5491" s="505"/>
    </row>
    <row r="5492" spans="19:23" ht="12">
      <c r="S5492" s="505"/>
      <c r="T5492" s="505"/>
      <c r="U5492" s="505"/>
      <c r="V5492" s="505"/>
      <c r="W5492" s="505"/>
    </row>
    <row r="5493" spans="19:23" ht="12">
      <c r="S5493" s="505"/>
      <c r="T5493" s="505"/>
      <c r="U5493" s="505"/>
      <c r="V5493" s="505"/>
      <c r="W5493" s="505"/>
    </row>
    <row r="5494" spans="19:23" ht="12">
      <c r="S5494" s="505"/>
      <c r="T5494" s="505"/>
      <c r="U5494" s="505"/>
      <c r="V5494" s="505"/>
      <c r="W5494" s="505"/>
    </row>
    <row r="5495" spans="19:23" ht="12">
      <c r="S5495" s="505"/>
      <c r="T5495" s="505"/>
      <c r="U5495" s="505"/>
      <c r="V5495" s="505"/>
      <c r="W5495" s="505"/>
    </row>
    <row r="5496" spans="19:23" ht="12">
      <c r="S5496" s="505"/>
      <c r="T5496" s="505"/>
      <c r="U5496" s="505"/>
      <c r="V5496" s="505"/>
      <c r="W5496" s="505"/>
    </row>
    <row r="5497" spans="19:23" ht="12">
      <c r="S5497" s="505"/>
      <c r="T5497" s="505"/>
      <c r="U5497" s="505"/>
      <c r="V5497" s="505"/>
      <c r="W5497" s="505"/>
    </row>
    <row r="5498" spans="19:23" ht="12">
      <c r="S5498" s="505"/>
      <c r="T5498" s="505"/>
      <c r="U5498" s="505"/>
      <c r="V5498" s="505"/>
      <c r="W5498" s="505"/>
    </row>
    <row r="5499" spans="19:23" ht="12">
      <c r="S5499" s="505"/>
      <c r="T5499" s="505"/>
      <c r="U5499" s="505"/>
      <c r="V5499" s="505"/>
      <c r="W5499" s="505"/>
    </row>
    <row r="5500" spans="19:23" ht="12">
      <c r="S5500" s="505"/>
      <c r="T5500" s="505"/>
      <c r="U5500" s="505"/>
      <c r="V5500" s="505"/>
      <c r="W5500" s="505"/>
    </row>
    <row r="5501" spans="19:23" ht="12">
      <c r="S5501" s="505"/>
      <c r="T5501" s="505"/>
      <c r="U5501" s="505"/>
      <c r="V5501" s="505"/>
      <c r="W5501" s="505"/>
    </row>
    <row r="5502" spans="19:23" ht="12">
      <c r="S5502" s="505"/>
      <c r="T5502" s="505"/>
      <c r="U5502" s="505"/>
      <c r="V5502" s="505"/>
      <c r="W5502" s="505"/>
    </row>
    <row r="5503" spans="19:23" ht="12">
      <c r="S5503" s="505"/>
      <c r="T5503" s="505"/>
      <c r="U5503" s="505"/>
      <c r="V5503" s="505"/>
      <c r="W5503" s="505"/>
    </row>
    <row r="5504" spans="19:23" ht="12">
      <c r="S5504" s="505"/>
      <c r="T5504" s="505"/>
      <c r="U5504" s="505"/>
      <c r="V5504" s="505"/>
      <c r="W5504" s="505"/>
    </row>
    <row r="5505" spans="19:23" ht="12">
      <c r="S5505" s="505"/>
      <c r="T5505" s="505"/>
      <c r="U5505" s="505"/>
      <c r="V5505" s="505"/>
      <c r="W5505" s="505"/>
    </row>
    <row r="5506" spans="19:23" ht="12">
      <c r="S5506" s="505"/>
      <c r="T5506" s="505"/>
      <c r="U5506" s="505"/>
      <c r="V5506" s="505"/>
      <c r="W5506" s="505"/>
    </row>
    <row r="5507" spans="19:23" ht="12">
      <c r="S5507" s="505"/>
      <c r="T5507" s="505"/>
      <c r="U5507" s="505"/>
      <c r="V5507" s="505"/>
      <c r="W5507" s="505"/>
    </row>
    <row r="5508" spans="19:23" ht="12">
      <c r="S5508" s="505"/>
      <c r="T5508" s="505"/>
      <c r="U5508" s="505"/>
      <c r="V5508" s="505"/>
      <c r="W5508" s="505"/>
    </row>
    <row r="5509" spans="19:23" ht="12">
      <c r="S5509" s="505"/>
      <c r="T5509" s="505"/>
      <c r="U5509" s="505"/>
      <c r="V5509" s="505"/>
      <c r="W5509" s="505"/>
    </row>
    <row r="5510" spans="19:23" ht="12">
      <c r="S5510" s="505"/>
      <c r="T5510" s="505"/>
      <c r="U5510" s="505"/>
      <c r="V5510" s="505"/>
      <c r="W5510" s="505"/>
    </row>
    <row r="5511" spans="19:23" ht="12">
      <c r="S5511" s="505"/>
      <c r="T5511" s="505"/>
      <c r="U5511" s="505"/>
      <c r="V5511" s="505"/>
      <c r="W5511" s="505"/>
    </row>
    <row r="5512" spans="19:23" ht="12">
      <c r="S5512" s="505"/>
      <c r="T5512" s="505"/>
      <c r="U5512" s="505"/>
      <c r="V5512" s="505"/>
      <c r="W5512" s="505"/>
    </row>
    <row r="5513" spans="19:23" ht="12">
      <c r="S5513" s="505"/>
      <c r="T5513" s="505"/>
      <c r="U5513" s="505"/>
      <c r="V5513" s="505"/>
      <c r="W5513" s="505"/>
    </row>
    <row r="5514" spans="19:23" ht="12">
      <c r="S5514" s="505"/>
      <c r="T5514" s="505"/>
      <c r="U5514" s="505"/>
      <c r="V5514" s="505"/>
      <c r="W5514" s="505"/>
    </row>
    <row r="5515" spans="19:23" ht="12">
      <c r="S5515" s="505"/>
      <c r="T5515" s="505"/>
      <c r="U5515" s="505"/>
      <c r="V5515" s="505"/>
      <c r="W5515" s="505"/>
    </row>
    <row r="5516" spans="19:23" ht="12">
      <c r="S5516" s="505"/>
      <c r="T5516" s="505"/>
      <c r="U5516" s="505"/>
      <c r="V5516" s="505"/>
      <c r="W5516" s="505"/>
    </row>
    <row r="5517" spans="19:23" ht="12">
      <c r="S5517" s="505"/>
      <c r="T5517" s="505"/>
      <c r="U5517" s="505"/>
      <c r="V5517" s="505"/>
      <c r="W5517" s="505"/>
    </row>
    <row r="5518" spans="19:23" ht="12">
      <c r="S5518" s="505"/>
      <c r="T5518" s="505"/>
      <c r="U5518" s="505"/>
      <c r="V5518" s="505"/>
      <c r="W5518" s="505"/>
    </row>
    <row r="5519" spans="19:23" ht="12">
      <c r="S5519" s="505"/>
      <c r="T5519" s="505"/>
      <c r="U5519" s="505"/>
      <c r="V5519" s="505"/>
      <c r="W5519" s="505"/>
    </row>
    <row r="5520" spans="19:23" ht="12">
      <c r="S5520" s="505"/>
      <c r="T5520" s="505"/>
      <c r="U5520" s="505"/>
      <c r="V5520" s="505"/>
      <c r="W5520" s="505"/>
    </row>
    <row r="5521" spans="19:23" ht="12">
      <c r="S5521" s="505"/>
      <c r="T5521" s="505"/>
      <c r="U5521" s="505"/>
      <c r="V5521" s="505"/>
      <c r="W5521" s="505"/>
    </row>
    <row r="5522" spans="19:23" ht="12">
      <c r="S5522" s="505"/>
      <c r="T5522" s="505"/>
      <c r="U5522" s="505"/>
      <c r="V5522" s="505"/>
      <c r="W5522" s="505"/>
    </row>
    <row r="5523" spans="19:23" ht="12">
      <c r="S5523" s="505"/>
      <c r="T5523" s="505"/>
      <c r="U5523" s="505"/>
      <c r="V5523" s="505"/>
      <c r="W5523" s="505"/>
    </row>
    <row r="5524" spans="19:23" ht="12">
      <c r="S5524" s="505"/>
      <c r="T5524" s="505"/>
      <c r="U5524" s="505"/>
      <c r="V5524" s="505"/>
      <c r="W5524" s="505"/>
    </row>
    <row r="5525" spans="19:23" ht="12">
      <c r="S5525" s="505"/>
      <c r="T5525" s="505"/>
      <c r="U5525" s="505"/>
      <c r="V5525" s="505"/>
      <c r="W5525" s="505"/>
    </row>
    <row r="5526" spans="19:23" ht="12">
      <c r="S5526" s="505"/>
      <c r="T5526" s="505"/>
      <c r="U5526" s="505"/>
      <c r="V5526" s="505"/>
      <c r="W5526" s="505"/>
    </row>
    <row r="5527" spans="19:23" ht="12">
      <c r="S5527" s="505"/>
      <c r="T5527" s="505"/>
      <c r="U5527" s="505"/>
      <c r="V5527" s="505"/>
      <c r="W5527" s="505"/>
    </row>
    <row r="5528" spans="19:23" ht="12">
      <c r="S5528" s="505"/>
      <c r="T5528" s="505"/>
      <c r="U5528" s="505"/>
      <c r="V5528" s="505"/>
      <c r="W5528" s="505"/>
    </row>
    <row r="5529" spans="19:23" ht="12">
      <c r="S5529" s="505"/>
      <c r="T5529" s="505"/>
      <c r="U5529" s="505"/>
      <c r="V5529" s="505"/>
      <c r="W5529" s="505"/>
    </row>
    <row r="5530" spans="19:23" ht="12">
      <c r="S5530" s="505"/>
      <c r="T5530" s="505"/>
      <c r="U5530" s="505"/>
      <c r="V5530" s="505"/>
      <c r="W5530" s="505"/>
    </row>
    <row r="5531" spans="19:23" ht="12">
      <c r="S5531" s="505"/>
      <c r="T5531" s="505"/>
      <c r="U5531" s="505"/>
      <c r="V5531" s="505"/>
      <c r="W5531" s="505"/>
    </row>
    <row r="5532" spans="19:23" ht="12">
      <c r="S5532" s="505"/>
      <c r="T5532" s="505"/>
      <c r="U5532" s="505"/>
      <c r="V5532" s="505"/>
      <c r="W5532" s="505"/>
    </row>
    <row r="5533" spans="19:23" ht="12">
      <c r="S5533" s="505"/>
      <c r="T5533" s="505"/>
      <c r="U5533" s="505"/>
      <c r="V5533" s="505"/>
      <c r="W5533" s="505"/>
    </row>
    <row r="5534" spans="19:23" ht="12">
      <c r="S5534" s="505"/>
      <c r="T5534" s="505"/>
      <c r="U5534" s="505"/>
      <c r="V5534" s="505"/>
      <c r="W5534" s="505"/>
    </row>
    <row r="5535" spans="19:23" ht="12">
      <c r="S5535" s="505"/>
      <c r="T5535" s="505"/>
      <c r="U5535" s="505"/>
      <c r="V5535" s="505"/>
      <c r="W5535" s="505"/>
    </row>
    <row r="5536" spans="19:23" ht="12">
      <c r="S5536" s="505"/>
      <c r="T5536" s="505"/>
      <c r="U5536" s="505"/>
      <c r="V5536" s="505"/>
      <c r="W5536" s="505"/>
    </row>
    <row r="5537" spans="19:23" ht="12">
      <c r="S5537" s="505"/>
      <c r="T5537" s="505"/>
      <c r="U5537" s="505"/>
      <c r="V5537" s="505"/>
      <c r="W5537" s="505"/>
    </row>
    <row r="5538" spans="19:23" ht="12">
      <c r="S5538" s="505"/>
      <c r="T5538" s="505"/>
      <c r="U5538" s="505"/>
      <c r="V5538" s="505"/>
      <c r="W5538" s="505"/>
    </row>
    <row r="5539" spans="19:23" ht="12">
      <c r="S5539" s="505"/>
      <c r="T5539" s="505"/>
      <c r="U5539" s="505"/>
      <c r="V5539" s="505"/>
      <c r="W5539" s="505"/>
    </row>
    <row r="5540" spans="19:23" ht="12">
      <c r="S5540" s="505"/>
      <c r="T5540" s="505"/>
      <c r="U5540" s="505"/>
      <c r="V5540" s="505"/>
      <c r="W5540" s="505"/>
    </row>
    <row r="5541" spans="19:23" ht="12">
      <c r="S5541" s="505"/>
      <c r="T5541" s="505"/>
      <c r="U5541" s="505"/>
      <c r="V5541" s="505"/>
      <c r="W5541" s="505"/>
    </row>
    <row r="5542" spans="19:23" ht="12">
      <c r="S5542" s="505"/>
      <c r="T5542" s="505"/>
      <c r="U5542" s="505"/>
      <c r="V5542" s="505"/>
      <c r="W5542" s="505"/>
    </row>
    <row r="5543" spans="19:23" ht="12">
      <c r="S5543" s="505"/>
      <c r="T5543" s="505"/>
      <c r="U5543" s="505"/>
      <c r="V5543" s="505"/>
      <c r="W5543" s="505"/>
    </row>
    <row r="5544" spans="19:23" ht="12">
      <c r="S5544" s="505"/>
      <c r="T5544" s="505"/>
      <c r="U5544" s="505"/>
      <c r="V5544" s="505"/>
      <c r="W5544" s="505"/>
    </row>
    <row r="5545" spans="19:23" ht="12">
      <c r="S5545" s="505"/>
      <c r="T5545" s="505"/>
      <c r="U5545" s="505"/>
      <c r="V5545" s="505"/>
      <c r="W5545" s="505"/>
    </row>
    <row r="5546" spans="19:23" ht="12">
      <c r="S5546" s="505"/>
      <c r="T5546" s="505"/>
      <c r="U5546" s="505"/>
      <c r="V5546" s="505"/>
      <c r="W5546" s="505"/>
    </row>
    <row r="5547" spans="19:23" ht="12">
      <c r="S5547" s="505"/>
      <c r="T5547" s="505"/>
      <c r="U5547" s="505"/>
      <c r="V5547" s="505"/>
      <c r="W5547" s="505"/>
    </row>
    <row r="5548" spans="19:23" ht="12">
      <c r="S5548" s="505"/>
      <c r="T5548" s="505"/>
      <c r="U5548" s="505"/>
      <c r="V5548" s="505"/>
      <c r="W5548" s="505"/>
    </row>
    <row r="5549" spans="19:23" ht="12">
      <c r="S5549" s="505"/>
      <c r="T5549" s="505"/>
      <c r="U5549" s="505"/>
      <c r="V5549" s="505"/>
      <c r="W5549" s="505"/>
    </row>
    <row r="5550" spans="19:23" ht="12">
      <c r="S5550" s="505"/>
      <c r="T5550" s="505"/>
      <c r="U5550" s="505"/>
      <c r="V5550" s="505"/>
      <c r="W5550" s="505"/>
    </row>
    <row r="5551" spans="19:23" ht="12">
      <c r="S5551" s="505"/>
      <c r="T5551" s="505"/>
      <c r="U5551" s="505"/>
      <c r="V5551" s="505"/>
      <c r="W5551" s="505"/>
    </row>
    <row r="5552" spans="19:23" ht="12">
      <c r="S5552" s="505"/>
      <c r="T5552" s="505"/>
      <c r="U5552" s="505"/>
      <c r="V5552" s="505"/>
      <c r="W5552" s="505"/>
    </row>
    <row r="5553" spans="19:23" ht="12">
      <c r="S5553" s="505"/>
      <c r="T5553" s="505"/>
      <c r="U5553" s="505"/>
      <c r="V5553" s="505"/>
      <c r="W5553" s="505"/>
    </row>
    <row r="5554" spans="19:23" ht="12">
      <c r="S5554" s="505"/>
      <c r="T5554" s="505"/>
      <c r="U5554" s="505"/>
      <c r="V5554" s="505"/>
      <c r="W5554" s="505"/>
    </row>
    <row r="5555" spans="19:23" ht="12">
      <c r="S5555" s="505"/>
      <c r="T5555" s="505"/>
      <c r="U5555" s="505"/>
      <c r="V5555" s="505"/>
      <c r="W5555" s="505"/>
    </row>
    <row r="5556" spans="19:23" ht="12">
      <c r="S5556" s="505"/>
      <c r="T5556" s="505"/>
      <c r="U5556" s="505"/>
      <c r="V5556" s="505"/>
      <c r="W5556" s="505"/>
    </row>
    <row r="5557" spans="19:23" ht="12">
      <c r="S5557" s="505"/>
      <c r="T5557" s="505"/>
      <c r="U5557" s="505"/>
      <c r="V5557" s="505"/>
      <c r="W5557" s="505"/>
    </row>
    <row r="5558" spans="19:23" ht="12">
      <c r="S5558" s="505"/>
      <c r="T5558" s="505"/>
      <c r="U5558" s="505"/>
      <c r="V5558" s="505"/>
      <c r="W5558" s="505"/>
    </row>
    <row r="5559" spans="19:23" ht="12">
      <c r="S5559" s="505"/>
      <c r="T5559" s="505"/>
      <c r="U5559" s="505"/>
      <c r="V5559" s="505"/>
      <c r="W5559" s="505"/>
    </row>
    <row r="5560" spans="19:23" ht="12">
      <c r="S5560" s="505"/>
      <c r="T5560" s="505"/>
      <c r="U5560" s="505"/>
      <c r="V5560" s="505"/>
      <c r="W5560" s="505"/>
    </row>
    <row r="5561" spans="19:23" ht="12">
      <c r="S5561" s="505"/>
      <c r="T5561" s="505"/>
      <c r="U5561" s="505"/>
      <c r="V5561" s="505"/>
      <c r="W5561" s="505"/>
    </row>
    <row r="5562" spans="19:23" ht="12">
      <c r="S5562" s="505"/>
      <c r="T5562" s="505"/>
      <c r="U5562" s="505"/>
      <c r="V5562" s="505"/>
      <c r="W5562" s="505"/>
    </row>
    <row r="5563" spans="19:23" ht="12">
      <c r="S5563" s="505"/>
      <c r="T5563" s="505"/>
      <c r="U5563" s="505"/>
      <c r="V5563" s="505"/>
      <c r="W5563" s="505"/>
    </row>
    <row r="5564" spans="19:23" ht="12">
      <c r="S5564" s="505"/>
      <c r="T5564" s="505"/>
      <c r="U5564" s="505"/>
      <c r="V5564" s="505"/>
      <c r="W5564" s="505"/>
    </row>
    <row r="5565" spans="19:23" ht="12">
      <c r="S5565" s="505"/>
      <c r="T5565" s="505"/>
      <c r="U5565" s="505"/>
      <c r="V5565" s="505"/>
      <c r="W5565" s="505"/>
    </row>
    <row r="5566" spans="19:23" ht="12">
      <c r="S5566" s="505"/>
      <c r="T5566" s="505"/>
      <c r="U5566" s="505"/>
      <c r="V5566" s="505"/>
      <c r="W5566" s="505"/>
    </row>
    <row r="5567" spans="19:23" ht="12">
      <c r="S5567" s="505"/>
      <c r="T5567" s="505"/>
      <c r="U5567" s="505"/>
      <c r="V5567" s="505"/>
      <c r="W5567" s="505"/>
    </row>
    <row r="5568" spans="19:23" ht="12">
      <c r="S5568" s="505"/>
      <c r="T5568" s="505"/>
      <c r="U5568" s="505"/>
      <c r="V5568" s="505"/>
      <c r="W5568" s="505"/>
    </row>
    <row r="5569" spans="19:23" ht="12">
      <c r="S5569" s="505"/>
      <c r="T5569" s="505"/>
      <c r="U5569" s="505"/>
      <c r="V5569" s="505"/>
      <c r="W5569" s="505"/>
    </row>
    <row r="5570" spans="19:23" ht="12">
      <c r="S5570" s="505"/>
      <c r="T5570" s="505"/>
      <c r="U5570" s="505"/>
      <c r="V5570" s="505"/>
      <c r="W5570" s="505"/>
    </row>
    <row r="5571" spans="19:23" ht="12">
      <c r="S5571" s="505"/>
      <c r="T5571" s="505"/>
      <c r="U5571" s="505"/>
      <c r="V5571" s="505"/>
      <c r="W5571" s="505"/>
    </row>
    <row r="5572" spans="19:23" ht="12">
      <c r="S5572" s="505"/>
      <c r="T5572" s="505"/>
      <c r="U5572" s="505"/>
      <c r="V5572" s="505"/>
      <c r="W5572" s="505"/>
    </row>
    <row r="5573" spans="19:23" ht="12">
      <c r="S5573" s="505"/>
      <c r="T5573" s="505"/>
      <c r="U5573" s="505"/>
      <c r="V5573" s="505"/>
      <c r="W5573" s="505"/>
    </row>
    <row r="5574" spans="19:23" ht="12">
      <c r="S5574" s="505"/>
      <c r="T5574" s="505"/>
      <c r="U5574" s="505"/>
      <c r="V5574" s="505"/>
      <c r="W5574" s="505"/>
    </row>
    <row r="5575" spans="19:23" ht="12">
      <c r="S5575" s="505"/>
      <c r="T5575" s="505"/>
      <c r="U5575" s="505"/>
      <c r="V5575" s="505"/>
      <c r="W5575" s="505"/>
    </row>
    <row r="5576" spans="19:23" ht="12">
      <c r="S5576" s="505"/>
      <c r="T5576" s="505"/>
      <c r="U5576" s="505"/>
      <c r="V5576" s="505"/>
      <c r="W5576" s="505"/>
    </row>
    <row r="5577" spans="19:23" ht="12">
      <c r="S5577" s="505"/>
      <c r="T5577" s="505"/>
      <c r="U5577" s="505"/>
      <c r="V5577" s="505"/>
      <c r="W5577" s="505"/>
    </row>
    <row r="5578" spans="19:23" ht="12">
      <c r="S5578" s="505"/>
      <c r="T5578" s="505"/>
      <c r="U5578" s="505"/>
      <c r="V5578" s="505"/>
      <c r="W5578" s="505"/>
    </row>
    <row r="5579" spans="19:23" ht="12">
      <c r="S5579" s="505"/>
      <c r="T5579" s="505"/>
      <c r="U5579" s="505"/>
      <c r="V5579" s="505"/>
      <c r="W5579" s="505"/>
    </row>
    <row r="5580" spans="19:23" ht="12">
      <c r="S5580" s="505"/>
      <c r="T5580" s="505"/>
      <c r="U5580" s="505"/>
      <c r="V5580" s="505"/>
      <c r="W5580" s="505"/>
    </row>
    <row r="5581" spans="19:23" ht="12">
      <c r="S5581" s="505"/>
      <c r="T5581" s="505"/>
      <c r="U5581" s="505"/>
      <c r="V5581" s="505"/>
      <c r="W5581" s="505"/>
    </row>
    <row r="5582" spans="19:23" ht="12">
      <c r="S5582" s="505"/>
      <c r="T5582" s="505"/>
      <c r="U5582" s="505"/>
      <c r="V5582" s="505"/>
      <c r="W5582" s="505"/>
    </row>
    <row r="5583" spans="19:23" ht="12">
      <c r="S5583" s="505"/>
      <c r="T5583" s="505"/>
      <c r="U5583" s="505"/>
      <c r="V5583" s="505"/>
      <c r="W5583" s="505"/>
    </row>
    <row r="5584" spans="19:23" ht="12">
      <c r="S5584" s="505"/>
      <c r="T5584" s="505"/>
      <c r="U5584" s="505"/>
      <c r="V5584" s="505"/>
      <c r="W5584" s="505"/>
    </row>
    <row r="5585" spans="19:23" ht="12">
      <c r="S5585" s="505"/>
      <c r="T5585" s="505"/>
      <c r="U5585" s="505"/>
      <c r="V5585" s="505"/>
      <c r="W5585" s="505"/>
    </row>
    <row r="5586" spans="19:23" ht="12">
      <c r="S5586" s="505"/>
      <c r="T5586" s="505"/>
      <c r="U5586" s="505"/>
      <c r="V5586" s="505"/>
      <c r="W5586" s="505"/>
    </row>
    <row r="5587" spans="19:23" ht="12">
      <c r="S5587" s="505"/>
      <c r="T5587" s="505"/>
      <c r="U5587" s="505"/>
      <c r="V5587" s="505"/>
      <c r="W5587" s="505"/>
    </row>
    <row r="5588" spans="19:23" ht="12">
      <c r="S5588" s="505"/>
      <c r="T5588" s="505"/>
      <c r="U5588" s="505"/>
      <c r="V5588" s="505"/>
      <c r="W5588" s="505"/>
    </row>
    <row r="5589" spans="19:23" ht="12">
      <c r="S5589" s="505"/>
      <c r="T5589" s="505"/>
      <c r="U5589" s="505"/>
      <c r="V5589" s="505"/>
      <c r="W5589" s="505"/>
    </row>
    <row r="5590" spans="19:23" ht="12">
      <c r="S5590" s="505"/>
      <c r="T5590" s="505"/>
      <c r="U5590" s="505"/>
      <c r="V5590" s="505"/>
      <c r="W5590" s="505"/>
    </row>
    <row r="5591" spans="19:23" ht="12">
      <c r="S5591" s="505"/>
      <c r="T5591" s="505"/>
      <c r="U5591" s="505"/>
      <c r="V5591" s="505"/>
      <c r="W5591" s="505"/>
    </row>
    <row r="5592" spans="19:23" ht="12">
      <c r="S5592" s="505"/>
      <c r="T5592" s="505"/>
      <c r="U5592" s="505"/>
      <c r="V5592" s="505"/>
      <c r="W5592" s="505"/>
    </row>
    <row r="5593" spans="19:23" ht="12">
      <c r="S5593" s="505"/>
      <c r="T5593" s="505"/>
      <c r="U5593" s="505"/>
      <c r="V5593" s="505"/>
      <c r="W5593" s="505"/>
    </row>
    <row r="5594" spans="19:23" ht="12">
      <c r="S5594" s="505"/>
      <c r="T5594" s="505"/>
      <c r="U5594" s="505"/>
      <c r="V5594" s="505"/>
      <c r="W5594" s="505"/>
    </row>
    <row r="5595" spans="19:23" ht="12">
      <c r="S5595" s="505"/>
      <c r="T5595" s="505"/>
      <c r="U5595" s="505"/>
      <c r="V5595" s="505"/>
      <c r="W5595" s="505"/>
    </row>
    <row r="5596" spans="19:23" ht="12">
      <c r="S5596" s="505"/>
      <c r="T5596" s="505"/>
      <c r="U5596" s="505"/>
      <c r="V5596" s="505"/>
      <c r="W5596" s="505"/>
    </row>
    <row r="5597" spans="19:23" ht="12">
      <c r="S5597" s="505"/>
      <c r="T5597" s="505"/>
      <c r="U5597" s="505"/>
      <c r="V5597" s="505"/>
      <c r="W5597" s="505"/>
    </row>
    <row r="5598" spans="19:23" ht="12">
      <c r="S5598" s="505"/>
      <c r="T5598" s="505"/>
      <c r="U5598" s="505"/>
      <c r="V5598" s="505"/>
      <c r="W5598" s="505"/>
    </row>
    <row r="5599" spans="19:23" ht="12">
      <c r="S5599" s="505"/>
      <c r="T5599" s="505"/>
      <c r="U5599" s="505"/>
      <c r="V5599" s="505"/>
      <c r="W5599" s="505"/>
    </row>
    <row r="5600" spans="19:23" ht="12">
      <c r="S5600" s="505"/>
      <c r="T5600" s="505"/>
      <c r="U5600" s="505"/>
      <c r="V5600" s="505"/>
      <c r="W5600" s="505"/>
    </row>
    <row r="5601" spans="19:23" ht="12">
      <c r="S5601" s="505"/>
      <c r="T5601" s="505"/>
      <c r="U5601" s="505"/>
      <c r="V5601" s="505"/>
      <c r="W5601" s="505"/>
    </row>
    <row r="5602" spans="19:23" ht="12">
      <c r="S5602" s="505"/>
      <c r="T5602" s="505"/>
      <c r="U5602" s="505"/>
      <c r="V5602" s="505"/>
      <c r="W5602" s="505"/>
    </row>
    <row r="5603" spans="19:23" ht="12">
      <c r="S5603" s="505"/>
      <c r="T5603" s="505"/>
      <c r="U5603" s="505"/>
      <c r="V5603" s="505"/>
      <c r="W5603" s="505"/>
    </row>
    <row r="5604" spans="19:23" ht="12">
      <c r="S5604" s="505"/>
      <c r="T5604" s="505"/>
      <c r="U5604" s="505"/>
      <c r="V5604" s="505"/>
      <c r="W5604" s="505"/>
    </row>
    <row r="5605" spans="19:23" ht="12">
      <c r="S5605" s="505"/>
      <c r="T5605" s="505"/>
      <c r="U5605" s="505"/>
      <c r="V5605" s="505"/>
      <c r="W5605" s="505"/>
    </row>
    <row r="5606" spans="19:23" ht="12">
      <c r="S5606" s="505"/>
      <c r="T5606" s="505"/>
      <c r="U5606" s="505"/>
      <c r="V5606" s="505"/>
      <c r="W5606" s="505"/>
    </row>
    <row r="5607" spans="19:23" ht="12">
      <c r="S5607" s="505"/>
      <c r="T5607" s="505"/>
      <c r="U5607" s="505"/>
      <c r="V5607" s="505"/>
      <c r="W5607" s="505"/>
    </row>
    <row r="5608" spans="19:23" ht="12">
      <c r="S5608" s="505"/>
      <c r="T5608" s="505"/>
      <c r="U5608" s="505"/>
      <c r="V5608" s="505"/>
      <c r="W5608" s="505"/>
    </row>
    <row r="5609" spans="19:23" ht="12">
      <c r="S5609" s="505"/>
      <c r="T5609" s="505"/>
      <c r="U5609" s="505"/>
      <c r="V5609" s="505"/>
      <c r="W5609" s="505"/>
    </row>
    <row r="5610" spans="19:23" ht="12">
      <c r="S5610" s="505"/>
      <c r="T5610" s="505"/>
      <c r="U5610" s="505"/>
      <c r="V5610" s="505"/>
      <c r="W5610" s="505"/>
    </row>
    <row r="5611" spans="19:23" ht="12">
      <c r="S5611" s="505"/>
      <c r="T5611" s="505"/>
      <c r="U5611" s="505"/>
      <c r="V5611" s="505"/>
      <c r="W5611" s="505"/>
    </row>
    <row r="5612" spans="19:23" ht="12">
      <c r="S5612" s="505"/>
      <c r="T5612" s="505"/>
      <c r="U5612" s="505"/>
      <c r="V5612" s="505"/>
      <c r="W5612" s="505"/>
    </row>
    <row r="5613" spans="19:23" ht="12">
      <c r="S5613" s="505"/>
      <c r="T5613" s="505"/>
      <c r="U5613" s="505"/>
      <c r="V5613" s="505"/>
      <c r="W5613" s="505"/>
    </row>
    <row r="5614" spans="19:23" ht="12">
      <c r="S5614" s="505"/>
      <c r="T5614" s="505"/>
      <c r="U5614" s="505"/>
      <c r="V5614" s="505"/>
      <c r="W5614" s="505"/>
    </row>
    <row r="5615" spans="19:23" ht="12">
      <c r="S5615" s="505"/>
      <c r="T5615" s="505"/>
      <c r="U5615" s="505"/>
      <c r="V5615" s="505"/>
      <c r="W5615" s="505"/>
    </row>
    <row r="5616" spans="19:23" ht="12">
      <c r="S5616" s="505"/>
      <c r="T5616" s="505"/>
      <c r="U5616" s="505"/>
      <c r="V5616" s="505"/>
      <c r="W5616" s="505"/>
    </row>
    <row r="5617" spans="19:23" ht="12">
      <c r="S5617" s="505"/>
      <c r="T5617" s="505"/>
      <c r="U5617" s="505"/>
      <c r="V5617" s="505"/>
      <c r="W5617" s="505"/>
    </row>
    <row r="5618" spans="19:23" ht="12">
      <c r="S5618" s="505"/>
      <c r="T5618" s="505"/>
      <c r="U5618" s="505"/>
      <c r="V5618" s="505"/>
      <c r="W5618" s="505"/>
    </row>
    <row r="5619" spans="19:23" ht="12">
      <c r="S5619" s="505"/>
      <c r="T5619" s="505"/>
      <c r="U5619" s="505"/>
      <c r="V5619" s="505"/>
      <c r="W5619" s="505"/>
    </row>
    <row r="5620" spans="19:23" ht="12">
      <c r="S5620" s="505"/>
      <c r="T5620" s="505"/>
      <c r="U5620" s="505"/>
      <c r="V5620" s="505"/>
      <c r="W5620" s="505"/>
    </row>
    <row r="5621" spans="19:23" ht="12">
      <c r="S5621" s="505"/>
      <c r="T5621" s="505"/>
      <c r="U5621" s="505"/>
      <c r="V5621" s="505"/>
      <c r="W5621" s="505"/>
    </row>
    <row r="5622" spans="19:23" ht="12">
      <c r="S5622" s="505"/>
      <c r="T5622" s="505"/>
      <c r="U5622" s="505"/>
      <c r="V5622" s="505"/>
      <c r="W5622" s="505"/>
    </row>
    <row r="5623" spans="19:23" ht="12">
      <c r="S5623" s="505"/>
      <c r="T5623" s="505"/>
      <c r="U5623" s="505"/>
      <c r="V5623" s="505"/>
      <c r="W5623" s="505"/>
    </row>
    <row r="5624" spans="19:23" ht="12">
      <c r="S5624" s="505"/>
      <c r="T5624" s="505"/>
      <c r="U5624" s="505"/>
      <c r="V5624" s="505"/>
      <c r="W5624" s="505"/>
    </row>
    <row r="5625" spans="19:23" ht="12">
      <c r="S5625" s="505"/>
      <c r="T5625" s="505"/>
      <c r="U5625" s="505"/>
      <c r="V5625" s="505"/>
      <c r="W5625" s="505"/>
    </row>
    <row r="5626" spans="19:23" ht="12">
      <c r="S5626" s="505"/>
      <c r="T5626" s="505"/>
      <c r="U5626" s="505"/>
      <c r="V5626" s="505"/>
      <c r="W5626" s="505"/>
    </row>
    <row r="5627" spans="19:23" ht="12">
      <c r="S5627" s="505"/>
      <c r="T5627" s="505"/>
      <c r="U5627" s="505"/>
      <c r="V5627" s="505"/>
      <c r="W5627" s="505"/>
    </row>
    <row r="5628" spans="19:23" ht="12">
      <c r="S5628" s="505"/>
      <c r="T5628" s="505"/>
      <c r="U5628" s="505"/>
      <c r="V5628" s="505"/>
      <c r="W5628" s="505"/>
    </row>
    <row r="5629" spans="19:23" ht="12">
      <c r="S5629" s="505"/>
      <c r="T5629" s="505"/>
      <c r="U5629" s="505"/>
      <c r="V5629" s="505"/>
      <c r="W5629" s="505"/>
    </row>
    <row r="5630" spans="19:23" ht="12">
      <c r="S5630" s="505"/>
      <c r="T5630" s="505"/>
      <c r="U5630" s="505"/>
      <c r="V5630" s="505"/>
      <c r="W5630" s="505"/>
    </row>
    <row r="5631" spans="19:23" ht="12">
      <c r="S5631" s="505"/>
      <c r="T5631" s="505"/>
      <c r="U5631" s="505"/>
      <c r="V5631" s="505"/>
      <c r="W5631" s="505"/>
    </row>
    <row r="5632" spans="19:23" ht="12">
      <c r="S5632" s="505"/>
      <c r="T5632" s="505"/>
      <c r="U5632" s="505"/>
      <c r="V5632" s="505"/>
      <c r="W5632" s="505"/>
    </row>
    <row r="5633" spans="19:23" ht="12">
      <c r="S5633" s="505"/>
      <c r="T5633" s="505"/>
      <c r="U5633" s="505"/>
      <c r="V5633" s="505"/>
      <c r="W5633" s="505"/>
    </row>
    <row r="5634" spans="19:23" ht="12">
      <c r="S5634" s="505"/>
      <c r="T5634" s="505"/>
      <c r="U5634" s="505"/>
      <c r="V5634" s="505"/>
      <c r="W5634" s="505"/>
    </row>
    <row r="5635" spans="19:23" ht="12">
      <c r="S5635" s="505"/>
      <c r="T5635" s="505"/>
      <c r="U5635" s="505"/>
      <c r="V5635" s="505"/>
      <c r="W5635" s="505"/>
    </row>
    <row r="5636" spans="19:23" ht="12">
      <c r="S5636" s="505"/>
      <c r="T5636" s="505"/>
      <c r="U5636" s="505"/>
      <c r="V5636" s="505"/>
      <c r="W5636" s="505"/>
    </row>
    <row r="5637" spans="19:23" ht="12">
      <c r="S5637" s="505"/>
      <c r="T5637" s="505"/>
      <c r="U5637" s="505"/>
      <c r="V5637" s="505"/>
      <c r="W5637" s="505"/>
    </row>
    <row r="5638" spans="19:23" ht="12">
      <c r="S5638" s="505"/>
      <c r="T5638" s="505"/>
      <c r="U5638" s="505"/>
      <c r="V5638" s="505"/>
      <c r="W5638" s="505"/>
    </row>
    <row r="5639" spans="19:23" ht="12">
      <c r="S5639" s="505"/>
      <c r="T5639" s="505"/>
      <c r="U5639" s="505"/>
      <c r="V5639" s="505"/>
      <c r="W5639" s="505"/>
    </row>
    <row r="5640" spans="19:23" ht="12">
      <c r="S5640" s="505"/>
      <c r="T5640" s="505"/>
      <c r="U5640" s="505"/>
      <c r="V5640" s="505"/>
      <c r="W5640" s="505"/>
    </row>
    <row r="5641" spans="19:23" ht="12">
      <c r="S5641" s="505"/>
      <c r="T5641" s="505"/>
      <c r="U5641" s="505"/>
      <c r="V5641" s="505"/>
      <c r="W5641" s="505"/>
    </row>
    <row r="5642" spans="19:23" ht="12">
      <c r="S5642" s="505"/>
      <c r="T5642" s="505"/>
      <c r="U5642" s="505"/>
      <c r="V5642" s="505"/>
      <c r="W5642" s="505"/>
    </row>
    <row r="5643" spans="19:23" ht="12">
      <c r="S5643" s="505"/>
      <c r="T5643" s="505"/>
      <c r="U5643" s="505"/>
      <c r="V5643" s="505"/>
      <c r="W5643" s="505"/>
    </row>
    <row r="5644" spans="19:23" ht="12">
      <c r="S5644" s="505"/>
      <c r="T5644" s="505"/>
      <c r="U5644" s="505"/>
      <c r="V5644" s="505"/>
      <c r="W5644" s="505"/>
    </row>
    <row r="5645" spans="19:23" ht="12">
      <c r="S5645" s="505"/>
      <c r="T5645" s="505"/>
      <c r="U5645" s="505"/>
      <c r="V5645" s="505"/>
      <c r="W5645" s="505"/>
    </row>
    <row r="5646" spans="19:23" ht="12">
      <c r="S5646" s="505"/>
      <c r="T5646" s="505"/>
      <c r="U5646" s="505"/>
      <c r="V5646" s="505"/>
      <c r="W5646" s="505"/>
    </row>
    <row r="5647" spans="19:23" ht="12">
      <c r="S5647" s="505"/>
      <c r="T5647" s="505"/>
      <c r="U5647" s="505"/>
      <c r="V5647" s="505"/>
      <c r="W5647" s="505"/>
    </row>
    <row r="5648" spans="19:23" ht="12">
      <c r="S5648" s="505"/>
      <c r="T5648" s="505"/>
      <c r="U5648" s="505"/>
      <c r="V5648" s="505"/>
      <c r="W5648" s="505"/>
    </row>
    <row r="5649" spans="19:23" ht="12">
      <c r="S5649" s="505"/>
      <c r="T5649" s="505"/>
      <c r="U5649" s="505"/>
      <c r="V5649" s="505"/>
      <c r="W5649" s="505"/>
    </row>
    <row r="5650" spans="19:23" ht="12">
      <c r="S5650" s="505"/>
      <c r="T5650" s="505"/>
      <c r="U5650" s="505"/>
      <c r="V5650" s="505"/>
      <c r="W5650" s="505"/>
    </row>
    <row r="5651" spans="19:23" ht="12">
      <c r="S5651" s="505"/>
      <c r="T5651" s="505"/>
      <c r="U5651" s="505"/>
      <c r="V5651" s="505"/>
      <c r="W5651" s="505"/>
    </row>
    <row r="5652" spans="19:23" ht="12">
      <c r="S5652" s="505"/>
      <c r="T5652" s="505"/>
      <c r="U5652" s="505"/>
      <c r="V5652" s="505"/>
      <c r="W5652" s="505"/>
    </row>
    <row r="5653" spans="19:23" ht="12">
      <c r="S5653" s="505"/>
      <c r="T5653" s="505"/>
      <c r="U5653" s="505"/>
      <c r="V5653" s="505"/>
      <c r="W5653" s="505"/>
    </row>
    <row r="5654" spans="19:23" ht="12">
      <c r="S5654" s="505"/>
      <c r="T5654" s="505"/>
      <c r="U5654" s="505"/>
      <c r="V5654" s="505"/>
      <c r="W5654" s="505"/>
    </row>
    <row r="5655" spans="19:23" ht="12">
      <c r="S5655" s="505"/>
      <c r="T5655" s="505"/>
      <c r="U5655" s="505"/>
      <c r="V5655" s="505"/>
      <c r="W5655" s="505"/>
    </row>
    <row r="5656" spans="19:23" ht="12">
      <c r="S5656" s="505"/>
      <c r="T5656" s="505"/>
      <c r="U5656" s="505"/>
      <c r="V5656" s="505"/>
      <c r="W5656" s="505"/>
    </row>
    <row r="5657" spans="19:23" ht="12">
      <c r="S5657" s="505"/>
      <c r="T5657" s="505"/>
      <c r="U5657" s="505"/>
      <c r="V5657" s="505"/>
      <c r="W5657" s="505"/>
    </row>
    <row r="5658" spans="19:23" ht="12">
      <c r="S5658" s="505"/>
      <c r="T5658" s="505"/>
      <c r="U5658" s="505"/>
      <c r="V5658" s="505"/>
      <c r="W5658" s="505"/>
    </row>
    <row r="5659" spans="19:23" ht="12">
      <c r="S5659" s="505"/>
      <c r="T5659" s="505"/>
      <c r="U5659" s="505"/>
      <c r="V5659" s="505"/>
      <c r="W5659" s="505"/>
    </row>
    <row r="5660" spans="19:23" ht="12">
      <c r="S5660" s="505"/>
      <c r="T5660" s="505"/>
      <c r="U5660" s="505"/>
      <c r="V5660" s="505"/>
      <c r="W5660" s="505"/>
    </row>
    <row r="5661" spans="19:23" ht="12">
      <c r="S5661" s="505"/>
      <c r="T5661" s="505"/>
      <c r="U5661" s="505"/>
      <c r="V5661" s="505"/>
      <c r="W5661" s="505"/>
    </row>
    <row r="5662" spans="19:23" ht="12">
      <c r="S5662" s="505"/>
      <c r="T5662" s="505"/>
      <c r="U5662" s="505"/>
      <c r="V5662" s="505"/>
      <c r="W5662" s="505"/>
    </row>
    <row r="5663" spans="19:23" ht="12">
      <c r="S5663" s="505"/>
      <c r="T5663" s="505"/>
      <c r="U5663" s="505"/>
      <c r="V5663" s="505"/>
      <c r="W5663" s="505"/>
    </row>
    <row r="5664" spans="19:23" ht="12">
      <c r="S5664" s="505"/>
      <c r="T5664" s="505"/>
      <c r="U5664" s="505"/>
      <c r="V5664" s="505"/>
      <c r="W5664" s="505"/>
    </row>
    <row r="5665" spans="19:23" ht="12">
      <c r="S5665" s="505"/>
      <c r="T5665" s="505"/>
      <c r="U5665" s="505"/>
      <c r="V5665" s="505"/>
      <c r="W5665" s="505"/>
    </row>
    <row r="5666" spans="19:23" ht="12">
      <c r="S5666" s="505"/>
      <c r="T5666" s="505"/>
      <c r="U5666" s="505"/>
      <c r="V5666" s="505"/>
      <c r="W5666" s="505"/>
    </row>
    <row r="5667" spans="19:23" ht="12">
      <c r="S5667" s="505"/>
      <c r="T5667" s="505"/>
      <c r="U5667" s="505"/>
      <c r="V5667" s="505"/>
      <c r="W5667" s="505"/>
    </row>
    <row r="5668" spans="19:23" ht="12">
      <c r="S5668" s="505"/>
      <c r="T5668" s="505"/>
      <c r="U5668" s="505"/>
      <c r="V5668" s="505"/>
      <c r="W5668" s="505"/>
    </row>
    <row r="5669" spans="19:23" ht="12">
      <c r="S5669" s="505"/>
      <c r="T5669" s="505"/>
      <c r="U5669" s="505"/>
      <c r="V5669" s="505"/>
      <c r="W5669" s="505"/>
    </row>
    <row r="5670" spans="19:23" ht="12">
      <c r="S5670" s="505"/>
      <c r="T5670" s="505"/>
      <c r="U5670" s="505"/>
      <c r="V5670" s="505"/>
      <c r="W5670" s="505"/>
    </row>
    <row r="5671" spans="19:23" ht="12">
      <c r="S5671" s="505"/>
      <c r="T5671" s="505"/>
      <c r="U5671" s="505"/>
      <c r="V5671" s="505"/>
      <c r="W5671" s="505"/>
    </row>
    <row r="5672" spans="19:23" ht="12">
      <c r="S5672" s="505"/>
      <c r="T5672" s="505"/>
      <c r="U5672" s="505"/>
      <c r="V5672" s="505"/>
      <c r="W5672" s="505"/>
    </row>
    <row r="5673" spans="19:23" ht="12">
      <c r="S5673" s="505"/>
      <c r="T5673" s="505"/>
      <c r="U5673" s="505"/>
      <c r="V5673" s="505"/>
      <c r="W5673" s="505"/>
    </row>
    <row r="5674" spans="19:23" ht="12">
      <c r="S5674" s="505"/>
      <c r="T5674" s="505"/>
      <c r="U5674" s="505"/>
      <c r="V5674" s="505"/>
      <c r="W5674" s="505"/>
    </row>
    <row r="5675" spans="19:23" ht="12">
      <c r="S5675" s="505"/>
      <c r="T5675" s="505"/>
      <c r="U5675" s="505"/>
      <c r="V5675" s="505"/>
      <c r="W5675" s="505"/>
    </row>
    <row r="5676" spans="19:23" ht="12">
      <c r="S5676" s="505"/>
      <c r="T5676" s="505"/>
      <c r="U5676" s="505"/>
      <c r="V5676" s="505"/>
      <c r="W5676" s="505"/>
    </row>
    <row r="5677" spans="19:23" ht="12">
      <c r="S5677" s="505"/>
      <c r="T5677" s="505"/>
      <c r="U5677" s="505"/>
      <c r="V5677" s="505"/>
      <c r="W5677" s="505"/>
    </row>
    <row r="5678" spans="19:23" ht="12">
      <c r="S5678" s="505"/>
      <c r="T5678" s="505"/>
      <c r="U5678" s="505"/>
      <c r="V5678" s="505"/>
      <c r="W5678" s="505"/>
    </row>
    <row r="5679" spans="19:23" ht="12">
      <c r="S5679" s="505"/>
      <c r="T5679" s="505"/>
      <c r="U5679" s="505"/>
      <c r="V5679" s="505"/>
      <c r="W5679" s="505"/>
    </row>
    <row r="5680" spans="19:23" ht="12">
      <c r="S5680" s="505"/>
      <c r="T5680" s="505"/>
      <c r="U5680" s="505"/>
      <c r="V5680" s="505"/>
      <c r="W5680" s="505"/>
    </row>
    <row r="5681" spans="19:23" ht="12">
      <c r="S5681" s="505"/>
      <c r="T5681" s="505"/>
      <c r="U5681" s="505"/>
      <c r="V5681" s="505"/>
      <c r="W5681" s="505"/>
    </row>
    <row r="5682" spans="19:23" ht="12">
      <c r="S5682" s="505"/>
      <c r="T5682" s="505"/>
      <c r="U5682" s="505"/>
      <c r="V5682" s="505"/>
      <c r="W5682" s="505"/>
    </row>
    <row r="5683" spans="19:23" ht="12">
      <c r="S5683" s="505"/>
      <c r="T5683" s="505"/>
      <c r="U5683" s="505"/>
      <c r="V5683" s="505"/>
      <c r="W5683" s="505"/>
    </row>
    <row r="5684" spans="19:23" ht="12">
      <c r="S5684" s="505"/>
      <c r="T5684" s="505"/>
      <c r="U5684" s="505"/>
      <c r="V5684" s="505"/>
      <c r="W5684" s="505"/>
    </row>
    <row r="5685" spans="19:23" ht="12">
      <c r="S5685" s="505"/>
      <c r="T5685" s="505"/>
      <c r="U5685" s="505"/>
      <c r="V5685" s="505"/>
      <c r="W5685" s="505"/>
    </row>
    <row r="5686" spans="19:23" ht="12">
      <c r="S5686" s="505"/>
      <c r="T5686" s="505"/>
      <c r="U5686" s="505"/>
      <c r="V5686" s="505"/>
      <c r="W5686" s="505"/>
    </row>
    <row r="5687" spans="19:23" ht="12">
      <c r="S5687" s="505"/>
      <c r="T5687" s="505"/>
      <c r="U5687" s="505"/>
      <c r="V5687" s="505"/>
      <c r="W5687" s="505"/>
    </row>
    <row r="5688" spans="19:23" ht="12">
      <c r="S5688" s="505"/>
      <c r="T5688" s="505"/>
      <c r="U5688" s="505"/>
      <c r="V5688" s="505"/>
      <c r="W5688" s="505"/>
    </row>
    <row r="5689" spans="19:23" ht="12">
      <c r="S5689" s="505"/>
      <c r="T5689" s="505"/>
      <c r="U5689" s="505"/>
      <c r="V5689" s="505"/>
      <c r="W5689" s="505"/>
    </row>
    <row r="5690" spans="19:23" ht="12">
      <c r="S5690" s="505"/>
      <c r="T5690" s="505"/>
      <c r="U5690" s="505"/>
      <c r="V5690" s="505"/>
      <c r="W5690" s="505"/>
    </row>
    <row r="5691" spans="19:23" ht="12">
      <c r="S5691" s="505"/>
      <c r="T5691" s="505"/>
      <c r="U5691" s="505"/>
      <c r="V5691" s="505"/>
      <c r="W5691" s="505"/>
    </row>
    <row r="5692" spans="19:23" ht="12">
      <c r="S5692" s="505"/>
      <c r="T5692" s="505"/>
      <c r="U5692" s="505"/>
      <c r="V5692" s="505"/>
      <c r="W5692" s="505"/>
    </row>
    <row r="5693" spans="19:23" ht="12">
      <c r="S5693" s="505"/>
      <c r="T5693" s="505"/>
      <c r="U5693" s="505"/>
      <c r="V5693" s="505"/>
      <c r="W5693" s="505"/>
    </row>
    <row r="5694" spans="19:23" ht="12">
      <c r="S5694" s="505"/>
      <c r="T5694" s="505"/>
      <c r="U5694" s="505"/>
      <c r="V5694" s="505"/>
      <c r="W5694" s="505"/>
    </row>
    <row r="5695" spans="19:23" ht="12">
      <c r="S5695" s="505"/>
      <c r="T5695" s="505"/>
      <c r="U5695" s="505"/>
      <c r="V5695" s="505"/>
      <c r="W5695" s="505"/>
    </row>
    <row r="5696" spans="19:23" ht="12">
      <c r="S5696" s="505"/>
      <c r="T5696" s="505"/>
      <c r="U5696" s="505"/>
      <c r="V5696" s="505"/>
      <c r="W5696" s="505"/>
    </row>
    <row r="5697" spans="19:23" ht="12">
      <c r="S5697" s="505"/>
      <c r="T5697" s="505"/>
      <c r="U5697" s="505"/>
      <c r="V5697" s="505"/>
      <c r="W5697" s="505"/>
    </row>
    <row r="5698" spans="19:23" ht="12">
      <c r="S5698" s="505"/>
      <c r="T5698" s="505"/>
      <c r="U5698" s="505"/>
      <c r="V5698" s="505"/>
      <c r="W5698" s="505"/>
    </row>
    <row r="5699" spans="19:23" ht="12">
      <c r="S5699" s="505"/>
      <c r="T5699" s="505"/>
      <c r="U5699" s="505"/>
      <c r="V5699" s="505"/>
      <c r="W5699" s="505"/>
    </row>
    <row r="5700" spans="19:23" ht="12">
      <c r="S5700" s="505"/>
      <c r="T5700" s="505"/>
      <c r="U5700" s="505"/>
      <c r="V5700" s="505"/>
      <c r="W5700" s="505"/>
    </row>
    <row r="5701" spans="19:23" ht="12">
      <c r="S5701" s="505"/>
      <c r="T5701" s="505"/>
      <c r="U5701" s="505"/>
      <c r="V5701" s="505"/>
      <c r="W5701" s="505"/>
    </row>
    <row r="5702" spans="19:23" ht="12">
      <c r="S5702" s="505"/>
      <c r="T5702" s="505"/>
      <c r="U5702" s="505"/>
      <c r="V5702" s="505"/>
      <c r="W5702" s="505"/>
    </row>
    <row r="5703" spans="19:23" ht="12">
      <c r="S5703" s="505"/>
      <c r="T5703" s="505"/>
      <c r="U5703" s="505"/>
      <c r="V5703" s="505"/>
      <c r="W5703" s="505"/>
    </row>
    <row r="5704" spans="19:23" ht="12">
      <c r="S5704" s="505"/>
      <c r="T5704" s="505"/>
      <c r="U5704" s="505"/>
      <c r="V5704" s="505"/>
      <c r="W5704" s="505"/>
    </row>
    <row r="5705" spans="19:23" ht="12">
      <c r="S5705" s="505"/>
      <c r="T5705" s="505"/>
      <c r="U5705" s="505"/>
      <c r="V5705" s="505"/>
      <c r="W5705" s="505"/>
    </row>
    <row r="5706" spans="19:23" ht="12">
      <c r="S5706" s="505"/>
      <c r="T5706" s="505"/>
      <c r="U5706" s="505"/>
      <c r="V5706" s="505"/>
      <c r="W5706" s="505"/>
    </row>
    <row r="5707" spans="19:23" ht="12">
      <c r="S5707" s="505"/>
      <c r="T5707" s="505"/>
      <c r="U5707" s="505"/>
      <c r="V5707" s="505"/>
      <c r="W5707" s="505"/>
    </row>
    <row r="5708" spans="19:23" ht="12">
      <c r="S5708" s="505"/>
      <c r="T5708" s="505"/>
      <c r="U5708" s="505"/>
      <c r="V5708" s="505"/>
      <c r="W5708" s="505"/>
    </row>
    <row r="5709" spans="19:23" ht="12">
      <c r="S5709" s="505"/>
      <c r="T5709" s="505"/>
      <c r="U5709" s="505"/>
      <c r="V5709" s="505"/>
      <c r="W5709" s="505"/>
    </row>
    <row r="5710" spans="19:23" ht="12">
      <c r="S5710" s="505"/>
      <c r="T5710" s="505"/>
      <c r="U5710" s="505"/>
      <c r="V5710" s="505"/>
      <c r="W5710" s="505"/>
    </row>
    <row r="5711" spans="19:23" ht="12">
      <c r="S5711" s="505"/>
      <c r="T5711" s="505"/>
      <c r="U5711" s="505"/>
      <c r="V5711" s="505"/>
      <c r="W5711" s="505"/>
    </row>
    <row r="5712" spans="19:23" ht="12">
      <c r="S5712" s="505"/>
      <c r="T5712" s="505"/>
      <c r="U5712" s="505"/>
      <c r="V5712" s="505"/>
      <c r="W5712" s="505"/>
    </row>
    <row r="5713" spans="19:23" ht="12">
      <c r="S5713" s="505"/>
      <c r="T5713" s="505"/>
      <c r="U5713" s="505"/>
      <c r="V5713" s="505"/>
      <c r="W5713" s="505"/>
    </row>
    <row r="5714" spans="19:23" ht="12">
      <c r="S5714" s="505"/>
      <c r="T5714" s="505"/>
      <c r="U5714" s="505"/>
      <c r="V5714" s="505"/>
      <c r="W5714" s="505"/>
    </row>
    <row r="5715" spans="19:23" ht="12">
      <c r="S5715" s="505"/>
      <c r="T5715" s="505"/>
      <c r="U5715" s="505"/>
      <c r="V5715" s="505"/>
      <c r="W5715" s="505"/>
    </row>
    <row r="5716" spans="19:23" ht="12">
      <c r="S5716" s="505"/>
      <c r="T5716" s="505"/>
      <c r="U5716" s="505"/>
      <c r="V5716" s="505"/>
      <c r="W5716" s="505"/>
    </row>
    <row r="5717" spans="19:23" ht="12">
      <c r="S5717" s="505"/>
      <c r="T5717" s="505"/>
      <c r="U5717" s="505"/>
      <c r="V5717" s="505"/>
      <c r="W5717" s="505"/>
    </row>
    <row r="5718" spans="19:23" ht="12">
      <c r="S5718" s="505"/>
      <c r="T5718" s="505"/>
      <c r="U5718" s="505"/>
      <c r="V5718" s="505"/>
      <c r="W5718" s="505"/>
    </row>
    <row r="5719" spans="19:23" ht="12">
      <c r="S5719" s="505"/>
      <c r="T5719" s="505"/>
      <c r="U5719" s="505"/>
      <c r="V5719" s="505"/>
      <c r="W5719" s="505"/>
    </row>
    <row r="5720" spans="19:23" ht="12">
      <c r="S5720" s="505"/>
      <c r="T5720" s="505"/>
      <c r="U5720" s="505"/>
      <c r="V5720" s="505"/>
      <c r="W5720" s="505"/>
    </row>
    <row r="5721" spans="19:23" ht="12">
      <c r="S5721" s="505"/>
      <c r="T5721" s="505"/>
      <c r="U5721" s="505"/>
      <c r="V5721" s="505"/>
      <c r="W5721" s="505"/>
    </row>
    <row r="5722" spans="19:23" ht="12">
      <c r="S5722" s="505"/>
      <c r="T5722" s="505"/>
      <c r="U5722" s="505"/>
      <c r="V5722" s="505"/>
      <c r="W5722" s="505"/>
    </row>
    <row r="5723" spans="19:23" ht="12">
      <c r="S5723" s="505"/>
      <c r="T5723" s="505"/>
      <c r="U5723" s="505"/>
      <c r="V5723" s="505"/>
      <c r="W5723" s="505"/>
    </row>
    <row r="5724" spans="19:23" ht="12">
      <c r="S5724" s="505"/>
      <c r="T5724" s="505"/>
      <c r="U5724" s="505"/>
      <c r="V5724" s="505"/>
      <c r="W5724" s="505"/>
    </row>
    <row r="5725" spans="19:23" ht="12">
      <c r="S5725" s="505"/>
      <c r="T5725" s="505"/>
      <c r="U5725" s="505"/>
      <c r="V5725" s="505"/>
      <c r="W5725" s="505"/>
    </row>
    <row r="5726" spans="19:23" ht="12">
      <c r="S5726" s="505"/>
      <c r="T5726" s="505"/>
      <c r="U5726" s="505"/>
      <c r="V5726" s="505"/>
      <c r="W5726" s="505"/>
    </row>
    <row r="5727" spans="19:23" ht="12">
      <c r="S5727" s="505"/>
      <c r="T5727" s="505"/>
      <c r="U5727" s="505"/>
      <c r="V5727" s="505"/>
      <c r="W5727" s="505"/>
    </row>
    <row r="5728" spans="19:23" ht="12">
      <c r="S5728" s="505"/>
      <c r="T5728" s="505"/>
      <c r="U5728" s="505"/>
      <c r="V5728" s="505"/>
      <c r="W5728" s="505"/>
    </row>
    <row r="5729" spans="19:23" ht="12">
      <c r="S5729" s="505"/>
      <c r="T5729" s="505"/>
      <c r="U5729" s="505"/>
      <c r="V5729" s="505"/>
      <c r="W5729" s="505"/>
    </row>
    <row r="5730" spans="19:23" ht="12">
      <c r="S5730" s="505"/>
      <c r="T5730" s="505"/>
      <c r="U5730" s="505"/>
      <c r="V5730" s="505"/>
      <c r="W5730" s="505"/>
    </row>
    <row r="5731" spans="19:23" ht="12">
      <c r="S5731" s="505"/>
      <c r="T5731" s="505"/>
      <c r="U5731" s="505"/>
      <c r="V5731" s="505"/>
      <c r="W5731" s="505"/>
    </row>
    <row r="5732" spans="19:23" ht="12">
      <c r="S5732" s="505"/>
      <c r="T5732" s="505"/>
      <c r="U5732" s="505"/>
      <c r="V5732" s="505"/>
      <c r="W5732" s="505"/>
    </row>
    <row r="5733" spans="19:23" ht="12">
      <c r="S5733" s="505"/>
      <c r="T5733" s="505"/>
      <c r="U5733" s="505"/>
      <c r="V5733" s="505"/>
      <c r="W5733" s="505"/>
    </row>
    <row r="5734" spans="19:23" ht="12">
      <c r="S5734" s="505"/>
      <c r="T5734" s="505"/>
      <c r="U5734" s="505"/>
      <c r="V5734" s="505"/>
      <c r="W5734" s="505"/>
    </row>
    <row r="5735" spans="19:23" ht="12">
      <c r="S5735" s="505"/>
      <c r="T5735" s="505"/>
      <c r="U5735" s="505"/>
      <c r="V5735" s="505"/>
      <c r="W5735" s="505"/>
    </row>
    <row r="5736" spans="19:23" ht="12">
      <c r="S5736" s="505"/>
      <c r="T5736" s="505"/>
      <c r="U5736" s="505"/>
      <c r="V5736" s="505"/>
      <c r="W5736" s="505"/>
    </row>
    <row r="5737" spans="19:23" ht="12">
      <c r="S5737" s="505"/>
      <c r="T5737" s="505"/>
      <c r="U5737" s="505"/>
      <c r="V5737" s="505"/>
      <c r="W5737" s="505"/>
    </row>
    <row r="5738" spans="19:23" ht="12">
      <c r="S5738" s="505"/>
      <c r="T5738" s="505"/>
      <c r="U5738" s="505"/>
      <c r="V5738" s="505"/>
      <c r="W5738" s="505"/>
    </row>
    <row r="5739" spans="19:23" ht="12">
      <c r="S5739" s="505"/>
      <c r="T5739" s="505"/>
      <c r="U5739" s="505"/>
      <c r="V5739" s="505"/>
      <c r="W5739" s="505"/>
    </row>
    <row r="5740" spans="19:23" ht="12">
      <c r="S5740" s="505"/>
      <c r="T5740" s="505"/>
      <c r="U5740" s="505"/>
      <c r="V5740" s="505"/>
      <c r="W5740" s="505"/>
    </row>
    <row r="5741" spans="19:23" ht="12">
      <c r="S5741" s="505"/>
      <c r="T5741" s="505"/>
      <c r="U5741" s="505"/>
      <c r="V5741" s="505"/>
      <c r="W5741" s="505"/>
    </row>
    <row r="5742" spans="19:23" ht="12">
      <c r="S5742" s="505"/>
      <c r="T5742" s="505"/>
      <c r="U5742" s="505"/>
      <c r="V5742" s="505"/>
      <c r="W5742" s="505"/>
    </row>
    <row r="5743" spans="19:23" ht="12">
      <c r="S5743" s="505"/>
      <c r="T5743" s="505"/>
      <c r="U5743" s="505"/>
      <c r="V5743" s="505"/>
      <c r="W5743" s="505"/>
    </row>
    <row r="5744" spans="19:23" ht="12">
      <c r="S5744" s="505"/>
      <c r="T5744" s="505"/>
      <c r="U5744" s="505"/>
      <c r="V5744" s="505"/>
      <c r="W5744" s="505"/>
    </row>
    <row r="5745" spans="19:23" ht="12">
      <c r="S5745" s="505"/>
      <c r="T5745" s="505"/>
      <c r="U5745" s="505"/>
      <c r="V5745" s="505"/>
      <c r="W5745" s="505"/>
    </row>
    <row r="5746" spans="19:23" ht="12">
      <c r="S5746" s="505"/>
      <c r="T5746" s="505"/>
      <c r="U5746" s="505"/>
      <c r="V5746" s="505"/>
      <c r="W5746" s="505"/>
    </row>
    <row r="5747" spans="19:23" ht="12">
      <c r="S5747" s="505"/>
      <c r="T5747" s="505"/>
      <c r="U5747" s="505"/>
      <c r="V5747" s="505"/>
      <c r="W5747" s="505"/>
    </row>
    <row r="5748" spans="19:23" ht="12">
      <c r="S5748" s="505"/>
      <c r="T5748" s="505"/>
      <c r="U5748" s="505"/>
      <c r="V5748" s="505"/>
      <c r="W5748" s="505"/>
    </row>
    <row r="5749" spans="19:23" ht="12">
      <c r="S5749" s="505"/>
      <c r="T5749" s="505"/>
      <c r="U5749" s="505"/>
      <c r="V5749" s="505"/>
      <c r="W5749" s="505"/>
    </row>
    <row r="5750" spans="19:23" ht="12">
      <c r="S5750" s="505"/>
      <c r="T5750" s="505"/>
      <c r="U5750" s="505"/>
      <c r="V5750" s="505"/>
      <c r="W5750" s="505"/>
    </row>
    <row r="5751" spans="19:23" ht="12">
      <c r="S5751" s="505"/>
      <c r="T5751" s="505"/>
      <c r="U5751" s="505"/>
      <c r="V5751" s="505"/>
      <c r="W5751" s="505"/>
    </row>
    <row r="5752" spans="19:23" ht="12">
      <c r="S5752" s="505"/>
      <c r="T5752" s="505"/>
      <c r="U5752" s="505"/>
      <c r="V5752" s="505"/>
      <c r="W5752" s="505"/>
    </row>
    <row r="5753" spans="19:23" ht="12">
      <c r="S5753" s="505"/>
      <c r="T5753" s="505"/>
      <c r="U5753" s="505"/>
      <c r="V5753" s="505"/>
      <c r="W5753" s="505"/>
    </row>
    <row r="5754" spans="19:23" ht="12">
      <c r="S5754" s="505"/>
      <c r="T5754" s="505"/>
      <c r="U5754" s="505"/>
      <c r="V5754" s="505"/>
      <c r="W5754" s="505"/>
    </row>
    <row r="5755" spans="19:23" ht="12">
      <c r="S5755" s="505"/>
      <c r="T5755" s="505"/>
      <c r="U5755" s="505"/>
      <c r="V5755" s="505"/>
      <c r="W5755" s="505"/>
    </row>
    <row r="5756" spans="19:23" ht="12">
      <c r="S5756" s="505"/>
      <c r="T5756" s="505"/>
      <c r="U5756" s="505"/>
      <c r="V5756" s="505"/>
      <c r="W5756" s="505"/>
    </row>
    <row r="5757" spans="19:23" ht="12">
      <c r="S5757" s="505"/>
      <c r="T5757" s="505"/>
      <c r="U5757" s="505"/>
      <c r="V5757" s="505"/>
      <c r="W5757" s="505"/>
    </row>
    <row r="5758" spans="19:23" ht="12">
      <c r="S5758" s="505"/>
      <c r="T5758" s="505"/>
      <c r="U5758" s="505"/>
      <c r="V5758" s="505"/>
      <c r="W5758" s="505"/>
    </row>
    <row r="5759" spans="19:23" ht="12">
      <c r="S5759" s="505"/>
      <c r="T5759" s="505"/>
      <c r="U5759" s="505"/>
      <c r="V5759" s="505"/>
      <c r="W5759" s="505"/>
    </row>
    <row r="5760" spans="19:23" ht="12">
      <c r="S5760" s="505"/>
      <c r="T5760" s="505"/>
      <c r="U5760" s="505"/>
      <c r="V5760" s="505"/>
      <c r="W5760" s="505"/>
    </row>
    <row r="5761" spans="19:23" ht="12">
      <c r="S5761" s="505"/>
      <c r="T5761" s="505"/>
      <c r="U5761" s="505"/>
      <c r="V5761" s="505"/>
      <c r="W5761" s="505"/>
    </row>
    <row r="5762" spans="19:23" ht="12">
      <c r="S5762" s="505"/>
      <c r="T5762" s="505"/>
      <c r="U5762" s="505"/>
      <c r="V5762" s="505"/>
      <c r="W5762" s="505"/>
    </row>
    <row r="5763" spans="19:23" ht="12">
      <c r="S5763" s="505"/>
      <c r="T5763" s="505"/>
      <c r="U5763" s="505"/>
      <c r="V5763" s="505"/>
      <c r="W5763" s="505"/>
    </row>
    <row r="5764" spans="19:23" ht="12">
      <c r="S5764" s="505"/>
      <c r="T5764" s="505"/>
      <c r="U5764" s="505"/>
      <c r="V5764" s="505"/>
      <c r="W5764" s="505"/>
    </row>
    <row r="5765" spans="19:23" ht="12">
      <c r="S5765" s="505"/>
      <c r="T5765" s="505"/>
      <c r="U5765" s="505"/>
      <c r="V5765" s="505"/>
      <c r="W5765" s="505"/>
    </row>
    <row r="5766" spans="19:23" ht="12">
      <c r="S5766" s="505"/>
      <c r="T5766" s="505"/>
      <c r="U5766" s="505"/>
      <c r="V5766" s="505"/>
      <c r="W5766" s="505"/>
    </row>
    <row r="5767" spans="19:23" ht="12">
      <c r="S5767" s="505"/>
      <c r="T5767" s="505"/>
      <c r="U5767" s="505"/>
      <c r="V5767" s="505"/>
      <c r="W5767" s="505"/>
    </row>
    <row r="5768" spans="19:23" ht="12">
      <c r="S5768" s="505"/>
      <c r="T5768" s="505"/>
      <c r="U5768" s="505"/>
      <c r="V5768" s="505"/>
      <c r="W5768" s="505"/>
    </row>
    <row r="5769" spans="19:23" ht="12">
      <c r="S5769" s="505"/>
      <c r="T5769" s="505"/>
      <c r="U5769" s="505"/>
      <c r="V5769" s="505"/>
      <c r="W5769" s="505"/>
    </row>
    <row r="5770" spans="19:23" ht="12">
      <c r="S5770" s="505"/>
      <c r="T5770" s="505"/>
      <c r="U5770" s="505"/>
      <c r="V5770" s="505"/>
      <c r="W5770" s="505"/>
    </row>
    <row r="5771" spans="19:23" ht="12">
      <c r="S5771" s="505"/>
      <c r="T5771" s="505"/>
      <c r="U5771" s="505"/>
      <c r="V5771" s="505"/>
      <c r="W5771" s="505"/>
    </row>
    <row r="5772" spans="19:23" ht="12">
      <c r="S5772" s="505"/>
      <c r="T5772" s="505"/>
      <c r="U5772" s="505"/>
      <c r="V5772" s="505"/>
      <c r="W5772" s="505"/>
    </row>
    <row r="5773" spans="19:23" ht="12">
      <c r="S5773" s="505"/>
      <c r="T5773" s="505"/>
      <c r="U5773" s="505"/>
      <c r="V5773" s="505"/>
      <c r="W5773" s="505"/>
    </row>
    <row r="5774" spans="19:23" ht="12">
      <c r="S5774" s="505"/>
      <c r="T5774" s="505"/>
      <c r="U5774" s="505"/>
      <c r="V5774" s="505"/>
      <c r="W5774" s="505"/>
    </row>
    <row r="5775" spans="19:23" ht="12">
      <c r="S5775" s="505"/>
      <c r="T5775" s="505"/>
      <c r="U5775" s="505"/>
      <c r="V5775" s="505"/>
      <c r="W5775" s="505"/>
    </row>
    <row r="5776" spans="19:23" ht="12">
      <c r="S5776" s="505"/>
      <c r="T5776" s="505"/>
      <c r="U5776" s="505"/>
      <c r="V5776" s="505"/>
      <c r="W5776" s="505"/>
    </row>
    <row r="5777" spans="19:23" ht="12">
      <c r="S5777" s="505"/>
      <c r="T5777" s="505"/>
      <c r="U5777" s="505"/>
      <c r="V5777" s="505"/>
      <c r="W5777" s="505"/>
    </row>
    <row r="5778" spans="19:23" ht="12">
      <c r="S5778" s="505"/>
      <c r="T5778" s="505"/>
      <c r="U5778" s="505"/>
      <c r="V5778" s="505"/>
      <c r="W5778" s="505"/>
    </row>
    <row r="5779" spans="19:23" ht="12">
      <c r="S5779" s="505"/>
      <c r="T5779" s="505"/>
      <c r="U5779" s="505"/>
      <c r="V5779" s="505"/>
      <c r="W5779" s="505"/>
    </row>
    <row r="5780" spans="19:23" ht="12">
      <c r="S5780" s="505"/>
      <c r="T5780" s="505"/>
      <c r="U5780" s="505"/>
      <c r="V5780" s="505"/>
      <c r="W5780" s="505"/>
    </row>
    <row r="5781" spans="19:23" ht="12">
      <c r="S5781" s="505"/>
      <c r="T5781" s="505"/>
      <c r="U5781" s="505"/>
      <c r="V5781" s="505"/>
      <c r="W5781" s="505"/>
    </row>
    <row r="5782" spans="19:23" ht="12">
      <c r="S5782" s="505"/>
      <c r="T5782" s="505"/>
      <c r="U5782" s="505"/>
      <c r="V5782" s="505"/>
      <c r="W5782" s="505"/>
    </row>
    <row r="5783" spans="19:23" ht="12">
      <c r="S5783" s="505"/>
      <c r="T5783" s="505"/>
      <c r="U5783" s="505"/>
      <c r="V5783" s="505"/>
      <c r="W5783" s="505"/>
    </row>
    <row r="5784" spans="19:23" ht="12">
      <c r="S5784" s="505"/>
      <c r="T5784" s="505"/>
      <c r="U5784" s="505"/>
      <c r="V5784" s="505"/>
      <c r="W5784" s="505"/>
    </row>
    <row r="5785" spans="19:23" ht="12">
      <c r="S5785" s="505"/>
      <c r="T5785" s="505"/>
      <c r="U5785" s="505"/>
      <c r="V5785" s="505"/>
      <c r="W5785" s="505"/>
    </row>
    <row r="5786" spans="19:23" ht="12">
      <c r="S5786" s="505"/>
      <c r="T5786" s="505"/>
      <c r="U5786" s="505"/>
      <c r="V5786" s="505"/>
      <c r="W5786" s="505"/>
    </row>
    <row r="5787" spans="19:23" ht="12">
      <c r="S5787" s="505"/>
      <c r="T5787" s="505"/>
      <c r="U5787" s="505"/>
      <c r="V5787" s="505"/>
      <c r="W5787" s="505"/>
    </row>
    <row r="5788" spans="19:23" ht="12">
      <c r="S5788" s="505"/>
      <c r="T5788" s="505"/>
      <c r="U5788" s="505"/>
      <c r="V5788" s="505"/>
      <c r="W5788" s="505"/>
    </row>
    <row r="5789" spans="19:23" ht="12">
      <c r="S5789" s="505"/>
      <c r="T5789" s="505"/>
      <c r="U5789" s="505"/>
      <c r="V5789" s="505"/>
      <c r="W5789" s="505"/>
    </row>
    <row r="5790" spans="19:23" ht="12">
      <c r="S5790" s="505"/>
      <c r="T5790" s="505"/>
      <c r="U5790" s="505"/>
      <c r="V5790" s="505"/>
      <c r="W5790" s="505"/>
    </row>
    <row r="5791" spans="19:23" ht="12">
      <c r="S5791" s="505"/>
      <c r="T5791" s="505"/>
      <c r="U5791" s="505"/>
      <c r="V5791" s="505"/>
      <c r="W5791" s="505"/>
    </row>
    <row r="5792" spans="19:23" ht="12">
      <c r="S5792" s="505"/>
      <c r="T5792" s="505"/>
      <c r="U5792" s="505"/>
      <c r="V5792" s="505"/>
      <c r="W5792" s="505"/>
    </row>
    <row r="5793" spans="19:23" ht="12">
      <c r="S5793" s="505"/>
      <c r="T5793" s="505"/>
      <c r="U5793" s="505"/>
      <c r="V5793" s="505"/>
      <c r="W5793" s="505"/>
    </row>
    <row r="5794" spans="19:23" ht="12">
      <c r="S5794" s="505"/>
      <c r="T5794" s="505"/>
      <c r="U5794" s="505"/>
      <c r="V5794" s="505"/>
      <c r="W5794" s="505"/>
    </row>
    <row r="5795" spans="19:23" ht="12">
      <c r="S5795" s="505"/>
      <c r="T5795" s="505"/>
      <c r="U5795" s="505"/>
      <c r="V5795" s="505"/>
      <c r="W5795" s="505"/>
    </row>
    <row r="5796" spans="19:23" ht="12">
      <c r="S5796" s="505"/>
      <c r="T5796" s="505"/>
      <c r="U5796" s="505"/>
      <c r="V5796" s="505"/>
      <c r="W5796" s="505"/>
    </row>
    <row r="5797" spans="19:23" ht="12">
      <c r="S5797" s="505"/>
      <c r="T5797" s="505"/>
      <c r="U5797" s="505"/>
      <c r="V5797" s="505"/>
      <c r="W5797" s="505"/>
    </row>
    <row r="5798" spans="19:23" ht="12">
      <c r="S5798" s="505"/>
      <c r="T5798" s="505"/>
      <c r="U5798" s="505"/>
      <c r="V5798" s="505"/>
      <c r="W5798" s="505"/>
    </row>
    <row r="5799" spans="19:23" ht="12">
      <c r="S5799" s="505"/>
      <c r="T5799" s="505"/>
      <c r="U5799" s="505"/>
      <c r="V5799" s="505"/>
      <c r="W5799" s="505"/>
    </row>
    <row r="5800" spans="19:23" ht="12">
      <c r="S5800" s="505"/>
      <c r="T5800" s="505"/>
      <c r="U5800" s="505"/>
      <c r="V5800" s="505"/>
      <c r="W5800" s="505"/>
    </row>
    <row r="5801" spans="19:23" ht="12">
      <c r="S5801" s="505"/>
      <c r="T5801" s="505"/>
      <c r="U5801" s="505"/>
      <c r="V5801" s="505"/>
      <c r="W5801" s="505"/>
    </row>
    <row r="5802" spans="19:23" ht="12">
      <c r="S5802" s="505"/>
      <c r="T5802" s="505"/>
      <c r="U5802" s="505"/>
      <c r="V5802" s="505"/>
      <c r="W5802" s="505"/>
    </row>
    <row r="5803" spans="19:23" ht="12">
      <c r="S5803" s="505"/>
      <c r="T5803" s="505"/>
      <c r="U5803" s="505"/>
      <c r="V5803" s="505"/>
      <c r="W5803" s="505"/>
    </row>
    <row r="5804" spans="19:23" ht="12">
      <c r="S5804" s="505"/>
      <c r="T5804" s="505"/>
      <c r="U5804" s="505"/>
      <c r="V5804" s="505"/>
      <c r="W5804" s="505"/>
    </row>
    <row r="5805" spans="19:23" ht="12">
      <c r="S5805" s="505"/>
      <c r="T5805" s="505"/>
      <c r="U5805" s="505"/>
      <c r="V5805" s="505"/>
      <c r="W5805" s="505"/>
    </row>
    <row r="5806" spans="19:23" ht="12">
      <c r="S5806" s="505"/>
      <c r="T5806" s="505"/>
      <c r="U5806" s="505"/>
      <c r="V5806" s="505"/>
      <c r="W5806" s="505"/>
    </row>
    <row r="5807" spans="19:23" ht="12">
      <c r="S5807" s="505"/>
      <c r="T5807" s="505"/>
      <c r="U5807" s="505"/>
      <c r="V5807" s="505"/>
      <c r="W5807" s="505"/>
    </row>
    <row r="5808" spans="19:23" ht="12">
      <c r="S5808" s="505"/>
      <c r="T5808" s="505"/>
      <c r="U5808" s="505"/>
      <c r="V5808" s="505"/>
      <c r="W5808" s="505"/>
    </row>
    <row r="5809" spans="19:23" ht="12">
      <c r="S5809" s="505"/>
      <c r="T5809" s="505"/>
      <c r="U5809" s="505"/>
      <c r="V5809" s="505"/>
      <c r="W5809" s="505"/>
    </row>
    <row r="5810" spans="19:23" ht="12">
      <c r="S5810" s="505"/>
      <c r="T5810" s="505"/>
      <c r="U5810" s="505"/>
      <c r="V5810" s="505"/>
      <c r="W5810" s="505"/>
    </row>
    <row r="5811" spans="19:23" ht="12">
      <c r="S5811" s="505"/>
      <c r="T5811" s="505"/>
      <c r="U5811" s="505"/>
      <c r="V5811" s="505"/>
      <c r="W5811" s="505"/>
    </row>
    <row r="5812" spans="19:23" ht="12">
      <c r="S5812" s="505"/>
      <c r="T5812" s="505"/>
      <c r="U5812" s="505"/>
      <c r="V5812" s="505"/>
      <c r="W5812" s="505"/>
    </row>
    <row r="5813" spans="19:23" ht="12">
      <c r="S5813" s="505"/>
      <c r="T5813" s="505"/>
      <c r="U5813" s="505"/>
      <c r="V5813" s="505"/>
      <c r="W5813" s="505"/>
    </row>
    <row r="5814" spans="19:23" ht="12">
      <c r="S5814" s="505"/>
      <c r="T5814" s="505"/>
      <c r="U5814" s="505"/>
      <c r="V5814" s="505"/>
      <c r="W5814" s="505"/>
    </row>
    <row r="5815" spans="19:23" ht="12">
      <c r="S5815" s="505"/>
      <c r="T5815" s="505"/>
      <c r="U5815" s="505"/>
      <c r="V5815" s="505"/>
      <c r="W5815" s="505"/>
    </row>
    <row r="5816" spans="19:23" ht="12">
      <c r="S5816" s="505"/>
      <c r="T5816" s="505"/>
      <c r="U5816" s="505"/>
      <c r="V5816" s="505"/>
      <c r="W5816" s="505"/>
    </row>
    <row r="5817" spans="19:23" ht="12">
      <c r="S5817" s="505"/>
      <c r="T5817" s="505"/>
      <c r="U5817" s="505"/>
      <c r="V5817" s="505"/>
      <c r="W5817" s="505"/>
    </row>
    <row r="5818" spans="19:23" ht="12">
      <c r="S5818" s="505"/>
      <c r="T5818" s="505"/>
      <c r="U5818" s="505"/>
      <c r="V5818" s="505"/>
      <c r="W5818" s="505"/>
    </row>
    <row r="5819" spans="19:23" ht="12">
      <c r="S5819" s="505"/>
      <c r="T5819" s="505"/>
      <c r="U5819" s="505"/>
      <c r="V5819" s="505"/>
      <c r="W5819" s="505"/>
    </row>
    <row r="5820" spans="19:23" ht="12">
      <c r="S5820" s="505"/>
      <c r="T5820" s="505"/>
      <c r="U5820" s="505"/>
      <c r="V5820" s="505"/>
      <c r="W5820" s="505"/>
    </row>
    <row r="5821" spans="19:23" ht="12">
      <c r="S5821" s="505"/>
      <c r="T5821" s="505"/>
      <c r="U5821" s="505"/>
      <c r="V5821" s="505"/>
      <c r="W5821" s="505"/>
    </row>
    <row r="5822" spans="19:23" ht="12">
      <c r="S5822" s="505"/>
      <c r="T5822" s="505"/>
      <c r="U5822" s="505"/>
      <c r="V5822" s="505"/>
      <c r="W5822" s="505"/>
    </row>
    <row r="5823" spans="19:23" ht="12">
      <c r="S5823" s="505"/>
      <c r="T5823" s="505"/>
      <c r="U5823" s="505"/>
      <c r="V5823" s="505"/>
      <c r="W5823" s="505"/>
    </row>
    <row r="5824" spans="19:23" ht="12">
      <c r="S5824" s="505"/>
      <c r="T5824" s="505"/>
      <c r="U5824" s="505"/>
      <c r="V5824" s="505"/>
      <c r="W5824" s="505"/>
    </row>
    <row r="5825" spans="19:23" ht="12">
      <c r="S5825" s="505"/>
      <c r="T5825" s="505"/>
      <c r="U5825" s="505"/>
      <c r="V5825" s="505"/>
      <c r="W5825" s="505"/>
    </row>
    <row r="5826" spans="19:23" ht="12">
      <c r="S5826" s="505"/>
      <c r="T5826" s="505"/>
      <c r="U5826" s="505"/>
      <c r="V5826" s="505"/>
      <c r="W5826" s="505"/>
    </row>
    <row r="5827" spans="19:23" ht="12">
      <c r="S5827" s="505"/>
      <c r="T5827" s="505"/>
      <c r="U5827" s="505"/>
      <c r="V5827" s="505"/>
      <c r="W5827" s="505"/>
    </row>
    <row r="5828" spans="19:23" ht="12">
      <c r="S5828" s="505"/>
      <c r="T5828" s="505"/>
      <c r="U5828" s="505"/>
      <c r="V5828" s="505"/>
      <c r="W5828" s="505"/>
    </row>
    <row r="5829" spans="19:23" ht="12">
      <c r="S5829" s="505"/>
      <c r="T5829" s="505"/>
      <c r="U5829" s="505"/>
      <c r="V5829" s="505"/>
      <c r="W5829" s="505"/>
    </row>
    <row r="5830" spans="19:23" ht="12">
      <c r="S5830" s="505"/>
      <c r="T5830" s="505"/>
      <c r="U5830" s="505"/>
      <c r="V5830" s="505"/>
      <c r="W5830" s="505"/>
    </row>
    <row r="5831" spans="19:23" ht="12">
      <c r="S5831" s="505"/>
      <c r="T5831" s="505"/>
      <c r="U5831" s="505"/>
      <c r="V5831" s="505"/>
      <c r="W5831" s="505"/>
    </row>
    <row r="5832" spans="19:23" ht="12">
      <c r="S5832" s="505"/>
      <c r="T5832" s="505"/>
      <c r="U5832" s="505"/>
      <c r="V5832" s="505"/>
      <c r="W5832" s="505"/>
    </row>
    <row r="5833" spans="19:23" ht="12">
      <c r="S5833" s="505"/>
      <c r="T5833" s="505"/>
      <c r="U5833" s="505"/>
      <c r="V5833" s="505"/>
      <c r="W5833" s="505"/>
    </row>
    <row r="5834" spans="19:23" ht="12">
      <c r="S5834" s="505"/>
      <c r="T5834" s="505"/>
      <c r="U5834" s="505"/>
      <c r="V5834" s="505"/>
      <c r="W5834" s="505"/>
    </row>
    <row r="5835" spans="19:23" ht="12">
      <c r="S5835" s="505"/>
      <c r="T5835" s="505"/>
      <c r="U5835" s="505"/>
      <c r="V5835" s="505"/>
      <c r="W5835" s="505"/>
    </row>
    <row r="5836" spans="19:23" ht="12">
      <c r="S5836" s="505"/>
      <c r="T5836" s="505"/>
      <c r="U5836" s="505"/>
      <c r="V5836" s="505"/>
      <c r="W5836" s="505"/>
    </row>
    <row r="5837" spans="19:23" ht="12">
      <c r="S5837" s="505"/>
      <c r="T5837" s="505"/>
      <c r="U5837" s="505"/>
      <c r="V5837" s="505"/>
      <c r="W5837" s="505"/>
    </row>
    <row r="5838" spans="19:23" ht="12">
      <c r="S5838" s="505"/>
      <c r="T5838" s="505"/>
      <c r="U5838" s="505"/>
      <c r="V5838" s="505"/>
      <c r="W5838" s="505"/>
    </row>
    <row r="5839" spans="19:23" ht="12">
      <c r="S5839" s="505"/>
      <c r="T5839" s="505"/>
      <c r="U5839" s="505"/>
      <c r="V5839" s="505"/>
      <c r="W5839" s="505"/>
    </row>
    <row r="5840" spans="19:23" ht="12">
      <c r="S5840" s="505"/>
      <c r="T5840" s="505"/>
      <c r="U5840" s="505"/>
      <c r="V5840" s="505"/>
      <c r="W5840" s="505"/>
    </row>
    <row r="5841" spans="19:23" ht="12">
      <c r="S5841" s="505"/>
      <c r="T5841" s="505"/>
      <c r="U5841" s="505"/>
      <c r="V5841" s="505"/>
      <c r="W5841" s="505"/>
    </row>
    <row r="5842" spans="19:23" ht="12">
      <c r="S5842" s="505"/>
      <c r="T5842" s="505"/>
      <c r="U5842" s="505"/>
      <c r="V5842" s="505"/>
      <c r="W5842" s="505"/>
    </row>
    <row r="5843" spans="19:23" ht="12">
      <c r="S5843" s="505"/>
      <c r="T5843" s="505"/>
      <c r="U5843" s="505"/>
      <c r="V5843" s="505"/>
      <c r="W5843" s="505"/>
    </row>
    <row r="5844" spans="19:23" ht="12">
      <c r="S5844" s="505"/>
      <c r="T5844" s="505"/>
      <c r="U5844" s="505"/>
      <c r="V5844" s="505"/>
      <c r="W5844" s="505"/>
    </row>
    <row r="5845" spans="19:23" ht="12">
      <c r="S5845" s="505"/>
      <c r="T5845" s="505"/>
      <c r="U5845" s="505"/>
      <c r="V5845" s="505"/>
      <c r="W5845" s="505"/>
    </row>
    <row r="5846" spans="19:23" ht="12">
      <c r="S5846" s="505"/>
      <c r="T5846" s="505"/>
      <c r="U5846" s="505"/>
      <c r="V5846" s="505"/>
      <c r="W5846" s="505"/>
    </row>
    <row r="5847" spans="19:23" ht="12">
      <c r="S5847" s="505"/>
      <c r="T5847" s="505"/>
      <c r="U5847" s="505"/>
      <c r="V5847" s="505"/>
      <c r="W5847" s="505"/>
    </row>
    <row r="5848" spans="19:23" ht="12">
      <c r="S5848" s="505"/>
      <c r="T5848" s="505"/>
      <c r="U5848" s="505"/>
      <c r="V5848" s="505"/>
      <c r="W5848" s="505"/>
    </row>
    <row r="5849" spans="19:23" ht="12">
      <c r="S5849" s="505"/>
      <c r="T5849" s="505"/>
      <c r="U5849" s="505"/>
      <c r="V5849" s="505"/>
      <c r="W5849" s="505"/>
    </row>
    <row r="5850" spans="19:23" ht="12">
      <c r="S5850" s="505"/>
      <c r="T5850" s="505"/>
      <c r="U5850" s="505"/>
      <c r="V5850" s="505"/>
      <c r="W5850" s="505"/>
    </row>
    <row r="5851" spans="19:23" ht="12">
      <c r="S5851" s="505"/>
      <c r="T5851" s="505"/>
      <c r="U5851" s="505"/>
      <c r="V5851" s="505"/>
      <c r="W5851" s="505"/>
    </row>
    <row r="5852" spans="19:23" ht="12">
      <c r="S5852" s="505"/>
      <c r="T5852" s="505"/>
      <c r="U5852" s="505"/>
      <c r="V5852" s="505"/>
      <c r="W5852" s="505"/>
    </row>
    <row r="5853" spans="19:23" ht="12">
      <c r="S5853" s="505"/>
      <c r="T5853" s="505"/>
      <c r="U5853" s="505"/>
      <c r="V5853" s="505"/>
      <c r="W5853" s="505"/>
    </row>
    <row r="5854" spans="19:23" ht="12">
      <c r="S5854" s="505"/>
      <c r="T5854" s="505"/>
      <c r="U5854" s="505"/>
      <c r="V5854" s="505"/>
      <c r="W5854" s="505"/>
    </row>
    <row r="5855" spans="19:23" ht="12">
      <c r="S5855" s="505"/>
      <c r="T5855" s="505"/>
      <c r="U5855" s="505"/>
      <c r="V5855" s="505"/>
      <c r="W5855" s="505"/>
    </row>
    <row r="5856" spans="19:23" ht="12">
      <c r="S5856" s="505"/>
      <c r="T5856" s="505"/>
      <c r="U5856" s="505"/>
      <c r="V5856" s="505"/>
      <c r="W5856" s="505"/>
    </row>
    <row r="5857" spans="19:23" ht="12">
      <c r="S5857" s="505"/>
      <c r="T5857" s="505"/>
      <c r="U5857" s="505"/>
      <c r="V5857" s="505"/>
      <c r="W5857" s="505"/>
    </row>
    <row r="5858" spans="19:23" ht="12">
      <c r="S5858" s="505"/>
      <c r="T5858" s="505"/>
      <c r="U5858" s="505"/>
      <c r="V5858" s="505"/>
      <c r="W5858" s="505"/>
    </row>
    <row r="5859" spans="19:23" ht="12">
      <c r="S5859" s="505"/>
      <c r="T5859" s="505"/>
      <c r="U5859" s="505"/>
      <c r="V5859" s="505"/>
      <c r="W5859" s="505"/>
    </row>
    <row r="5860" spans="19:23" ht="12">
      <c r="S5860" s="505"/>
      <c r="T5860" s="505"/>
      <c r="U5860" s="505"/>
      <c r="V5860" s="505"/>
      <c r="W5860" s="505"/>
    </row>
    <row r="5861" spans="19:23" ht="12">
      <c r="S5861" s="505"/>
      <c r="T5861" s="505"/>
      <c r="U5861" s="505"/>
      <c r="V5861" s="505"/>
      <c r="W5861" s="505"/>
    </row>
    <row r="5862" spans="19:23" ht="12">
      <c r="S5862" s="505"/>
      <c r="T5862" s="505"/>
      <c r="U5862" s="505"/>
      <c r="V5862" s="505"/>
      <c r="W5862" s="505"/>
    </row>
    <row r="5863" spans="19:23" ht="12">
      <c r="S5863" s="505"/>
      <c r="T5863" s="505"/>
      <c r="U5863" s="505"/>
      <c r="V5863" s="505"/>
      <c r="W5863" s="505"/>
    </row>
    <row r="5864" spans="19:23" ht="12">
      <c r="S5864" s="505"/>
      <c r="T5864" s="505"/>
      <c r="U5864" s="505"/>
      <c r="V5864" s="505"/>
      <c r="W5864" s="505"/>
    </row>
    <row r="5865" spans="19:23" ht="12">
      <c r="S5865" s="505"/>
      <c r="T5865" s="505"/>
      <c r="U5865" s="505"/>
      <c r="V5865" s="505"/>
      <c r="W5865" s="505"/>
    </row>
    <row r="5866" spans="19:23" ht="12">
      <c r="S5866" s="505"/>
      <c r="T5866" s="505"/>
      <c r="U5866" s="505"/>
      <c r="V5866" s="505"/>
      <c r="W5866" s="505"/>
    </row>
    <row r="5867" spans="19:23" ht="12">
      <c r="S5867" s="505"/>
      <c r="T5867" s="505"/>
      <c r="U5867" s="505"/>
      <c r="V5867" s="505"/>
      <c r="W5867" s="505"/>
    </row>
    <row r="5868" spans="19:23" ht="12">
      <c r="S5868" s="505"/>
      <c r="T5868" s="505"/>
      <c r="U5868" s="505"/>
      <c r="V5868" s="505"/>
      <c r="W5868" s="505"/>
    </row>
    <row r="5869" spans="19:23" ht="12">
      <c r="S5869" s="505"/>
      <c r="T5869" s="505"/>
      <c r="U5869" s="505"/>
      <c r="V5869" s="505"/>
      <c r="W5869" s="505"/>
    </row>
    <row r="5870" spans="19:23" ht="12">
      <c r="S5870" s="505"/>
      <c r="T5870" s="505"/>
      <c r="U5870" s="505"/>
      <c r="V5870" s="505"/>
      <c r="W5870" s="505"/>
    </row>
    <row r="5871" spans="19:23" ht="12">
      <c r="S5871" s="505"/>
      <c r="T5871" s="505"/>
      <c r="U5871" s="505"/>
      <c r="V5871" s="505"/>
      <c r="W5871" s="505"/>
    </row>
    <row r="5872" spans="19:23" ht="12">
      <c r="S5872" s="505"/>
      <c r="T5872" s="505"/>
      <c r="U5872" s="505"/>
      <c r="V5872" s="505"/>
      <c r="W5872" s="505"/>
    </row>
    <row r="5873" spans="19:23" ht="12">
      <c r="S5873" s="505"/>
      <c r="T5873" s="505"/>
      <c r="U5873" s="505"/>
      <c r="V5873" s="505"/>
      <c r="W5873" s="505"/>
    </row>
    <row r="5874" spans="19:23" ht="12">
      <c r="S5874" s="505"/>
      <c r="T5874" s="505"/>
      <c r="U5874" s="505"/>
      <c r="V5874" s="505"/>
      <c r="W5874" s="505"/>
    </row>
    <row r="5875" spans="19:23" ht="12">
      <c r="S5875" s="505"/>
      <c r="T5875" s="505"/>
      <c r="U5875" s="505"/>
      <c r="V5875" s="505"/>
      <c r="W5875" s="505"/>
    </row>
    <row r="5876" spans="19:23" ht="12">
      <c r="S5876" s="505"/>
      <c r="T5876" s="505"/>
      <c r="U5876" s="505"/>
      <c r="V5876" s="505"/>
      <c r="W5876" s="505"/>
    </row>
    <row r="5877" spans="19:23" ht="12">
      <c r="S5877" s="505"/>
      <c r="T5877" s="505"/>
      <c r="U5877" s="505"/>
      <c r="V5877" s="505"/>
      <c r="W5877" s="505"/>
    </row>
    <row r="5878" spans="19:23" ht="12">
      <c r="S5878" s="505"/>
      <c r="T5878" s="505"/>
      <c r="U5878" s="505"/>
      <c r="V5878" s="505"/>
      <c r="W5878" s="505"/>
    </row>
    <row r="5879" spans="19:23" ht="12">
      <c r="S5879" s="505"/>
      <c r="T5879" s="505"/>
      <c r="U5879" s="505"/>
      <c r="V5879" s="505"/>
      <c r="W5879" s="505"/>
    </row>
    <row r="5880" spans="19:23" ht="12">
      <c r="S5880" s="505"/>
      <c r="T5880" s="505"/>
      <c r="U5880" s="505"/>
      <c r="V5880" s="505"/>
      <c r="W5880" s="505"/>
    </row>
    <row r="5881" spans="19:23" ht="12">
      <c r="S5881" s="505"/>
      <c r="T5881" s="505"/>
      <c r="U5881" s="505"/>
      <c r="V5881" s="505"/>
      <c r="W5881" s="505"/>
    </row>
    <row r="5882" spans="19:23" ht="12">
      <c r="S5882" s="505"/>
      <c r="T5882" s="505"/>
      <c r="U5882" s="505"/>
      <c r="V5882" s="505"/>
      <c r="W5882" s="505"/>
    </row>
    <row r="5883" spans="19:23" ht="12">
      <c r="S5883" s="505"/>
      <c r="T5883" s="505"/>
      <c r="U5883" s="505"/>
      <c r="V5883" s="505"/>
      <c r="W5883" s="505"/>
    </row>
    <row r="5884" spans="19:23" ht="12">
      <c r="S5884" s="505"/>
      <c r="T5884" s="505"/>
      <c r="U5884" s="505"/>
      <c r="V5884" s="505"/>
      <c r="W5884" s="505"/>
    </row>
    <row r="5885" spans="19:23" ht="12">
      <c r="S5885" s="505"/>
      <c r="T5885" s="505"/>
      <c r="U5885" s="505"/>
      <c r="V5885" s="505"/>
      <c r="W5885" s="505"/>
    </row>
    <row r="5886" spans="19:23" ht="12">
      <c r="S5886" s="505"/>
      <c r="T5886" s="505"/>
      <c r="U5886" s="505"/>
      <c r="V5886" s="505"/>
      <c r="W5886" s="505"/>
    </row>
    <row r="5887" spans="19:23" ht="12">
      <c r="S5887" s="505"/>
      <c r="T5887" s="505"/>
      <c r="U5887" s="505"/>
      <c r="V5887" s="505"/>
      <c r="W5887" s="505"/>
    </row>
    <row r="5888" spans="19:23" ht="12">
      <c r="S5888" s="505"/>
      <c r="T5888" s="505"/>
      <c r="U5888" s="505"/>
      <c r="V5888" s="505"/>
      <c r="W5888" s="505"/>
    </row>
    <row r="5889" spans="19:23" ht="12">
      <c r="S5889" s="505"/>
      <c r="T5889" s="505"/>
      <c r="U5889" s="505"/>
      <c r="V5889" s="505"/>
      <c r="W5889" s="505"/>
    </row>
    <row r="5890" spans="19:23" ht="12">
      <c r="S5890" s="505"/>
      <c r="T5890" s="505"/>
      <c r="U5890" s="505"/>
      <c r="V5890" s="505"/>
      <c r="W5890" s="505"/>
    </row>
    <row r="5891" spans="19:23" ht="12">
      <c r="S5891" s="505"/>
      <c r="T5891" s="505"/>
      <c r="U5891" s="505"/>
      <c r="V5891" s="505"/>
      <c r="W5891" s="505"/>
    </row>
    <row r="5892" spans="19:23" ht="12">
      <c r="S5892" s="505"/>
      <c r="T5892" s="505"/>
      <c r="U5892" s="505"/>
      <c r="V5892" s="505"/>
      <c r="W5892" s="505"/>
    </row>
    <row r="5893" spans="19:23" ht="12">
      <c r="S5893" s="505"/>
      <c r="T5893" s="505"/>
      <c r="U5893" s="505"/>
      <c r="V5893" s="505"/>
      <c r="W5893" s="505"/>
    </row>
    <row r="5894" spans="19:23" ht="12">
      <c r="S5894" s="505"/>
      <c r="T5894" s="505"/>
      <c r="U5894" s="505"/>
      <c r="V5894" s="505"/>
      <c r="W5894" s="505"/>
    </row>
    <row r="5895" spans="19:23" ht="12">
      <c r="S5895" s="505"/>
      <c r="T5895" s="505"/>
      <c r="U5895" s="505"/>
      <c r="V5895" s="505"/>
      <c r="W5895" s="505"/>
    </row>
    <row r="5896" spans="19:23" ht="12">
      <c r="S5896" s="505"/>
      <c r="T5896" s="505"/>
      <c r="U5896" s="505"/>
      <c r="V5896" s="505"/>
      <c r="W5896" s="505"/>
    </row>
    <row r="5897" spans="19:23" ht="12">
      <c r="S5897" s="505"/>
      <c r="T5897" s="505"/>
      <c r="U5897" s="505"/>
      <c r="V5897" s="505"/>
      <c r="W5897" s="505"/>
    </row>
    <row r="5898" spans="19:23" ht="12">
      <c r="S5898" s="505"/>
      <c r="T5898" s="505"/>
      <c r="U5898" s="505"/>
      <c r="V5898" s="505"/>
      <c r="W5898" s="505"/>
    </row>
    <row r="5899" spans="19:23" ht="12">
      <c r="S5899" s="505"/>
      <c r="T5899" s="505"/>
      <c r="U5899" s="505"/>
      <c r="V5899" s="505"/>
      <c r="W5899" s="505"/>
    </row>
    <row r="5900" spans="19:23" ht="12">
      <c r="S5900" s="505"/>
      <c r="T5900" s="505"/>
      <c r="U5900" s="505"/>
      <c r="V5900" s="505"/>
      <c r="W5900" s="505"/>
    </row>
    <row r="5901" spans="19:23" ht="12">
      <c r="S5901" s="505"/>
      <c r="T5901" s="505"/>
      <c r="U5901" s="505"/>
      <c r="V5901" s="505"/>
      <c r="W5901" s="505"/>
    </row>
    <row r="5902" spans="19:23" ht="12">
      <c r="S5902" s="505"/>
      <c r="T5902" s="505"/>
      <c r="U5902" s="505"/>
      <c r="V5902" s="505"/>
      <c r="W5902" s="505"/>
    </row>
    <row r="5903" spans="19:23" ht="12">
      <c r="S5903" s="505"/>
      <c r="T5903" s="505"/>
      <c r="U5903" s="505"/>
      <c r="V5903" s="505"/>
      <c r="W5903" s="505"/>
    </row>
    <row r="5904" spans="19:23" ht="12">
      <c r="S5904" s="505"/>
      <c r="T5904" s="505"/>
      <c r="U5904" s="505"/>
      <c r="V5904" s="505"/>
      <c r="W5904" s="505"/>
    </row>
    <row r="5905" spans="19:23" ht="12">
      <c r="S5905" s="505"/>
      <c r="T5905" s="505"/>
      <c r="U5905" s="505"/>
      <c r="V5905" s="505"/>
      <c r="W5905" s="505"/>
    </row>
    <row r="5906" spans="19:23" ht="12">
      <c r="S5906" s="505"/>
      <c r="T5906" s="505"/>
      <c r="U5906" s="505"/>
      <c r="V5906" s="505"/>
      <c r="W5906" s="505"/>
    </row>
    <row r="5907" spans="19:23" ht="12">
      <c r="S5907" s="505"/>
      <c r="T5907" s="505"/>
      <c r="U5907" s="505"/>
      <c r="V5907" s="505"/>
      <c r="W5907" s="505"/>
    </row>
    <row r="5908" spans="19:23" ht="12">
      <c r="S5908" s="505"/>
      <c r="T5908" s="505"/>
      <c r="U5908" s="505"/>
      <c r="V5908" s="505"/>
      <c r="W5908" s="505"/>
    </row>
    <row r="5909" spans="19:23" ht="12">
      <c r="S5909" s="505"/>
      <c r="T5909" s="505"/>
      <c r="U5909" s="505"/>
      <c r="V5909" s="505"/>
      <c r="W5909" s="505"/>
    </row>
    <row r="5910" spans="19:23" ht="12">
      <c r="S5910" s="505"/>
      <c r="T5910" s="505"/>
      <c r="U5910" s="505"/>
      <c r="V5910" s="505"/>
      <c r="W5910" s="505"/>
    </row>
    <row r="5911" spans="19:23" ht="12">
      <c r="S5911" s="505"/>
      <c r="T5911" s="505"/>
      <c r="U5911" s="505"/>
      <c r="V5911" s="505"/>
      <c r="W5911" s="505"/>
    </row>
    <row r="5912" spans="19:23" ht="12">
      <c r="S5912" s="505"/>
      <c r="T5912" s="505"/>
      <c r="U5912" s="505"/>
      <c r="V5912" s="505"/>
      <c r="W5912" s="505"/>
    </row>
    <row r="5913" spans="19:23" ht="12">
      <c r="S5913" s="505"/>
      <c r="T5913" s="505"/>
      <c r="U5913" s="505"/>
      <c r="V5913" s="505"/>
      <c r="W5913" s="505"/>
    </row>
    <row r="5914" spans="19:23" ht="12">
      <c r="S5914" s="505"/>
      <c r="T5914" s="505"/>
      <c r="U5914" s="505"/>
      <c r="V5914" s="505"/>
      <c r="W5914" s="505"/>
    </row>
    <row r="5915" spans="19:23" ht="12">
      <c r="S5915" s="505"/>
      <c r="T5915" s="505"/>
      <c r="U5915" s="505"/>
      <c r="V5915" s="505"/>
      <c r="W5915" s="505"/>
    </row>
    <row r="5916" spans="19:23" ht="12">
      <c r="S5916" s="505"/>
      <c r="T5916" s="505"/>
      <c r="U5916" s="505"/>
      <c r="V5916" s="505"/>
      <c r="W5916" s="505"/>
    </row>
    <row r="5917" spans="19:23" ht="12">
      <c r="S5917" s="505"/>
      <c r="T5917" s="505"/>
      <c r="U5917" s="505"/>
      <c r="V5917" s="505"/>
      <c r="W5917" s="505"/>
    </row>
    <row r="5918" spans="19:23" ht="12">
      <c r="S5918" s="505"/>
      <c r="T5918" s="505"/>
      <c r="U5918" s="505"/>
      <c r="V5918" s="505"/>
      <c r="W5918" s="505"/>
    </row>
    <row r="5919" spans="19:23" ht="12">
      <c r="S5919" s="505"/>
      <c r="T5919" s="505"/>
      <c r="U5919" s="505"/>
      <c r="V5919" s="505"/>
      <c r="W5919" s="505"/>
    </row>
    <row r="5920" spans="19:23" ht="12">
      <c r="S5920" s="505"/>
      <c r="T5920" s="505"/>
      <c r="U5920" s="505"/>
      <c r="V5920" s="505"/>
      <c r="W5920" s="505"/>
    </row>
    <row r="5921" spans="19:23" ht="12">
      <c r="S5921" s="505"/>
      <c r="T5921" s="505"/>
      <c r="U5921" s="505"/>
      <c r="V5921" s="505"/>
      <c r="W5921" s="505"/>
    </row>
    <row r="5922" spans="19:23" ht="12">
      <c r="S5922" s="505"/>
      <c r="T5922" s="505"/>
      <c r="U5922" s="505"/>
      <c r="V5922" s="505"/>
      <c r="W5922" s="505"/>
    </row>
    <row r="5923" spans="19:23" ht="12">
      <c r="S5923" s="505"/>
      <c r="T5923" s="505"/>
      <c r="U5923" s="505"/>
      <c r="V5923" s="505"/>
      <c r="W5923" s="505"/>
    </row>
    <row r="5924" spans="19:23" ht="12">
      <c r="S5924" s="505"/>
      <c r="T5924" s="505"/>
      <c r="U5924" s="505"/>
      <c r="V5924" s="505"/>
      <c r="W5924" s="505"/>
    </row>
    <row r="5925" spans="19:23" ht="12">
      <c r="S5925" s="505"/>
      <c r="T5925" s="505"/>
      <c r="U5925" s="505"/>
      <c r="V5925" s="505"/>
      <c r="W5925" s="505"/>
    </row>
    <row r="5926" spans="19:23" ht="12">
      <c r="S5926" s="505"/>
      <c r="T5926" s="505"/>
      <c r="U5926" s="505"/>
      <c r="V5926" s="505"/>
      <c r="W5926" s="505"/>
    </row>
    <row r="5927" spans="19:23" ht="12">
      <c r="S5927" s="505"/>
      <c r="T5927" s="505"/>
      <c r="U5927" s="505"/>
      <c r="V5927" s="505"/>
      <c r="W5927" s="505"/>
    </row>
    <row r="5928" spans="19:23" ht="12">
      <c r="S5928" s="505"/>
      <c r="T5928" s="505"/>
      <c r="U5928" s="505"/>
      <c r="V5928" s="505"/>
      <c r="W5928" s="505"/>
    </row>
    <row r="5929" spans="19:23" ht="12">
      <c r="S5929" s="505"/>
      <c r="T5929" s="505"/>
      <c r="U5929" s="505"/>
      <c r="V5929" s="505"/>
      <c r="W5929" s="505"/>
    </row>
    <row r="5930" spans="19:23" ht="12">
      <c r="S5930" s="505"/>
      <c r="T5930" s="505"/>
      <c r="U5930" s="505"/>
      <c r="V5930" s="505"/>
      <c r="W5930" s="505"/>
    </row>
    <row r="5931" spans="19:23" ht="12">
      <c r="S5931" s="505"/>
      <c r="T5931" s="505"/>
      <c r="U5931" s="505"/>
      <c r="V5931" s="505"/>
      <c r="W5931" s="505"/>
    </row>
    <row r="5932" spans="19:23" ht="12">
      <c r="S5932" s="505"/>
      <c r="T5932" s="505"/>
      <c r="U5932" s="505"/>
      <c r="V5932" s="505"/>
      <c r="W5932" s="505"/>
    </row>
    <row r="5933" spans="19:23" ht="12">
      <c r="S5933" s="505"/>
      <c r="T5933" s="505"/>
      <c r="U5933" s="505"/>
      <c r="V5933" s="505"/>
      <c r="W5933" s="505"/>
    </row>
    <row r="5934" spans="19:23" ht="12">
      <c r="S5934" s="505"/>
      <c r="T5934" s="505"/>
      <c r="U5934" s="505"/>
      <c r="V5934" s="505"/>
      <c r="W5934" s="505"/>
    </row>
    <row r="5935" spans="19:23" ht="12">
      <c r="S5935" s="505"/>
      <c r="T5935" s="505"/>
      <c r="U5935" s="505"/>
      <c r="V5935" s="505"/>
      <c r="W5935" s="505"/>
    </row>
    <row r="5936" spans="19:23" ht="12">
      <c r="S5936" s="505"/>
      <c r="T5936" s="505"/>
      <c r="U5936" s="505"/>
      <c r="V5936" s="505"/>
      <c r="W5936" s="505"/>
    </row>
    <row r="5937" spans="19:23" ht="12">
      <c r="S5937" s="505"/>
      <c r="T5937" s="505"/>
      <c r="U5937" s="505"/>
      <c r="V5937" s="505"/>
      <c r="W5937" s="505"/>
    </row>
    <row r="5938" spans="19:23" ht="12">
      <c r="S5938" s="505"/>
      <c r="T5938" s="505"/>
      <c r="U5938" s="505"/>
      <c r="V5938" s="505"/>
      <c r="W5938" s="505"/>
    </row>
    <row r="5939" spans="19:23" ht="12">
      <c r="S5939" s="505"/>
      <c r="T5939" s="505"/>
      <c r="U5939" s="505"/>
      <c r="V5939" s="505"/>
      <c r="W5939" s="505"/>
    </row>
    <row r="5940" spans="19:23" ht="12">
      <c r="S5940" s="505"/>
      <c r="T5940" s="505"/>
      <c r="U5940" s="505"/>
      <c r="V5940" s="505"/>
      <c r="W5940" s="505"/>
    </row>
    <row r="5941" spans="19:23" ht="12">
      <c r="S5941" s="505"/>
      <c r="T5941" s="505"/>
      <c r="U5941" s="505"/>
      <c r="V5941" s="505"/>
      <c r="W5941" s="505"/>
    </row>
    <row r="5942" spans="19:23" ht="12">
      <c r="S5942" s="505"/>
      <c r="T5942" s="505"/>
      <c r="U5942" s="505"/>
      <c r="V5942" s="505"/>
      <c r="W5942" s="505"/>
    </row>
    <row r="5943" spans="19:23" ht="12">
      <c r="S5943" s="505"/>
      <c r="T5943" s="505"/>
      <c r="U5943" s="505"/>
      <c r="V5943" s="505"/>
      <c r="W5943" s="505"/>
    </row>
    <row r="5944" spans="19:23" ht="12">
      <c r="S5944" s="505"/>
      <c r="T5944" s="505"/>
      <c r="U5944" s="505"/>
      <c r="V5944" s="505"/>
      <c r="W5944" s="505"/>
    </row>
    <row r="5945" spans="19:23" ht="12">
      <c r="S5945" s="505"/>
      <c r="T5945" s="505"/>
      <c r="U5945" s="505"/>
      <c r="V5945" s="505"/>
      <c r="W5945" s="505"/>
    </row>
    <row r="5946" spans="19:23" ht="12">
      <c r="S5946" s="505"/>
      <c r="T5946" s="505"/>
      <c r="U5946" s="505"/>
      <c r="V5946" s="505"/>
      <c r="W5946" s="505"/>
    </row>
    <row r="5947" spans="19:23" ht="12">
      <c r="S5947" s="505"/>
      <c r="T5947" s="505"/>
      <c r="U5947" s="505"/>
      <c r="V5947" s="505"/>
      <c r="W5947" s="505"/>
    </row>
    <row r="5948" spans="19:23" ht="12">
      <c r="S5948" s="505"/>
      <c r="T5948" s="505"/>
      <c r="U5948" s="505"/>
      <c r="V5948" s="505"/>
      <c r="W5948" s="505"/>
    </row>
    <row r="5949" spans="19:23" ht="12">
      <c r="S5949" s="505"/>
      <c r="T5949" s="505"/>
      <c r="U5949" s="505"/>
      <c r="V5949" s="505"/>
      <c r="W5949" s="505"/>
    </row>
    <row r="5950" spans="19:23" ht="12">
      <c r="S5950" s="505"/>
      <c r="T5950" s="505"/>
      <c r="U5950" s="505"/>
      <c r="V5950" s="505"/>
      <c r="W5950" s="505"/>
    </row>
    <row r="5951" spans="19:23" ht="12">
      <c r="S5951" s="505"/>
      <c r="T5951" s="505"/>
      <c r="U5951" s="505"/>
      <c r="V5951" s="505"/>
      <c r="W5951" s="505"/>
    </row>
    <row r="5952" spans="19:23" ht="12">
      <c r="S5952" s="505"/>
      <c r="T5952" s="505"/>
      <c r="U5952" s="505"/>
      <c r="V5952" s="505"/>
      <c r="W5952" s="505"/>
    </row>
    <row r="5953" spans="19:23" ht="12">
      <c r="S5953" s="505"/>
      <c r="T5953" s="505"/>
      <c r="U5953" s="505"/>
      <c r="V5953" s="505"/>
      <c r="W5953" s="505"/>
    </row>
    <row r="5954" spans="19:23" ht="12">
      <c r="S5954" s="505"/>
      <c r="T5954" s="505"/>
      <c r="U5954" s="505"/>
      <c r="V5954" s="505"/>
      <c r="W5954" s="505"/>
    </row>
    <row r="5955" spans="19:23" ht="12">
      <c r="S5955" s="505"/>
      <c r="T5955" s="505"/>
      <c r="U5955" s="505"/>
      <c r="V5955" s="505"/>
      <c r="W5955" s="505"/>
    </row>
    <row r="5956" spans="19:23" ht="12">
      <c r="S5956" s="505"/>
      <c r="T5956" s="505"/>
      <c r="U5956" s="505"/>
      <c r="V5956" s="505"/>
      <c r="W5956" s="505"/>
    </row>
    <row r="5957" spans="19:23" ht="12">
      <c r="S5957" s="505"/>
      <c r="T5957" s="505"/>
      <c r="U5957" s="505"/>
      <c r="V5957" s="505"/>
      <c r="W5957" s="505"/>
    </row>
    <row r="5958" spans="19:23" ht="12">
      <c r="S5958" s="505"/>
      <c r="T5958" s="505"/>
      <c r="U5958" s="505"/>
      <c r="V5958" s="505"/>
      <c r="W5958" s="505"/>
    </row>
    <row r="5959" spans="19:23" ht="12">
      <c r="S5959" s="505"/>
      <c r="T5959" s="505"/>
      <c r="U5959" s="505"/>
      <c r="V5959" s="505"/>
      <c r="W5959" s="505"/>
    </row>
    <row r="5960" spans="19:23" ht="12">
      <c r="S5960" s="505"/>
      <c r="T5960" s="505"/>
      <c r="U5960" s="505"/>
      <c r="V5960" s="505"/>
      <c r="W5960" s="505"/>
    </row>
    <row r="5961" spans="19:23" ht="12">
      <c r="S5961" s="505"/>
      <c r="T5961" s="505"/>
      <c r="U5961" s="505"/>
      <c r="V5961" s="505"/>
      <c r="W5961" s="505"/>
    </row>
    <row r="5962" spans="19:23" ht="12">
      <c r="S5962" s="505"/>
      <c r="T5962" s="505"/>
      <c r="U5962" s="505"/>
      <c r="V5962" s="505"/>
      <c r="W5962" s="505"/>
    </row>
    <row r="5963" spans="19:23" ht="12">
      <c r="S5963" s="505"/>
      <c r="T5963" s="505"/>
      <c r="U5963" s="505"/>
      <c r="V5963" s="505"/>
      <c r="W5963" s="505"/>
    </row>
    <row r="5964" spans="19:23" ht="12">
      <c r="S5964" s="505"/>
      <c r="T5964" s="505"/>
      <c r="U5964" s="505"/>
      <c r="V5964" s="505"/>
      <c r="W5964" s="505"/>
    </row>
    <row r="5965" spans="19:23" ht="12">
      <c r="S5965" s="505"/>
      <c r="T5965" s="505"/>
      <c r="U5965" s="505"/>
      <c r="V5965" s="505"/>
      <c r="W5965" s="505"/>
    </row>
    <row r="5966" spans="19:23" ht="12">
      <c r="S5966" s="505"/>
      <c r="T5966" s="505"/>
      <c r="U5966" s="505"/>
      <c r="V5966" s="505"/>
      <c r="W5966" s="505"/>
    </row>
    <row r="5967" spans="19:23" ht="12">
      <c r="S5967" s="505"/>
      <c r="T5967" s="505"/>
      <c r="U5967" s="505"/>
      <c r="V5967" s="505"/>
      <c r="W5967" s="505"/>
    </row>
    <row r="5968" spans="19:23" ht="12">
      <c r="S5968" s="505"/>
      <c r="T5968" s="505"/>
      <c r="U5968" s="505"/>
      <c r="V5968" s="505"/>
      <c r="W5968" s="505"/>
    </row>
    <row r="5969" spans="19:23" ht="12">
      <c r="S5969" s="505"/>
      <c r="T5969" s="505"/>
      <c r="U5969" s="505"/>
      <c r="V5969" s="505"/>
      <c r="W5969" s="505"/>
    </row>
    <row r="5970" spans="19:23" ht="12">
      <c r="S5970" s="505"/>
      <c r="T5970" s="505"/>
      <c r="U5970" s="505"/>
      <c r="V5970" s="505"/>
      <c r="W5970" s="505"/>
    </row>
    <row r="5971" spans="19:23" ht="12">
      <c r="S5971" s="505"/>
      <c r="T5971" s="505"/>
      <c r="U5971" s="505"/>
      <c r="V5971" s="505"/>
      <c r="W5971" s="505"/>
    </row>
    <row r="5972" spans="19:23" ht="12">
      <c r="S5972" s="505"/>
      <c r="T5972" s="505"/>
      <c r="U5972" s="505"/>
      <c r="V5972" s="505"/>
      <c r="W5972" s="505"/>
    </row>
    <row r="5973" spans="19:23" ht="12">
      <c r="S5973" s="505"/>
      <c r="T5973" s="505"/>
      <c r="U5973" s="505"/>
      <c r="V5973" s="505"/>
      <c r="W5973" s="505"/>
    </row>
    <row r="5974" spans="19:23" ht="12">
      <c r="S5974" s="505"/>
      <c r="T5974" s="505"/>
      <c r="U5974" s="505"/>
      <c r="V5974" s="505"/>
      <c r="W5974" s="505"/>
    </row>
    <row r="5975" spans="19:23" ht="12">
      <c r="S5975" s="505"/>
      <c r="T5975" s="505"/>
      <c r="U5975" s="505"/>
      <c r="V5975" s="505"/>
      <c r="W5975" s="505"/>
    </row>
    <row r="5976" spans="19:23" ht="12">
      <c r="S5976" s="505"/>
      <c r="T5976" s="505"/>
      <c r="U5976" s="505"/>
      <c r="V5976" s="505"/>
      <c r="W5976" s="505"/>
    </row>
    <row r="5977" spans="19:23" ht="12">
      <c r="S5977" s="505"/>
      <c r="T5977" s="505"/>
      <c r="U5977" s="505"/>
      <c r="V5977" s="505"/>
      <c r="W5977" s="505"/>
    </row>
    <row r="5978" spans="19:23" ht="12">
      <c r="S5978" s="505"/>
      <c r="T5978" s="505"/>
      <c r="U5978" s="505"/>
      <c r="V5978" s="505"/>
      <c r="W5978" s="505"/>
    </row>
    <row r="5979" spans="19:23" ht="12">
      <c r="S5979" s="505"/>
      <c r="T5979" s="505"/>
      <c r="U5979" s="505"/>
      <c r="V5979" s="505"/>
      <c r="W5979" s="505"/>
    </row>
    <row r="5980" spans="19:23" ht="12">
      <c r="S5980" s="505"/>
      <c r="T5980" s="505"/>
      <c r="U5980" s="505"/>
      <c r="V5980" s="505"/>
      <c r="W5980" s="505"/>
    </row>
    <row r="5981" spans="19:23" ht="12">
      <c r="S5981" s="505"/>
      <c r="T5981" s="505"/>
      <c r="U5981" s="505"/>
      <c r="V5981" s="505"/>
      <c r="W5981" s="505"/>
    </row>
    <row r="5982" spans="19:23" ht="12">
      <c r="S5982" s="505"/>
      <c r="T5982" s="505"/>
      <c r="U5982" s="505"/>
      <c r="V5982" s="505"/>
      <c r="W5982" s="505"/>
    </row>
    <row r="5983" spans="19:23" ht="12">
      <c r="S5983" s="505"/>
      <c r="T5983" s="505"/>
      <c r="U5983" s="505"/>
      <c r="V5983" s="505"/>
      <c r="W5983" s="505"/>
    </row>
    <row r="5984" spans="19:23" ht="12">
      <c r="S5984" s="505"/>
      <c r="T5984" s="505"/>
      <c r="U5984" s="505"/>
      <c r="V5984" s="505"/>
      <c r="W5984" s="505"/>
    </row>
    <row r="5985" spans="19:23" ht="12">
      <c r="S5985" s="505"/>
      <c r="T5985" s="505"/>
      <c r="U5985" s="505"/>
      <c r="V5985" s="505"/>
      <c r="W5985" s="505"/>
    </row>
    <row r="5986" spans="19:23" ht="12">
      <c r="S5986" s="505"/>
      <c r="T5986" s="505"/>
      <c r="U5986" s="505"/>
      <c r="V5986" s="505"/>
      <c r="W5986" s="505"/>
    </row>
    <row r="5987" spans="19:23" ht="12">
      <c r="S5987" s="505"/>
      <c r="T5987" s="505"/>
      <c r="U5987" s="505"/>
      <c r="V5987" s="505"/>
      <c r="W5987" s="505"/>
    </row>
    <row r="5988" spans="19:23" ht="12">
      <c r="S5988" s="505"/>
      <c r="T5988" s="505"/>
      <c r="U5988" s="505"/>
      <c r="V5988" s="505"/>
      <c r="W5988" s="505"/>
    </row>
    <row r="5989" spans="19:23" ht="12">
      <c r="S5989" s="505"/>
      <c r="T5989" s="505"/>
      <c r="U5989" s="505"/>
      <c r="V5989" s="505"/>
      <c r="W5989" s="505"/>
    </row>
    <row r="5990" spans="19:23" ht="12">
      <c r="S5990" s="505"/>
      <c r="T5990" s="505"/>
      <c r="U5990" s="505"/>
      <c r="V5990" s="505"/>
      <c r="W5990" s="505"/>
    </row>
    <row r="5991" spans="19:23" ht="12">
      <c r="S5991" s="505"/>
      <c r="T5991" s="505"/>
      <c r="U5991" s="505"/>
      <c r="V5991" s="505"/>
      <c r="W5991" s="505"/>
    </row>
    <row r="5992" spans="19:23" ht="12">
      <c r="S5992" s="505"/>
      <c r="T5992" s="505"/>
      <c r="U5992" s="505"/>
      <c r="V5992" s="505"/>
      <c r="W5992" s="505"/>
    </row>
    <row r="5993" spans="19:23" ht="12">
      <c r="S5993" s="505"/>
      <c r="T5993" s="505"/>
      <c r="U5993" s="505"/>
      <c r="V5993" s="505"/>
      <c r="W5993" s="505"/>
    </row>
    <row r="5994" spans="19:23" ht="12">
      <c r="S5994" s="505"/>
      <c r="T5994" s="505"/>
      <c r="U5994" s="505"/>
      <c r="V5994" s="505"/>
      <c r="W5994" s="505"/>
    </row>
    <row r="5995" spans="19:23" ht="12">
      <c r="S5995" s="505"/>
      <c r="T5995" s="505"/>
      <c r="U5995" s="505"/>
      <c r="V5995" s="505"/>
      <c r="W5995" s="505"/>
    </row>
    <row r="5996" spans="19:23" ht="12">
      <c r="S5996" s="505"/>
      <c r="T5996" s="505"/>
      <c r="U5996" s="505"/>
      <c r="V5996" s="505"/>
      <c r="W5996" s="505"/>
    </row>
    <row r="5997" spans="19:23" ht="12">
      <c r="S5997" s="505"/>
      <c r="T5997" s="505"/>
      <c r="U5997" s="505"/>
      <c r="V5997" s="505"/>
      <c r="W5997" s="505"/>
    </row>
    <row r="5998" spans="19:23" ht="12">
      <c r="S5998" s="505"/>
      <c r="T5998" s="505"/>
      <c r="U5998" s="505"/>
      <c r="V5998" s="505"/>
      <c r="W5998" s="505"/>
    </row>
    <row r="5999" spans="19:23" ht="12">
      <c r="S5999" s="505"/>
      <c r="T5999" s="505"/>
      <c r="U5999" s="505"/>
      <c r="V5999" s="505"/>
      <c r="W5999" s="505"/>
    </row>
    <row r="6000" spans="19:23" ht="12">
      <c r="S6000" s="505"/>
      <c r="T6000" s="505"/>
      <c r="U6000" s="505"/>
      <c r="V6000" s="505"/>
      <c r="W6000" s="505"/>
    </row>
    <row r="6001" spans="19:23" ht="12">
      <c r="S6001" s="505"/>
      <c r="T6001" s="505"/>
      <c r="U6001" s="505"/>
      <c r="V6001" s="505"/>
      <c r="W6001" s="505"/>
    </row>
    <row r="6002" spans="19:23" ht="12">
      <c r="S6002" s="505"/>
      <c r="T6002" s="505"/>
      <c r="U6002" s="505"/>
      <c r="V6002" s="505"/>
      <c r="W6002" s="505"/>
    </row>
    <row r="6003" spans="19:23" ht="12">
      <c r="S6003" s="505"/>
      <c r="T6003" s="505"/>
      <c r="U6003" s="505"/>
      <c r="V6003" s="505"/>
      <c r="W6003" s="505"/>
    </row>
    <row r="6004" spans="19:23" ht="12">
      <c r="S6004" s="505"/>
      <c r="T6004" s="505"/>
      <c r="U6004" s="505"/>
      <c r="V6004" s="505"/>
      <c r="W6004" s="505"/>
    </row>
    <row r="6005" spans="19:23" ht="12">
      <c r="S6005" s="505"/>
      <c r="T6005" s="505"/>
      <c r="U6005" s="505"/>
      <c r="V6005" s="505"/>
      <c r="W6005" s="505"/>
    </row>
    <row r="6006" spans="19:23" ht="12">
      <c r="S6006" s="505"/>
      <c r="T6006" s="505"/>
      <c r="U6006" s="505"/>
      <c r="V6006" s="505"/>
      <c r="W6006" s="505"/>
    </row>
    <row r="6007" spans="19:23" ht="12">
      <c r="S6007" s="505"/>
      <c r="T6007" s="505"/>
      <c r="U6007" s="505"/>
      <c r="V6007" s="505"/>
      <c r="W6007" s="505"/>
    </row>
    <row r="6008" spans="19:23" ht="12">
      <c r="S6008" s="505"/>
      <c r="T6008" s="505"/>
      <c r="U6008" s="505"/>
      <c r="V6008" s="505"/>
      <c r="W6008" s="505"/>
    </row>
    <row r="6009" spans="19:23" ht="12">
      <c r="S6009" s="505"/>
      <c r="T6009" s="505"/>
      <c r="U6009" s="505"/>
      <c r="V6009" s="505"/>
      <c r="W6009" s="505"/>
    </row>
    <row r="6010" spans="19:23" ht="12">
      <c r="S6010" s="505"/>
      <c r="T6010" s="505"/>
      <c r="U6010" s="505"/>
      <c r="V6010" s="505"/>
      <c r="W6010" s="505"/>
    </row>
    <row r="6011" spans="19:23" ht="12">
      <c r="S6011" s="505"/>
      <c r="T6011" s="505"/>
      <c r="U6011" s="505"/>
      <c r="V6011" s="505"/>
      <c r="W6011" s="505"/>
    </row>
    <row r="6012" spans="19:23" ht="12">
      <c r="S6012" s="505"/>
      <c r="T6012" s="505"/>
      <c r="U6012" s="505"/>
      <c r="V6012" s="505"/>
      <c r="W6012" s="505"/>
    </row>
    <row r="6013" spans="19:23" ht="12">
      <c r="S6013" s="505"/>
      <c r="T6013" s="505"/>
      <c r="U6013" s="505"/>
      <c r="V6013" s="505"/>
      <c r="W6013" s="505"/>
    </row>
    <row r="6014" spans="19:23" ht="12">
      <c r="S6014" s="505"/>
      <c r="T6014" s="505"/>
      <c r="U6014" s="505"/>
      <c r="V6014" s="505"/>
      <c r="W6014" s="505"/>
    </row>
    <row r="6015" spans="19:23" ht="12">
      <c r="S6015" s="505"/>
      <c r="T6015" s="505"/>
      <c r="U6015" s="505"/>
      <c r="V6015" s="505"/>
      <c r="W6015" s="505"/>
    </row>
    <row r="6016" spans="19:23" ht="12">
      <c r="S6016" s="505"/>
      <c r="T6016" s="505"/>
      <c r="U6016" s="505"/>
      <c r="V6016" s="505"/>
      <c r="W6016" s="505"/>
    </row>
    <row r="6017" spans="19:23" ht="12">
      <c r="S6017" s="505"/>
      <c r="T6017" s="505"/>
      <c r="U6017" s="505"/>
      <c r="V6017" s="505"/>
      <c r="W6017" s="505"/>
    </row>
    <row r="6018" spans="19:23" ht="12">
      <c r="S6018" s="505"/>
      <c r="T6018" s="505"/>
      <c r="U6018" s="505"/>
      <c r="V6018" s="505"/>
      <c r="W6018" s="505"/>
    </row>
    <row r="6019" spans="19:23" ht="12">
      <c r="S6019" s="505"/>
      <c r="T6019" s="505"/>
      <c r="U6019" s="505"/>
      <c r="V6019" s="505"/>
      <c r="W6019" s="505"/>
    </row>
    <row r="6020" spans="19:23" ht="12">
      <c r="S6020" s="505"/>
      <c r="T6020" s="505"/>
      <c r="U6020" s="505"/>
      <c r="V6020" s="505"/>
      <c r="W6020" s="505"/>
    </row>
    <row r="6021" spans="19:23" ht="12">
      <c r="S6021" s="505"/>
      <c r="T6021" s="505"/>
      <c r="U6021" s="505"/>
      <c r="V6021" s="505"/>
      <c r="W6021" s="505"/>
    </row>
    <row r="6022" spans="19:23" ht="12">
      <c r="S6022" s="505"/>
      <c r="T6022" s="505"/>
      <c r="U6022" s="505"/>
      <c r="V6022" s="505"/>
      <c r="W6022" s="505"/>
    </row>
    <row r="6023" spans="19:23" ht="12">
      <c r="S6023" s="505"/>
      <c r="T6023" s="505"/>
      <c r="U6023" s="505"/>
      <c r="V6023" s="505"/>
      <c r="W6023" s="505"/>
    </row>
    <row r="6024" spans="19:23" ht="12">
      <c r="S6024" s="505"/>
      <c r="T6024" s="505"/>
      <c r="U6024" s="505"/>
      <c r="V6024" s="505"/>
      <c r="W6024" s="505"/>
    </row>
    <row r="6025" spans="19:23" ht="12">
      <c r="S6025" s="505"/>
      <c r="T6025" s="505"/>
      <c r="U6025" s="505"/>
      <c r="V6025" s="505"/>
      <c r="W6025" s="505"/>
    </row>
    <row r="6026" spans="19:23" ht="12">
      <c r="S6026" s="505"/>
      <c r="T6026" s="505"/>
      <c r="U6026" s="505"/>
      <c r="V6026" s="505"/>
      <c r="W6026" s="505"/>
    </row>
    <row r="6027" spans="19:23" ht="12">
      <c r="S6027" s="505"/>
      <c r="T6027" s="505"/>
      <c r="U6027" s="505"/>
      <c r="V6027" s="505"/>
      <c r="W6027" s="505"/>
    </row>
    <row r="6028" spans="19:23" ht="12">
      <c r="S6028" s="505"/>
      <c r="T6028" s="505"/>
      <c r="U6028" s="505"/>
      <c r="V6028" s="505"/>
      <c r="W6028" s="505"/>
    </row>
    <row r="6029" spans="19:23" ht="12">
      <c r="S6029" s="505"/>
      <c r="T6029" s="505"/>
      <c r="U6029" s="505"/>
      <c r="V6029" s="505"/>
      <c r="W6029" s="505"/>
    </row>
    <row r="6030" spans="19:23" ht="12">
      <c r="S6030" s="505"/>
      <c r="T6030" s="505"/>
      <c r="U6030" s="505"/>
      <c r="V6030" s="505"/>
      <c r="W6030" s="505"/>
    </row>
    <row r="6031" spans="19:23" ht="12">
      <c r="S6031" s="505"/>
      <c r="T6031" s="505"/>
      <c r="U6031" s="505"/>
      <c r="V6031" s="505"/>
      <c r="W6031" s="505"/>
    </row>
    <row r="6032" spans="19:23" ht="12">
      <c r="S6032" s="505"/>
      <c r="T6032" s="505"/>
      <c r="U6032" s="505"/>
      <c r="V6032" s="505"/>
      <c r="W6032" s="505"/>
    </row>
    <row r="6033" spans="19:23" ht="12">
      <c r="S6033" s="505"/>
      <c r="T6033" s="505"/>
      <c r="U6033" s="505"/>
      <c r="V6033" s="505"/>
      <c r="W6033" s="505"/>
    </row>
    <row r="6034" spans="19:23" ht="12">
      <c r="S6034" s="505"/>
      <c r="T6034" s="505"/>
      <c r="U6034" s="505"/>
      <c r="V6034" s="505"/>
      <c r="W6034" s="505"/>
    </row>
    <row r="6035" spans="19:23" ht="12">
      <c r="S6035" s="505"/>
      <c r="T6035" s="505"/>
      <c r="U6035" s="505"/>
      <c r="V6035" s="505"/>
      <c r="W6035" s="505"/>
    </row>
    <row r="6036" spans="19:23" ht="12">
      <c r="S6036" s="505"/>
      <c r="T6036" s="505"/>
      <c r="U6036" s="505"/>
      <c r="V6036" s="505"/>
      <c r="W6036" s="505"/>
    </row>
    <row r="6037" spans="19:23" ht="12">
      <c r="S6037" s="505"/>
      <c r="T6037" s="505"/>
      <c r="U6037" s="505"/>
      <c r="V6037" s="505"/>
      <c r="W6037" s="505"/>
    </row>
    <row r="6038" spans="19:23" ht="12">
      <c r="S6038" s="505"/>
      <c r="T6038" s="505"/>
      <c r="U6038" s="505"/>
      <c r="V6038" s="505"/>
      <c r="W6038" s="505"/>
    </row>
    <row r="6039" spans="19:23" ht="12">
      <c r="S6039" s="505"/>
      <c r="T6039" s="505"/>
      <c r="U6039" s="505"/>
      <c r="V6039" s="505"/>
      <c r="W6039" s="505"/>
    </row>
    <row r="6040" spans="19:23" ht="12">
      <c r="S6040" s="505"/>
      <c r="T6040" s="505"/>
      <c r="U6040" s="505"/>
      <c r="V6040" s="505"/>
      <c r="W6040" s="505"/>
    </row>
    <row r="6041" spans="19:23" ht="12">
      <c r="S6041" s="505"/>
      <c r="T6041" s="505"/>
      <c r="U6041" s="505"/>
      <c r="V6041" s="505"/>
      <c r="W6041" s="505"/>
    </row>
    <row r="6042" spans="19:23" ht="12">
      <c r="S6042" s="505"/>
      <c r="T6042" s="505"/>
      <c r="U6042" s="505"/>
      <c r="V6042" s="505"/>
      <c r="W6042" s="505"/>
    </row>
    <row r="6043" spans="19:23" ht="12">
      <c r="S6043" s="505"/>
      <c r="T6043" s="505"/>
      <c r="U6043" s="505"/>
      <c r="V6043" s="505"/>
      <c r="W6043" s="505"/>
    </row>
    <row r="6044" spans="19:23" ht="12">
      <c r="S6044" s="505"/>
      <c r="T6044" s="505"/>
      <c r="U6044" s="505"/>
      <c r="V6044" s="505"/>
      <c r="W6044" s="505"/>
    </row>
    <row r="6045" spans="19:23" ht="12">
      <c r="S6045" s="505"/>
      <c r="T6045" s="505"/>
      <c r="U6045" s="505"/>
      <c r="V6045" s="505"/>
      <c r="W6045" s="505"/>
    </row>
    <row r="6046" spans="19:23" ht="12">
      <c r="S6046" s="505"/>
      <c r="T6046" s="505"/>
      <c r="U6046" s="505"/>
      <c r="V6046" s="505"/>
      <c r="W6046" s="505"/>
    </row>
    <row r="6047" spans="19:23" ht="12">
      <c r="S6047" s="505"/>
      <c r="T6047" s="505"/>
      <c r="U6047" s="505"/>
      <c r="V6047" s="505"/>
      <c r="W6047" s="505"/>
    </row>
    <row r="6048" spans="19:23" ht="12">
      <c r="S6048" s="505"/>
      <c r="T6048" s="505"/>
      <c r="U6048" s="505"/>
      <c r="V6048" s="505"/>
      <c r="W6048" s="505"/>
    </row>
    <row r="6049" spans="19:23" ht="12">
      <c r="S6049" s="505"/>
      <c r="T6049" s="505"/>
      <c r="U6049" s="505"/>
      <c r="V6049" s="505"/>
      <c r="W6049" s="505"/>
    </row>
    <row r="6050" spans="19:23" ht="12">
      <c r="S6050" s="505"/>
      <c r="T6050" s="505"/>
      <c r="U6050" s="505"/>
      <c r="V6050" s="505"/>
      <c r="W6050" s="505"/>
    </row>
    <row r="6051" spans="19:23" ht="12">
      <c r="S6051" s="505"/>
      <c r="T6051" s="505"/>
      <c r="U6051" s="505"/>
      <c r="V6051" s="505"/>
      <c r="W6051" s="505"/>
    </row>
    <row r="6052" spans="19:23" ht="12">
      <c r="S6052" s="505"/>
      <c r="T6052" s="505"/>
      <c r="U6052" s="505"/>
      <c r="V6052" s="505"/>
      <c r="W6052" s="505"/>
    </row>
    <row r="6053" spans="19:23" ht="12">
      <c r="S6053" s="505"/>
      <c r="T6053" s="505"/>
      <c r="U6053" s="505"/>
      <c r="V6053" s="505"/>
      <c r="W6053" s="505"/>
    </row>
    <row r="6054" spans="19:23" ht="12">
      <c r="S6054" s="505"/>
      <c r="T6054" s="505"/>
      <c r="U6054" s="505"/>
      <c r="V6054" s="505"/>
      <c r="W6054" s="505"/>
    </row>
    <row r="6055" spans="19:23" ht="12">
      <c r="S6055" s="505"/>
      <c r="T6055" s="505"/>
      <c r="U6055" s="505"/>
      <c r="V6055" s="505"/>
      <c r="W6055" s="505"/>
    </row>
    <row r="6056" spans="19:23" ht="12">
      <c r="S6056" s="505"/>
      <c r="T6056" s="505"/>
      <c r="U6056" s="505"/>
      <c r="V6056" s="505"/>
      <c r="W6056" s="505"/>
    </row>
    <row r="6057" spans="19:23" ht="12">
      <c r="S6057" s="505"/>
      <c r="T6057" s="505"/>
      <c r="U6057" s="505"/>
      <c r="V6057" s="505"/>
      <c r="W6057" s="505"/>
    </row>
    <row r="6058" spans="19:23" ht="12">
      <c r="S6058" s="505"/>
      <c r="T6058" s="505"/>
      <c r="U6058" s="505"/>
      <c r="V6058" s="505"/>
      <c r="W6058" s="505"/>
    </row>
    <row r="6059" spans="19:23" ht="12">
      <c r="S6059" s="505"/>
      <c r="T6059" s="505"/>
      <c r="U6059" s="505"/>
      <c r="V6059" s="505"/>
      <c r="W6059" s="505"/>
    </row>
    <row r="6060" spans="19:23" ht="12">
      <c r="S6060" s="505"/>
      <c r="T6060" s="505"/>
      <c r="U6060" s="505"/>
      <c r="V6060" s="505"/>
      <c r="W6060" s="505"/>
    </row>
    <row r="6061" spans="19:23" ht="12">
      <c r="S6061" s="505"/>
      <c r="T6061" s="505"/>
      <c r="U6061" s="505"/>
      <c r="V6061" s="505"/>
      <c r="W6061" s="505"/>
    </row>
    <row r="6062" spans="19:23" ht="12">
      <c r="S6062" s="505"/>
      <c r="T6062" s="505"/>
      <c r="U6062" s="505"/>
      <c r="V6062" s="505"/>
      <c r="W6062" s="505"/>
    </row>
    <row r="6063" spans="19:23" ht="12">
      <c r="S6063" s="505"/>
      <c r="T6063" s="505"/>
      <c r="U6063" s="505"/>
      <c r="V6063" s="505"/>
      <c r="W6063" s="505"/>
    </row>
    <row r="6064" spans="19:23" ht="12">
      <c r="S6064" s="505"/>
      <c r="T6064" s="505"/>
      <c r="U6064" s="505"/>
      <c r="V6064" s="505"/>
      <c r="W6064" s="505"/>
    </row>
    <row r="6065" spans="19:23" ht="12">
      <c r="S6065" s="505"/>
      <c r="T6065" s="505"/>
      <c r="U6065" s="505"/>
      <c r="V6065" s="505"/>
      <c r="W6065" s="505"/>
    </row>
    <row r="6066" spans="19:23" ht="12">
      <c r="S6066" s="505"/>
      <c r="T6066" s="505"/>
      <c r="U6066" s="505"/>
      <c r="V6066" s="505"/>
      <c r="W6066" s="505"/>
    </row>
    <row r="6067" spans="19:23" ht="12">
      <c r="S6067" s="505"/>
      <c r="T6067" s="505"/>
      <c r="U6067" s="505"/>
      <c r="V6067" s="505"/>
      <c r="W6067" s="505"/>
    </row>
    <row r="6068" spans="19:23" ht="12">
      <c r="S6068" s="505"/>
      <c r="T6068" s="505"/>
      <c r="U6068" s="505"/>
      <c r="V6068" s="505"/>
      <c r="W6068" s="505"/>
    </row>
    <row r="6069" spans="19:23" ht="12">
      <c r="S6069" s="505"/>
      <c r="T6069" s="505"/>
      <c r="U6069" s="505"/>
      <c r="V6069" s="505"/>
      <c r="W6069" s="505"/>
    </row>
    <row r="6070" spans="19:23" ht="12">
      <c r="S6070" s="505"/>
      <c r="T6070" s="505"/>
      <c r="U6070" s="505"/>
      <c r="V6070" s="505"/>
      <c r="W6070" s="505"/>
    </row>
    <row r="6071" spans="19:23" ht="12">
      <c r="S6071" s="505"/>
      <c r="T6071" s="505"/>
      <c r="U6071" s="505"/>
      <c r="V6071" s="505"/>
      <c r="W6071" s="505"/>
    </row>
    <row r="6072" spans="19:23" ht="12">
      <c r="S6072" s="505"/>
      <c r="T6072" s="505"/>
      <c r="U6072" s="505"/>
      <c r="V6072" s="505"/>
      <c r="W6072" s="505"/>
    </row>
    <row r="6073" spans="19:23" ht="12">
      <c r="S6073" s="505"/>
      <c r="T6073" s="505"/>
      <c r="U6073" s="505"/>
      <c r="V6073" s="505"/>
      <c r="W6073" s="505"/>
    </row>
    <row r="6074" spans="19:23" ht="12">
      <c r="S6074" s="505"/>
      <c r="T6074" s="505"/>
      <c r="U6074" s="505"/>
      <c r="V6074" s="505"/>
      <c r="W6074" s="505"/>
    </row>
    <row r="6075" spans="19:23" ht="12">
      <c r="S6075" s="505"/>
      <c r="T6075" s="505"/>
      <c r="U6075" s="505"/>
      <c r="V6075" s="505"/>
      <c r="W6075" s="505"/>
    </row>
    <row r="6076" spans="19:23" ht="12">
      <c r="S6076" s="505"/>
      <c r="T6076" s="505"/>
      <c r="U6076" s="505"/>
      <c r="V6076" s="505"/>
      <c r="W6076" s="505"/>
    </row>
    <row r="6077" spans="19:23" ht="12">
      <c r="S6077" s="505"/>
      <c r="T6077" s="505"/>
      <c r="U6077" s="505"/>
      <c r="V6077" s="505"/>
      <c r="W6077" s="505"/>
    </row>
    <row r="6078" spans="19:23" ht="12">
      <c r="S6078" s="505"/>
      <c r="T6078" s="505"/>
      <c r="U6078" s="505"/>
      <c r="V6078" s="505"/>
      <c r="W6078" s="505"/>
    </row>
    <row r="6079" spans="19:23" ht="12">
      <c r="S6079" s="505"/>
      <c r="T6079" s="505"/>
      <c r="U6079" s="505"/>
      <c r="V6079" s="505"/>
      <c r="W6079" s="505"/>
    </row>
    <row r="6080" spans="19:23" ht="12">
      <c r="S6080" s="505"/>
      <c r="T6080" s="505"/>
      <c r="U6080" s="505"/>
      <c r="V6080" s="505"/>
      <c r="W6080" s="505"/>
    </row>
    <row r="6081" spans="19:23" ht="12">
      <c r="S6081" s="505"/>
      <c r="T6081" s="505"/>
      <c r="U6081" s="505"/>
      <c r="V6081" s="505"/>
      <c r="W6081" s="505"/>
    </row>
    <row r="6082" spans="19:23" ht="12">
      <c r="S6082" s="505"/>
      <c r="T6082" s="505"/>
      <c r="U6082" s="505"/>
      <c r="V6082" s="505"/>
      <c r="W6082" s="505"/>
    </row>
    <row r="6083" spans="19:23" ht="12">
      <c r="S6083" s="505"/>
      <c r="T6083" s="505"/>
      <c r="U6083" s="505"/>
      <c r="V6083" s="505"/>
      <c r="W6083" s="505"/>
    </row>
    <row r="6084" spans="19:23" ht="12">
      <c r="S6084" s="505"/>
      <c r="T6084" s="505"/>
      <c r="U6084" s="505"/>
      <c r="V6084" s="505"/>
      <c r="W6084" s="505"/>
    </row>
    <row r="6085" spans="19:23" ht="12">
      <c r="S6085" s="505"/>
      <c r="T6085" s="505"/>
      <c r="U6085" s="505"/>
      <c r="V6085" s="505"/>
      <c r="W6085" s="505"/>
    </row>
    <row r="6086" spans="19:23" ht="12">
      <c r="S6086" s="505"/>
      <c r="T6086" s="505"/>
      <c r="U6086" s="505"/>
      <c r="V6086" s="505"/>
      <c r="W6086" s="505"/>
    </row>
    <row r="6087" spans="19:23" ht="12">
      <c r="S6087" s="505"/>
      <c r="T6087" s="505"/>
      <c r="U6087" s="505"/>
      <c r="V6087" s="505"/>
      <c r="W6087" s="505"/>
    </row>
    <row r="6088" spans="19:23" ht="12">
      <c r="S6088" s="505"/>
      <c r="T6088" s="505"/>
      <c r="U6088" s="505"/>
      <c r="V6088" s="505"/>
      <c r="W6088" s="505"/>
    </row>
    <row r="6089" spans="19:23" ht="12">
      <c r="S6089" s="505"/>
      <c r="T6089" s="505"/>
      <c r="U6089" s="505"/>
      <c r="V6089" s="505"/>
      <c r="W6089" s="505"/>
    </row>
    <row r="6090" spans="19:23" ht="12">
      <c r="S6090" s="505"/>
      <c r="T6090" s="505"/>
      <c r="U6090" s="505"/>
      <c r="V6090" s="505"/>
      <c r="W6090" s="505"/>
    </row>
    <row r="6091" spans="19:23" ht="12">
      <c r="S6091" s="505"/>
      <c r="T6091" s="505"/>
      <c r="U6091" s="505"/>
      <c r="V6091" s="505"/>
      <c r="W6091" s="505"/>
    </row>
    <row r="6092" spans="19:23" ht="12">
      <c r="S6092" s="505"/>
      <c r="T6092" s="505"/>
      <c r="U6092" s="505"/>
      <c r="V6092" s="505"/>
      <c r="W6092" s="505"/>
    </row>
    <row r="6093" spans="19:23" ht="12">
      <c r="S6093" s="505"/>
      <c r="T6093" s="505"/>
      <c r="U6093" s="505"/>
      <c r="V6093" s="505"/>
      <c r="W6093" s="505"/>
    </row>
    <row r="6094" spans="19:23" ht="12">
      <c r="S6094" s="505"/>
      <c r="T6094" s="505"/>
      <c r="U6094" s="505"/>
      <c r="V6094" s="505"/>
      <c r="W6094" s="505"/>
    </row>
    <row r="6095" spans="19:23" ht="12">
      <c r="S6095" s="505"/>
      <c r="T6095" s="505"/>
      <c r="U6095" s="505"/>
      <c r="V6095" s="505"/>
      <c r="W6095" s="505"/>
    </row>
    <row r="6096" spans="19:23" ht="12">
      <c r="S6096" s="505"/>
      <c r="T6096" s="505"/>
      <c r="U6096" s="505"/>
      <c r="V6096" s="505"/>
      <c r="W6096" s="505"/>
    </row>
    <row r="6097" spans="19:23" ht="12">
      <c r="S6097" s="505"/>
      <c r="T6097" s="505"/>
      <c r="U6097" s="505"/>
      <c r="V6097" s="505"/>
      <c r="W6097" s="505"/>
    </row>
    <row r="6098" spans="19:23" ht="12">
      <c r="S6098" s="505"/>
      <c r="T6098" s="505"/>
      <c r="U6098" s="505"/>
      <c r="V6098" s="505"/>
      <c r="W6098" s="505"/>
    </row>
    <row r="6099" spans="19:23" ht="12">
      <c r="S6099" s="505"/>
      <c r="T6099" s="505"/>
      <c r="U6099" s="505"/>
      <c r="V6099" s="505"/>
      <c r="W6099" s="505"/>
    </row>
    <row r="6100" spans="19:23" ht="12">
      <c r="S6100" s="505"/>
      <c r="T6100" s="505"/>
      <c r="U6100" s="505"/>
      <c r="V6100" s="505"/>
      <c r="W6100" s="505"/>
    </row>
    <row r="6101" spans="19:23" ht="12">
      <c r="S6101" s="505"/>
      <c r="T6101" s="505"/>
      <c r="U6101" s="505"/>
      <c r="V6101" s="505"/>
      <c r="W6101" s="505"/>
    </row>
    <row r="6102" spans="19:23" ht="12">
      <c r="S6102" s="505"/>
      <c r="T6102" s="505"/>
      <c r="U6102" s="505"/>
      <c r="V6102" s="505"/>
      <c r="W6102" s="505"/>
    </row>
    <row r="6103" spans="19:23" ht="12">
      <c r="S6103" s="505"/>
      <c r="T6103" s="505"/>
      <c r="U6103" s="505"/>
      <c r="V6103" s="505"/>
      <c r="W6103" s="505"/>
    </row>
    <row r="6104" spans="19:23" ht="12">
      <c r="S6104" s="505"/>
      <c r="T6104" s="505"/>
      <c r="U6104" s="505"/>
      <c r="V6104" s="505"/>
      <c r="W6104" s="505"/>
    </row>
    <row r="6105" spans="19:23" ht="12">
      <c r="S6105" s="505"/>
      <c r="T6105" s="505"/>
      <c r="U6105" s="505"/>
      <c r="V6105" s="505"/>
      <c r="W6105" s="505"/>
    </row>
    <row r="6106" spans="19:23" ht="12">
      <c r="S6106" s="505"/>
      <c r="T6106" s="505"/>
      <c r="U6106" s="505"/>
      <c r="V6106" s="505"/>
      <c r="W6106" s="505"/>
    </row>
    <row r="6107" spans="19:23" ht="12">
      <c r="S6107" s="505"/>
      <c r="T6107" s="505"/>
      <c r="U6107" s="505"/>
      <c r="V6107" s="505"/>
      <c r="W6107" s="505"/>
    </row>
    <row r="6108" spans="19:23" ht="12">
      <c r="S6108" s="505"/>
      <c r="T6108" s="505"/>
      <c r="U6108" s="505"/>
      <c r="V6108" s="505"/>
      <c r="W6108" s="505"/>
    </row>
    <row r="6109" spans="19:23" ht="12">
      <c r="S6109" s="505"/>
      <c r="T6109" s="505"/>
      <c r="U6109" s="505"/>
      <c r="V6109" s="505"/>
      <c r="W6109" s="505"/>
    </row>
    <row r="6110" spans="19:23" ht="12">
      <c r="S6110" s="505"/>
      <c r="T6110" s="505"/>
      <c r="U6110" s="505"/>
      <c r="V6110" s="505"/>
      <c r="W6110" s="505"/>
    </row>
    <row r="6111" spans="19:23" ht="12">
      <c r="S6111" s="505"/>
      <c r="T6111" s="505"/>
      <c r="U6111" s="505"/>
      <c r="V6111" s="505"/>
      <c r="W6111" s="505"/>
    </row>
    <row r="6112" spans="19:23" ht="12">
      <c r="S6112" s="505"/>
      <c r="T6112" s="505"/>
      <c r="U6112" s="505"/>
      <c r="V6112" s="505"/>
      <c r="W6112" s="505"/>
    </row>
    <row r="6113" spans="19:23" ht="12">
      <c r="S6113" s="505"/>
      <c r="T6113" s="505"/>
      <c r="U6113" s="505"/>
      <c r="V6113" s="505"/>
      <c r="W6113" s="505"/>
    </row>
    <row r="6114" spans="19:23" ht="12">
      <c r="S6114" s="505"/>
      <c r="T6114" s="505"/>
      <c r="U6114" s="505"/>
      <c r="V6114" s="505"/>
      <c r="W6114" s="505"/>
    </row>
    <row r="6115" spans="19:23" ht="12">
      <c r="S6115" s="505"/>
      <c r="T6115" s="505"/>
      <c r="U6115" s="505"/>
      <c r="V6115" s="505"/>
      <c r="W6115" s="505"/>
    </row>
    <row r="6116" spans="19:23" ht="12">
      <c r="S6116" s="505"/>
      <c r="T6116" s="505"/>
      <c r="U6116" s="505"/>
      <c r="V6116" s="505"/>
      <c r="W6116" s="505"/>
    </row>
    <row r="6117" spans="19:23" ht="12">
      <c r="S6117" s="505"/>
      <c r="T6117" s="505"/>
      <c r="U6117" s="505"/>
      <c r="V6117" s="505"/>
      <c r="W6117" s="505"/>
    </row>
    <row r="6118" spans="19:23" ht="12">
      <c r="S6118" s="505"/>
      <c r="T6118" s="505"/>
      <c r="U6118" s="505"/>
      <c r="V6118" s="505"/>
      <c r="W6118" s="505"/>
    </row>
    <row r="6119" spans="19:23" ht="12">
      <c r="S6119" s="505"/>
      <c r="T6119" s="505"/>
      <c r="U6119" s="505"/>
      <c r="V6119" s="505"/>
      <c r="W6119" s="505"/>
    </row>
    <row r="6120" spans="19:23" ht="12">
      <c r="S6120" s="505"/>
      <c r="T6120" s="505"/>
      <c r="U6120" s="505"/>
      <c r="V6120" s="505"/>
      <c r="W6120" s="505"/>
    </row>
    <row r="6121" spans="19:23" ht="12">
      <c r="S6121" s="505"/>
      <c r="T6121" s="505"/>
      <c r="U6121" s="505"/>
      <c r="V6121" s="505"/>
      <c r="W6121" s="505"/>
    </row>
    <row r="6122" spans="19:23" ht="12">
      <c r="S6122" s="505"/>
      <c r="T6122" s="505"/>
      <c r="U6122" s="505"/>
      <c r="V6122" s="505"/>
      <c r="W6122" s="505"/>
    </row>
    <row r="6123" spans="19:23" ht="12">
      <c r="S6123" s="505"/>
      <c r="T6123" s="505"/>
      <c r="U6123" s="505"/>
      <c r="V6123" s="505"/>
      <c r="W6123" s="505"/>
    </row>
    <row r="6124" spans="19:23" ht="12">
      <c r="S6124" s="505"/>
      <c r="T6124" s="505"/>
      <c r="U6124" s="505"/>
      <c r="V6124" s="505"/>
      <c r="W6124" s="505"/>
    </row>
    <row r="6125" spans="19:23" ht="12">
      <c r="S6125" s="505"/>
      <c r="T6125" s="505"/>
      <c r="U6125" s="505"/>
      <c r="V6125" s="505"/>
      <c r="W6125" s="505"/>
    </row>
    <row r="6126" spans="19:23" ht="12">
      <c r="S6126" s="505"/>
      <c r="T6126" s="505"/>
      <c r="U6126" s="505"/>
      <c r="V6126" s="505"/>
      <c r="W6126" s="505"/>
    </row>
    <row r="6127" spans="19:23" ht="12">
      <c r="S6127" s="505"/>
      <c r="T6127" s="505"/>
      <c r="U6127" s="505"/>
      <c r="V6127" s="505"/>
      <c r="W6127" s="505"/>
    </row>
    <row r="6128" spans="19:23" ht="12">
      <c r="S6128" s="505"/>
      <c r="T6128" s="505"/>
      <c r="U6128" s="505"/>
      <c r="V6128" s="505"/>
      <c r="W6128" s="505"/>
    </row>
    <row r="6129" spans="19:23" ht="12">
      <c r="S6129" s="505"/>
      <c r="T6129" s="505"/>
      <c r="U6129" s="505"/>
      <c r="V6129" s="505"/>
      <c r="W6129" s="505"/>
    </row>
    <row r="6130" spans="19:23" ht="12">
      <c r="S6130" s="505"/>
      <c r="T6130" s="505"/>
      <c r="U6130" s="505"/>
      <c r="V6130" s="505"/>
      <c r="W6130" s="505"/>
    </row>
    <row r="6131" spans="19:23" ht="12">
      <c r="S6131" s="505"/>
      <c r="T6131" s="505"/>
      <c r="U6131" s="505"/>
      <c r="V6131" s="505"/>
      <c r="W6131" s="505"/>
    </row>
    <row r="6132" spans="19:23" ht="12">
      <c r="S6132" s="505"/>
      <c r="T6132" s="505"/>
      <c r="U6132" s="505"/>
      <c r="V6132" s="505"/>
      <c r="W6132" s="505"/>
    </row>
    <row r="6133" spans="19:23" ht="12">
      <c r="S6133" s="505"/>
      <c r="T6133" s="505"/>
      <c r="U6133" s="505"/>
      <c r="V6133" s="505"/>
      <c r="W6133" s="505"/>
    </row>
    <row r="6134" spans="19:23" ht="12">
      <c r="S6134" s="505"/>
      <c r="T6134" s="505"/>
      <c r="U6134" s="505"/>
      <c r="V6134" s="505"/>
      <c r="W6134" s="505"/>
    </row>
    <row r="6135" spans="19:23" ht="12">
      <c r="S6135" s="505"/>
      <c r="T6135" s="505"/>
      <c r="U6135" s="505"/>
      <c r="V6135" s="505"/>
      <c r="W6135" s="505"/>
    </row>
    <row r="6136" spans="19:23" ht="12">
      <c r="S6136" s="505"/>
      <c r="T6136" s="505"/>
      <c r="U6136" s="505"/>
      <c r="V6136" s="505"/>
      <c r="W6136" s="505"/>
    </row>
    <row r="6137" spans="19:23" ht="12">
      <c r="S6137" s="505"/>
      <c r="T6137" s="505"/>
      <c r="U6137" s="505"/>
      <c r="V6137" s="505"/>
      <c r="W6137" s="505"/>
    </row>
    <row r="6138" spans="19:23" ht="12">
      <c r="S6138" s="505"/>
      <c r="T6138" s="505"/>
      <c r="U6138" s="505"/>
      <c r="V6138" s="505"/>
      <c r="W6138" s="505"/>
    </row>
    <row r="6139" spans="19:23" ht="12">
      <c r="S6139" s="505"/>
      <c r="T6139" s="505"/>
      <c r="U6139" s="505"/>
      <c r="V6139" s="505"/>
      <c r="W6139" s="505"/>
    </row>
    <row r="6140" spans="19:23" ht="12">
      <c r="S6140" s="505"/>
      <c r="T6140" s="505"/>
      <c r="U6140" s="505"/>
      <c r="V6140" s="505"/>
      <c r="W6140" s="505"/>
    </row>
    <row r="6141" spans="19:23" ht="12">
      <c r="S6141" s="505"/>
      <c r="T6141" s="505"/>
      <c r="U6141" s="505"/>
      <c r="V6141" s="505"/>
      <c r="W6141" s="505"/>
    </row>
    <row r="6142" spans="19:23" ht="12">
      <c r="S6142" s="505"/>
      <c r="T6142" s="505"/>
      <c r="U6142" s="505"/>
      <c r="V6142" s="505"/>
      <c r="W6142" s="505"/>
    </row>
    <row r="6143" spans="19:23" ht="12">
      <c r="S6143" s="505"/>
      <c r="T6143" s="505"/>
      <c r="U6143" s="505"/>
      <c r="V6143" s="505"/>
      <c r="W6143" s="505"/>
    </row>
    <row r="6144" spans="19:23" ht="12">
      <c r="S6144" s="505"/>
      <c r="T6144" s="505"/>
      <c r="U6144" s="505"/>
      <c r="V6144" s="505"/>
      <c r="W6144" s="505"/>
    </row>
    <row r="6145" spans="19:23" ht="12">
      <c r="S6145" s="505"/>
      <c r="T6145" s="505"/>
      <c r="U6145" s="505"/>
      <c r="V6145" s="505"/>
      <c r="W6145" s="505"/>
    </row>
    <row r="6146" spans="19:23" ht="12">
      <c r="S6146" s="505"/>
      <c r="T6146" s="505"/>
      <c r="U6146" s="505"/>
      <c r="V6146" s="505"/>
      <c r="W6146" s="505"/>
    </row>
    <row r="6147" spans="19:23" ht="12">
      <c r="S6147" s="505"/>
      <c r="T6147" s="505"/>
      <c r="U6147" s="505"/>
      <c r="V6147" s="505"/>
      <c r="W6147" s="505"/>
    </row>
    <row r="6148" spans="19:23" ht="12">
      <c r="S6148" s="505"/>
      <c r="T6148" s="505"/>
      <c r="U6148" s="505"/>
      <c r="V6148" s="505"/>
      <c r="W6148" s="505"/>
    </row>
    <row r="6149" spans="19:23" ht="12">
      <c r="S6149" s="505"/>
      <c r="T6149" s="505"/>
      <c r="U6149" s="505"/>
      <c r="V6149" s="505"/>
      <c r="W6149" s="505"/>
    </row>
    <row r="6150" spans="19:23" ht="12">
      <c r="S6150" s="505"/>
      <c r="T6150" s="505"/>
      <c r="U6150" s="505"/>
      <c r="V6150" s="505"/>
      <c r="W6150" s="505"/>
    </row>
    <row r="6151" spans="19:23" ht="12">
      <c r="S6151" s="505"/>
      <c r="T6151" s="505"/>
      <c r="U6151" s="505"/>
      <c r="V6151" s="505"/>
      <c r="W6151" s="505"/>
    </row>
    <row r="6152" spans="19:23" ht="12">
      <c r="S6152" s="505"/>
      <c r="T6152" s="505"/>
      <c r="U6152" s="505"/>
      <c r="V6152" s="505"/>
      <c r="W6152" s="505"/>
    </row>
    <row r="6153" spans="19:23" ht="12">
      <c r="S6153" s="505"/>
      <c r="T6153" s="505"/>
      <c r="U6153" s="505"/>
      <c r="V6153" s="505"/>
      <c r="W6153" s="505"/>
    </row>
    <row r="6154" spans="19:23" ht="12">
      <c r="S6154" s="505"/>
      <c r="T6154" s="505"/>
      <c r="U6154" s="505"/>
      <c r="V6154" s="505"/>
      <c r="W6154" s="505"/>
    </row>
    <row r="6155" spans="19:23" ht="12">
      <c r="S6155" s="505"/>
      <c r="T6155" s="505"/>
      <c r="U6155" s="505"/>
      <c r="V6155" s="505"/>
      <c r="W6155" s="505"/>
    </row>
    <row r="6156" spans="19:23" ht="12">
      <c r="S6156" s="505"/>
      <c r="T6156" s="505"/>
      <c r="U6156" s="505"/>
      <c r="V6156" s="505"/>
      <c r="W6156" s="505"/>
    </row>
    <row r="6157" spans="19:23" ht="12">
      <c r="S6157" s="505"/>
      <c r="T6157" s="505"/>
      <c r="U6157" s="505"/>
      <c r="V6157" s="505"/>
      <c r="W6157" s="505"/>
    </row>
    <row r="6158" spans="19:23" ht="12">
      <c r="S6158" s="505"/>
      <c r="T6158" s="505"/>
      <c r="U6158" s="505"/>
      <c r="V6158" s="505"/>
      <c r="W6158" s="505"/>
    </row>
    <row r="6159" spans="19:23" ht="12">
      <c r="S6159" s="505"/>
      <c r="T6159" s="505"/>
      <c r="U6159" s="505"/>
      <c r="V6159" s="505"/>
      <c r="W6159" s="505"/>
    </row>
    <row r="6160" spans="19:23" ht="12">
      <c r="S6160" s="505"/>
      <c r="T6160" s="505"/>
      <c r="U6160" s="505"/>
      <c r="V6160" s="505"/>
      <c r="W6160" s="505"/>
    </row>
    <row r="6161" spans="19:23" ht="12">
      <c r="S6161" s="505"/>
      <c r="T6161" s="505"/>
      <c r="U6161" s="505"/>
      <c r="V6161" s="505"/>
      <c r="W6161" s="505"/>
    </row>
    <row r="6162" spans="19:23" ht="12">
      <c r="S6162" s="505"/>
      <c r="T6162" s="505"/>
      <c r="U6162" s="505"/>
      <c r="V6162" s="505"/>
      <c r="W6162" s="505"/>
    </row>
    <row r="6163" spans="19:23" ht="12">
      <c r="S6163" s="505"/>
      <c r="T6163" s="505"/>
      <c r="U6163" s="505"/>
      <c r="V6163" s="505"/>
      <c r="W6163" s="505"/>
    </row>
    <row r="6164" spans="19:23" ht="12">
      <c r="S6164" s="505"/>
      <c r="T6164" s="505"/>
      <c r="U6164" s="505"/>
      <c r="V6164" s="505"/>
      <c r="W6164" s="505"/>
    </row>
    <row r="6165" spans="19:23" ht="12">
      <c r="S6165" s="505"/>
      <c r="T6165" s="505"/>
      <c r="U6165" s="505"/>
      <c r="V6165" s="505"/>
      <c r="W6165" s="505"/>
    </row>
    <row r="6166" spans="19:23" ht="12">
      <c r="S6166" s="505"/>
      <c r="T6166" s="505"/>
      <c r="U6166" s="505"/>
      <c r="V6166" s="505"/>
      <c r="W6166" s="505"/>
    </row>
    <row r="6167" spans="19:23" ht="12">
      <c r="S6167" s="505"/>
      <c r="T6167" s="505"/>
      <c r="U6167" s="505"/>
      <c r="V6167" s="505"/>
      <c r="W6167" s="505"/>
    </row>
    <row r="6168" spans="19:23" ht="12">
      <c r="S6168" s="505"/>
      <c r="T6168" s="505"/>
      <c r="U6168" s="505"/>
      <c r="V6168" s="505"/>
      <c r="W6168" s="505"/>
    </row>
    <row r="6169" spans="19:23" ht="12">
      <c r="S6169" s="505"/>
      <c r="T6169" s="505"/>
      <c r="U6169" s="505"/>
      <c r="V6169" s="505"/>
      <c r="W6169" s="505"/>
    </row>
    <row r="6170" spans="19:23" ht="12">
      <c r="S6170" s="505"/>
      <c r="T6170" s="505"/>
      <c r="U6170" s="505"/>
      <c r="V6170" s="505"/>
      <c r="W6170" s="505"/>
    </row>
    <row r="6171" spans="19:23" ht="12">
      <c r="S6171" s="505"/>
      <c r="T6171" s="505"/>
      <c r="U6171" s="505"/>
      <c r="V6171" s="505"/>
      <c r="W6171" s="505"/>
    </row>
    <row r="6172" spans="19:23" ht="12">
      <c r="S6172" s="505"/>
      <c r="T6172" s="505"/>
      <c r="U6172" s="505"/>
      <c r="V6172" s="505"/>
      <c r="W6172" s="505"/>
    </row>
    <row r="6173" spans="19:23" ht="12">
      <c r="S6173" s="505"/>
      <c r="T6173" s="505"/>
      <c r="U6173" s="505"/>
      <c r="V6173" s="505"/>
      <c r="W6173" s="505"/>
    </row>
    <row r="6174" spans="19:23" ht="12">
      <c r="S6174" s="505"/>
      <c r="T6174" s="505"/>
      <c r="U6174" s="505"/>
      <c r="V6174" s="505"/>
      <c r="W6174" s="505"/>
    </row>
    <row r="6175" spans="19:23" ht="12">
      <c r="S6175" s="505"/>
      <c r="T6175" s="505"/>
      <c r="U6175" s="505"/>
      <c r="V6175" s="505"/>
      <c r="W6175" s="505"/>
    </row>
    <row r="6176" spans="19:23" ht="12">
      <c r="S6176" s="505"/>
      <c r="T6176" s="505"/>
      <c r="U6176" s="505"/>
      <c r="V6176" s="505"/>
      <c r="W6176" s="505"/>
    </row>
    <row r="6177" spans="19:23" ht="12">
      <c r="S6177" s="505"/>
      <c r="T6177" s="505"/>
      <c r="U6177" s="505"/>
      <c r="V6177" s="505"/>
      <c r="W6177" s="505"/>
    </row>
    <row r="6178" spans="19:23" ht="12">
      <c r="S6178" s="505"/>
      <c r="T6178" s="505"/>
      <c r="U6178" s="505"/>
      <c r="V6178" s="505"/>
      <c r="W6178" s="505"/>
    </row>
    <row r="6179" spans="19:23" ht="12">
      <c r="S6179" s="505"/>
      <c r="T6179" s="505"/>
      <c r="U6179" s="505"/>
      <c r="V6179" s="505"/>
      <c r="W6179" s="505"/>
    </row>
    <row r="6180" spans="19:23" ht="12">
      <c r="S6180" s="505"/>
      <c r="T6180" s="505"/>
      <c r="U6180" s="505"/>
      <c r="V6180" s="505"/>
      <c r="W6180" s="505"/>
    </row>
    <row r="6181" spans="19:23" ht="12">
      <c r="S6181" s="505"/>
      <c r="T6181" s="505"/>
      <c r="U6181" s="505"/>
      <c r="V6181" s="505"/>
      <c r="W6181" s="505"/>
    </row>
    <row r="6182" spans="19:23" ht="12">
      <c r="S6182" s="505"/>
      <c r="T6182" s="505"/>
      <c r="U6182" s="505"/>
      <c r="V6182" s="505"/>
      <c r="W6182" s="505"/>
    </row>
    <row r="6183" spans="19:23" ht="12">
      <c r="S6183" s="505"/>
      <c r="T6183" s="505"/>
      <c r="U6183" s="505"/>
      <c r="V6183" s="505"/>
      <c r="W6183" s="505"/>
    </row>
    <row r="6184" spans="19:23" ht="12">
      <c r="S6184" s="505"/>
      <c r="T6184" s="505"/>
      <c r="U6184" s="505"/>
      <c r="V6184" s="505"/>
      <c r="W6184" s="505"/>
    </row>
    <row r="6185" spans="19:23" ht="12">
      <c r="S6185" s="505"/>
      <c r="T6185" s="505"/>
      <c r="U6185" s="505"/>
      <c r="V6185" s="505"/>
      <c r="W6185" s="505"/>
    </row>
    <row r="6186" spans="19:23" ht="12">
      <c r="S6186" s="505"/>
      <c r="T6186" s="505"/>
      <c r="U6186" s="505"/>
      <c r="V6186" s="505"/>
      <c r="W6186" s="505"/>
    </row>
    <row r="6187" spans="19:23" ht="12">
      <c r="S6187" s="505"/>
      <c r="T6187" s="505"/>
      <c r="U6187" s="505"/>
      <c r="V6187" s="505"/>
      <c r="W6187" s="505"/>
    </row>
    <row r="6188" spans="19:23" ht="12">
      <c r="S6188" s="505"/>
      <c r="T6188" s="505"/>
      <c r="U6188" s="505"/>
      <c r="V6188" s="505"/>
      <c r="W6188" s="505"/>
    </row>
    <row r="6189" spans="19:23" ht="12">
      <c r="S6189" s="505"/>
      <c r="T6189" s="505"/>
      <c r="U6189" s="505"/>
      <c r="V6189" s="505"/>
      <c r="W6189" s="505"/>
    </row>
    <row r="6190" spans="19:23" ht="12">
      <c r="S6190" s="505"/>
      <c r="T6190" s="505"/>
      <c r="U6190" s="505"/>
      <c r="V6190" s="505"/>
      <c r="W6190" s="505"/>
    </row>
    <row r="6191" spans="19:23" ht="12">
      <c r="S6191" s="505"/>
      <c r="T6191" s="505"/>
      <c r="U6191" s="505"/>
      <c r="V6191" s="505"/>
      <c r="W6191" s="505"/>
    </row>
    <row r="6192" spans="19:23" ht="12">
      <c r="S6192" s="505"/>
      <c r="T6192" s="505"/>
      <c r="U6192" s="505"/>
      <c r="V6192" s="505"/>
      <c r="W6192" s="505"/>
    </row>
    <row r="6193" spans="19:23" ht="12">
      <c r="S6193" s="505"/>
      <c r="T6193" s="505"/>
      <c r="U6193" s="505"/>
      <c r="V6193" s="505"/>
      <c r="W6193" s="505"/>
    </row>
    <row r="6194" spans="19:23" ht="12">
      <c r="S6194" s="505"/>
      <c r="T6194" s="505"/>
      <c r="U6194" s="505"/>
      <c r="V6194" s="505"/>
      <c r="W6194" s="505"/>
    </row>
    <row r="6195" spans="19:23" ht="12">
      <c r="S6195" s="505"/>
      <c r="T6195" s="505"/>
      <c r="U6195" s="505"/>
      <c r="V6195" s="505"/>
      <c r="W6195" s="505"/>
    </row>
    <row r="6196" spans="19:23" ht="12">
      <c r="S6196" s="505"/>
      <c r="T6196" s="505"/>
      <c r="U6196" s="505"/>
      <c r="V6196" s="505"/>
      <c r="W6196" s="505"/>
    </row>
    <row r="6197" spans="19:23" ht="12">
      <c r="S6197" s="505"/>
      <c r="T6197" s="505"/>
      <c r="U6197" s="505"/>
      <c r="V6197" s="505"/>
      <c r="W6197" s="505"/>
    </row>
    <row r="6198" spans="19:23" ht="12">
      <c r="S6198" s="505"/>
      <c r="T6198" s="505"/>
      <c r="U6198" s="505"/>
      <c r="V6198" s="505"/>
      <c r="W6198" s="505"/>
    </row>
    <row r="6199" spans="19:23" ht="12">
      <c r="S6199" s="505"/>
      <c r="T6199" s="505"/>
      <c r="U6199" s="505"/>
      <c r="V6199" s="505"/>
      <c r="W6199" s="505"/>
    </row>
    <row r="6200" spans="19:23" ht="12">
      <c r="S6200" s="505"/>
      <c r="T6200" s="505"/>
      <c r="U6200" s="505"/>
      <c r="V6200" s="505"/>
      <c r="W6200" s="505"/>
    </row>
    <row r="6201" spans="19:23" ht="12">
      <c r="S6201" s="505"/>
      <c r="T6201" s="505"/>
      <c r="U6201" s="505"/>
      <c r="V6201" s="505"/>
      <c r="W6201" s="505"/>
    </row>
    <row r="6202" spans="19:23" ht="12">
      <c r="S6202" s="505"/>
      <c r="T6202" s="505"/>
      <c r="U6202" s="505"/>
      <c r="V6202" s="505"/>
      <c r="W6202" s="505"/>
    </row>
    <row r="6203" spans="19:23" ht="12">
      <c r="S6203" s="505"/>
      <c r="T6203" s="505"/>
      <c r="U6203" s="505"/>
      <c r="V6203" s="505"/>
      <c r="W6203" s="505"/>
    </row>
    <row r="6204" spans="19:23" ht="12">
      <c r="S6204" s="505"/>
      <c r="T6204" s="505"/>
      <c r="U6204" s="505"/>
      <c r="V6204" s="505"/>
      <c r="W6204" s="505"/>
    </row>
    <row r="6205" spans="19:23" ht="12">
      <c r="S6205" s="505"/>
      <c r="T6205" s="505"/>
      <c r="U6205" s="505"/>
      <c r="V6205" s="505"/>
      <c r="W6205" s="505"/>
    </row>
    <row r="6206" spans="19:23" ht="12">
      <c r="S6206" s="505"/>
      <c r="T6206" s="505"/>
      <c r="U6206" s="505"/>
      <c r="V6206" s="505"/>
      <c r="W6206" s="505"/>
    </row>
    <row r="6207" spans="19:23" ht="12">
      <c r="S6207" s="505"/>
      <c r="T6207" s="505"/>
      <c r="U6207" s="505"/>
      <c r="V6207" s="505"/>
      <c r="W6207" s="505"/>
    </row>
    <row r="6208" spans="19:23" ht="12">
      <c r="S6208" s="505"/>
      <c r="T6208" s="505"/>
      <c r="U6208" s="505"/>
      <c r="V6208" s="505"/>
      <c r="W6208" s="505"/>
    </row>
    <row r="6209" spans="19:23" ht="12">
      <c r="S6209" s="505"/>
      <c r="T6209" s="505"/>
      <c r="U6209" s="505"/>
      <c r="V6209" s="505"/>
      <c r="W6209" s="505"/>
    </row>
    <row r="6210" spans="19:23" ht="12">
      <c r="S6210" s="505"/>
      <c r="T6210" s="505"/>
      <c r="U6210" s="505"/>
      <c r="V6210" s="505"/>
      <c r="W6210" s="505"/>
    </row>
    <row r="6211" spans="19:23" ht="12">
      <c r="S6211" s="505"/>
      <c r="T6211" s="505"/>
      <c r="U6211" s="505"/>
      <c r="V6211" s="505"/>
      <c r="W6211" s="505"/>
    </row>
    <row r="6212" spans="19:23" ht="12">
      <c r="S6212" s="505"/>
      <c r="T6212" s="505"/>
      <c r="U6212" s="505"/>
      <c r="V6212" s="505"/>
      <c r="W6212" s="505"/>
    </row>
    <row r="6213" spans="19:23" ht="12">
      <c r="S6213" s="505"/>
      <c r="T6213" s="505"/>
      <c r="U6213" s="505"/>
      <c r="V6213" s="505"/>
      <c r="W6213" s="505"/>
    </row>
    <row r="6214" spans="19:23" ht="12">
      <c r="S6214" s="505"/>
      <c r="T6214" s="505"/>
      <c r="U6214" s="505"/>
      <c r="V6214" s="505"/>
      <c r="W6214" s="505"/>
    </row>
    <row r="6215" spans="19:23" ht="12">
      <c r="S6215" s="505"/>
      <c r="T6215" s="505"/>
      <c r="U6215" s="505"/>
      <c r="V6215" s="505"/>
      <c r="W6215" s="505"/>
    </row>
    <row r="6216" spans="19:23" ht="12">
      <c r="S6216" s="505"/>
      <c r="T6216" s="505"/>
      <c r="U6216" s="505"/>
      <c r="V6216" s="505"/>
      <c r="W6216" s="505"/>
    </row>
    <row r="6217" spans="19:23" ht="12">
      <c r="S6217" s="505"/>
      <c r="T6217" s="505"/>
      <c r="U6217" s="505"/>
      <c r="V6217" s="505"/>
      <c r="W6217" s="505"/>
    </row>
    <row r="6218" spans="19:23" ht="12">
      <c r="S6218" s="505"/>
      <c r="T6218" s="505"/>
      <c r="U6218" s="505"/>
      <c r="V6218" s="505"/>
      <c r="W6218" s="505"/>
    </row>
    <row r="6219" spans="19:23" ht="12">
      <c r="S6219" s="505"/>
      <c r="T6219" s="505"/>
      <c r="U6219" s="505"/>
      <c r="V6219" s="505"/>
      <c r="W6219" s="505"/>
    </row>
    <row r="6220" spans="19:23" ht="12">
      <c r="S6220" s="505"/>
      <c r="T6220" s="505"/>
      <c r="U6220" s="505"/>
      <c r="V6220" s="505"/>
      <c r="W6220" s="505"/>
    </row>
    <row r="6221" spans="19:23" ht="12">
      <c r="S6221" s="505"/>
      <c r="T6221" s="505"/>
      <c r="U6221" s="505"/>
      <c r="V6221" s="505"/>
      <c r="W6221" s="505"/>
    </row>
    <row r="6222" spans="19:23" ht="12">
      <c r="S6222" s="505"/>
      <c r="T6222" s="505"/>
      <c r="U6222" s="505"/>
      <c r="V6222" s="505"/>
      <c r="W6222" s="505"/>
    </row>
    <row r="6223" spans="19:23" ht="12">
      <c r="S6223" s="505"/>
      <c r="T6223" s="505"/>
      <c r="U6223" s="505"/>
      <c r="V6223" s="505"/>
      <c r="W6223" s="505"/>
    </row>
    <row r="6224" spans="19:23" ht="12">
      <c r="S6224" s="505"/>
      <c r="T6224" s="505"/>
      <c r="U6224" s="505"/>
      <c r="V6224" s="505"/>
      <c r="W6224" s="505"/>
    </row>
    <row r="6225" spans="19:23" ht="12">
      <c r="S6225" s="505"/>
      <c r="T6225" s="505"/>
      <c r="U6225" s="505"/>
      <c r="V6225" s="505"/>
      <c r="W6225" s="505"/>
    </row>
    <row r="6226" spans="19:23" ht="12">
      <c r="S6226" s="505"/>
      <c r="T6226" s="505"/>
      <c r="U6226" s="505"/>
      <c r="V6226" s="505"/>
      <c r="W6226" s="505"/>
    </row>
    <row r="6227" spans="19:23" ht="12">
      <c r="S6227" s="505"/>
      <c r="T6227" s="505"/>
      <c r="U6227" s="505"/>
      <c r="V6227" s="505"/>
      <c r="W6227" s="505"/>
    </row>
    <row r="6228" spans="19:23" ht="12">
      <c r="S6228" s="505"/>
      <c r="T6228" s="505"/>
      <c r="U6228" s="505"/>
      <c r="V6228" s="505"/>
      <c r="W6228" s="505"/>
    </row>
    <row r="6229" spans="19:23" ht="12">
      <c r="S6229" s="505"/>
      <c r="T6229" s="505"/>
      <c r="U6229" s="505"/>
      <c r="V6229" s="505"/>
      <c r="W6229" s="505"/>
    </row>
    <row r="6230" spans="19:23" ht="12">
      <c r="S6230" s="505"/>
      <c r="T6230" s="505"/>
      <c r="U6230" s="505"/>
      <c r="V6230" s="505"/>
      <c r="W6230" s="505"/>
    </row>
    <row r="6231" spans="19:23" ht="12">
      <c r="S6231" s="505"/>
      <c r="T6231" s="505"/>
      <c r="U6231" s="505"/>
      <c r="V6231" s="505"/>
      <c r="W6231" s="505"/>
    </row>
    <row r="6232" spans="19:23" ht="12">
      <c r="S6232" s="505"/>
      <c r="T6232" s="505"/>
      <c r="U6232" s="505"/>
      <c r="V6232" s="505"/>
      <c r="W6232" s="505"/>
    </row>
    <row r="6233" spans="19:23" ht="12">
      <c r="S6233" s="505"/>
      <c r="T6233" s="505"/>
      <c r="U6233" s="505"/>
      <c r="V6233" s="505"/>
      <c r="W6233" s="505"/>
    </row>
    <row r="6234" spans="19:23" ht="12">
      <c r="S6234" s="505"/>
      <c r="T6234" s="505"/>
      <c r="U6234" s="505"/>
      <c r="V6234" s="505"/>
      <c r="W6234" s="505"/>
    </row>
    <row r="6235" spans="19:23" ht="12">
      <c r="S6235" s="505"/>
      <c r="T6235" s="505"/>
      <c r="U6235" s="505"/>
      <c r="V6235" s="505"/>
      <c r="W6235" s="505"/>
    </row>
    <row r="6236" spans="19:23" ht="12">
      <c r="S6236" s="505"/>
      <c r="T6236" s="505"/>
      <c r="U6236" s="505"/>
      <c r="V6236" s="505"/>
      <c r="W6236" s="505"/>
    </row>
    <row r="6237" spans="19:23" ht="12">
      <c r="S6237" s="505"/>
      <c r="T6237" s="505"/>
      <c r="U6237" s="505"/>
      <c r="V6237" s="505"/>
      <c r="W6237" s="505"/>
    </row>
    <row r="6238" spans="19:23" ht="12">
      <c r="S6238" s="505"/>
      <c r="T6238" s="505"/>
      <c r="U6238" s="505"/>
      <c r="V6238" s="505"/>
      <c r="W6238" s="505"/>
    </row>
    <row r="6239" spans="19:23" ht="12">
      <c r="S6239" s="505"/>
      <c r="T6239" s="505"/>
      <c r="U6239" s="505"/>
      <c r="V6239" s="505"/>
      <c r="W6239" s="505"/>
    </row>
    <row r="6240" spans="19:23" ht="12">
      <c r="S6240" s="505"/>
      <c r="T6240" s="505"/>
      <c r="U6240" s="505"/>
      <c r="V6240" s="505"/>
      <c r="W6240" s="505"/>
    </row>
    <row r="6241" spans="19:23" ht="12">
      <c r="S6241" s="505"/>
      <c r="T6241" s="505"/>
      <c r="U6241" s="505"/>
      <c r="V6241" s="505"/>
      <c r="W6241" s="505"/>
    </row>
    <row r="6242" spans="19:23" ht="12">
      <c r="S6242" s="505"/>
      <c r="T6242" s="505"/>
      <c r="U6242" s="505"/>
      <c r="V6242" s="505"/>
      <c r="W6242" s="505"/>
    </row>
    <row r="6243" spans="19:23" ht="12">
      <c r="S6243" s="505"/>
      <c r="T6243" s="505"/>
      <c r="U6243" s="505"/>
      <c r="V6243" s="505"/>
      <c r="W6243" s="505"/>
    </row>
    <row r="6244" spans="19:23" ht="12">
      <c r="S6244" s="505"/>
      <c r="T6244" s="505"/>
      <c r="U6244" s="505"/>
      <c r="V6244" s="505"/>
      <c r="W6244" s="505"/>
    </row>
    <row r="6245" spans="19:23" ht="12">
      <c r="S6245" s="505"/>
      <c r="T6245" s="505"/>
      <c r="U6245" s="505"/>
      <c r="V6245" s="505"/>
      <c r="W6245" s="505"/>
    </row>
    <row r="6246" spans="19:23" ht="12">
      <c r="S6246" s="505"/>
      <c r="T6246" s="505"/>
      <c r="U6246" s="505"/>
      <c r="V6246" s="505"/>
      <c r="W6246" s="505"/>
    </row>
    <row r="6247" spans="19:23" ht="12">
      <c r="S6247" s="505"/>
      <c r="T6247" s="505"/>
      <c r="U6247" s="505"/>
      <c r="V6247" s="505"/>
      <c r="W6247" s="505"/>
    </row>
    <row r="6248" spans="19:23" ht="12">
      <c r="S6248" s="505"/>
      <c r="T6248" s="505"/>
      <c r="U6248" s="505"/>
      <c r="V6248" s="505"/>
      <c r="W6248" s="505"/>
    </row>
    <row r="6249" spans="19:23" ht="12">
      <c r="S6249" s="505"/>
      <c r="T6249" s="505"/>
      <c r="U6249" s="505"/>
      <c r="V6249" s="505"/>
      <c r="W6249" s="505"/>
    </row>
    <row r="6250" spans="19:23" ht="12">
      <c r="S6250" s="505"/>
      <c r="T6250" s="505"/>
      <c r="U6250" s="505"/>
      <c r="V6250" s="505"/>
      <c r="W6250" s="505"/>
    </row>
    <row r="6251" spans="19:23" ht="12">
      <c r="S6251" s="505"/>
      <c r="T6251" s="505"/>
      <c r="U6251" s="505"/>
      <c r="V6251" s="505"/>
      <c r="W6251" s="505"/>
    </row>
    <row r="6252" spans="19:23" ht="12">
      <c r="S6252" s="505"/>
      <c r="T6252" s="505"/>
      <c r="U6252" s="505"/>
      <c r="V6252" s="505"/>
      <c r="W6252" s="505"/>
    </row>
    <row r="6253" spans="19:23" ht="12">
      <c r="S6253" s="505"/>
      <c r="T6253" s="505"/>
      <c r="U6253" s="505"/>
      <c r="V6253" s="505"/>
      <c r="W6253" s="505"/>
    </row>
    <row r="6254" spans="19:23" ht="12">
      <c r="S6254" s="505"/>
      <c r="T6254" s="505"/>
      <c r="U6254" s="505"/>
      <c r="V6254" s="505"/>
      <c r="W6254" s="505"/>
    </row>
    <row r="6255" spans="19:23" ht="12">
      <c r="S6255" s="505"/>
      <c r="T6255" s="505"/>
      <c r="U6255" s="505"/>
      <c r="V6255" s="505"/>
      <c r="W6255" s="505"/>
    </row>
    <row r="6256" spans="19:23" ht="12">
      <c r="S6256" s="505"/>
      <c r="T6256" s="505"/>
      <c r="U6256" s="505"/>
      <c r="V6256" s="505"/>
      <c r="W6256" s="505"/>
    </row>
    <row r="6257" spans="19:23" ht="12">
      <c r="S6257" s="505"/>
      <c r="T6257" s="505"/>
      <c r="U6257" s="505"/>
      <c r="V6257" s="505"/>
      <c r="W6257" s="505"/>
    </row>
    <row r="6258" spans="19:23" ht="12">
      <c r="S6258" s="505"/>
      <c r="T6258" s="505"/>
      <c r="U6258" s="505"/>
      <c r="V6258" s="505"/>
      <c r="W6258" s="505"/>
    </row>
    <row r="6259" spans="19:23" ht="12">
      <c r="S6259" s="505"/>
      <c r="T6259" s="505"/>
      <c r="U6259" s="505"/>
      <c r="V6259" s="505"/>
      <c r="W6259" s="505"/>
    </row>
    <row r="6260" spans="19:23" ht="12">
      <c r="S6260" s="505"/>
      <c r="T6260" s="505"/>
      <c r="U6260" s="505"/>
      <c r="V6260" s="505"/>
      <c r="W6260" s="505"/>
    </row>
    <row r="6261" spans="19:23" ht="12">
      <c r="S6261" s="505"/>
      <c r="T6261" s="505"/>
      <c r="U6261" s="505"/>
      <c r="V6261" s="505"/>
      <c r="W6261" s="505"/>
    </row>
    <row r="6262" spans="19:23" ht="12">
      <c r="S6262" s="505"/>
      <c r="T6262" s="505"/>
      <c r="U6262" s="505"/>
      <c r="V6262" s="505"/>
      <c r="W6262" s="505"/>
    </row>
    <row r="6263" spans="19:23" ht="12">
      <c r="S6263" s="505"/>
      <c r="T6263" s="505"/>
      <c r="U6263" s="505"/>
      <c r="V6263" s="505"/>
      <c r="W6263" s="505"/>
    </row>
    <row r="6264" spans="19:23" ht="12">
      <c r="S6264" s="505"/>
      <c r="T6264" s="505"/>
      <c r="U6264" s="505"/>
      <c r="V6264" s="505"/>
      <c r="W6264" s="505"/>
    </row>
    <row r="6265" spans="19:23" ht="12">
      <c r="S6265" s="505"/>
      <c r="T6265" s="505"/>
      <c r="U6265" s="505"/>
      <c r="V6265" s="505"/>
      <c r="W6265" s="505"/>
    </row>
    <row r="6266" spans="19:23" ht="12">
      <c r="S6266" s="505"/>
      <c r="T6266" s="505"/>
      <c r="U6266" s="505"/>
      <c r="V6266" s="505"/>
      <c r="W6266" s="505"/>
    </row>
    <row r="6267" spans="19:23" ht="12">
      <c r="S6267" s="505"/>
      <c r="T6267" s="505"/>
      <c r="U6267" s="505"/>
      <c r="V6267" s="505"/>
      <c r="W6267" s="505"/>
    </row>
    <row r="6268" spans="19:23" ht="12">
      <c r="S6268" s="505"/>
      <c r="T6268" s="505"/>
      <c r="U6268" s="505"/>
      <c r="V6268" s="505"/>
      <c r="W6268" s="505"/>
    </row>
    <row r="6269" spans="19:23" ht="12">
      <c r="S6269" s="505"/>
      <c r="T6269" s="505"/>
      <c r="U6269" s="505"/>
      <c r="V6269" s="505"/>
      <c r="W6269" s="505"/>
    </row>
    <row r="6270" spans="19:23" ht="12">
      <c r="S6270" s="505"/>
      <c r="T6270" s="505"/>
      <c r="U6270" s="505"/>
      <c r="V6270" s="505"/>
      <c r="W6270" s="505"/>
    </row>
    <row r="6271" spans="19:23" ht="12">
      <c r="S6271" s="505"/>
      <c r="T6271" s="505"/>
      <c r="U6271" s="505"/>
      <c r="V6271" s="505"/>
      <c r="W6271" s="505"/>
    </row>
    <row r="6272" spans="19:23" ht="12">
      <c r="S6272" s="505"/>
      <c r="T6272" s="505"/>
      <c r="U6272" s="505"/>
      <c r="V6272" s="505"/>
      <c r="W6272" s="505"/>
    </row>
    <row r="6273" spans="19:23" ht="12">
      <c r="S6273" s="505"/>
      <c r="T6273" s="505"/>
      <c r="U6273" s="505"/>
      <c r="V6273" s="505"/>
      <c r="W6273" s="505"/>
    </row>
    <row r="6274" spans="19:23" ht="12">
      <c r="S6274" s="505"/>
      <c r="T6274" s="505"/>
      <c r="U6274" s="505"/>
      <c r="V6274" s="505"/>
      <c r="W6274" s="505"/>
    </row>
    <row r="6275" spans="19:23" ht="12">
      <c r="S6275" s="505"/>
      <c r="T6275" s="505"/>
      <c r="U6275" s="505"/>
      <c r="V6275" s="505"/>
      <c r="W6275" s="505"/>
    </row>
    <row r="6276" spans="19:23" ht="12">
      <c r="S6276" s="505"/>
      <c r="T6276" s="505"/>
      <c r="U6276" s="505"/>
      <c r="V6276" s="505"/>
      <c r="W6276" s="505"/>
    </row>
    <row r="6277" spans="19:23" ht="12">
      <c r="S6277" s="505"/>
      <c r="T6277" s="505"/>
      <c r="U6277" s="505"/>
      <c r="V6277" s="505"/>
      <c r="W6277" s="505"/>
    </row>
    <row r="6278" spans="19:23" ht="12">
      <c r="S6278" s="505"/>
      <c r="T6278" s="505"/>
      <c r="U6278" s="505"/>
      <c r="V6278" s="505"/>
      <c r="W6278" s="505"/>
    </row>
    <row r="6279" spans="19:23" ht="12">
      <c r="S6279" s="505"/>
      <c r="T6279" s="505"/>
      <c r="U6279" s="505"/>
      <c r="V6279" s="505"/>
      <c r="W6279" s="505"/>
    </row>
    <row r="6280" spans="19:23" ht="12">
      <c r="S6280" s="505"/>
      <c r="T6280" s="505"/>
      <c r="U6280" s="505"/>
      <c r="V6280" s="505"/>
      <c r="W6280" s="505"/>
    </row>
    <row r="6281" spans="19:23" ht="12">
      <c r="S6281" s="505"/>
      <c r="T6281" s="505"/>
      <c r="U6281" s="505"/>
      <c r="V6281" s="505"/>
      <c r="W6281" s="505"/>
    </row>
    <row r="6282" spans="19:23" ht="12">
      <c r="S6282" s="505"/>
      <c r="T6282" s="505"/>
      <c r="U6282" s="505"/>
      <c r="V6282" s="505"/>
      <c r="W6282" s="505"/>
    </row>
    <row r="6283" spans="19:23" ht="12">
      <c r="S6283" s="505"/>
      <c r="T6283" s="505"/>
      <c r="U6283" s="505"/>
      <c r="V6283" s="505"/>
      <c r="W6283" s="505"/>
    </row>
    <row r="6284" spans="19:23" ht="12">
      <c r="S6284" s="505"/>
      <c r="T6284" s="505"/>
      <c r="U6284" s="505"/>
      <c r="V6284" s="505"/>
      <c r="W6284" s="505"/>
    </row>
    <row r="6285" spans="19:23" ht="12">
      <c r="S6285" s="505"/>
      <c r="T6285" s="505"/>
      <c r="U6285" s="505"/>
      <c r="V6285" s="505"/>
      <c r="W6285" s="505"/>
    </row>
    <row r="6286" spans="19:23" ht="12">
      <c r="S6286" s="505"/>
      <c r="T6286" s="505"/>
      <c r="U6286" s="505"/>
      <c r="V6286" s="505"/>
      <c r="W6286" s="505"/>
    </row>
    <row r="6287" spans="19:23" ht="12">
      <c r="S6287" s="505"/>
      <c r="T6287" s="505"/>
      <c r="U6287" s="505"/>
      <c r="V6287" s="505"/>
      <c r="W6287" s="505"/>
    </row>
    <row r="6288" spans="19:23" ht="12">
      <c r="S6288" s="505"/>
      <c r="T6288" s="505"/>
      <c r="U6288" s="505"/>
      <c r="V6288" s="505"/>
      <c r="W6288" s="505"/>
    </row>
    <row r="6289" spans="19:23" ht="12">
      <c r="S6289" s="505"/>
      <c r="T6289" s="505"/>
      <c r="U6289" s="505"/>
      <c r="V6289" s="505"/>
      <c r="W6289" s="505"/>
    </row>
    <row r="6290" spans="19:23" ht="12">
      <c r="S6290" s="505"/>
      <c r="T6290" s="505"/>
      <c r="U6290" s="505"/>
      <c r="V6290" s="505"/>
      <c r="W6290" s="505"/>
    </row>
    <row r="6291" spans="19:23" ht="12">
      <c r="S6291" s="505"/>
      <c r="T6291" s="505"/>
      <c r="U6291" s="505"/>
      <c r="V6291" s="505"/>
      <c r="W6291" s="505"/>
    </row>
    <row r="6292" spans="19:23" ht="12">
      <c r="S6292" s="505"/>
      <c r="T6292" s="505"/>
      <c r="U6292" s="505"/>
      <c r="V6292" s="505"/>
      <c r="W6292" s="505"/>
    </row>
    <row r="6293" spans="19:23" ht="12">
      <c r="S6293" s="505"/>
      <c r="T6293" s="505"/>
      <c r="U6293" s="505"/>
      <c r="V6293" s="505"/>
      <c r="W6293" s="505"/>
    </row>
    <row r="6294" spans="19:23" ht="12">
      <c r="S6294" s="505"/>
      <c r="T6294" s="505"/>
      <c r="U6294" s="505"/>
      <c r="V6294" s="505"/>
      <c r="W6294" s="505"/>
    </row>
    <row r="6295" spans="19:23" ht="12">
      <c r="S6295" s="505"/>
      <c r="T6295" s="505"/>
      <c r="U6295" s="505"/>
      <c r="V6295" s="505"/>
      <c r="W6295" s="505"/>
    </row>
    <row r="6296" spans="19:23" ht="12">
      <c r="S6296" s="505"/>
      <c r="T6296" s="505"/>
      <c r="U6296" s="505"/>
      <c r="V6296" s="505"/>
      <c r="W6296" s="505"/>
    </row>
    <row r="6297" spans="19:23" ht="12">
      <c r="S6297" s="505"/>
      <c r="T6297" s="505"/>
      <c r="U6297" s="505"/>
      <c r="V6297" s="505"/>
      <c r="W6297" s="505"/>
    </row>
    <row r="6298" spans="19:23" ht="12">
      <c r="S6298" s="505"/>
      <c r="T6298" s="505"/>
      <c r="U6298" s="505"/>
      <c r="V6298" s="505"/>
      <c r="W6298" s="505"/>
    </row>
    <row r="6299" spans="19:23" ht="12">
      <c r="S6299" s="505"/>
      <c r="T6299" s="505"/>
      <c r="U6299" s="505"/>
      <c r="V6299" s="505"/>
      <c r="W6299" s="505"/>
    </row>
    <row r="6300" spans="19:23" ht="12">
      <c r="S6300" s="505"/>
      <c r="T6300" s="505"/>
      <c r="U6300" s="505"/>
      <c r="V6300" s="505"/>
      <c r="W6300" s="505"/>
    </row>
    <row r="6301" spans="19:23" ht="12">
      <c r="S6301" s="505"/>
      <c r="T6301" s="505"/>
      <c r="U6301" s="505"/>
      <c r="V6301" s="505"/>
      <c r="W6301" s="505"/>
    </row>
    <row r="6302" spans="19:23" ht="12">
      <c r="S6302" s="505"/>
      <c r="T6302" s="505"/>
      <c r="U6302" s="505"/>
      <c r="V6302" s="505"/>
      <c r="W6302" s="505"/>
    </row>
    <row r="6303" spans="19:23" ht="12">
      <c r="S6303" s="505"/>
      <c r="T6303" s="505"/>
      <c r="U6303" s="505"/>
      <c r="V6303" s="505"/>
      <c r="W6303" s="505"/>
    </row>
    <row r="6304" spans="19:23" ht="12">
      <c r="S6304" s="505"/>
      <c r="T6304" s="505"/>
      <c r="U6304" s="505"/>
      <c r="V6304" s="505"/>
      <c r="W6304" s="505"/>
    </row>
    <row r="6305" spans="19:23" ht="12">
      <c r="S6305" s="505"/>
      <c r="T6305" s="505"/>
      <c r="U6305" s="505"/>
      <c r="V6305" s="505"/>
      <c r="W6305" s="505"/>
    </row>
    <row r="6306" spans="19:23" ht="12">
      <c r="S6306" s="505"/>
      <c r="T6306" s="505"/>
      <c r="U6306" s="505"/>
      <c r="V6306" s="505"/>
      <c r="W6306" s="505"/>
    </row>
    <row r="6307" spans="19:23" ht="12">
      <c r="S6307" s="505"/>
      <c r="T6307" s="505"/>
      <c r="U6307" s="505"/>
      <c r="V6307" s="505"/>
      <c r="W6307" s="505"/>
    </row>
    <row r="6308" spans="19:23" ht="12">
      <c r="S6308" s="505"/>
      <c r="T6308" s="505"/>
      <c r="U6308" s="505"/>
      <c r="V6308" s="505"/>
      <c r="W6308" s="505"/>
    </row>
    <row r="6309" spans="19:23" ht="12">
      <c r="S6309" s="505"/>
      <c r="T6309" s="505"/>
      <c r="U6309" s="505"/>
      <c r="V6309" s="505"/>
      <c r="W6309" s="505"/>
    </row>
    <row r="6310" spans="19:23" ht="12">
      <c r="S6310" s="505"/>
      <c r="T6310" s="505"/>
      <c r="U6310" s="505"/>
      <c r="V6310" s="505"/>
      <c r="W6310" s="505"/>
    </row>
    <row r="6311" spans="19:23" ht="12">
      <c r="S6311" s="505"/>
      <c r="T6311" s="505"/>
      <c r="U6311" s="505"/>
      <c r="V6311" s="505"/>
      <c r="W6311" s="505"/>
    </row>
    <row r="6312" spans="19:23" ht="12">
      <c r="S6312" s="505"/>
      <c r="T6312" s="505"/>
      <c r="U6312" s="505"/>
      <c r="V6312" s="505"/>
      <c r="W6312" s="505"/>
    </row>
    <row r="6313" spans="19:23" ht="12">
      <c r="S6313" s="505"/>
      <c r="T6313" s="505"/>
      <c r="U6313" s="505"/>
      <c r="V6313" s="505"/>
      <c r="W6313" s="505"/>
    </row>
    <row r="6314" spans="19:23" ht="12">
      <c r="S6314" s="505"/>
      <c r="T6314" s="505"/>
      <c r="U6314" s="505"/>
      <c r="V6314" s="505"/>
      <c r="W6314" s="505"/>
    </row>
    <row r="6315" spans="19:23" ht="12">
      <c r="S6315" s="505"/>
      <c r="T6315" s="505"/>
      <c r="U6315" s="505"/>
      <c r="V6315" s="505"/>
      <c r="W6315" s="505"/>
    </row>
    <row r="6316" spans="19:23" ht="12">
      <c r="S6316" s="505"/>
      <c r="T6316" s="505"/>
      <c r="U6316" s="505"/>
      <c r="V6316" s="505"/>
      <c r="W6316" s="505"/>
    </row>
    <row r="6317" spans="19:23" ht="12">
      <c r="S6317" s="505"/>
      <c r="T6317" s="505"/>
      <c r="U6317" s="505"/>
      <c r="V6317" s="505"/>
      <c r="W6317" s="505"/>
    </row>
    <row r="6318" spans="19:23" ht="12">
      <c r="S6318" s="505"/>
      <c r="T6318" s="505"/>
      <c r="U6318" s="505"/>
      <c r="V6318" s="505"/>
      <c r="W6318" s="505"/>
    </row>
    <row r="6319" spans="19:23" ht="12">
      <c r="S6319" s="505"/>
      <c r="T6319" s="505"/>
      <c r="U6319" s="505"/>
      <c r="V6319" s="505"/>
      <c r="W6319" s="505"/>
    </row>
    <row r="6320" spans="19:23" ht="12">
      <c r="S6320" s="505"/>
      <c r="T6320" s="505"/>
      <c r="U6320" s="505"/>
      <c r="V6320" s="505"/>
      <c r="W6320" s="505"/>
    </row>
    <row r="6321" spans="19:23" ht="12">
      <c r="S6321" s="505"/>
      <c r="T6321" s="505"/>
      <c r="U6321" s="505"/>
      <c r="V6321" s="505"/>
      <c r="W6321" s="505"/>
    </row>
    <row r="6322" spans="19:23" ht="12">
      <c r="S6322" s="505"/>
      <c r="T6322" s="505"/>
      <c r="U6322" s="505"/>
      <c r="V6322" s="505"/>
      <c r="W6322" s="505"/>
    </row>
    <row r="6323" spans="19:23" ht="12">
      <c r="S6323" s="505"/>
      <c r="T6323" s="505"/>
      <c r="U6323" s="505"/>
      <c r="V6323" s="505"/>
      <c r="W6323" s="505"/>
    </row>
    <row r="6324" spans="19:23" ht="12">
      <c r="S6324" s="505"/>
      <c r="T6324" s="505"/>
      <c r="U6324" s="505"/>
      <c r="V6324" s="505"/>
      <c r="W6324" s="505"/>
    </row>
    <row r="6325" spans="19:23" ht="12">
      <c r="S6325" s="505"/>
      <c r="T6325" s="505"/>
      <c r="U6325" s="505"/>
      <c r="V6325" s="505"/>
      <c r="W6325" s="505"/>
    </row>
    <row r="6326" spans="19:23" ht="12">
      <c r="S6326" s="505"/>
      <c r="T6326" s="505"/>
      <c r="U6326" s="505"/>
      <c r="V6326" s="505"/>
      <c r="W6326" s="505"/>
    </row>
    <row r="6327" spans="19:23" ht="12">
      <c r="S6327" s="505"/>
      <c r="T6327" s="505"/>
      <c r="U6327" s="505"/>
      <c r="V6327" s="505"/>
      <c r="W6327" s="505"/>
    </row>
    <row r="6328" spans="19:23" ht="12">
      <c r="S6328" s="505"/>
      <c r="T6328" s="505"/>
      <c r="U6328" s="505"/>
      <c r="V6328" s="505"/>
      <c r="W6328" s="505"/>
    </row>
    <row r="6329" spans="19:23" ht="12">
      <c r="S6329" s="505"/>
      <c r="T6329" s="505"/>
      <c r="U6329" s="505"/>
      <c r="V6329" s="505"/>
      <c r="W6329" s="505"/>
    </row>
    <row r="6330" spans="19:23" ht="12">
      <c r="S6330" s="505"/>
      <c r="T6330" s="505"/>
      <c r="U6330" s="505"/>
      <c r="V6330" s="505"/>
      <c r="W6330" s="505"/>
    </row>
    <row r="6331" spans="19:23" ht="12">
      <c r="S6331" s="505"/>
      <c r="T6331" s="505"/>
      <c r="U6331" s="505"/>
      <c r="V6331" s="505"/>
      <c r="W6331" s="505"/>
    </row>
    <row r="6332" spans="19:23" ht="12">
      <c r="S6332" s="505"/>
      <c r="T6332" s="505"/>
      <c r="U6332" s="505"/>
      <c r="V6332" s="505"/>
      <c r="W6332" s="505"/>
    </row>
    <row r="6333" spans="19:23" ht="12">
      <c r="S6333" s="505"/>
      <c r="T6333" s="505"/>
      <c r="U6333" s="505"/>
      <c r="V6333" s="505"/>
      <c r="W6333" s="505"/>
    </row>
    <row r="6334" spans="19:23" ht="12">
      <c r="S6334" s="505"/>
      <c r="T6334" s="505"/>
      <c r="U6334" s="505"/>
      <c r="V6334" s="505"/>
      <c r="W6334" s="505"/>
    </row>
    <row r="6335" spans="19:23" ht="12">
      <c r="S6335" s="505"/>
      <c r="T6335" s="505"/>
      <c r="U6335" s="505"/>
      <c r="V6335" s="505"/>
      <c r="W6335" s="505"/>
    </row>
    <row r="6336" spans="19:23" ht="12">
      <c r="S6336" s="505"/>
      <c r="T6336" s="505"/>
      <c r="U6336" s="505"/>
      <c r="V6336" s="505"/>
      <c r="W6336" s="505"/>
    </row>
    <row r="6337" spans="19:23" ht="12">
      <c r="S6337" s="505"/>
      <c r="T6337" s="505"/>
      <c r="U6337" s="505"/>
      <c r="V6337" s="505"/>
      <c r="W6337" s="505"/>
    </row>
    <row r="6338" spans="19:23" ht="12">
      <c r="S6338" s="505"/>
      <c r="T6338" s="505"/>
      <c r="U6338" s="505"/>
      <c r="V6338" s="505"/>
      <c r="W6338" s="505"/>
    </row>
    <row r="6339" spans="19:23" ht="12">
      <c r="S6339" s="505"/>
      <c r="T6339" s="505"/>
      <c r="U6339" s="505"/>
      <c r="V6339" s="505"/>
      <c r="W6339" s="505"/>
    </row>
    <row r="6340" spans="19:23" ht="12">
      <c r="S6340" s="505"/>
      <c r="T6340" s="505"/>
      <c r="U6340" s="505"/>
      <c r="V6340" s="505"/>
      <c r="W6340" s="505"/>
    </row>
    <row r="6341" spans="19:23" ht="12">
      <c r="S6341" s="505"/>
      <c r="T6341" s="505"/>
      <c r="U6341" s="505"/>
      <c r="V6341" s="505"/>
      <c r="W6341" s="505"/>
    </row>
    <row r="6342" spans="19:23" ht="12">
      <c r="S6342" s="505"/>
      <c r="T6342" s="505"/>
      <c r="U6342" s="505"/>
      <c r="V6342" s="505"/>
      <c r="W6342" s="505"/>
    </row>
    <row r="6343" spans="19:23" ht="12">
      <c r="S6343" s="505"/>
      <c r="T6343" s="505"/>
      <c r="U6343" s="505"/>
      <c r="V6343" s="505"/>
      <c r="W6343" s="505"/>
    </row>
    <row r="6344" spans="19:23" ht="12">
      <c r="S6344" s="505"/>
      <c r="T6344" s="505"/>
      <c r="U6344" s="505"/>
      <c r="V6344" s="505"/>
      <c r="W6344" s="505"/>
    </row>
    <row r="6345" spans="19:23" ht="12">
      <c r="S6345" s="505"/>
      <c r="T6345" s="505"/>
      <c r="U6345" s="505"/>
      <c r="V6345" s="505"/>
      <c r="W6345" s="505"/>
    </row>
    <row r="6346" spans="19:23" ht="12">
      <c r="S6346" s="505"/>
      <c r="T6346" s="505"/>
      <c r="U6346" s="505"/>
      <c r="V6346" s="505"/>
      <c r="W6346" s="505"/>
    </row>
    <row r="6347" spans="19:23" ht="12">
      <c r="S6347" s="505"/>
      <c r="T6347" s="505"/>
      <c r="U6347" s="505"/>
      <c r="V6347" s="505"/>
      <c r="W6347" s="505"/>
    </row>
    <row r="6348" spans="19:23" ht="12">
      <c r="S6348" s="505"/>
      <c r="T6348" s="505"/>
      <c r="U6348" s="505"/>
      <c r="V6348" s="505"/>
      <c r="W6348" s="505"/>
    </row>
    <row r="6349" spans="19:23" ht="12">
      <c r="S6349" s="505"/>
      <c r="T6349" s="505"/>
      <c r="U6349" s="505"/>
      <c r="V6349" s="505"/>
      <c r="W6349" s="505"/>
    </row>
    <row r="6350" spans="19:23" ht="12">
      <c r="S6350" s="505"/>
      <c r="T6350" s="505"/>
      <c r="U6350" s="505"/>
      <c r="V6350" s="505"/>
      <c r="W6350" s="505"/>
    </row>
    <row r="6351" spans="19:23" ht="12">
      <c r="S6351" s="505"/>
      <c r="T6351" s="505"/>
      <c r="U6351" s="505"/>
      <c r="V6351" s="505"/>
      <c r="W6351" s="505"/>
    </row>
    <row r="6352" spans="19:23" ht="12">
      <c r="S6352" s="505"/>
      <c r="T6352" s="505"/>
      <c r="U6352" s="505"/>
      <c r="V6352" s="505"/>
      <c r="W6352" s="505"/>
    </row>
    <row r="6353" spans="19:23" ht="12">
      <c r="S6353" s="505"/>
      <c r="T6353" s="505"/>
      <c r="U6353" s="505"/>
      <c r="V6353" s="505"/>
      <c r="W6353" s="505"/>
    </row>
    <row r="6354" spans="19:23" ht="12">
      <c r="S6354" s="505"/>
      <c r="T6354" s="505"/>
      <c r="U6354" s="505"/>
      <c r="V6354" s="505"/>
      <c r="W6354" s="505"/>
    </row>
    <row r="6355" spans="19:23" ht="12">
      <c r="S6355" s="505"/>
      <c r="T6355" s="505"/>
      <c r="U6355" s="505"/>
      <c r="V6355" s="505"/>
      <c r="W6355" s="505"/>
    </row>
    <row r="6356" spans="19:23" ht="12">
      <c r="S6356" s="505"/>
      <c r="T6356" s="505"/>
      <c r="U6356" s="505"/>
      <c r="V6356" s="505"/>
      <c r="W6356" s="505"/>
    </row>
    <row r="6357" spans="19:23" ht="12">
      <c r="S6357" s="505"/>
      <c r="T6357" s="505"/>
      <c r="U6357" s="505"/>
      <c r="V6357" s="505"/>
      <c r="W6357" s="505"/>
    </row>
    <row r="6358" spans="19:23" ht="12">
      <c r="S6358" s="505"/>
      <c r="T6358" s="505"/>
      <c r="U6358" s="505"/>
      <c r="V6358" s="505"/>
      <c r="W6358" s="505"/>
    </row>
    <row r="6359" spans="19:23" ht="12">
      <c r="S6359" s="505"/>
      <c r="T6359" s="505"/>
      <c r="U6359" s="505"/>
      <c r="V6359" s="505"/>
      <c r="W6359" s="505"/>
    </row>
    <row r="6360" spans="19:23" ht="12">
      <c r="S6360" s="505"/>
      <c r="T6360" s="505"/>
      <c r="U6360" s="505"/>
      <c r="V6360" s="505"/>
      <c r="W6360" s="505"/>
    </row>
    <row r="6361" spans="19:23" ht="12">
      <c r="S6361" s="505"/>
      <c r="T6361" s="505"/>
      <c r="U6361" s="505"/>
      <c r="V6361" s="505"/>
      <c r="W6361" s="505"/>
    </row>
    <row r="6362" spans="19:23" ht="12">
      <c r="S6362" s="505"/>
      <c r="T6362" s="505"/>
      <c r="U6362" s="505"/>
      <c r="V6362" s="505"/>
      <c r="W6362" s="505"/>
    </row>
    <row r="6363" spans="19:23" ht="12">
      <c r="S6363" s="505"/>
      <c r="T6363" s="505"/>
      <c r="U6363" s="505"/>
      <c r="V6363" s="505"/>
      <c r="W6363" s="505"/>
    </row>
    <row r="6364" spans="19:23" ht="12">
      <c r="S6364" s="505"/>
      <c r="T6364" s="505"/>
      <c r="U6364" s="505"/>
      <c r="V6364" s="505"/>
      <c r="W6364" s="505"/>
    </row>
    <row r="6365" spans="19:23" ht="12">
      <c r="S6365" s="505"/>
      <c r="T6365" s="505"/>
      <c r="U6365" s="505"/>
      <c r="V6365" s="505"/>
      <c r="W6365" s="505"/>
    </row>
    <row r="6366" spans="19:23" ht="12">
      <c r="S6366" s="505"/>
      <c r="T6366" s="505"/>
      <c r="U6366" s="505"/>
      <c r="V6366" s="505"/>
      <c r="W6366" s="505"/>
    </row>
    <row r="6367" spans="19:23" ht="12">
      <c r="S6367" s="505"/>
      <c r="T6367" s="505"/>
      <c r="U6367" s="505"/>
      <c r="V6367" s="505"/>
      <c r="W6367" s="505"/>
    </row>
    <row r="6368" spans="19:23" ht="12">
      <c r="S6368" s="505"/>
      <c r="T6368" s="505"/>
      <c r="U6368" s="505"/>
      <c r="V6368" s="505"/>
      <c r="W6368" s="505"/>
    </row>
    <row r="6369" spans="19:23" ht="12">
      <c r="S6369" s="505"/>
      <c r="T6369" s="505"/>
      <c r="U6369" s="505"/>
      <c r="V6369" s="505"/>
      <c r="W6369" s="505"/>
    </row>
    <row r="6370" spans="19:23" ht="12">
      <c r="S6370" s="505"/>
      <c r="T6370" s="505"/>
      <c r="U6370" s="505"/>
      <c r="V6370" s="505"/>
      <c r="W6370" s="505"/>
    </row>
    <row r="6371" spans="19:23" ht="12">
      <c r="S6371" s="505"/>
      <c r="T6371" s="505"/>
      <c r="U6371" s="505"/>
      <c r="V6371" s="505"/>
      <c r="W6371" s="505"/>
    </row>
    <row r="6372" spans="19:23" ht="12">
      <c r="S6372" s="505"/>
      <c r="T6372" s="505"/>
      <c r="U6372" s="505"/>
      <c r="V6372" s="505"/>
      <c r="W6372" s="505"/>
    </row>
    <row r="6373" spans="19:23" ht="12">
      <c r="S6373" s="505"/>
      <c r="T6373" s="505"/>
      <c r="U6373" s="505"/>
      <c r="V6373" s="505"/>
      <c r="W6373" s="505"/>
    </row>
    <row r="6374" spans="19:23" ht="12">
      <c r="S6374" s="505"/>
      <c r="T6374" s="505"/>
      <c r="U6374" s="505"/>
      <c r="V6374" s="505"/>
      <c r="W6374" s="505"/>
    </row>
    <row r="6375" spans="19:23" ht="12">
      <c r="S6375" s="505"/>
      <c r="T6375" s="505"/>
      <c r="U6375" s="505"/>
      <c r="V6375" s="505"/>
      <c r="W6375" s="505"/>
    </row>
    <row r="6376" spans="19:23" ht="12">
      <c r="S6376" s="505"/>
      <c r="T6376" s="505"/>
      <c r="U6376" s="505"/>
      <c r="V6376" s="505"/>
      <c r="W6376" s="505"/>
    </row>
    <row r="6377" spans="19:23" ht="12">
      <c r="S6377" s="505"/>
      <c r="T6377" s="505"/>
      <c r="U6377" s="505"/>
      <c r="V6377" s="505"/>
      <c r="W6377" s="505"/>
    </row>
    <row r="6378" spans="19:23" ht="12">
      <c r="S6378" s="505"/>
      <c r="T6378" s="505"/>
      <c r="U6378" s="505"/>
      <c r="V6378" s="505"/>
      <c r="W6378" s="505"/>
    </row>
    <row r="6379" spans="19:23" ht="12">
      <c r="S6379" s="505"/>
      <c r="T6379" s="505"/>
      <c r="U6379" s="505"/>
      <c r="V6379" s="505"/>
      <c r="W6379" s="505"/>
    </row>
    <row r="6380" spans="19:23" ht="12">
      <c r="S6380" s="505"/>
      <c r="T6380" s="505"/>
      <c r="U6380" s="505"/>
      <c r="V6380" s="505"/>
      <c r="W6380" s="505"/>
    </row>
    <row r="6381" spans="19:23" ht="12">
      <c r="S6381" s="505"/>
      <c r="T6381" s="505"/>
      <c r="U6381" s="505"/>
      <c r="V6381" s="505"/>
      <c r="W6381" s="505"/>
    </row>
    <row r="6382" spans="19:23" ht="12">
      <c r="S6382" s="505"/>
      <c r="T6382" s="505"/>
      <c r="U6382" s="505"/>
      <c r="V6382" s="505"/>
      <c r="W6382" s="505"/>
    </row>
    <row r="6383" spans="19:23" ht="12">
      <c r="S6383" s="505"/>
      <c r="T6383" s="505"/>
      <c r="U6383" s="505"/>
      <c r="V6383" s="505"/>
      <c r="W6383" s="505"/>
    </row>
    <row r="6384" spans="19:23" ht="12">
      <c r="S6384" s="505"/>
      <c r="T6384" s="505"/>
      <c r="U6384" s="505"/>
      <c r="V6384" s="505"/>
      <c r="W6384" s="505"/>
    </row>
    <row r="6385" spans="19:23" ht="12">
      <c r="S6385" s="505"/>
      <c r="T6385" s="505"/>
      <c r="U6385" s="505"/>
      <c r="V6385" s="505"/>
      <c r="W6385" s="505"/>
    </row>
    <row r="6386" spans="19:23" ht="12">
      <c r="S6386" s="505"/>
      <c r="T6386" s="505"/>
      <c r="U6386" s="505"/>
      <c r="V6386" s="505"/>
      <c r="W6386" s="505"/>
    </row>
    <row r="6387" spans="19:23" ht="12">
      <c r="S6387" s="505"/>
      <c r="T6387" s="505"/>
      <c r="U6387" s="505"/>
      <c r="V6387" s="505"/>
      <c r="W6387" s="505"/>
    </row>
    <row r="6388" spans="19:23" ht="12">
      <c r="S6388" s="505"/>
      <c r="T6388" s="505"/>
      <c r="U6388" s="505"/>
      <c r="V6388" s="505"/>
      <c r="W6388" s="505"/>
    </row>
    <row r="6389" spans="19:23" ht="12">
      <c r="S6389" s="505"/>
      <c r="T6389" s="505"/>
      <c r="U6389" s="505"/>
      <c r="V6389" s="505"/>
      <c r="W6389" s="505"/>
    </row>
    <row r="6390" spans="19:23" ht="12">
      <c r="S6390" s="505"/>
      <c r="T6390" s="505"/>
      <c r="U6390" s="505"/>
      <c r="V6390" s="505"/>
      <c r="W6390" s="505"/>
    </row>
    <row r="6391" spans="19:23" ht="12">
      <c r="S6391" s="505"/>
      <c r="T6391" s="505"/>
      <c r="U6391" s="505"/>
      <c r="V6391" s="505"/>
      <c r="W6391" s="505"/>
    </row>
    <row r="6392" spans="19:23" ht="12">
      <c r="S6392" s="505"/>
      <c r="T6392" s="505"/>
      <c r="U6392" s="505"/>
      <c r="V6392" s="505"/>
      <c r="W6392" s="505"/>
    </row>
    <row r="6393" spans="19:23" ht="12">
      <c r="S6393" s="505"/>
      <c r="T6393" s="505"/>
      <c r="U6393" s="505"/>
      <c r="V6393" s="505"/>
      <c r="W6393" s="505"/>
    </row>
    <row r="6394" spans="19:23" ht="12">
      <c r="S6394" s="505"/>
      <c r="T6394" s="505"/>
      <c r="U6394" s="505"/>
      <c r="V6394" s="505"/>
      <c r="W6394" s="505"/>
    </row>
    <row r="6395" spans="19:23" ht="12">
      <c r="S6395" s="505"/>
      <c r="T6395" s="505"/>
      <c r="U6395" s="505"/>
      <c r="V6395" s="505"/>
      <c r="W6395" s="505"/>
    </row>
    <row r="6396" spans="19:23" ht="12">
      <c r="S6396" s="505"/>
      <c r="T6396" s="505"/>
      <c r="U6396" s="505"/>
      <c r="V6396" s="505"/>
      <c r="W6396" s="505"/>
    </row>
    <row r="6397" spans="19:23" ht="12">
      <c r="S6397" s="505"/>
      <c r="T6397" s="505"/>
      <c r="U6397" s="505"/>
      <c r="V6397" s="505"/>
      <c r="W6397" s="505"/>
    </row>
    <row r="6398" spans="19:23" ht="12">
      <c r="S6398" s="505"/>
      <c r="T6398" s="505"/>
      <c r="U6398" s="505"/>
      <c r="V6398" s="505"/>
      <c r="W6398" s="505"/>
    </row>
    <row r="6399" spans="19:23" ht="12">
      <c r="S6399" s="505"/>
      <c r="T6399" s="505"/>
      <c r="U6399" s="505"/>
      <c r="V6399" s="505"/>
      <c r="W6399" s="505"/>
    </row>
    <row r="6400" spans="19:23" ht="12">
      <c r="S6400" s="505"/>
      <c r="T6400" s="505"/>
      <c r="U6400" s="505"/>
      <c r="V6400" s="505"/>
      <c r="W6400" s="505"/>
    </row>
    <row r="6401" spans="19:23" ht="12">
      <c r="S6401" s="505"/>
      <c r="T6401" s="505"/>
      <c r="U6401" s="505"/>
      <c r="V6401" s="505"/>
      <c r="W6401" s="505"/>
    </row>
    <row r="6402" spans="19:23" ht="12">
      <c r="S6402" s="505"/>
      <c r="T6402" s="505"/>
      <c r="U6402" s="505"/>
      <c r="V6402" s="505"/>
      <c r="W6402" s="505"/>
    </row>
    <row r="6403" spans="19:23" ht="12">
      <c r="S6403" s="505"/>
      <c r="T6403" s="505"/>
      <c r="U6403" s="505"/>
      <c r="V6403" s="505"/>
      <c r="W6403" s="505"/>
    </row>
    <row r="6404" spans="19:23" ht="12">
      <c r="S6404" s="505"/>
      <c r="T6404" s="505"/>
      <c r="U6404" s="505"/>
      <c r="V6404" s="505"/>
      <c r="W6404" s="505"/>
    </row>
    <row r="6405" spans="19:23" ht="12">
      <c r="S6405" s="505"/>
      <c r="T6405" s="505"/>
      <c r="U6405" s="505"/>
      <c r="V6405" s="505"/>
      <c r="W6405" s="505"/>
    </row>
    <row r="6406" spans="19:23" ht="12">
      <c r="S6406" s="505"/>
      <c r="T6406" s="505"/>
      <c r="U6406" s="505"/>
      <c r="V6406" s="505"/>
      <c r="W6406" s="505"/>
    </row>
    <row r="6407" spans="19:23" ht="12">
      <c r="S6407" s="505"/>
      <c r="T6407" s="505"/>
      <c r="U6407" s="505"/>
      <c r="V6407" s="505"/>
      <c r="W6407" s="505"/>
    </row>
    <row r="6408" spans="19:23" ht="12">
      <c r="S6408" s="505"/>
      <c r="T6408" s="505"/>
      <c r="U6408" s="505"/>
      <c r="V6408" s="505"/>
      <c r="W6408" s="505"/>
    </row>
    <row r="6409" spans="19:23" ht="12">
      <c r="S6409" s="505"/>
      <c r="T6409" s="505"/>
      <c r="U6409" s="505"/>
      <c r="V6409" s="505"/>
      <c r="W6409" s="505"/>
    </row>
    <row r="6410" spans="19:23" ht="12">
      <c r="S6410" s="505"/>
      <c r="T6410" s="505"/>
      <c r="U6410" s="505"/>
      <c r="V6410" s="505"/>
      <c r="W6410" s="505"/>
    </row>
    <row r="6411" spans="19:23" ht="12">
      <c r="S6411" s="505"/>
      <c r="T6411" s="505"/>
      <c r="U6411" s="505"/>
      <c r="V6411" s="505"/>
      <c r="W6411" s="505"/>
    </row>
    <row r="6412" spans="19:23" ht="12">
      <c r="S6412" s="505"/>
      <c r="T6412" s="505"/>
      <c r="U6412" s="505"/>
      <c r="V6412" s="505"/>
      <c r="W6412" s="505"/>
    </row>
    <row r="6413" spans="19:23" ht="12">
      <c r="S6413" s="505"/>
      <c r="T6413" s="505"/>
      <c r="U6413" s="505"/>
      <c r="V6413" s="505"/>
      <c r="W6413" s="505"/>
    </row>
    <row r="6414" spans="19:23" ht="12">
      <c r="S6414" s="505"/>
      <c r="T6414" s="505"/>
      <c r="U6414" s="505"/>
      <c r="V6414" s="505"/>
      <c r="W6414" s="505"/>
    </row>
    <row r="6415" spans="19:23" ht="12">
      <c r="S6415" s="505"/>
      <c r="T6415" s="505"/>
      <c r="U6415" s="505"/>
      <c r="V6415" s="505"/>
      <c r="W6415" s="505"/>
    </row>
    <row r="6416" spans="19:23" ht="12">
      <c r="S6416" s="505"/>
      <c r="T6416" s="505"/>
      <c r="U6416" s="505"/>
      <c r="V6416" s="505"/>
      <c r="W6416" s="505"/>
    </row>
    <row r="6417" spans="19:23" ht="12">
      <c r="S6417" s="505"/>
      <c r="T6417" s="505"/>
      <c r="U6417" s="505"/>
      <c r="V6417" s="505"/>
      <c r="W6417" s="505"/>
    </row>
    <row r="6418" spans="19:23" ht="12">
      <c r="S6418" s="505"/>
      <c r="T6418" s="505"/>
      <c r="U6418" s="505"/>
      <c r="V6418" s="505"/>
      <c r="W6418" s="505"/>
    </row>
    <row r="6419" spans="19:23" ht="12">
      <c r="S6419" s="505"/>
      <c r="T6419" s="505"/>
      <c r="U6419" s="505"/>
      <c r="V6419" s="505"/>
      <c r="W6419" s="505"/>
    </row>
    <row r="6420" spans="19:23" ht="12">
      <c r="S6420" s="505"/>
      <c r="T6420" s="505"/>
      <c r="U6420" s="505"/>
      <c r="V6420" s="505"/>
      <c r="W6420" s="505"/>
    </row>
    <row r="6421" spans="19:23" ht="12">
      <c r="S6421" s="505"/>
      <c r="T6421" s="505"/>
      <c r="U6421" s="505"/>
      <c r="V6421" s="505"/>
      <c r="W6421" s="505"/>
    </row>
    <row r="6422" spans="19:23" ht="12">
      <c r="S6422" s="505"/>
      <c r="T6422" s="505"/>
      <c r="U6422" s="505"/>
      <c r="V6422" s="505"/>
      <c r="W6422" s="505"/>
    </row>
    <row r="6423" spans="19:23" ht="12">
      <c r="S6423" s="505"/>
      <c r="T6423" s="505"/>
      <c r="U6423" s="505"/>
      <c r="V6423" s="505"/>
      <c r="W6423" s="505"/>
    </row>
    <row r="6424" spans="19:23" ht="12">
      <c r="S6424" s="505"/>
      <c r="T6424" s="505"/>
      <c r="U6424" s="505"/>
      <c r="V6424" s="505"/>
      <c r="W6424" s="505"/>
    </row>
    <row r="6425" spans="19:23" ht="12">
      <c r="S6425" s="505"/>
      <c r="T6425" s="505"/>
      <c r="U6425" s="505"/>
      <c r="V6425" s="505"/>
      <c r="W6425" s="505"/>
    </row>
    <row r="6426" spans="19:23" ht="12">
      <c r="S6426" s="505"/>
      <c r="T6426" s="505"/>
      <c r="U6426" s="505"/>
      <c r="V6426" s="505"/>
      <c r="W6426" s="505"/>
    </row>
    <row r="6427" spans="19:23" ht="12">
      <c r="S6427" s="505"/>
      <c r="T6427" s="505"/>
      <c r="U6427" s="505"/>
      <c r="V6427" s="505"/>
      <c r="W6427" s="505"/>
    </row>
    <row r="6428" spans="19:23" ht="12">
      <c r="S6428" s="505"/>
      <c r="T6428" s="505"/>
      <c r="U6428" s="505"/>
      <c r="V6428" s="505"/>
      <c r="W6428" s="505"/>
    </row>
    <row r="6429" spans="19:23" ht="12">
      <c r="S6429" s="505"/>
      <c r="T6429" s="505"/>
      <c r="U6429" s="505"/>
      <c r="V6429" s="505"/>
      <c r="W6429" s="505"/>
    </row>
    <row r="6430" spans="19:23" ht="12">
      <c r="S6430" s="505"/>
      <c r="T6430" s="505"/>
      <c r="U6430" s="505"/>
      <c r="V6430" s="505"/>
      <c r="W6430" s="505"/>
    </row>
    <row r="6431" spans="19:23" ht="12">
      <c r="S6431" s="505"/>
      <c r="T6431" s="505"/>
      <c r="U6431" s="505"/>
      <c r="V6431" s="505"/>
      <c r="W6431" s="505"/>
    </row>
    <row r="6432" spans="19:23" ht="12">
      <c r="S6432" s="505"/>
      <c r="T6432" s="505"/>
      <c r="U6432" s="505"/>
      <c r="V6432" s="505"/>
      <c r="W6432" s="505"/>
    </row>
    <row r="6433" spans="19:23" ht="12">
      <c r="S6433" s="505"/>
      <c r="T6433" s="505"/>
      <c r="U6433" s="505"/>
      <c r="V6433" s="505"/>
      <c r="W6433" s="505"/>
    </row>
    <row r="6434" spans="19:23" ht="12">
      <c r="S6434" s="505"/>
      <c r="T6434" s="505"/>
      <c r="U6434" s="505"/>
      <c r="V6434" s="505"/>
      <c r="W6434" s="505"/>
    </row>
    <row r="6435" spans="19:23" ht="12">
      <c r="S6435" s="505"/>
      <c r="T6435" s="505"/>
      <c r="U6435" s="505"/>
      <c r="V6435" s="505"/>
      <c r="W6435" s="505"/>
    </row>
    <row r="6436" spans="19:23" ht="12">
      <c r="S6436" s="505"/>
      <c r="T6436" s="505"/>
      <c r="U6436" s="505"/>
      <c r="V6436" s="505"/>
      <c r="W6436" s="505"/>
    </row>
    <row r="6437" spans="19:23" ht="12">
      <c r="S6437" s="505"/>
      <c r="T6437" s="505"/>
      <c r="U6437" s="505"/>
      <c r="V6437" s="505"/>
      <c r="W6437" s="505"/>
    </row>
    <row r="6438" spans="19:23" ht="12">
      <c r="S6438" s="505"/>
      <c r="T6438" s="505"/>
      <c r="U6438" s="505"/>
      <c r="V6438" s="505"/>
      <c r="W6438" s="505"/>
    </row>
    <row r="6439" spans="19:23" ht="12">
      <c r="S6439" s="505"/>
      <c r="T6439" s="505"/>
      <c r="U6439" s="505"/>
      <c r="V6439" s="505"/>
      <c r="W6439" s="505"/>
    </row>
    <row r="6440" spans="19:23" ht="12">
      <c r="S6440" s="505"/>
      <c r="T6440" s="505"/>
      <c r="U6440" s="505"/>
      <c r="V6440" s="505"/>
      <c r="W6440" s="505"/>
    </row>
    <row r="6441" spans="19:23" ht="12">
      <c r="S6441" s="505"/>
      <c r="T6441" s="505"/>
      <c r="U6441" s="505"/>
      <c r="V6441" s="505"/>
      <c r="W6441" s="505"/>
    </row>
    <row r="6442" spans="19:23" ht="12">
      <c r="S6442" s="505"/>
      <c r="T6442" s="505"/>
      <c r="U6442" s="505"/>
      <c r="V6442" s="505"/>
      <c r="W6442" s="505"/>
    </row>
    <row r="6443" spans="19:23" ht="12">
      <c r="S6443" s="505"/>
      <c r="T6443" s="505"/>
      <c r="U6443" s="505"/>
      <c r="V6443" s="505"/>
      <c r="W6443" s="505"/>
    </row>
    <row r="6444" spans="19:23" ht="12">
      <c r="S6444" s="505"/>
      <c r="T6444" s="505"/>
      <c r="U6444" s="505"/>
      <c r="V6444" s="505"/>
      <c r="W6444" s="505"/>
    </row>
    <row r="6445" spans="19:23" ht="12">
      <c r="S6445" s="505"/>
      <c r="T6445" s="505"/>
      <c r="U6445" s="505"/>
      <c r="V6445" s="505"/>
      <c r="W6445" s="505"/>
    </row>
    <row r="6446" spans="19:23" ht="12">
      <c r="S6446" s="505"/>
      <c r="T6446" s="505"/>
      <c r="U6446" s="505"/>
      <c r="V6446" s="505"/>
      <c r="W6446" s="505"/>
    </row>
    <row r="6447" spans="19:23" ht="12">
      <c r="S6447" s="505"/>
      <c r="T6447" s="505"/>
      <c r="U6447" s="505"/>
      <c r="V6447" s="505"/>
      <c r="W6447" s="505"/>
    </row>
    <row r="6448" spans="19:23" ht="12">
      <c r="S6448" s="505"/>
      <c r="T6448" s="505"/>
      <c r="U6448" s="505"/>
      <c r="V6448" s="505"/>
      <c r="W6448" s="505"/>
    </row>
    <row r="6449" spans="19:23" ht="12">
      <c r="S6449" s="505"/>
      <c r="T6449" s="505"/>
      <c r="U6449" s="505"/>
      <c r="V6449" s="505"/>
      <c r="W6449" s="505"/>
    </row>
    <row r="6450" spans="19:23" ht="12">
      <c r="S6450" s="505"/>
      <c r="T6450" s="505"/>
      <c r="U6450" s="505"/>
      <c r="V6450" s="505"/>
      <c r="W6450" s="505"/>
    </row>
    <row r="6451" spans="19:23" ht="12">
      <c r="S6451" s="505"/>
      <c r="T6451" s="505"/>
      <c r="U6451" s="505"/>
      <c r="V6451" s="505"/>
      <c r="W6451" s="505"/>
    </row>
    <row r="6452" spans="19:23" ht="12">
      <c r="S6452" s="505"/>
      <c r="T6452" s="505"/>
      <c r="U6452" s="505"/>
      <c r="V6452" s="505"/>
      <c r="W6452" s="505"/>
    </row>
    <row r="6453" spans="19:23" ht="12">
      <c r="S6453" s="505"/>
      <c r="T6453" s="505"/>
      <c r="U6453" s="505"/>
      <c r="V6453" s="505"/>
      <c r="W6453" s="505"/>
    </row>
    <row r="6454" spans="19:23" ht="12">
      <c r="S6454" s="505"/>
      <c r="T6454" s="505"/>
      <c r="U6454" s="505"/>
      <c r="V6454" s="505"/>
      <c r="W6454" s="505"/>
    </row>
    <row r="6455" spans="19:23" ht="12">
      <c r="S6455" s="505"/>
      <c r="T6455" s="505"/>
      <c r="U6455" s="505"/>
      <c r="V6455" s="505"/>
      <c r="W6455" s="505"/>
    </row>
    <row r="6456" spans="19:23" ht="12">
      <c r="S6456" s="505"/>
      <c r="T6456" s="505"/>
      <c r="U6456" s="505"/>
      <c r="V6456" s="505"/>
      <c r="W6456" s="505"/>
    </row>
    <row r="6457" spans="19:23" ht="12">
      <c r="S6457" s="505"/>
      <c r="T6457" s="505"/>
      <c r="U6457" s="505"/>
      <c r="V6457" s="505"/>
      <c r="W6457" s="505"/>
    </row>
    <row r="6458" spans="19:23" ht="12">
      <c r="S6458" s="505"/>
      <c r="T6458" s="505"/>
      <c r="U6458" s="505"/>
      <c r="V6458" s="505"/>
      <c r="W6458" s="505"/>
    </row>
    <row r="6459" spans="19:23" ht="12">
      <c r="S6459" s="505"/>
      <c r="T6459" s="505"/>
      <c r="U6459" s="505"/>
      <c r="V6459" s="505"/>
      <c r="W6459" s="505"/>
    </row>
    <row r="6460" spans="19:23" ht="12">
      <c r="S6460" s="505"/>
      <c r="T6460" s="505"/>
      <c r="U6460" s="505"/>
      <c r="V6460" s="505"/>
      <c r="W6460" s="505"/>
    </row>
    <row r="6461" spans="19:23" ht="12">
      <c r="S6461" s="505"/>
      <c r="T6461" s="505"/>
      <c r="U6461" s="505"/>
      <c r="V6461" s="505"/>
      <c r="W6461" s="505"/>
    </row>
    <row r="6462" spans="19:23" ht="12">
      <c r="S6462" s="505"/>
      <c r="T6462" s="505"/>
      <c r="U6462" s="505"/>
      <c r="V6462" s="505"/>
      <c r="W6462" s="505"/>
    </row>
    <row r="6463" spans="19:23" ht="12">
      <c r="S6463" s="505"/>
      <c r="T6463" s="505"/>
      <c r="U6463" s="505"/>
      <c r="V6463" s="505"/>
      <c r="W6463" s="505"/>
    </row>
    <row r="6464" spans="19:23" ht="12">
      <c r="S6464" s="505"/>
      <c r="T6464" s="505"/>
      <c r="U6464" s="505"/>
      <c r="V6464" s="505"/>
      <c r="W6464" s="505"/>
    </row>
    <row r="6465" spans="19:23" ht="12">
      <c r="S6465" s="505"/>
      <c r="T6465" s="505"/>
      <c r="U6465" s="505"/>
      <c r="V6465" s="505"/>
      <c r="W6465" s="505"/>
    </row>
    <row r="6466" spans="19:23" ht="12">
      <c r="S6466" s="505"/>
      <c r="T6466" s="505"/>
      <c r="U6466" s="505"/>
      <c r="V6466" s="505"/>
      <c r="W6466" s="505"/>
    </row>
    <row r="6467" spans="19:23" ht="12">
      <c r="S6467" s="505"/>
      <c r="T6467" s="505"/>
      <c r="U6467" s="505"/>
      <c r="V6467" s="505"/>
      <c r="W6467" s="505"/>
    </row>
    <row r="6468" spans="19:23" ht="12">
      <c r="S6468" s="505"/>
      <c r="T6468" s="505"/>
      <c r="U6468" s="505"/>
      <c r="V6468" s="505"/>
      <c r="W6468" s="505"/>
    </row>
    <row r="6469" spans="19:23" ht="12">
      <c r="S6469" s="505"/>
      <c r="T6469" s="505"/>
      <c r="U6469" s="505"/>
      <c r="V6469" s="505"/>
      <c r="W6469" s="505"/>
    </row>
    <row r="6470" spans="19:23" ht="12">
      <c r="S6470" s="505"/>
      <c r="T6470" s="505"/>
      <c r="U6470" s="505"/>
      <c r="V6470" s="505"/>
      <c r="W6470" s="505"/>
    </row>
    <row r="6471" spans="19:23" ht="12">
      <c r="S6471" s="505"/>
      <c r="T6471" s="505"/>
      <c r="U6471" s="505"/>
      <c r="V6471" s="505"/>
      <c r="W6471" s="505"/>
    </row>
    <row r="6472" spans="19:23" ht="12">
      <c r="S6472" s="505"/>
      <c r="T6472" s="505"/>
      <c r="U6472" s="505"/>
      <c r="V6472" s="505"/>
      <c r="W6472" s="505"/>
    </row>
    <row r="6473" spans="19:23" ht="12">
      <c r="S6473" s="505"/>
      <c r="T6473" s="505"/>
      <c r="U6473" s="505"/>
      <c r="V6473" s="505"/>
      <c r="W6473" s="505"/>
    </row>
    <row r="6474" spans="19:23" ht="12">
      <c r="S6474" s="505"/>
      <c r="T6474" s="505"/>
      <c r="U6474" s="505"/>
      <c r="V6474" s="505"/>
      <c r="W6474" s="505"/>
    </row>
    <row r="6475" spans="19:23" ht="12">
      <c r="S6475" s="505"/>
      <c r="T6475" s="505"/>
      <c r="U6475" s="505"/>
      <c r="V6475" s="505"/>
      <c r="W6475" s="505"/>
    </row>
    <row r="6476" spans="19:23" ht="12">
      <c r="S6476" s="505"/>
      <c r="T6476" s="505"/>
      <c r="U6476" s="505"/>
      <c r="V6476" s="505"/>
      <c r="W6476" s="505"/>
    </row>
    <row r="6477" spans="19:23" ht="12">
      <c r="S6477" s="505"/>
      <c r="T6477" s="505"/>
      <c r="U6477" s="505"/>
      <c r="V6477" s="505"/>
      <c r="W6477" s="505"/>
    </row>
    <row r="6478" spans="19:23" ht="12">
      <c r="S6478" s="505"/>
      <c r="T6478" s="505"/>
      <c r="U6478" s="505"/>
      <c r="V6478" s="505"/>
      <c r="W6478" s="505"/>
    </row>
    <row r="6479" spans="19:23" ht="12">
      <c r="S6479" s="505"/>
      <c r="T6479" s="505"/>
      <c r="U6479" s="505"/>
      <c r="V6479" s="505"/>
      <c r="W6479" s="505"/>
    </row>
    <row r="6480" spans="19:23" ht="12">
      <c r="S6480" s="505"/>
      <c r="T6480" s="505"/>
      <c r="U6480" s="505"/>
      <c r="V6480" s="505"/>
      <c r="W6480" s="505"/>
    </row>
    <row r="6481" spans="19:23" ht="12">
      <c r="S6481" s="505"/>
      <c r="T6481" s="505"/>
      <c r="U6481" s="505"/>
      <c r="V6481" s="505"/>
      <c r="W6481" s="505"/>
    </row>
    <row r="6482" spans="19:23" ht="12">
      <c r="S6482" s="505"/>
      <c r="T6482" s="505"/>
      <c r="U6482" s="505"/>
      <c r="V6482" s="505"/>
      <c r="W6482" s="505"/>
    </row>
    <row r="6483" spans="19:23" ht="12">
      <c r="S6483" s="505"/>
      <c r="T6483" s="505"/>
      <c r="U6483" s="505"/>
      <c r="V6483" s="505"/>
      <c r="W6483" s="505"/>
    </row>
    <row r="6484" spans="19:23" ht="12">
      <c r="S6484" s="505"/>
      <c r="T6484" s="505"/>
      <c r="U6484" s="505"/>
      <c r="V6484" s="505"/>
      <c r="W6484" s="505"/>
    </row>
    <row r="6485" spans="19:23" ht="12">
      <c r="S6485" s="505"/>
      <c r="T6485" s="505"/>
      <c r="U6485" s="505"/>
      <c r="V6485" s="505"/>
      <c r="W6485" s="505"/>
    </row>
    <row r="6486" spans="19:23" ht="12">
      <c r="S6486" s="505"/>
      <c r="T6486" s="505"/>
      <c r="U6486" s="505"/>
      <c r="V6486" s="505"/>
      <c r="W6486" s="505"/>
    </row>
    <row r="6487" spans="19:23" ht="12">
      <c r="S6487" s="505"/>
      <c r="T6487" s="505"/>
      <c r="U6487" s="505"/>
      <c r="V6487" s="505"/>
      <c r="W6487" s="505"/>
    </row>
    <row r="6488" spans="19:23" ht="12">
      <c r="S6488" s="505"/>
      <c r="T6488" s="505"/>
      <c r="U6488" s="505"/>
      <c r="V6488" s="505"/>
      <c r="W6488" s="505"/>
    </row>
    <row r="6489" spans="19:23" ht="12">
      <c r="S6489" s="505"/>
      <c r="T6489" s="505"/>
      <c r="U6489" s="505"/>
      <c r="V6489" s="505"/>
      <c r="W6489" s="505"/>
    </row>
    <row r="6490" spans="19:23" ht="12">
      <c r="S6490" s="505"/>
      <c r="T6490" s="505"/>
      <c r="U6490" s="505"/>
      <c r="V6490" s="505"/>
      <c r="W6490" s="505"/>
    </row>
    <row r="6491" spans="19:23" ht="12">
      <c r="S6491" s="505"/>
      <c r="T6491" s="505"/>
      <c r="U6491" s="505"/>
      <c r="V6491" s="505"/>
      <c r="W6491" s="505"/>
    </row>
    <row r="6492" spans="19:23" ht="12">
      <c r="S6492" s="505"/>
      <c r="T6492" s="505"/>
      <c r="U6492" s="505"/>
      <c r="V6492" s="505"/>
      <c r="W6492" s="505"/>
    </row>
    <row r="6493" spans="19:23" ht="12">
      <c r="S6493" s="505"/>
      <c r="T6493" s="505"/>
      <c r="U6493" s="505"/>
      <c r="V6493" s="505"/>
      <c r="W6493" s="505"/>
    </row>
    <row r="6494" spans="19:23" ht="12">
      <c r="S6494" s="505"/>
      <c r="T6494" s="505"/>
      <c r="U6494" s="505"/>
      <c r="V6494" s="505"/>
      <c r="W6494" s="505"/>
    </row>
    <row r="6495" spans="19:23" ht="12">
      <c r="S6495" s="505"/>
      <c r="T6495" s="505"/>
      <c r="U6495" s="505"/>
      <c r="V6495" s="505"/>
      <c r="W6495" s="505"/>
    </row>
    <row r="6496" spans="19:23" ht="12">
      <c r="S6496" s="505"/>
      <c r="T6496" s="505"/>
      <c r="U6496" s="505"/>
      <c r="V6496" s="505"/>
      <c r="W6496" s="505"/>
    </row>
    <row r="6497" spans="19:23" ht="12">
      <c r="S6497" s="505"/>
      <c r="T6497" s="505"/>
      <c r="U6497" s="505"/>
      <c r="V6497" s="505"/>
      <c r="W6497" s="505"/>
    </row>
    <row r="6498" spans="19:23" ht="12">
      <c r="S6498" s="505"/>
      <c r="T6498" s="505"/>
      <c r="U6498" s="505"/>
      <c r="V6498" s="505"/>
      <c r="W6498" s="505"/>
    </row>
    <row r="6499" spans="19:23" ht="12">
      <c r="S6499" s="505"/>
      <c r="T6499" s="505"/>
      <c r="U6499" s="505"/>
      <c r="V6499" s="505"/>
      <c r="W6499" s="505"/>
    </row>
    <row r="6500" spans="19:23" ht="12">
      <c r="S6500" s="505"/>
      <c r="T6500" s="505"/>
      <c r="U6500" s="505"/>
      <c r="V6500" s="505"/>
      <c r="W6500" s="505"/>
    </row>
    <row r="6501" spans="19:23" ht="12">
      <c r="S6501" s="505"/>
      <c r="T6501" s="505"/>
      <c r="U6501" s="505"/>
      <c r="V6501" s="505"/>
      <c r="W6501" s="505"/>
    </row>
    <row r="6502" spans="19:23" ht="12">
      <c r="S6502" s="505"/>
      <c r="T6502" s="505"/>
      <c r="U6502" s="505"/>
      <c r="V6502" s="505"/>
      <c r="W6502" s="505"/>
    </row>
    <row r="6503" spans="19:23" ht="12">
      <c r="S6503" s="505"/>
      <c r="T6503" s="505"/>
      <c r="U6503" s="505"/>
      <c r="V6503" s="505"/>
      <c r="W6503" s="505"/>
    </row>
    <row r="6504" spans="19:23" ht="12">
      <c r="S6504" s="505"/>
      <c r="T6504" s="505"/>
      <c r="U6504" s="505"/>
      <c r="V6504" s="505"/>
      <c r="W6504" s="505"/>
    </row>
    <row r="6505" spans="19:23" ht="12">
      <c r="S6505" s="505"/>
      <c r="T6505" s="505"/>
      <c r="U6505" s="505"/>
      <c r="V6505" s="505"/>
      <c r="W6505" s="505"/>
    </row>
    <row r="6506" spans="19:23" ht="12">
      <c r="S6506" s="505"/>
      <c r="T6506" s="505"/>
      <c r="U6506" s="505"/>
      <c r="V6506" s="505"/>
      <c r="W6506" s="505"/>
    </row>
    <row r="6507" spans="19:23" ht="12">
      <c r="S6507" s="505"/>
      <c r="T6507" s="505"/>
      <c r="U6507" s="505"/>
      <c r="V6507" s="505"/>
      <c r="W6507" s="505"/>
    </row>
    <row r="6508" spans="19:23" ht="12">
      <c r="S6508" s="505"/>
      <c r="T6508" s="505"/>
      <c r="U6508" s="505"/>
      <c r="V6508" s="505"/>
      <c r="W6508" s="505"/>
    </row>
    <row r="6509" spans="19:23" ht="12">
      <c r="S6509" s="505"/>
      <c r="T6509" s="505"/>
      <c r="U6509" s="505"/>
      <c r="V6509" s="505"/>
      <c r="W6509" s="505"/>
    </row>
    <row r="6510" spans="19:23" ht="12">
      <c r="S6510" s="505"/>
      <c r="T6510" s="505"/>
      <c r="U6510" s="505"/>
      <c r="V6510" s="505"/>
      <c r="W6510" s="505"/>
    </row>
    <row r="6511" spans="19:23" ht="12">
      <c r="S6511" s="505"/>
      <c r="T6511" s="505"/>
      <c r="U6511" s="505"/>
      <c r="V6511" s="505"/>
      <c r="W6511" s="505"/>
    </row>
    <row r="6512" spans="19:23" ht="12">
      <c r="S6512" s="505"/>
      <c r="T6512" s="505"/>
      <c r="U6512" s="505"/>
      <c r="V6512" s="505"/>
      <c r="W6512" s="505"/>
    </row>
    <row r="6513" spans="19:23" ht="12">
      <c r="S6513" s="505"/>
      <c r="T6513" s="505"/>
      <c r="U6513" s="505"/>
      <c r="V6513" s="505"/>
      <c r="W6513" s="505"/>
    </row>
    <row r="6514" spans="19:23" ht="12">
      <c r="S6514" s="505"/>
      <c r="T6514" s="505"/>
      <c r="U6514" s="505"/>
      <c r="V6514" s="505"/>
      <c r="W6514" s="505"/>
    </row>
    <row r="6515" spans="19:23" ht="12">
      <c r="S6515" s="505"/>
      <c r="T6515" s="505"/>
      <c r="U6515" s="505"/>
      <c r="V6515" s="505"/>
      <c r="W6515" s="505"/>
    </row>
    <row r="6516" spans="19:23" ht="12">
      <c r="S6516" s="505"/>
      <c r="T6516" s="505"/>
      <c r="U6516" s="505"/>
      <c r="V6516" s="505"/>
      <c r="W6516" s="505"/>
    </row>
    <row r="6517" spans="19:23" ht="12">
      <c r="S6517" s="505"/>
      <c r="T6517" s="505"/>
      <c r="U6517" s="505"/>
      <c r="V6517" s="505"/>
      <c r="W6517" s="505"/>
    </row>
    <row r="6518" spans="19:23" ht="12">
      <c r="S6518" s="505"/>
      <c r="T6518" s="505"/>
      <c r="U6518" s="505"/>
      <c r="V6518" s="505"/>
      <c r="W6518" s="505"/>
    </row>
    <row r="6519" spans="19:23" ht="12">
      <c r="S6519" s="505"/>
      <c r="T6519" s="505"/>
      <c r="U6519" s="505"/>
      <c r="V6519" s="505"/>
      <c r="W6519" s="505"/>
    </row>
    <row r="6520" spans="19:23" ht="12">
      <c r="S6520" s="505"/>
      <c r="T6520" s="505"/>
      <c r="U6520" s="505"/>
      <c r="V6520" s="505"/>
      <c r="W6520" s="505"/>
    </row>
    <row r="6521" spans="19:23" ht="12">
      <c r="S6521" s="505"/>
      <c r="T6521" s="505"/>
      <c r="U6521" s="505"/>
      <c r="V6521" s="505"/>
      <c r="W6521" s="505"/>
    </row>
    <row r="6522" spans="19:23" ht="12">
      <c r="S6522" s="505"/>
      <c r="T6522" s="505"/>
      <c r="U6522" s="505"/>
      <c r="V6522" s="505"/>
      <c r="W6522" s="505"/>
    </row>
    <row r="6523" spans="19:23" ht="12">
      <c r="S6523" s="505"/>
      <c r="T6523" s="505"/>
      <c r="U6523" s="505"/>
      <c r="V6523" s="505"/>
      <c r="W6523" s="505"/>
    </row>
    <row r="6524" spans="19:23" ht="12">
      <c r="S6524" s="505"/>
      <c r="T6524" s="505"/>
      <c r="U6524" s="505"/>
      <c r="V6524" s="505"/>
      <c r="W6524" s="505"/>
    </row>
    <row r="6525" spans="19:23" ht="12">
      <c r="S6525" s="505"/>
      <c r="T6525" s="505"/>
      <c r="U6525" s="505"/>
      <c r="V6525" s="505"/>
      <c r="W6525" s="505"/>
    </row>
    <row r="6526" spans="19:23" ht="12">
      <c r="S6526" s="505"/>
      <c r="T6526" s="505"/>
      <c r="U6526" s="505"/>
      <c r="V6526" s="505"/>
      <c r="W6526" s="505"/>
    </row>
    <row r="6527" spans="19:23" ht="12">
      <c r="S6527" s="505"/>
      <c r="T6527" s="505"/>
      <c r="U6527" s="505"/>
      <c r="V6527" s="505"/>
      <c r="W6527" s="505"/>
    </row>
    <row r="6528" spans="19:23" ht="12">
      <c r="S6528" s="505"/>
      <c r="T6528" s="505"/>
      <c r="U6528" s="505"/>
      <c r="V6528" s="505"/>
      <c r="W6528" s="505"/>
    </row>
    <row r="6529" spans="19:23" ht="12">
      <c r="S6529" s="505"/>
      <c r="T6529" s="505"/>
      <c r="U6529" s="505"/>
      <c r="V6529" s="505"/>
      <c r="W6529" s="505"/>
    </row>
    <row r="6530" spans="19:23" ht="12">
      <c r="S6530" s="505"/>
      <c r="T6530" s="505"/>
      <c r="U6530" s="505"/>
      <c r="V6530" s="505"/>
      <c r="W6530" s="505"/>
    </row>
    <row r="6531" spans="19:23" ht="12">
      <c r="S6531" s="505"/>
      <c r="T6531" s="505"/>
      <c r="U6531" s="505"/>
      <c r="V6531" s="505"/>
      <c r="W6531" s="505"/>
    </row>
    <row r="6532" spans="19:23" ht="12">
      <c r="S6532" s="505"/>
      <c r="T6532" s="505"/>
      <c r="U6532" s="505"/>
      <c r="V6532" s="505"/>
      <c r="W6532" s="505"/>
    </row>
    <row r="6533" spans="19:23" ht="12">
      <c r="S6533" s="505"/>
      <c r="T6533" s="505"/>
      <c r="U6533" s="505"/>
      <c r="V6533" s="505"/>
      <c r="W6533" s="505"/>
    </row>
    <row r="6534" spans="19:23" ht="12">
      <c r="S6534" s="505"/>
      <c r="T6534" s="505"/>
      <c r="U6534" s="505"/>
      <c r="V6534" s="505"/>
      <c r="W6534" s="505"/>
    </row>
    <row r="6535" spans="19:23" ht="12">
      <c r="S6535" s="505"/>
      <c r="T6535" s="505"/>
      <c r="U6535" s="505"/>
      <c r="V6535" s="505"/>
      <c r="W6535" s="505"/>
    </row>
    <row r="6536" spans="19:23" ht="12">
      <c r="S6536" s="505"/>
      <c r="T6536" s="505"/>
      <c r="U6536" s="505"/>
      <c r="V6536" s="505"/>
      <c r="W6536" s="505"/>
    </row>
    <row r="6537" spans="19:23" ht="12">
      <c r="S6537" s="505"/>
      <c r="T6537" s="505"/>
      <c r="U6537" s="505"/>
      <c r="V6537" s="505"/>
      <c r="W6537" s="505"/>
    </row>
    <row r="6538" spans="19:23" ht="12">
      <c r="S6538" s="505"/>
      <c r="T6538" s="505"/>
      <c r="U6538" s="505"/>
      <c r="V6538" s="505"/>
      <c r="W6538" s="505"/>
    </row>
    <row r="6539" spans="19:23" ht="12">
      <c r="S6539" s="505"/>
      <c r="T6539" s="505"/>
      <c r="U6539" s="505"/>
      <c r="V6539" s="505"/>
      <c r="W6539" s="505"/>
    </row>
    <row r="6540" spans="19:23" ht="12">
      <c r="S6540" s="505"/>
      <c r="T6540" s="505"/>
      <c r="U6540" s="505"/>
      <c r="V6540" s="505"/>
      <c r="W6540" s="505"/>
    </row>
    <row r="6541" spans="19:23" ht="12">
      <c r="S6541" s="505"/>
      <c r="T6541" s="505"/>
      <c r="U6541" s="505"/>
      <c r="V6541" s="505"/>
      <c r="W6541" s="505"/>
    </row>
    <row r="6542" spans="19:23" ht="12">
      <c r="S6542" s="505"/>
      <c r="T6542" s="505"/>
      <c r="U6542" s="505"/>
      <c r="V6542" s="505"/>
      <c r="W6542" s="505"/>
    </row>
    <row r="6543" spans="19:23" ht="12">
      <c r="S6543" s="505"/>
      <c r="T6543" s="505"/>
      <c r="U6543" s="505"/>
      <c r="V6543" s="505"/>
      <c r="W6543" s="505"/>
    </row>
    <row r="6544" spans="19:23" ht="12">
      <c r="S6544" s="505"/>
      <c r="T6544" s="505"/>
      <c r="U6544" s="505"/>
      <c r="V6544" s="505"/>
      <c r="W6544" s="505"/>
    </row>
    <row r="6545" spans="19:23" ht="12">
      <c r="S6545" s="505"/>
      <c r="T6545" s="505"/>
      <c r="U6545" s="505"/>
      <c r="V6545" s="505"/>
      <c r="W6545" s="505"/>
    </row>
    <row r="6546" spans="19:23" ht="12">
      <c r="S6546" s="505"/>
      <c r="T6546" s="505"/>
      <c r="U6546" s="505"/>
      <c r="V6546" s="505"/>
      <c r="W6546" s="505"/>
    </row>
    <row r="6547" spans="19:23" ht="12">
      <c r="S6547" s="505"/>
      <c r="T6547" s="505"/>
      <c r="U6547" s="505"/>
      <c r="V6547" s="505"/>
      <c r="W6547" s="505"/>
    </row>
    <row r="6548" spans="19:23" ht="12">
      <c r="S6548" s="505"/>
      <c r="T6548" s="505"/>
      <c r="U6548" s="505"/>
      <c r="V6548" s="505"/>
      <c r="W6548" s="505"/>
    </row>
    <row r="6549" spans="19:23" ht="12">
      <c r="S6549" s="505"/>
      <c r="T6549" s="505"/>
      <c r="U6549" s="505"/>
      <c r="V6549" s="505"/>
      <c r="W6549" s="505"/>
    </row>
    <row r="6550" spans="19:23" ht="12">
      <c r="S6550" s="505"/>
      <c r="T6550" s="505"/>
      <c r="U6550" s="505"/>
      <c r="V6550" s="505"/>
      <c r="W6550" s="505"/>
    </row>
    <row r="6551" spans="19:23" ht="12">
      <c r="S6551" s="505"/>
      <c r="T6551" s="505"/>
      <c r="U6551" s="505"/>
      <c r="V6551" s="505"/>
      <c r="W6551" s="505"/>
    </row>
    <row r="6552" spans="19:23" ht="12">
      <c r="S6552" s="505"/>
      <c r="T6552" s="505"/>
      <c r="U6552" s="505"/>
      <c r="V6552" s="505"/>
      <c r="W6552" s="505"/>
    </row>
    <row r="6553" spans="19:23" ht="12">
      <c r="S6553" s="505"/>
      <c r="T6553" s="505"/>
      <c r="U6553" s="505"/>
      <c r="V6553" s="505"/>
      <c r="W6553" s="505"/>
    </row>
    <row r="6554" spans="19:23" ht="12">
      <c r="S6554" s="505"/>
      <c r="T6554" s="505"/>
      <c r="U6554" s="505"/>
      <c r="V6554" s="505"/>
      <c r="W6554" s="505"/>
    </row>
    <row r="6555" spans="19:23" ht="12">
      <c r="S6555" s="505"/>
      <c r="T6555" s="505"/>
      <c r="U6555" s="505"/>
      <c r="V6555" s="505"/>
      <c r="W6555" s="505"/>
    </row>
    <row r="6556" spans="19:23" ht="12">
      <c r="S6556" s="505"/>
      <c r="T6556" s="505"/>
      <c r="U6556" s="505"/>
      <c r="V6556" s="505"/>
      <c r="W6556" s="505"/>
    </row>
    <row r="6557" spans="19:23" ht="12">
      <c r="S6557" s="505"/>
      <c r="T6557" s="505"/>
      <c r="U6557" s="505"/>
      <c r="V6557" s="505"/>
      <c r="W6557" s="505"/>
    </row>
    <row r="6558" spans="19:23" ht="12">
      <c r="S6558" s="505"/>
      <c r="T6558" s="505"/>
      <c r="U6558" s="505"/>
      <c r="V6558" s="505"/>
      <c r="W6558" s="505"/>
    </row>
    <row r="6559" spans="19:23" ht="12">
      <c r="S6559" s="505"/>
      <c r="T6559" s="505"/>
      <c r="U6559" s="505"/>
      <c r="V6559" s="505"/>
      <c r="W6559" s="505"/>
    </row>
    <row r="6560" spans="19:23" ht="12">
      <c r="S6560" s="505"/>
      <c r="T6560" s="505"/>
      <c r="U6560" s="505"/>
      <c r="V6560" s="505"/>
      <c r="W6560" s="505"/>
    </row>
    <row r="6561" spans="19:23" ht="12">
      <c r="S6561" s="505"/>
      <c r="T6561" s="505"/>
      <c r="U6561" s="505"/>
      <c r="V6561" s="505"/>
      <c r="W6561" s="505"/>
    </row>
    <row r="6562" spans="19:23" ht="12">
      <c r="S6562" s="505"/>
      <c r="T6562" s="505"/>
      <c r="U6562" s="505"/>
      <c r="V6562" s="505"/>
      <c r="W6562" s="505"/>
    </row>
    <row r="6563" spans="19:23" ht="12">
      <c r="S6563" s="505"/>
      <c r="T6563" s="505"/>
      <c r="U6563" s="505"/>
      <c r="V6563" s="505"/>
      <c r="W6563" s="505"/>
    </row>
    <row r="6564" spans="19:23" ht="12">
      <c r="S6564" s="505"/>
      <c r="T6564" s="505"/>
      <c r="U6564" s="505"/>
      <c r="V6564" s="505"/>
      <c r="W6564" s="505"/>
    </row>
    <row r="6565" spans="19:23" ht="12">
      <c r="S6565" s="505"/>
      <c r="T6565" s="505"/>
      <c r="U6565" s="505"/>
      <c r="V6565" s="505"/>
      <c r="W6565" s="505"/>
    </row>
    <row r="6566" spans="19:23" ht="12">
      <c r="S6566" s="505"/>
      <c r="T6566" s="505"/>
      <c r="U6566" s="505"/>
      <c r="V6566" s="505"/>
      <c r="W6566" s="505"/>
    </row>
    <row r="6567" spans="19:23" ht="12">
      <c r="S6567" s="505"/>
      <c r="T6567" s="505"/>
      <c r="U6567" s="505"/>
      <c r="V6567" s="505"/>
      <c r="W6567" s="505"/>
    </row>
    <row r="6568" spans="19:23" ht="12">
      <c r="S6568" s="505"/>
      <c r="T6568" s="505"/>
      <c r="U6568" s="505"/>
      <c r="V6568" s="505"/>
      <c r="W6568" s="505"/>
    </row>
    <row r="6569" spans="19:23" ht="12">
      <c r="S6569" s="505"/>
      <c r="T6569" s="505"/>
      <c r="U6569" s="505"/>
      <c r="V6569" s="505"/>
      <c r="W6569" s="505"/>
    </row>
    <row r="6570" spans="19:23" ht="12">
      <c r="S6570" s="505"/>
      <c r="T6570" s="505"/>
      <c r="U6570" s="505"/>
      <c r="V6570" s="505"/>
      <c r="W6570" s="505"/>
    </row>
    <row r="6571" spans="19:23" ht="12">
      <c r="S6571" s="505"/>
      <c r="T6571" s="505"/>
      <c r="U6571" s="505"/>
      <c r="V6571" s="505"/>
      <c r="W6571" s="505"/>
    </row>
    <row r="6572" spans="19:23" ht="12">
      <c r="S6572" s="505"/>
      <c r="T6572" s="505"/>
      <c r="U6572" s="505"/>
      <c r="V6572" s="505"/>
      <c r="W6572" s="505"/>
    </row>
    <row r="6573" spans="19:23" ht="12">
      <c r="S6573" s="505"/>
      <c r="T6573" s="505"/>
      <c r="U6573" s="505"/>
      <c r="V6573" s="505"/>
      <c r="W6573" s="505"/>
    </row>
    <row r="6574" spans="19:23" ht="12">
      <c r="S6574" s="505"/>
      <c r="T6574" s="505"/>
      <c r="U6574" s="505"/>
      <c r="V6574" s="505"/>
      <c r="W6574" s="505"/>
    </row>
    <row r="6575" spans="19:23" ht="12">
      <c r="S6575" s="505"/>
      <c r="T6575" s="505"/>
      <c r="U6575" s="505"/>
      <c r="V6575" s="505"/>
      <c r="W6575" s="505"/>
    </row>
    <row r="6576" spans="19:23" ht="12">
      <c r="S6576" s="505"/>
      <c r="T6576" s="505"/>
      <c r="U6576" s="505"/>
      <c r="V6576" s="505"/>
      <c r="W6576" s="505"/>
    </row>
    <row r="6577" spans="19:23" ht="12">
      <c r="S6577" s="505"/>
      <c r="T6577" s="505"/>
      <c r="U6577" s="505"/>
      <c r="V6577" s="505"/>
      <c r="W6577" s="505"/>
    </row>
    <row r="6578" spans="19:23" ht="12">
      <c r="S6578" s="505"/>
      <c r="T6578" s="505"/>
      <c r="U6578" s="505"/>
      <c r="V6578" s="505"/>
      <c r="W6578" s="505"/>
    </row>
    <row r="6579" spans="19:23" ht="12">
      <c r="S6579" s="505"/>
      <c r="T6579" s="505"/>
      <c r="U6579" s="505"/>
      <c r="V6579" s="505"/>
      <c r="W6579" s="505"/>
    </row>
    <row r="6580" spans="19:23" ht="12">
      <c r="S6580" s="505"/>
      <c r="T6580" s="505"/>
      <c r="U6580" s="505"/>
      <c r="V6580" s="505"/>
      <c r="W6580" s="505"/>
    </row>
    <row r="6581" spans="19:23" ht="12">
      <c r="S6581" s="505"/>
      <c r="T6581" s="505"/>
      <c r="U6581" s="505"/>
      <c r="V6581" s="505"/>
      <c r="W6581" s="505"/>
    </row>
    <row r="6582" spans="19:23" ht="12">
      <c r="S6582" s="505"/>
      <c r="T6582" s="505"/>
      <c r="U6582" s="505"/>
      <c r="V6582" s="505"/>
      <c r="W6582" s="505"/>
    </row>
    <row r="6583" spans="19:23" ht="12">
      <c r="S6583" s="505"/>
      <c r="T6583" s="505"/>
      <c r="U6583" s="505"/>
      <c r="V6583" s="505"/>
      <c r="W6583" s="505"/>
    </row>
    <row r="6584" spans="19:23" ht="12">
      <c r="S6584" s="505"/>
      <c r="T6584" s="505"/>
      <c r="U6584" s="505"/>
      <c r="V6584" s="505"/>
      <c r="W6584" s="505"/>
    </row>
    <row r="6585" spans="19:23" ht="12">
      <c r="S6585" s="505"/>
      <c r="T6585" s="505"/>
      <c r="U6585" s="505"/>
      <c r="V6585" s="505"/>
      <c r="W6585" s="505"/>
    </row>
    <row r="6586" spans="19:23" ht="12">
      <c r="S6586" s="505"/>
      <c r="T6586" s="505"/>
      <c r="U6586" s="505"/>
      <c r="V6586" s="505"/>
      <c r="W6586" s="505"/>
    </row>
    <row r="6587" spans="19:23" ht="12">
      <c r="S6587" s="505"/>
      <c r="T6587" s="505"/>
      <c r="U6587" s="505"/>
      <c r="V6587" s="505"/>
      <c r="W6587" s="505"/>
    </row>
    <row r="6588" spans="19:23" ht="12">
      <c r="S6588" s="505"/>
      <c r="T6588" s="505"/>
      <c r="U6588" s="505"/>
      <c r="V6588" s="505"/>
      <c r="W6588" s="505"/>
    </row>
    <row r="6589" spans="19:23" ht="12">
      <c r="S6589" s="505"/>
      <c r="T6589" s="505"/>
      <c r="U6589" s="505"/>
      <c r="V6589" s="505"/>
      <c r="W6589" s="505"/>
    </row>
    <row r="6590" spans="19:23" ht="12">
      <c r="S6590" s="505"/>
      <c r="T6590" s="505"/>
      <c r="U6590" s="505"/>
      <c r="V6590" s="505"/>
      <c r="W6590" s="505"/>
    </row>
    <row r="6591" spans="19:23" ht="12">
      <c r="S6591" s="505"/>
      <c r="T6591" s="505"/>
      <c r="U6591" s="505"/>
      <c r="V6591" s="505"/>
      <c r="W6591" s="505"/>
    </row>
    <row r="6592" spans="19:23" ht="12">
      <c r="S6592" s="505"/>
      <c r="T6592" s="505"/>
      <c r="U6592" s="505"/>
      <c r="V6592" s="505"/>
      <c r="W6592" s="505"/>
    </row>
    <row r="6593" spans="19:23" ht="12">
      <c r="S6593" s="505"/>
      <c r="T6593" s="505"/>
      <c r="U6593" s="505"/>
      <c r="V6593" s="505"/>
      <c r="W6593" s="505"/>
    </row>
    <row r="6594" spans="19:23" ht="12">
      <c r="S6594" s="505"/>
      <c r="T6594" s="505"/>
      <c r="U6594" s="505"/>
      <c r="V6594" s="505"/>
      <c r="W6594" s="505"/>
    </row>
    <row r="6595" spans="19:23" ht="12">
      <c r="S6595" s="505"/>
      <c r="T6595" s="505"/>
      <c r="U6595" s="505"/>
      <c r="V6595" s="505"/>
      <c r="W6595" s="505"/>
    </row>
    <row r="6596" spans="19:23" ht="12">
      <c r="S6596" s="505"/>
      <c r="T6596" s="505"/>
      <c r="U6596" s="505"/>
      <c r="V6596" s="505"/>
      <c r="W6596" s="505"/>
    </row>
    <row r="6597" spans="19:23" ht="12">
      <c r="S6597" s="505"/>
      <c r="T6597" s="505"/>
      <c r="U6597" s="505"/>
      <c r="V6597" s="505"/>
      <c r="W6597" s="505"/>
    </row>
    <row r="6598" spans="19:23" ht="12">
      <c r="S6598" s="505"/>
      <c r="T6598" s="505"/>
      <c r="U6598" s="505"/>
      <c r="V6598" s="505"/>
      <c r="W6598" s="505"/>
    </row>
    <row r="6599" spans="19:23" ht="12">
      <c r="S6599" s="505"/>
      <c r="T6599" s="505"/>
      <c r="U6599" s="505"/>
      <c r="V6599" s="505"/>
      <c r="W6599" s="505"/>
    </row>
    <row r="6600" spans="19:23" ht="12">
      <c r="S6600" s="505"/>
      <c r="T6600" s="505"/>
      <c r="U6600" s="505"/>
      <c r="V6600" s="505"/>
      <c r="W6600" s="505"/>
    </row>
    <row r="6601" spans="19:23" ht="12">
      <c r="S6601" s="505"/>
      <c r="T6601" s="505"/>
      <c r="U6601" s="505"/>
      <c r="V6601" s="505"/>
      <c r="W6601" s="505"/>
    </row>
    <row r="6602" spans="19:23" ht="12">
      <c r="S6602" s="505"/>
      <c r="T6602" s="505"/>
      <c r="U6602" s="505"/>
      <c r="V6602" s="505"/>
      <c r="W6602" s="505"/>
    </row>
    <row r="6603" spans="19:23" ht="12">
      <c r="S6603" s="505"/>
      <c r="T6603" s="505"/>
      <c r="U6603" s="505"/>
      <c r="V6603" s="505"/>
      <c r="W6603" s="505"/>
    </row>
    <row r="6604" spans="19:23" ht="12">
      <c r="S6604" s="505"/>
      <c r="T6604" s="505"/>
      <c r="U6604" s="505"/>
      <c r="V6604" s="505"/>
      <c r="W6604" s="505"/>
    </row>
    <row r="6605" spans="19:23" ht="12">
      <c r="S6605" s="505"/>
      <c r="T6605" s="505"/>
      <c r="U6605" s="505"/>
      <c r="V6605" s="505"/>
      <c r="W6605" s="505"/>
    </row>
    <row r="6606" spans="19:23" ht="12">
      <c r="S6606" s="505"/>
      <c r="T6606" s="505"/>
      <c r="U6606" s="505"/>
      <c r="V6606" s="505"/>
      <c r="W6606" s="505"/>
    </row>
    <row r="6607" spans="19:23" ht="12">
      <c r="S6607" s="505"/>
      <c r="T6607" s="505"/>
      <c r="U6607" s="505"/>
      <c r="V6607" s="505"/>
      <c r="W6607" s="505"/>
    </row>
    <row r="6608" spans="19:23" ht="12">
      <c r="S6608" s="505"/>
      <c r="T6608" s="505"/>
      <c r="U6608" s="505"/>
      <c r="V6608" s="505"/>
      <c r="W6608" s="505"/>
    </row>
    <row r="6609" spans="19:23" ht="12">
      <c r="S6609" s="505"/>
      <c r="T6609" s="505"/>
      <c r="U6609" s="505"/>
      <c r="V6609" s="505"/>
      <c r="W6609" s="505"/>
    </row>
    <row r="6610" spans="19:23" ht="12">
      <c r="S6610" s="505"/>
      <c r="T6610" s="505"/>
      <c r="U6610" s="505"/>
      <c r="V6610" s="505"/>
      <c r="W6610" s="505"/>
    </row>
    <row r="6611" spans="19:23" ht="12">
      <c r="S6611" s="505"/>
      <c r="T6611" s="505"/>
      <c r="U6611" s="505"/>
      <c r="V6611" s="505"/>
      <c r="W6611" s="505"/>
    </row>
    <row r="6612" spans="19:23" ht="12">
      <c r="S6612" s="505"/>
      <c r="T6612" s="505"/>
      <c r="U6612" s="505"/>
      <c r="V6612" s="505"/>
      <c r="W6612" s="505"/>
    </row>
    <row r="6613" spans="19:23" ht="12">
      <c r="S6613" s="505"/>
      <c r="T6613" s="505"/>
      <c r="U6613" s="505"/>
      <c r="V6613" s="505"/>
      <c r="W6613" s="505"/>
    </row>
    <row r="6614" spans="19:23" ht="12">
      <c r="S6614" s="505"/>
      <c r="T6614" s="505"/>
      <c r="U6614" s="505"/>
      <c r="V6614" s="505"/>
      <c r="W6614" s="505"/>
    </row>
    <row r="6615" spans="19:23" ht="12">
      <c r="S6615" s="505"/>
      <c r="T6615" s="505"/>
      <c r="U6615" s="505"/>
      <c r="V6615" s="505"/>
      <c r="W6615" s="505"/>
    </row>
    <row r="6616" spans="19:23" ht="12">
      <c r="S6616" s="505"/>
      <c r="T6616" s="505"/>
      <c r="U6616" s="505"/>
      <c r="V6616" s="505"/>
      <c r="W6616" s="505"/>
    </row>
    <row r="6617" spans="19:23" ht="12">
      <c r="S6617" s="505"/>
      <c r="T6617" s="505"/>
      <c r="U6617" s="505"/>
      <c r="V6617" s="505"/>
      <c r="W6617" s="505"/>
    </row>
    <row r="6618" spans="19:23" ht="12">
      <c r="S6618" s="505"/>
      <c r="T6618" s="505"/>
      <c r="U6618" s="505"/>
      <c r="V6618" s="505"/>
      <c r="W6618" s="505"/>
    </row>
    <row r="6619" spans="19:23" ht="12">
      <c r="S6619" s="505"/>
      <c r="T6619" s="505"/>
      <c r="U6619" s="505"/>
      <c r="V6619" s="505"/>
      <c r="W6619" s="505"/>
    </row>
    <row r="6620" spans="19:23" ht="12">
      <c r="S6620" s="505"/>
      <c r="T6620" s="505"/>
      <c r="U6620" s="505"/>
      <c r="V6620" s="505"/>
      <c r="W6620" s="505"/>
    </row>
    <row r="6621" spans="19:23" ht="12">
      <c r="S6621" s="505"/>
      <c r="T6621" s="505"/>
      <c r="U6621" s="505"/>
      <c r="V6621" s="505"/>
      <c r="W6621" s="505"/>
    </row>
    <row r="6622" spans="19:23" ht="12">
      <c r="S6622" s="505"/>
      <c r="T6622" s="505"/>
      <c r="U6622" s="505"/>
      <c r="V6622" s="505"/>
      <c r="W6622" s="505"/>
    </row>
    <row r="6623" spans="19:23" ht="12">
      <c r="S6623" s="505"/>
      <c r="T6623" s="505"/>
      <c r="U6623" s="505"/>
      <c r="V6623" s="505"/>
      <c r="W6623" s="505"/>
    </row>
    <row r="6624" spans="19:23" ht="12">
      <c r="S6624" s="505"/>
      <c r="T6624" s="505"/>
      <c r="U6624" s="505"/>
      <c r="V6624" s="505"/>
      <c r="W6624" s="505"/>
    </row>
    <row r="6625" spans="19:23" ht="12">
      <c r="S6625" s="505"/>
      <c r="T6625" s="505"/>
      <c r="U6625" s="505"/>
      <c r="V6625" s="505"/>
      <c r="W6625" s="505"/>
    </row>
    <row r="6626" spans="19:23" ht="12">
      <c r="S6626" s="505"/>
      <c r="T6626" s="505"/>
      <c r="U6626" s="505"/>
      <c r="V6626" s="505"/>
      <c r="W6626" s="505"/>
    </row>
    <row r="6627" spans="19:23" ht="12">
      <c r="S6627" s="505"/>
      <c r="T6627" s="505"/>
      <c r="U6627" s="505"/>
      <c r="V6627" s="505"/>
      <c r="W6627" s="505"/>
    </row>
    <row r="6628" spans="19:23" ht="12">
      <c r="S6628" s="505"/>
      <c r="T6628" s="505"/>
      <c r="U6628" s="505"/>
      <c r="V6628" s="505"/>
      <c r="W6628" s="505"/>
    </row>
    <row r="6629" spans="19:23" ht="12">
      <c r="S6629" s="505"/>
      <c r="T6629" s="505"/>
      <c r="U6629" s="505"/>
      <c r="V6629" s="505"/>
      <c r="W6629" s="505"/>
    </row>
    <row r="6630" spans="19:23" ht="12">
      <c r="S6630" s="505"/>
      <c r="T6630" s="505"/>
      <c r="U6630" s="505"/>
      <c r="V6630" s="505"/>
      <c r="W6630" s="505"/>
    </row>
    <row r="6631" spans="19:23" ht="12">
      <c r="S6631" s="505"/>
      <c r="T6631" s="505"/>
      <c r="U6631" s="505"/>
      <c r="V6631" s="505"/>
      <c r="W6631" s="505"/>
    </row>
    <row r="6632" spans="19:23" ht="12">
      <c r="S6632" s="505"/>
      <c r="T6632" s="505"/>
      <c r="U6632" s="505"/>
      <c r="V6632" s="505"/>
      <c r="W6632" s="505"/>
    </row>
    <row r="6633" spans="19:23" ht="12">
      <c r="S6633" s="505"/>
      <c r="T6633" s="505"/>
      <c r="U6633" s="505"/>
      <c r="V6633" s="505"/>
      <c r="W6633" s="505"/>
    </row>
    <row r="6634" spans="19:23" ht="12">
      <c r="S6634" s="505"/>
      <c r="T6634" s="505"/>
      <c r="U6634" s="505"/>
      <c r="V6634" s="505"/>
      <c r="W6634" s="505"/>
    </row>
    <row r="6635" spans="19:23" ht="12">
      <c r="S6635" s="505"/>
      <c r="T6635" s="505"/>
      <c r="U6635" s="505"/>
      <c r="V6635" s="505"/>
      <c r="W6635" s="505"/>
    </row>
    <row r="6636" spans="19:23" ht="12">
      <c r="S6636" s="505"/>
      <c r="T6636" s="505"/>
      <c r="U6636" s="505"/>
      <c r="V6636" s="505"/>
      <c r="W6636" s="505"/>
    </row>
    <row r="6637" spans="19:23" ht="12">
      <c r="S6637" s="505"/>
      <c r="T6637" s="505"/>
      <c r="U6637" s="505"/>
      <c r="V6637" s="505"/>
      <c r="W6637" s="505"/>
    </row>
    <row r="6638" spans="19:23" ht="12">
      <c r="S6638" s="505"/>
      <c r="T6638" s="505"/>
      <c r="U6638" s="505"/>
      <c r="V6638" s="505"/>
      <c r="W6638" s="505"/>
    </row>
    <row r="6639" spans="19:23" ht="12">
      <c r="S6639" s="505"/>
      <c r="T6639" s="505"/>
      <c r="U6639" s="505"/>
      <c r="V6639" s="505"/>
      <c r="W6639" s="505"/>
    </row>
    <row r="6640" spans="19:23" ht="12">
      <c r="S6640" s="505"/>
      <c r="T6640" s="505"/>
      <c r="U6640" s="505"/>
      <c r="V6640" s="505"/>
      <c r="W6640" s="505"/>
    </row>
    <row r="6641" spans="19:23" ht="12">
      <c r="S6641" s="505"/>
      <c r="T6641" s="505"/>
      <c r="U6641" s="505"/>
      <c r="V6641" s="505"/>
      <c r="W6641" s="505"/>
    </row>
    <row r="6642" spans="19:23" ht="12">
      <c r="S6642" s="505"/>
      <c r="T6642" s="505"/>
      <c r="U6642" s="505"/>
      <c r="V6642" s="505"/>
      <c r="W6642" s="505"/>
    </row>
    <row r="6643" spans="19:23" ht="12">
      <c r="S6643" s="505"/>
      <c r="T6643" s="505"/>
      <c r="U6643" s="505"/>
      <c r="V6643" s="505"/>
      <c r="W6643" s="505"/>
    </row>
    <row r="6644" spans="19:23" ht="12">
      <c r="S6644" s="505"/>
      <c r="T6644" s="505"/>
      <c r="U6644" s="505"/>
      <c r="V6644" s="505"/>
      <c r="W6644" s="505"/>
    </row>
    <row r="6645" spans="19:23" ht="12">
      <c r="S6645" s="505"/>
      <c r="T6645" s="505"/>
      <c r="U6645" s="505"/>
      <c r="V6645" s="505"/>
      <c r="W6645" s="505"/>
    </row>
    <row r="6646" spans="19:23" ht="12">
      <c r="S6646" s="505"/>
      <c r="T6646" s="505"/>
      <c r="U6646" s="505"/>
      <c r="V6646" s="505"/>
      <c r="W6646" s="505"/>
    </row>
    <row r="6647" spans="19:23" ht="12">
      <c r="S6647" s="505"/>
      <c r="T6647" s="505"/>
      <c r="U6647" s="505"/>
      <c r="V6647" s="505"/>
      <c r="W6647" s="505"/>
    </row>
    <row r="6648" spans="19:23" ht="12">
      <c r="S6648" s="505"/>
      <c r="T6648" s="505"/>
      <c r="U6648" s="505"/>
      <c r="V6648" s="505"/>
      <c r="W6648" s="505"/>
    </row>
    <row r="6649" spans="19:23" ht="12">
      <c r="S6649" s="505"/>
      <c r="T6649" s="505"/>
      <c r="U6649" s="505"/>
      <c r="V6649" s="505"/>
      <c r="W6649" s="505"/>
    </row>
    <row r="6650" spans="19:23" ht="12">
      <c r="S6650" s="505"/>
      <c r="T6650" s="505"/>
      <c r="U6650" s="505"/>
      <c r="V6650" s="505"/>
      <c r="W6650" s="505"/>
    </row>
    <row r="6651" spans="19:23" ht="12">
      <c r="S6651" s="505"/>
      <c r="T6651" s="505"/>
      <c r="U6651" s="505"/>
      <c r="V6651" s="505"/>
      <c r="W6651" s="505"/>
    </row>
    <row r="6652" spans="19:23" ht="12">
      <c r="S6652" s="505"/>
      <c r="T6652" s="505"/>
      <c r="U6652" s="505"/>
      <c r="V6652" s="505"/>
      <c r="W6652" s="505"/>
    </row>
    <row r="6653" spans="19:23" ht="12">
      <c r="S6653" s="505"/>
      <c r="T6653" s="505"/>
      <c r="U6653" s="505"/>
      <c r="V6653" s="505"/>
      <c r="W6653" s="505"/>
    </row>
    <row r="6654" spans="19:23" ht="12">
      <c r="S6654" s="505"/>
      <c r="T6654" s="505"/>
      <c r="U6654" s="505"/>
      <c r="V6654" s="505"/>
      <c r="W6654" s="505"/>
    </row>
    <row r="6655" spans="19:23" ht="12">
      <c r="S6655" s="505"/>
      <c r="T6655" s="505"/>
      <c r="U6655" s="505"/>
      <c r="V6655" s="505"/>
      <c r="W6655" s="505"/>
    </row>
    <row r="6656" spans="19:23" ht="12">
      <c r="S6656" s="505"/>
      <c r="T6656" s="505"/>
      <c r="U6656" s="505"/>
      <c r="V6656" s="505"/>
      <c r="W6656" s="505"/>
    </row>
    <row r="6657" spans="19:23" ht="12">
      <c r="S6657" s="505"/>
      <c r="T6657" s="505"/>
      <c r="U6657" s="505"/>
      <c r="V6657" s="505"/>
      <c r="W6657" s="505"/>
    </row>
    <row r="6658" spans="19:23" ht="12">
      <c r="S6658" s="505"/>
      <c r="T6658" s="505"/>
      <c r="U6658" s="505"/>
      <c r="V6658" s="505"/>
      <c r="W6658" s="505"/>
    </row>
    <row r="6659" spans="19:23" ht="12">
      <c r="S6659" s="505"/>
      <c r="T6659" s="505"/>
      <c r="U6659" s="505"/>
      <c r="V6659" s="505"/>
      <c r="W6659" s="505"/>
    </row>
    <row r="6660" spans="19:23" ht="12">
      <c r="S6660" s="505"/>
      <c r="T6660" s="505"/>
      <c r="U6660" s="505"/>
      <c r="V6660" s="505"/>
      <c r="W6660" s="505"/>
    </row>
    <row r="6661" spans="19:23" ht="12">
      <c r="S6661" s="505"/>
      <c r="T6661" s="505"/>
      <c r="U6661" s="505"/>
      <c r="V6661" s="505"/>
      <c r="W6661" s="505"/>
    </row>
    <row r="6662" spans="19:23" ht="12">
      <c r="S6662" s="505"/>
      <c r="T6662" s="505"/>
      <c r="U6662" s="505"/>
      <c r="V6662" s="505"/>
      <c r="W6662" s="505"/>
    </row>
    <row r="6663" spans="19:23" ht="12">
      <c r="S6663" s="505"/>
      <c r="T6663" s="505"/>
      <c r="U6663" s="505"/>
      <c r="V6663" s="505"/>
      <c r="W6663" s="505"/>
    </row>
    <row r="6664" spans="19:23" ht="12">
      <c r="S6664" s="505"/>
      <c r="T6664" s="505"/>
      <c r="U6664" s="505"/>
      <c r="V6664" s="505"/>
      <c r="W6664" s="505"/>
    </row>
    <row r="6665" spans="19:23" ht="12">
      <c r="S6665" s="505"/>
      <c r="T6665" s="505"/>
      <c r="U6665" s="505"/>
      <c r="V6665" s="505"/>
      <c r="W6665" s="505"/>
    </row>
    <row r="6666" spans="19:23" ht="12">
      <c r="S6666" s="505"/>
      <c r="T6666" s="505"/>
      <c r="U6666" s="505"/>
      <c r="V6666" s="505"/>
      <c r="W6666" s="505"/>
    </row>
    <row r="6667" spans="19:23" ht="12">
      <c r="S6667" s="505"/>
      <c r="T6667" s="505"/>
      <c r="U6667" s="505"/>
      <c r="V6667" s="505"/>
      <c r="W6667" s="505"/>
    </row>
    <row r="6668" spans="19:23" ht="12">
      <c r="S6668" s="505"/>
      <c r="T6668" s="505"/>
      <c r="U6668" s="505"/>
      <c r="V6668" s="505"/>
      <c r="W6668" s="505"/>
    </row>
    <row r="6669" spans="19:23" ht="12">
      <c r="S6669" s="505"/>
      <c r="T6669" s="505"/>
      <c r="U6669" s="505"/>
      <c r="V6669" s="505"/>
      <c r="W6669" s="505"/>
    </row>
    <row r="6670" spans="19:23" ht="12">
      <c r="S6670" s="505"/>
      <c r="T6670" s="505"/>
      <c r="U6670" s="505"/>
      <c r="V6670" s="505"/>
      <c r="W6670" s="505"/>
    </row>
    <row r="6671" spans="19:23" ht="12">
      <c r="S6671" s="505"/>
      <c r="T6671" s="505"/>
      <c r="U6671" s="505"/>
      <c r="V6671" s="505"/>
      <c r="W6671" s="505"/>
    </row>
    <row r="6672" spans="19:23" ht="12">
      <c r="S6672" s="505"/>
      <c r="T6672" s="505"/>
      <c r="U6672" s="505"/>
      <c r="V6672" s="505"/>
      <c r="W6672" s="505"/>
    </row>
    <row r="6673" spans="19:23" ht="12">
      <c r="S6673" s="505"/>
      <c r="T6673" s="505"/>
      <c r="U6673" s="505"/>
      <c r="V6673" s="505"/>
      <c r="W6673" s="505"/>
    </row>
    <row r="6674" spans="19:23" ht="12">
      <c r="S6674" s="505"/>
      <c r="T6674" s="505"/>
      <c r="U6674" s="505"/>
      <c r="V6674" s="505"/>
      <c r="W6674" s="505"/>
    </row>
    <row r="6675" spans="19:23" ht="12">
      <c r="S6675" s="505"/>
      <c r="T6675" s="505"/>
      <c r="U6675" s="505"/>
      <c r="V6675" s="505"/>
      <c r="W6675" s="505"/>
    </row>
    <row r="6676" spans="19:23" ht="12">
      <c r="S6676" s="505"/>
      <c r="T6676" s="505"/>
      <c r="U6676" s="505"/>
      <c r="V6676" s="505"/>
      <c r="W6676" s="505"/>
    </row>
    <row r="6677" spans="19:23" ht="12">
      <c r="S6677" s="505"/>
      <c r="T6677" s="505"/>
      <c r="U6677" s="505"/>
      <c r="V6677" s="505"/>
      <c r="W6677" s="505"/>
    </row>
    <row r="6678" spans="19:23" ht="12">
      <c r="S6678" s="505"/>
      <c r="T6678" s="505"/>
      <c r="U6678" s="505"/>
      <c r="V6678" s="505"/>
      <c r="W6678" s="505"/>
    </row>
    <row r="6679" spans="19:23" ht="12">
      <c r="S6679" s="505"/>
      <c r="T6679" s="505"/>
      <c r="U6679" s="505"/>
      <c r="V6679" s="505"/>
      <c r="W6679" s="505"/>
    </row>
    <row r="6680" spans="19:23" ht="12">
      <c r="S6680" s="505"/>
      <c r="T6680" s="505"/>
      <c r="U6680" s="505"/>
      <c r="V6680" s="505"/>
      <c r="W6680" s="505"/>
    </row>
    <row r="6681" spans="19:23" ht="12">
      <c r="S6681" s="505"/>
      <c r="T6681" s="505"/>
      <c r="U6681" s="505"/>
      <c r="V6681" s="505"/>
      <c r="W6681" s="505"/>
    </row>
    <row r="6682" spans="19:23" ht="12">
      <c r="S6682" s="505"/>
      <c r="T6682" s="505"/>
      <c r="U6682" s="505"/>
      <c r="V6682" s="505"/>
      <c r="W6682" s="505"/>
    </row>
    <row r="6683" spans="19:23" ht="12">
      <c r="S6683" s="505"/>
      <c r="T6683" s="505"/>
      <c r="U6683" s="505"/>
      <c r="V6683" s="505"/>
      <c r="W6683" s="505"/>
    </row>
    <row r="6684" spans="19:23" ht="12">
      <c r="S6684" s="505"/>
      <c r="T6684" s="505"/>
      <c r="U6684" s="505"/>
      <c r="V6684" s="505"/>
      <c r="W6684" s="505"/>
    </row>
    <row r="6685" spans="19:23" ht="12">
      <c r="S6685" s="505"/>
      <c r="T6685" s="505"/>
      <c r="U6685" s="505"/>
      <c r="V6685" s="505"/>
      <c r="W6685" s="505"/>
    </row>
    <row r="6686" spans="19:23" ht="12">
      <c r="S6686" s="505"/>
      <c r="T6686" s="505"/>
      <c r="U6686" s="505"/>
      <c r="V6686" s="505"/>
      <c r="W6686" s="505"/>
    </row>
    <row r="6687" spans="19:23" ht="12">
      <c r="S6687" s="505"/>
      <c r="T6687" s="505"/>
      <c r="U6687" s="505"/>
      <c r="V6687" s="505"/>
      <c r="W6687" s="505"/>
    </row>
    <row r="6688" spans="19:23" ht="12">
      <c r="S6688" s="505"/>
      <c r="T6688" s="505"/>
      <c r="U6688" s="505"/>
      <c r="V6688" s="505"/>
      <c r="W6688" s="505"/>
    </row>
    <row r="6689" spans="19:23" ht="12">
      <c r="S6689" s="505"/>
      <c r="T6689" s="505"/>
      <c r="U6689" s="505"/>
      <c r="V6689" s="505"/>
      <c r="W6689" s="505"/>
    </row>
    <row r="6690" spans="19:23" ht="12">
      <c r="S6690" s="505"/>
      <c r="T6690" s="505"/>
      <c r="U6690" s="505"/>
      <c r="V6690" s="505"/>
      <c r="W6690" s="505"/>
    </row>
    <row r="6691" spans="19:23" ht="12">
      <c r="S6691" s="505"/>
      <c r="T6691" s="505"/>
      <c r="U6691" s="505"/>
      <c r="V6691" s="505"/>
      <c r="W6691" s="505"/>
    </row>
    <row r="6692" spans="19:23" ht="12">
      <c r="S6692" s="505"/>
      <c r="T6692" s="505"/>
      <c r="U6692" s="505"/>
      <c r="V6692" s="505"/>
      <c r="W6692" s="505"/>
    </row>
    <row r="6693" spans="19:23" ht="12">
      <c r="S6693" s="505"/>
      <c r="T6693" s="505"/>
      <c r="U6693" s="505"/>
      <c r="V6693" s="505"/>
      <c r="W6693" s="505"/>
    </row>
    <row r="6694" spans="19:23" ht="12">
      <c r="S6694" s="505"/>
      <c r="T6694" s="505"/>
      <c r="U6694" s="505"/>
      <c r="V6694" s="505"/>
      <c r="W6694" s="505"/>
    </row>
    <row r="6695" spans="19:23" ht="12">
      <c r="S6695" s="505"/>
      <c r="T6695" s="505"/>
      <c r="U6695" s="505"/>
      <c r="V6695" s="505"/>
      <c r="W6695" s="505"/>
    </row>
    <row r="6696" spans="19:23" ht="12">
      <c r="S6696" s="505"/>
      <c r="T6696" s="505"/>
      <c r="U6696" s="505"/>
      <c r="V6696" s="505"/>
      <c r="W6696" s="505"/>
    </row>
    <row r="6697" spans="19:23" ht="12">
      <c r="S6697" s="505"/>
      <c r="T6697" s="505"/>
      <c r="U6697" s="505"/>
      <c r="V6697" s="505"/>
      <c r="W6697" s="505"/>
    </row>
    <row r="6698" spans="19:23" ht="12">
      <c r="S6698" s="505"/>
      <c r="T6698" s="505"/>
      <c r="U6698" s="505"/>
      <c r="V6698" s="505"/>
      <c r="W6698" s="505"/>
    </row>
    <row r="6699" spans="19:23" ht="12">
      <c r="S6699" s="505"/>
      <c r="T6699" s="505"/>
      <c r="U6699" s="505"/>
      <c r="V6699" s="505"/>
      <c r="W6699" s="505"/>
    </row>
    <row r="6700" spans="19:23" ht="12">
      <c r="S6700" s="505"/>
      <c r="T6700" s="505"/>
      <c r="U6700" s="505"/>
      <c r="V6700" s="505"/>
      <c r="W6700" s="505"/>
    </row>
    <row r="6701" spans="19:23" ht="12">
      <c r="S6701" s="505"/>
      <c r="T6701" s="505"/>
      <c r="U6701" s="505"/>
      <c r="V6701" s="505"/>
      <c r="W6701" s="505"/>
    </row>
    <row r="6702" spans="19:23" ht="12">
      <c r="S6702" s="505"/>
      <c r="T6702" s="505"/>
      <c r="U6702" s="505"/>
      <c r="V6702" s="505"/>
      <c r="W6702" s="505"/>
    </row>
    <row r="6703" spans="19:23" ht="12">
      <c r="S6703" s="505"/>
      <c r="T6703" s="505"/>
      <c r="U6703" s="505"/>
      <c r="V6703" s="505"/>
      <c r="W6703" s="505"/>
    </row>
    <row r="6704" spans="19:23" ht="12">
      <c r="S6704" s="505"/>
      <c r="T6704" s="505"/>
      <c r="U6704" s="505"/>
      <c r="V6704" s="505"/>
      <c r="W6704" s="505"/>
    </row>
    <row r="6705" spans="19:23" ht="12">
      <c r="S6705" s="505"/>
      <c r="T6705" s="505"/>
      <c r="U6705" s="505"/>
      <c r="V6705" s="505"/>
      <c r="W6705" s="505"/>
    </row>
    <row r="6706" spans="19:23" ht="12">
      <c r="S6706" s="505"/>
      <c r="T6706" s="505"/>
      <c r="U6706" s="505"/>
      <c r="V6706" s="505"/>
      <c r="W6706" s="505"/>
    </row>
    <row r="6707" spans="19:23" ht="12">
      <c r="S6707" s="505"/>
      <c r="T6707" s="505"/>
      <c r="U6707" s="505"/>
      <c r="V6707" s="505"/>
      <c r="W6707" s="505"/>
    </row>
    <row r="6708" spans="19:23" ht="12">
      <c r="S6708" s="505"/>
      <c r="T6708" s="505"/>
      <c r="U6708" s="505"/>
      <c r="V6708" s="505"/>
      <c r="W6708" s="505"/>
    </row>
    <row r="6709" spans="19:23" ht="12">
      <c r="S6709" s="505"/>
      <c r="T6709" s="505"/>
      <c r="U6709" s="505"/>
      <c r="V6709" s="505"/>
      <c r="W6709" s="505"/>
    </row>
    <row r="6710" spans="19:23" ht="12">
      <c r="S6710" s="505"/>
      <c r="T6710" s="505"/>
      <c r="U6710" s="505"/>
      <c r="V6710" s="505"/>
      <c r="W6710" s="505"/>
    </row>
    <row r="6711" spans="19:23" ht="12">
      <c r="S6711" s="505"/>
      <c r="T6711" s="505"/>
      <c r="U6711" s="505"/>
      <c r="V6711" s="505"/>
      <c r="W6711" s="505"/>
    </row>
    <row r="6712" spans="19:23" ht="12">
      <c r="S6712" s="505"/>
      <c r="T6712" s="505"/>
      <c r="U6712" s="505"/>
      <c r="V6712" s="505"/>
      <c r="W6712" s="505"/>
    </row>
    <row r="6713" spans="19:23" ht="12">
      <c r="S6713" s="505"/>
      <c r="T6713" s="505"/>
      <c r="U6713" s="505"/>
      <c r="V6713" s="505"/>
      <c r="W6713" s="505"/>
    </row>
    <row r="6714" spans="19:23" ht="12">
      <c r="S6714" s="505"/>
      <c r="T6714" s="505"/>
      <c r="U6714" s="505"/>
      <c r="V6714" s="505"/>
      <c r="W6714" s="505"/>
    </row>
    <row r="6715" spans="19:23" ht="12">
      <c r="S6715" s="505"/>
      <c r="T6715" s="505"/>
      <c r="U6715" s="505"/>
      <c r="V6715" s="505"/>
      <c r="W6715" s="505"/>
    </row>
    <row r="6716" spans="19:23" ht="12">
      <c r="S6716" s="505"/>
      <c r="T6716" s="505"/>
      <c r="U6716" s="505"/>
      <c r="V6716" s="505"/>
      <c r="W6716" s="505"/>
    </row>
    <row r="6717" spans="19:23" ht="12">
      <c r="S6717" s="505"/>
      <c r="T6717" s="505"/>
      <c r="U6717" s="505"/>
      <c r="V6717" s="505"/>
      <c r="W6717" s="505"/>
    </row>
    <row r="6718" spans="19:23" ht="12">
      <c r="S6718" s="505"/>
      <c r="T6718" s="505"/>
      <c r="U6718" s="505"/>
      <c r="V6718" s="505"/>
      <c r="W6718" s="505"/>
    </row>
    <row r="6719" spans="19:23" ht="12">
      <c r="S6719" s="505"/>
      <c r="T6719" s="505"/>
      <c r="U6719" s="505"/>
      <c r="V6719" s="505"/>
      <c r="W6719" s="505"/>
    </row>
    <row r="6720" spans="19:23" ht="12">
      <c r="S6720" s="505"/>
      <c r="T6720" s="505"/>
      <c r="U6720" s="505"/>
      <c r="V6720" s="505"/>
      <c r="W6720" s="505"/>
    </row>
    <row r="6721" spans="19:23" ht="12">
      <c r="S6721" s="505"/>
      <c r="T6721" s="505"/>
      <c r="U6721" s="505"/>
      <c r="V6721" s="505"/>
      <c r="W6721" s="505"/>
    </row>
    <row r="6722" spans="19:23" ht="12">
      <c r="S6722" s="505"/>
      <c r="T6722" s="505"/>
      <c r="U6722" s="505"/>
      <c r="V6722" s="505"/>
      <c r="W6722" s="505"/>
    </row>
    <row r="6723" spans="19:23" ht="12">
      <c r="S6723" s="505"/>
      <c r="T6723" s="505"/>
      <c r="U6723" s="505"/>
      <c r="V6723" s="505"/>
      <c r="W6723" s="505"/>
    </row>
    <row r="6724" spans="19:23" ht="12">
      <c r="S6724" s="505"/>
      <c r="T6724" s="505"/>
      <c r="U6724" s="505"/>
      <c r="V6724" s="505"/>
      <c r="W6724" s="505"/>
    </row>
    <row r="6725" spans="19:23" ht="12">
      <c r="S6725" s="505"/>
      <c r="T6725" s="505"/>
      <c r="U6725" s="505"/>
      <c r="V6725" s="505"/>
      <c r="W6725" s="505"/>
    </row>
    <row r="6726" spans="19:23" ht="12">
      <c r="S6726" s="505"/>
      <c r="T6726" s="505"/>
      <c r="U6726" s="505"/>
      <c r="V6726" s="505"/>
      <c r="W6726" s="505"/>
    </row>
    <row r="6727" spans="19:23" ht="12">
      <c r="S6727" s="505"/>
      <c r="T6727" s="505"/>
      <c r="U6727" s="505"/>
      <c r="V6727" s="505"/>
      <c r="W6727" s="505"/>
    </row>
    <row r="6728" spans="19:23" ht="12">
      <c r="S6728" s="505"/>
      <c r="T6728" s="505"/>
      <c r="U6728" s="505"/>
      <c r="V6728" s="505"/>
      <c r="W6728" s="505"/>
    </row>
    <row r="6729" spans="19:23" ht="12">
      <c r="S6729" s="505"/>
      <c r="T6729" s="505"/>
      <c r="U6729" s="505"/>
      <c r="V6729" s="505"/>
      <c r="W6729" s="505"/>
    </row>
    <row r="6730" spans="19:23" ht="12">
      <c r="S6730" s="505"/>
      <c r="T6730" s="505"/>
      <c r="U6730" s="505"/>
      <c r="V6730" s="505"/>
      <c r="W6730" s="505"/>
    </row>
    <row r="6731" spans="19:23" ht="12">
      <c r="S6731" s="505"/>
      <c r="T6731" s="505"/>
      <c r="U6731" s="505"/>
      <c r="V6731" s="505"/>
      <c r="W6731" s="505"/>
    </row>
    <row r="6732" spans="19:23" ht="12">
      <c r="S6732" s="505"/>
      <c r="T6732" s="505"/>
      <c r="U6732" s="505"/>
      <c r="V6732" s="505"/>
      <c r="W6732" s="505"/>
    </row>
    <row r="6733" spans="19:23" ht="12">
      <c r="S6733" s="505"/>
      <c r="T6733" s="505"/>
      <c r="U6733" s="505"/>
      <c r="V6733" s="505"/>
      <c r="W6733" s="505"/>
    </row>
    <row r="6734" spans="19:23" ht="12">
      <c r="S6734" s="505"/>
      <c r="T6734" s="505"/>
      <c r="U6734" s="505"/>
      <c r="V6734" s="505"/>
      <c r="W6734" s="505"/>
    </row>
    <row r="6735" spans="19:23" ht="12">
      <c r="S6735" s="505"/>
      <c r="T6735" s="505"/>
      <c r="U6735" s="505"/>
      <c r="V6735" s="505"/>
      <c r="W6735" s="505"/>
    </row>
    <row r="6736" spans="19:23" ht="12">
      <c r="S6736" s="505"/>
      <c r="T6736" s="505"/>
      <c r="U6736" s="505"/>
      <c r="V6736" s="505"/>
      <c r="W6736" s="505"/>
    </row>
    <row r="6737" spans="19:23" ht="12">
      <c r="S6737" s="505"/>
      <c r="T6737" s="505"/>
      <c r="U6737" s="505"/>
      <c r="V6737" s="505"/>
      <c r="W6737" s="505"/>
    </row>
    <row r="6738" spans="19:23" ht="12">
      <c r="S6738" s="505"/>
      <c r="T6738" s="505"/>
      <c r="U6738" s="505"/>
      <c r="V6738" s="505"/>
      <c r="W6738" s="505"/>
    </row>
    <row r="6739" spans="19:23" ht="12">
      <c r="S6739" s="505"/>
      <c r="T6739" s="505"/>
      <c r="U6739" s="505"/>
      <c r="V6739" s="505"/>
      <c r="W6739" s="505"/>
    </row>
    <row r="6740" spans="19:23" ht="12">
      <c r="S6740" s="505"/>
      <c r="T6740" s="505"/>
      <c r="U6740" s="505"/>
      <c r="V6740" s="505"/>
      <c r="W6740" s="505"/>
    </row>
    <row r="6741" spans="19:23" ht="12">
      <c r="S6741" s="505"/>
      <c r="T6741" s="505"/>
      <c r="U6741" s="505"/>
      <c r="V6741" s="505"/>
      <c r="W6741" s="505"/>
    </row>
    <row r="6742" spans="19:23" ht="12">
      <c r="S6742" s="505"/>
      <c r="T6742" s="505"/>
      <c r="U6742" s="505"/>
      <c r="V6742" s="505"/>
      <c r="W6742" s="505"/>
    </row>
    <row r="6743" spans="19:23" ht="12">
      <c r="S6743" s="505"/>
      <c r="T6743" s="505"/>
      <c r="U6743" s="505"/>
      <c r="V6743" s="505"/>
      <c r="W6743" s="505"/>
    </row>
    <row r="6744" spans="19:23" ht="12">
      <c r="S6744" s="505"/>
      <c r="T6744" s="505"/>
      <c r="U6744" s="505"/>
      <c r="V6744" s="505"/>
      <c r="W6744" s="505"/>
    </row>
    <row r="6745" spans="19:23" ht="12">
      <c r="S6745" s="505"/>
      <c r="T6745" s="505"/>
      <c r="U6745" s="505"/>
      <c r="V6745" s="505"/>
      <c r="W6745" s="505"/>
    </row>
    <row r="6746" spans="19:23" ht="12">
      <c r="S6746" s="505"/>
      <c r="T6746" s="505"/>
      <c r="U6746" s="505"/>
      <c r="V6746" s="505"/>
      <c r="W6746" s="505"/>
    </row>
    <row r="6747" spans="19:23" ht="12">
      <c r="S6747" s="505"/>
      <c r="T6747" s="505"/>
      <c r="U6747" s="505"/>
      <c r="V6747" s="505"/>
      <c r="W6747" s="505"/>
    </row>
    <row r="6748" spans="19:23" ht="12">
      <c r="S6748" s="505"/>
      <c r="T6748" s="505"/>
      <c r="U6748" s="505"/>
      <c r="V6748" s="505"/>
      <c r="W6748" s="505"/>
    </row>
    <row r="6749" spans="19:23" ht="12">
      <c r="S6749" s="505"/>
      <c r="T6749" s="505"/>
      <c r="U6749" s="505"/>
      <c r="V6749" s="505"/>
      <c r="W6749" s="505"/>
    </row>
    <row r="6750" spans="19:23" ht="12">
      <c r="S6750" s="505"/>
      <c r="T6750" s="505"/>
      <c r="U6750" s="505"/>
      <c r="V6750" s="505"/>
      <c r="W6750" s="505"/>
    </row>
    <row r="6751" spans="19:23" ht="12">
      <c r="S6751" s="505"/>
      <c r="T6751" s="505"/>
      <c r="U6751" s="505"/>
      <c r="V6751" s="505"/>
      <c r="W6751" s="505"/>
    </row>
    <row r="6752" spans="19:23" ht="12">
      <c r="S6752" s="505"/>
      <c r="T6752" s="505"/>
      <c r="U6752" s="505"/>
      <c r="V6752" s="505"/>
      <c r="W6752" s="505"/>
    </row>
    <row r="6753" spans="19:23" ht="12">
      <c r="S6753" s="505"/>
      <c r="T6753" s="505"/>
      <c r="U6753" s="505"/>
      <c r="V6753" s="505"/>
      <c r="W6753" s="505"/>
    </row>
    <row r="6754" spans="19:23" ht="12">
      <c r="S6754" s="505"/>
      <c r="T6754" s="505"/>
      <c r="U6754" s="505"/>
      <c r="V6754" s="505"/>
      <c r="W6754" s="505"/>
    </row>
    <row r="6755" spans="19:23" ht="12">
      <c r="S6755" s="505"/>
      <c r="T6755" s="505"/>
      <c r="U6755" s="505"/>
      <c r="V6755" s="505"/>
      <c r="W6755" s="505"/>
    </row>
    <row r="6756" spans="19:23" ht="12">
      <c r="S6756" s="505"/>
      <c r="T6756" s="505"/>
      <c r="U6756" s="505"/>
      <c r="V6756" s="505"/>
      <c r="W6756" s="505"/>
    </row>
    <row r="6757" spans="19:23" ht="12">
      <c r="S6757" s="505"/>
      <c r="T6757" s="505"/>
      <c r="U6757" s="505"/>
      <c r="V6757" s="505"/>
      <c r="W6757" s="505"/>
    </row>
    <row r="6758" spans="19:23" ht="12">
      <c r="S6758" s="505"/>
      <c r="T6758" s="505"/>
      <c r="U6758" s="505"/>
      <c r="V6758" s="505"/>
      <c r="W6758" s="505"/>
    </row>
    <row r="6759" spans="19:23" ht="12">
      <c r="S6759" s="505"/>
      <c r="T6759" s="505"/>
      <c r="U6759" s="505"/>
      <c r="V6759" s="505"/>
      <c r="W6759" s="505"/>
    </row>
    <row r="6760" spans="19:23" ht="12">
      <c r="S6760" s="505"/>
      <c r="T6760" s="505"/>
      <c r="U6760" s="505"/>
      <c r="V6760" s="505"/>
      <c r="W6760" s="505"/>
    </row>
    <row r="6761" spans="19:23" ht="12">
      <c r="S6761" s="505"/>
      <c r="T6761" s="505"/>
      <c r="U6761" s="505"/>
      <c r="V6761" s="505"/>
      <c r="W6761" s="505"/>
    </row>
    <row r="6762" spans="19:23" ht="12">
      <c r="S6762" s="505"/>
      <c r="T6762" s="505"/>
      <c r="U6762" s="505"/>
      <c r="V6762" s="505"/>
      <c r="W6762" s="505"/>
    </row>
    <row r="6763" spans="19:23" ht="12">
      <c r="S6763" s="505"/>
      <c r="T6763" s="505"/>
      <c r="U6763" s="505"/>
      <c r="V6763" s="505"/>
      <c r="W6763" s="505"/>
    </row>
    <row r="6764" spans="19:23" ht="12">
      <c r="S6764" s="505"/>
      <c r="T6764" s="505"/>
      <c r="U6764" s="505"/>
      <c r="V6764" s="505"/>
      <c r="W6764" s="505"/>
    </row>
    <row r="6765" spans="19:23" ht="12">
      <c r="S6765" s="505"/>
      <c r="T6765" s="505"/>
      <c r="U6765" s="505"/>
      <c r="V6765" s="505"/>
      <c r="W6765" s="505"/>
    </row>
    <row r="6766" spans="19:23" ht="12">
      <c r="S6766" s="505"/>
      <c r="T6766" s="505"/>
      <c r="U6766" s="505"/>
      <c r="V6766" s="505"/>
      <c r="W6766" s="505"/>
    </row>
    <row r="6767" spans="19:23" ht="12">
      <c r="S6767" s="505"/>
      <c r="T6767" s="505"/>
      <c r="U6767" s="505"/>
      <c r="V6767" s="505"/>
      <c r="W6767" s="505"/>
    </row>
    <row r="6768" spans="19:23" ht="12">
      <c r="S6768" s="505"/>
      <c r="T6768" s="505"/>
      <c r="U6768" s="505"/>
      <c r="V6768" s="505"/>
      <c r="W6768" s="505"/>
    </row>
    <row r="6769" spans="19:23" ht="12">
      <c r="S6769" s="505"/>
      <c r="T6769" s="505"/>
      <c r="U6769" s="505"/>
      <c r="V6769" s="505"/>
      <c r="W6769" s="505"/>
    </row>
    <row r="6770" spans="19:23" ht="12">
      <c r="S6770" s="505"/>
      <c r="T6770" s="505"/>
      <c r="U6770" s="505"/>
      <c r="V6770" s="505"/>
      <c r="W6770" s="505"/>
    </row>
    <row r="6771" spans="19:23" ht="12">
      <c r="S6771" s="505"/>
      <c r="T6771" s="505"/>
      <c r="U6771" s="505"/>
      <c r="V6771" s="505"/>
      <c r="W6771" s="505"/>
    </row>
    <row r="6772" spans="19:23" ht="12">
      <c r="S6772" s="505"/>
      <c r="T6772" s="505"/>
      <c r="U6772" s="505"/>
      <c r="V6772" s="505"/>
      <c r="W6772" s="505"/>
    </row>
    <row r="6773" spans="19:23" ht="12">
      <c r="S6773" s="505"/>
      <c r="T6773" s="505"/>
      <c r="U6773" s="505"/>
      <c r="V6773" s="505"/>
      <c r="W6773" s="505"/>
    </row>
    <row r="6774" spans="19:23" ht="12">
      <c r="S6774" s="505"/>
      <c r="T6774" s="505"/>
      <c r="U6774" s="505"/>
      <c r="V6774" s="505"/>
      <c r="W6774" s="505"/>
    </row>
    <row r="6775" spans="19:23" ht="12">
      <c r="S6775" s="505"/>
      <c r="T6775" s="505"/>
      <c r="U6775" s="505"/>
      <c r="V6775" s="505"/>
      <c r="W6775" s="505"/>
    </row>
    <row r="6776" spans="19:23" ht="12">
      <c r="S6776" s="505"/>
      <c r="T6776" s="505"/>
      <c r="U6776" s="505"/>
      <c r="V6776" s="505"/>
      <c r="W6776" s="505"/>
    </row>
    <row r="6777" spans="19:23" ht="12">
      <c r="S6777" s="505"/>
      <c r="T6777" s="505"/>
      <c r="U6777" s="505"/>
      <c r="V6777" s="505"/>
      <c r="W6777" s="505"/>
    </row>
    <row r="6778" spans="19:23" ht="12">
      <c r="S6778" s="505"/>
      <c r="T6778" s="505"/>
      <c r="U6778" s="505"/>
      <c r="V6778" s="505"/>
      <c r="W6778" s="505"/>
    </row>
    <row r="6779" spans="19:23" ht="12">
      <c r="S6779" s="505"/>
      <c r="T6779" s="505"/>
      <c r="U6779" s="505"/>
      <c r="V6779" s="505"/>
      <c r="W6779" s="505"/>
    </row>
    <row r="6780" spans="19:23" ht="12">
      <c r="S6780" s="505"/>
      <c r="T6780" s="505"/>
      <c r="U6780" s="505"/>
      <c r="V6780" s="505"/>
      <c r="W6780" s="505"/>
    </row>
    <row r="6781" spans="19:23" ht="12">
      <c r="S6781" s="505"/>
      <c r="T6781" s="505"/>
      <c r="U6781" s="505"/>
      <c r="V6781" s="505"/>
      <c r="W6781" s="505"/>
    </row>
    <row r="6782" spans="19:23" ht="12">
      <c r="S6782" s="505"/>
      <c r="T6782" s="505"/>
      <c r="U6782" s="505"/>
      <c r="V6782" s="505"/>
      <c r="W6782" s="505"/>
    </row>
    <row r="6783" spans="19:23" ht="12">
      <c r="S6783" s="505"/>
      <c r="T6783" s="505"/>
      <c r="U6783" s="505"/>
      <c r="V6783" s="505"/>
      <c r="W6783" s="505"/>
    </row>
    <row r="6784" spans="19:23" ht="12">
      <c r="S6784" s="505"/>
      <c r="T6784" s="505"/>
      <c r="U6784" s="505"/>
      <c r="V6784" s="505"/>
      <c r="W6784" s="505"/>
    </row>
    <row r="6785" spans="19:23" ht="12">
      <c r="S6785" s="505"/>
      <c r="T6785" s="505"/>
      <c r="U6785" s="505"/>
      <c r="V6785" s="505"/>
      <c r="W6785" s="505"/>
    </row>
    <row r="6786" spans="19:23" ht="12">
      <c r="S6786" s="505"/>
      <c r="T6786" s="505"/>
      <c r="U6786" s="505"/>
      <c r="V6786" s="505"/>
      <c r="W6786" s="505"/>
    </row>
    <row r="6787" spans="19:23" ht="12">
      <c r="S6787" s="505"/>
      <c r="T6787" s="505"/>
      <c r="U6787" s="505"/>
      <c r="V6787" s="505"/>
      <c r="W6787" s="505"/>
    </row>
    <row r="6788" spans="19:23" ht="12">
      <c r="S6788" s="505"/>
      <c r="T6788" s="505"/>
      <c r="U6788" s="505"/>
      <c r="V6788" s="505"/>
      <c r="W6788" s="505"/>
    </row>
    <row r="6789" spans="19:23" ht="12">
      <c r="S6789" s="505"/>
      <c r="T6789" s="505"/>
      <c r="U6789" s="505"/>
      <c r="V6789" s="505"/>
      <c r="W6789" s="505"/>
    </row>
    <row r="6790" spans="19:23" ht="12">
      <c r="S6790" s="505"/>
      <c r="T6790" s="505"/>
      <c r="U6790" s="505"/>
      <c r="V6790" s="505"/>
      <c r="W6790" s="505"/>
    </row>
    <row r="6791" spans="19:23" ht="12">
      <c r="S6791" s="505"/>
      <c r="T6791" s="505"/>
      <c r="U6791" s="505"/>
      <c r="V6791" s="505"/>
      <c r="W6791" s="505"/>
    </row>
    <row r="6792" spans="19:23" ht="12">
      <c r="S6792" s="505"/>
      <c r="T6792" s="505"/>
      <c r="U6792" s="505"/>
      <c r="V6792" s="505"/>
      <c r="W6792" s="505"/>
    </row>
    <row r="6793" spans="19:23" ht="12">
      <c r="S6793" s="505"/>
      <c r="T6793" s="505"/>
      <c r="U6793" s="505"/>
      <c r="V6793" s="505"/>
      <c r="W6793" s="505"/>
    </row>
    <row r="6794" spans="19:23" ht="12">
      <c r="S6794" s="505"/>
      <c r="T6794" s="505"/>
      <c r="U6794" s="505"/>
      <c r="V6794" s="505"/>
      <c r="W6794" s="505"/>
    </row>
    <row r="6795" spans="19:23" ht="12">
      <c r="S6795" s="505"/>
      <c r="T6795" s="505"/>
      <c r="U6795" s="505"/>
      <c r="V6795" s="505"/>
      <c r="W6795" s="505"/>
    </row>
    <row r="6796" spans="19:23" ht="12">
      <c r="S6796" s="505"/>
      <c r="T6796" s="505"/>
      <c r="U6796" s="505"/>
      <c r="V6796" s="505"/>
      <c r="W6796" s="505"/>
    </row>
    <row r="6797" spans="19:23" ht="12">
      <c r="S6797" s="505"/>
      <c r="T6797" s="505"/>
      <c r="U6797" s="505"/>
      <c r="V6797" s="505"/>
      <c r="W6797" s="505"/>
    </row>
    <row r="6798" spans="19:23" ht="12">
      <c r="S6798" s="505"/>
      <c r="T6798" s="505"/>
      <c r="U6798" s="505"/>
      <c r="V6798" s="505"/>
      <c r="W6798" s="505"/>
    </row>
    <row r="6799" spans="19:23" ht="12">
      <c r="S6799" s="505"/>
      <c r="T6799" s="505"/>
      <c r="U6799" s="505"/>
      <c r="V6799" s="505"/>
      <c r="W6799" s="505"/>
    </row>
    <row r="6800" spans="19:23" ht="12">
      <c r="S6800" s="505"/>
      <c r="T6800" s="505"/>
      <c r="U6800" s="505"/>
      <c r="V6800" s="505"/>
      <c r="W6800" s="505"/>
    </row>
    <row r="6801" spans="19:23" ht="12">
      <c r="S6801" s="505"/>
      <c r="T6801" s="505"/>
      <c r="U6801" s="505"/>
      <c r="V6801" s="505"/>
      <c r="W6801" s="505"/>
    </row>
    <row r="6802" spans="19:23" ht="12">
      <c r="S6802" s="505"/>
      <c r="T6802" s="505"/>
      <c r="U6802" s="505"/>
      <c r="V6802" s="505"/>
      <c r="W6802" s="505"/>
    </row>
    <row r="6803" spans="19:23" ht="12">
      <c r="S6803" s="505"/>
      <c r="T6803" s="505"/>
      <c r="U6803" s="505"/>
      <c r="V6803" s="505"/>
      <c r="W6803" s="505"/>
    </row>
    <row r="6804" spans="19:23" ht="12">
      <c r="S6804" s="505"/>
      <c r="T6804" s="505"/>
      <c r="U6804" s="505"/>
      <c r="V6804" s="505"/>
      <c r="W6804" s="505"/>
    </row>
    <row r="6805" spans="19:23" ht="12">
      <c r="S6805" s="505"/>
      <c r="T6805" s="505"/>
      <c r="U6805" s="505"/>
      <c r="V6805" s="505"/>
      <c r="W6805" s="505"/>
    </row>
    <row r="6806" spans="19:23" ht="12">
      <c r="S6806" s="505"/>
      <c r="T6806" s="505"/>
      <c r="U6806" s="505"/>
      <c r="V6806" s="505"/>
      <c r="W6806" s="505"/>
    </row>
    <row r="6807" spans="19:23" ht="12">
      <c r="S6807" s="505"/>
      <c r="T6807" s="505"/>
      <c r="U6807" s="505"/>
      <c r="V6807" s="505"/>
      <c r="W6807" s="505"/>
    </row>
    <row r="6808" spans="19:23" ht="12">
      <c r="S6808" s="505"/>
      <c r="T6808" s="505"/>
      <c r="U6808" s="505"/>
      <c r="V6808" s="505"/>
      <c r="W6808" s="505"/>
    </row>
    <row r="6809" spans="19:23" ht="12">
      <c r="S6809" s="505"/>
      <c r="T6809" s="505"/>
      <c r="U6809" s="505"/>
      <c r="V6809" s="505"/>
      <c r="W6809" s="505"/>
    </row>
    <row r="6810" spans="19:23" ht="12">
      <c r="S6810" s="505"/>
      <c r="T6810" s="505"/>
      <c r="U6810" s="505"/>
      <c r="V6810" s="505"/>
      <c r="W6810" s="505"/>
    </row>
    <row r="6811" spans="19:23" ht="12">
      <c r="S6811" s="505"/>
      <c r="T6811" s="505"/>
      <c r="U6811" s="505"/>
      <c r="V6811" s="505"/>
      <c r="W6811" s="505"/>
    </row>
    <row r="6812" spans="19:23" ht="12">
      <c r="S6812" s="505"/>
      <c r="T6812" s="505"/>
      <c r="U6812" s="505"/>
      <c r="V6812" s="505"/>
      <c r="W6812" s="505"/>
    </row>
    <row r="6813" spans="19:23" ht="12">
      <c r="S6813" s="505"/>
      <c r="T6813" s="505"/>
      <c r="U6813" s="505"/>
      <c r="V6813" s="505"/>
      <c r="W6813" s="505"/>
    </row>
    <row r="6814" spans="19:23" ht="12">
      <c r="S6814" s="505"/>
      <c r="T6814" s="505"/>
      <c r="U6814" s="505"/>
      <c r="V6814" s="505"/>
      <c r="W6814" s="505"/>
    </row>
    <row r="6815" spans="19:23" ht="12">
      <c r="S6815" s="505"/>
      <c r="T6815" s="505"/>
      <c r="U6815" s="505"/>
      <c r="V6815" s="505"/>
      <c r="W6815" s="505"/>
    </row>
    <row r="6816" spans="19:23" ht="12">
      <c r="S6816" s="505"/>
      <c r="T6816" s="505"/>
      <c r="U6816" s="505"/>
      <c r="V6816" s="505"/>
      <c r="W6816" s="505"/>
    </row>
    <row r="6817" spans="19:23" ht="12">
      <c r="S6817" s="505"/>
      <c r="T6817" s="505"/>
      <c r="U6817" s="505"/>
      <c r="V6817" s="505"/>
      <c r="W6817" s="505"/>
    </row>
    <row r="6818" spans="19:23" ht="12">
      <c r="S6818" s="505"/>
      <c r="T6818" s="505"/>
      <c r="U6818" s="505"/>
      <c r="V6818" s="505"/>
      <c r="W6818" s="505"/>
    </row>
    <row r="6819" spans="19:23" ht="12">
      <c r="S6819" s="505"/>
      <c r="T6819" s="505"/>
      <c r="U6819" s="505"/>
      <c r="V6819" s="505"/>
      <c r="W6819" s="505"/>
    </row>
    <row r="6820" spans="19:23" ht="12">
      <c r="S6820" s="505"/>
      <c r="T6820" s="505"/>
      <c r="U6820" s="505"/>
      <c r="V6820" s="505"/>
      <c r="W6820" s="505"/>
    </row>
    <row r="6821" spans="19:23" ht="12">
      <c r="S6821" s="505"/>
      <c r="T6821" s="505"/>
      <c r="U6821" s="505"/>
      <c r="V6821" s="505"/>
      <c r="W6821" s="505"/>
    </row>
    <row r="6822" spans="19:23" ht="12">
      <c r="S6822" s="505"/>
      <c r="T6822" s="505"/>
      <c r="U6822" s="505"/>
      <c r="V6822" s="505"/>
      <c r="W6822" s="505"/>
    </row>
    <row r="6823" spans="19:23" ht="12">
      <c r="S6823" s="505"/>
      <c r="T6823" s="505"/>
      <c r="U6823" s="505"/>
      <c r="V6823" s="505"/>
      <c r="W6823" s="505"/>
    </row>
    <row r="6824" spans="19:23" ht="12">
      <c r="S6824" s="505"/>
      <c r="T6824" s="505"/>
      <c r="U6824" s="505"/>
      <c r="V6824" s="505"/>
      <c r="W6824" s="505"/>
    </row>
    <row r="6825" spans="19:23" ht="12">
      <c r="S6825" s="505"/>
      <c r="T6825" s="505"/>
      <c r="U6825" s="505"/>
      <c r="V6825" s="505"/>
      <c r="W6825" s="505"/>
    </row>
    <row r="6826" spans="19:23" ht="12">
      <c r="S6826" s="505"/>
      <c r="T6826" s="505"/>
      <c r="U6826" s="505"/>
      <c r="V6826" s="505"/>
      <c r="W6826" s="505"/>
    </row>
    <row r="6827" spans="19:23" ht="12">
      <c r="S6827" s="505"/>
      <c r="T6827" s="505"/>
      <c r="U6827" s="505"/>
      <c r="V6827" s="505"/>
      <c r="W6827" s="505"/>
    </row>
    <row r="6828" spans="19:23" ht="12">
      <c r="S6828" s="505"/>
      <c r="T6828" s="505"/>
      <c r="U6828" s="505"/>
      <c r="V6828" s="505"/>
      <c r="W6828" s="505"/>
    </row>
    <row r="6829" spans="19:23" ht="12">
      <c r="S6829" s="505"/>
      <c r="T6829" s="505"/>
      <c r="U6829" s="505"/>
      <c r="V6829" s="505"/>
      <c r="W6829" s="505"/>
    </row>
    <row r="6830" spans="19:23" ht="12">
      <c r="S6830" s="505"/>
      <c r="T6830" s="505"/>
      <c r="U6830" s="505"/>
      <c r="V6830" s="505"/>
      <c r="W6830" s="505"/>
    </row>
    <row r="6831" spans="19:23" ht="12">
      <c r="S6831" s="505"/>
      <c r="T6831" s="505"/>
      <c r="U6831" s="505"/>
      <c r="V6831" s="505"/>
      <c r="W6831" s="505"/>
    </row>
    <row r="6832" spans="19:23" ht="12">
      <c r="S6832" s="505"/>
      <c r="T6832" s="505"/>
      <c r="U6832" s="505"/>
      <c r="V6832" s="505"/>
      <c r="W6832" s="505"/>
    </row>
    <row r="6833" spans="19:23" ht="12">
      <c r="S6833" s="505"/>
      <c r="T6833" s="505"/>
      <c r="U6833" s="505"/>
      <c r="V6833" s="505"/>
      <c r="W6833" s="505"/>
    </row>
    <row r="6834" spans="19:23" ht="12">
      <c r="S6834" s="505"/>
      <c r="T6834" s="505"/>
      <c r="U6834" s="505"/>
      <c r="V6834" s="505"/>
      <c r="W6834" s="505"/>
    </row>
    <row r="6835" spans="19:23" ht="12">
      <c r="S6835" s="505"/>
      <c r="T6835" s="505"/>
      <c r="U6835" s="505"/>
      <c r="V6835" s="505"/>
      <c r="W6835" s="505"/>
    </row>
    <row r="6836" spans="19:23" ht="12">
      <c r="S6836" s="505"/>
      <c r="T6836" s="505"/>
      <c r="U6836" s="505"/>
      <c r="V6836" s="505"/>
      <c r="W6836" s="505"/>
    </row>
    <row r="6837" spans="19:23" ht="12">
      <c r="S6837" s="505"/>
      <c r="T6837" s="505"/>
      <c r="U6837" s="505"/>
      <c r="V6837" s="505"/>
      <c r="W6837" s="505"/>
    </row>
    <row r="6838" spans="19:23" ht="12">
      <c r="S6838" s="505"/>
      <c r="T6838" s="505"/>
      <c r="U6838" s="505"/>
      <c r="V6838" s="505"/>
      <c r="W6838" s="505"/>
    </row>
    <row r="6839" spans="19:23" ht="12">
      <c r="S6839" s="505"/>
      <c r="T6839" s="505"/>
      <c r="U6839" s="505"/>
      <c r="V6839" s="505"/>
      <c r="W6839" s="505"/>
    </row>
    <row r="6840" spans="19:23" ht="12">
      <c r="S6840" s="505"/>
      <c r="T6840" s="505"/>
      <c r="U6840" s="505"/>
      <c r="V6840" s="505"/>
      <c r="W6840" s="505"/>
    </row>
    <row r="6841" spans="19:23" ht="12">
      <c r="S6841" s="505"/>
      <c r="T6841" s="505"/>
      <c r="U6841" s="505"/>
      <c r="V6841" s="505"/>
      <c r="W6841" s="505"/>
    </row>
    <row r="6842" spans="19:23" ht="12">
      <c r="S6842" s="505"/>
      <c r="T6842" s="505"/>
      <c r="U6842" s="505"/>
      <c r="V6842" s="505"/>
      <c r="W6842" s="505"/>
    </row>
    <row r="6843" spans="19:23" ht="12">
      <c r="S6843" s="505"/>
      <c r="T6843" s="505"/>
      <c r="U6843" s="505"/>
      <c r="V6843" s="505"/>
      <c r="W6843" s="505"/>
    </row>
    <row r="6844" spans="19:23" ht="12">
      <c r="S6844" s="505"/>
      <c r="T6844" s="505"/>
      <c r="U6844" s="505"/>
      <c r="V6844" s="505"/>
      <c r="W6844" s="505"/>
    </row>
    <row r="6845" spans="19:23" ht="12">
      <c r="S6845" s="505"/>
      <c r="T6845" s="505"/>
      <c r="U6845" s="505"/>
      <c r="V6845" s="505"/>
      <c r="W6845" s="505"/>
    </row>
    <row r="6846" spans="19:23" ht="12">
      <c r="S6846" s="505"/>
      <c r="T6846" s="505"/>
      <c r="U6846" s="505"/>
      <c r="V6846" s="505"/>
      <c r="W6846" s="505"/>
    </row>
    <row r="6847" spans="19:23" ht="12">
      <c r="S6847" s="505"/>
      <c r="T6847" s="505"/>
      <c r="U6847" s="505"/>
      <c r="V6847" s="505"/>
      <c r="W6847" s="505"/>
    </row>
    <row r="6848" spans="19:23" ht="12">
      <c r="S6848" s="505"/>
      <c r="T6848" s="505"/>
      <c r="U6848" s="505"/>
      <c r="V6848" s="505"/>
      <c r="W6848" s="505"/>
    </row>
    <row r="6849" spans="19:23" ht="12">
      <c r="S6849" s="505"/>
      <c r="T6849" s="505"/>
      <c r="U6849" s="505"/>
      <c r="V6849" s="505"/>
      <c r="W6849" s="505"/>
    </row>
    <row r="6850" spans="19:23" ht="12">
      <c r="S6850" s="505"/>
      <c r="T6850" s="505"/>
      <c r="U6850" s="505"/>
      <c r="V6850" s="505"/>
      <c r="W6850" s="505"/>
    </row>
    <row r="6851" spans="19:23" ht="12">
      <c r="S6851" s="505"/>
      <c r="T6851" s="505"/>
      <c r="U6851" s="505"/>
      <c r="V6851" s="505"/>
      <c r="W6851" s="505"/>
    </row>
    <row r="6852" spans="19:23" ht="12">
      <c r="S6852" s="505"/>
      <c r="T6852" s="505"/>
      <c r="U6852" s="505"/>
      <c r="V6852" s="505"/>
      <c r="W6852" s="505"/>
    </row>
    <row r="6853" spans="19:23" ht="12">
      <c r="S6853" s="505"/>
      <c r="T6853" s="505"/>
      <c r="U6853" s="505"/>
      <c r="V6853" s="505"/>
      <c r="W6853" s="505"/>
    </row>
    <row r="6854" spans="19:23" ht="12">
      <c r="S6854" s="505"/>
      <c r="T6854" s="505"/>
      <c r="U6854" s="505"/>
      <c r="V6854" s="505"/>
      <c r="W6854" s="505"/>
    </row>
    <row r="6855" spans="19:23" ht="12">
      <c r="S6855" s="505"/>
      <c r="T6855" s="505"/>
      <c r="U6855" s="505"/>
      <c r="V6855" s="505"/>
      <c r="W6855" s="505"/>
    </row>
    <row r="6856" spans="19:23" ht="12">
      <c r="S6856" s="505"/>
      <c r="T6856" s="505"/>
      <c r="U6856" s="505"/>
      <c r="V6856" s="505"/>
      <c r="W6856" s="505"/>
    </row>
    <row r="6857" spans="19:23" ht="12">
      <c r="S6857" s="505"/>
      <c r="T6857" s="505"/>
      <c r="U6857" s="505"/>
      <c r="V6857" s="505"/>
      <c r="W6857" s="505"/>
    </row>
    <row r="6858" spans="19:23" ht="12">
      <c r="S6858" s="505"/>
      <c r="T6858" s="505"/>
      <c r="U6858" s="505"/>
      <c r="V6858" s="505"/>
      <c r="W6858" s="505"/>
    </row>
    <row r="6859" spans="19:23" ht="12">
      <c r="S6859" s="505"/>
      <c r="T6859" s="505"/>
      <c r="U6859" s="505"/>
      <c r="V6859" s="505"/>
      <c r="W6859" s="505"/>
    </row>
    <row r="6860" spans="19:23" ht="12">
      <c r="S6860" s="505"/>
      <c r="T6860" s="505"/>
      <c r="U6860" s="505"/>
      <c r="V6860" s="505"/>
      <c r="W6860" s="505"/>
    </row>
    <row r="6861" spans="19:23" ht="12">
      <c r="S6861" s="505"/>
      <c r="T6861" s="505"/>
      <c r="U6861" s="505"/>
      <c r="V6861" s="505"/>
      <c r="W6861" s="505"/>
    </row>
    <row r="6862" spans="19:23" ht="12">
      <c r="S6862" s="505"/>
      <c r="T6862" s="505"/>
      <c r="U6862" s="505"/>
      <c r="V6862" s="505"/>
      <c r="W6862" s="505"/>
    </row>
    <row r="6863" spans="19:23" ht="12">
      <c r="S6863" s="505"/>
      <c r="T6863" s="505"/>
      <c r="U6863" s="505"/>
      <c r="V6863" s="505"/>
      <c r="W6863" s="505"/>
    </row>
    <row r="6864" spans="19:23" ht="12">
      <c r="S6864" s="505"/>
      <c r="T6864" s="505"/>
      <c r="U6864" s="505"/>
      <c r="V6864" s="505"/>
      <c r="W6864" s="505"/>
    </row>
    <row r="6865" spans="19:23" ht="12">
      <c r="S6865" s="505"/>
      <c r="T6865" s="505"/>
      <c r="U6865" s="505"/>
      <c r="V6865" s="505"/>
      <c r="W6865" s="505"/>
    </row>
    <row r="6866" spans="19:23" ht="12">
      <c r="S6866" s="505"/>
      <c r="T6866" s="505"/>
      <c r="U6866" s="505"/>
      <c r="V6866" s="505"/>
      <c r="W6866" s="505"/>
    </row>
    <row r="6867" spans="19:23" ht="12">
      <c r="S6867" s="505"/>
      <c r="T6867" s="505"/>
      <c r="U6867" s="505"/>
      <c r="V6867" s="505"/>
      <c r="W6867" s="505"/>
    </row>
    <row r="6868" spans="19:23" ht="12">
      <c r="S6868" s="505"/>
      <c r="T6868" s="505"/>
      <c r="U6868" s="505"/>
      <c r="V6868" s="505"/>
      <c r="W6868" s="505"/>
    </row>
    <row r="6869" spans="19:23" ht="12">
      <c r="S6869" s="505"/>
      <c r="T6869" s="505"/>
      <c r="U6869" s="505"/>
      <c r="V6869" s="505"/>
      <c r="W6869" s="505"/>
    </row>
    <row r="6870" spans="19:23" ht="12">
      <c r="S6870" s="505"/>
      <c r="T6870" s="505"/>
      <c r="U6870" s="505"/>
      <c r="V6870" s="505"/>
      <c r="W6870" s="505"/>
    </row>
    <row r="6871" spans="19:23" ht="12">
      <c r="S6871" s="505"/>
      <c r="T6871" s="505"/>
      <c r="U6871" s="505"/>
      <c r="V6871" s="505"/>
      <c r="W6871" s="505"/>
    </row>
    <row r="6872" spans="19:23" ht="12">
      <c r="S6872" s="505"/>
      <c r="T6872" s="505"/>
      <c r="U6872" s="505"/>
      <c r="V6872" s="505"/>
      <c r="W6872" s="505"/>
    </row>
    <row r="6873" spans="19:23" ht="12">
      <c r="S6873" s="505"/>
      <c r="T6873" s="505"/>
      <c r="U6873" s="505"/>
      <c r="V6873" s="505"/>
      <c r="W6873" s="505"/>
    </row>
    <row r="6874" spans="19:23" ht="12">
      <c r="S6874" s="505"/>
      <c r="T6874" s="505"/>
      <c r="U6874" s="505"/>
      <c r="V6874" s="505"/>
      <c r="W6874" s="505"/>
    </row>
    <row r="6875" spans="19:23" ht="12">
      <c r="S6875" s="505"/>
      <c r="T6875" s="505"/>
      <c r="U6875" s="505"/>
      <c r="V6875" s="505"/>
      <c r="W6875" s="505"/>
    </row>
    <row r="6876" spans="19:23" ht="12">
      <c r="S6876" s="505"/>
      <c r="T6876" s="505"/>
      <c r="U6876" s="505"/>
      <c r="V6876" s="505"/>
      <c r="W6876" s="505"/>
    </row>
    <row r="6877" spans="19:23" ht="12">
      <c r="S6877" s="505"/>
      <c r="T6877" s="505"/>
      <c r="U6877" s="505"/>
      <c r="V6877" s="505"/>
      <c r="W6877" s="505"/>
    </row>
    <row r="6878" spans="19:23" ht="12">
      <c r="S6878" s="505"/>
      <c r="T6878" s="505"/>
      <c r="U6878" s="505"/>
      <c r="V6878" s="505"/>
      <c r="W6878" s="505"/>
    </row>
    <row r="6879" spans="19:23" ht="12">
      <c r="S6879" s="505"/>
      <c r="T6879" s="505"/>
      <c r="U6879" s="505"/>
      <c r="V6879" s="505"/>
      <c r="W6879" s="505"/>
    </row>
    <row r="6880" spans="19:23" ht="12">
      <c r="S6880" s="505"/>
      <c r="T6880" s="505"/>
      <c r="U6880" s="505"/>
      <c r="V6880" s="505"/>
      <c r="W6880" s="505"/>
    </row>
    <row r="6881" spans="19:23" ht="12">
      <c r="S6881" s="505"/>
      <c r="T6881" s="505"/>
      <c r="U6881" s="505"/>
      <c r="V6881" s="505"/>
      <c r="W6881" s="505"/>
    </row>
    <row r="6882" spans="19:23" ht="12">
      <c r="S6882" s="505"/>
      <c r="T6882" s="505"/>
      <c r="U6882" s="505"/>
      <c r="V6882" s="505"/>
      <c r="W6882" s="505"/>
    </row>
    <row r="6883" spans="19:23" ht="12">
      <c r="S6883" s="505"/>
      <c r="T6883" s="505"/>
      <c r="U6883" s="505"/>
      <c r="V6883" s="505"/>
      <c r="W6883" s="505"/>
    </row>
    <row r="6884" spans="19:23" ht="12">
      <c r="S6884" s="505"/>
      <c r="T6884" s="505"/>
      <c r="U6884" s="505"/>
      <c r="V6884" s="505"/>
      <c r="W6884" s="505"/>
    </row>
    <row r="6885" spans="19:23" ht="12">
      <c r="S6885" s="505"/>
      <c r="T6885" s="505"/>
      <c r="U6885" s="505"/>
      <c r="V6885" s="505"/>
      <c r="W6885" s="505"/>
    </row>
    <row r="6886" spans="19:23" ht="12">
      <c r="S6886" s="505"/>
      <c r="T6886" s="505"/>
      <c r="U6886" s="505"/>
      <c r="V6886" s="505"/>
      <c r="W6886" s="505"/>
    </row>
    <row r="6887" spans="19:23" ht="12">
      <c r="S6887" s="505"/>
      <c r="T6887" s="505"/>
      <c r="U6887" s="505"/>
      <c r="V6887" s="505"/>
      <c r="W6887" s="505"/>
    </row>
    <row r="6888" spans="19:23" ht="12">
      <c r="S6888" s="505"/>
      <c r="T6888" s="505"/>
      <c r="U6888" s="505"/>
      <c r="V6888" s="505"/>
      <c r="W6888" s="505"/>
    </row>
    <row r="6889" spans="19:23" ht="12">
      <c r="S6889" s="505"/>
      <c r="T6889" s="505"/>
      <c r="U6889" s="505"/>
      <c r="V6889" s="505"/>
      <c r="W6889" s="505"/>
    </row>
    <row r="6890" spans="19:23" ht="12">
      <c r="S6890" s="505"/>
      <c r="T6890" s="505"/>
      <c r="U6890" s="505"/>
      <c r="V6890" s="505"/>
      <c r="W6890" s="505"/>
    </row>
    <row r="6891" spans="19:23" ht="12">
      <c r="S6891" s="505"/>
      <c r="T6891" s="505"/>
      <c r="U6891" s="505"/>
      <c r="V6891" s="505"/>
      <c r="W6891" s="505"/>
    </row>
    <row r="6892" spans="19:23" ht="12">
      <c r="S6892" s="505"/>
      <c r="T6892" s="505"/>
      <c r="U6892" s="505"/>
      <c r="V6892" s="505"/>
      <c r="W6892" s="505"/>
    </row>
    <row r="6893" spans="19:23" ht="12">
      <c r="S6893" s="505"/>
      <c r="T6893" s="505"/>
      <c r="U6893" s="505"/>
      <c r="V6893" s="505"/>
      <c r="W6893" s="505"/>
    </row>
    <row r="6894" spans="19:23" ht="12">
      <c r="S6894" s="505"/>
      <c r="T6894" s="505"/>
      <c r="U6894" s="505"/>
      <c r="V6894" s="505"/>
      <c r="W6894" s="505"/>
    </row>
    <row r="6895" spans="19:23" ht="12">
      <c r="S6895" s="505"/>
      <c r="T6895" s="505"/>
      <c r="U6895" s="505"/>
      <c r="V6895" s="505"/>
      <c r="W6895" s="505"/>
    </row>
    <row r="6896" spans="19:23" ht="12">
      <c r="S6896" s="505"/>
      <c r="T6896" s="505"/>
      <c r="U6896" s="505"/>
      <c r="V6896" s="505"/>
      <c r="W6896" s="505"/>
    </row>
    <row r="6897" spans="19:23" ht="12">
      <c r="S6897" s="505"/>
      <c r="T6897" s="505"/>
      <c r="U6897" s="505"/>
      <c r="V6897" s="505"/>
      <c r="W6897" s="505"/>
    </row>
    <row r="6898" spans="19:23" ht="12">
      <c r="S6898" s="505"/>
      <c r="T6898" s="505"/>
      <c r="U6898" s="505"/>
      <c r="V6898" s="505"/>
      <c r="W6898" s="505"/>
    </row>
    <row r="6899" spans="19:23" ht="12">
      <c r="S6899" s="505"/>
      <c r="T6899" s="505"/>
      <c r="U6899" s="505"/>
      <c r="V6899" s="505"/>
      <c r="W6899" s="505"/>
    </row>
    <row r="6900" spans="19:23" ht="12">
      <c r="S6900" s="505"/>
      <c r="T6900" s="505"/>
      <c r="U6900" s="505"/>
      <c r="V6900" s="505"/>
      <c r="W6900" s="505"/>
    </row>
    <row r="6901" spans="19:23" ht="12">
      <c r="S6901" s="505"/>
      <c r="T6901" s="505"/>
      <c r="U6901" s="505"/>
      <c r="V6901" s="505"/>
      <c r="W6901" s="505"/>
    </row>
    <row r="6902" spans="19:23" ht="12">
      <c r="S6902" s="505"/>
      <c r="T6902" s="505"/>
      <c r="U6902" s="505"/>
      <c r="V6902" s="505"/>
      <c r="W6902" s="505"/>
    </row>
    <row r="6903" spans="19:23" ht="12">
      <c r="S6903" s="505"/>
      <c r="T6903" s="505"/>
      <c r="U6903" s="505"/>
      <c r="V6903" s="505"/>
      <c r="W6903" s="505"/>
    </row>
    <row r="6904" spans="19:23" ht="12">
      <c r="S6904" s="505"/>
      <c r="T6904" s="505"/>
      <c r="U6904" s="505"/>
      <c r="V6904" s="505"/>
      <c r="W6904" s="505"/>
    </row>
    <row r="6905" spans="19:23" ht="12">
      <c r="S6905" s="505"/>
      <c r="T6905" s="505"/>
      <c r="U6905" s="505"/>
      <c r="V6905" s="505"/>
      <c r="W6905" s="505"/>
    </row>
    <row r="6906" spans="19:23" ht="12">
      <c r="S6906" s="505"/>
      <c r="T6906" s="505"/>
      <c r="U6906" s="505"/>
      <c r="V6906" s="505"/>
      <c r="W6906" s="505"/>
    </row>
    <row r="6907" spans="19:23" ht="12">
      <c r="S6907" s="505"/>
      <c r="T6907" s="505"/>
      <c r="U6907" s="505"/>
      <c r="V6907" s="505"/>
      <c r="W6907" s="505"/>
    </row>
    <row r="6908" spans="19:23" ht="12">
      <c r="S6908" s="505"/>
      <c r="T6908" s="505"/>
      <c r="U6908" s="505"/>
      <c r="V6908" s="505"/>
      <c r="W6908" s="505"/>
    </row>
    <row r="6909" spans="19:23" ht="12">
      <c r="S6909" s="505"/>
      <c r="T6909" s="505"/>
      <c r="U6909" s="505"/>
      <c r="V6909" s="505"/>
      <c r="W6909" s="505"/>
    </row>
    <row r="6910" spans="19:23" ht="12">
      <c r="S6910" s="505"/>
      <c r="T6910" s="505"/>
      <c r="U6910" s="505"/>
      <c r="V6910" s="505"/>
      <c r="W6910" s="505"/>
    </row>
    <row r="6911" spans="19:23" ht="12">
      <c r="S6911" s="505"/>
      <c r="T6911" s="505"/>
      <c r="U6911" s="505"/>
      <c r="V6911" s="505"/>
      <c r="W6911" s="505"/>
    </row>
    <row r="6912" spans="19:23" ht="12">
      <c r="S6912" s="505"/>
      <c r="T6912" s="505"/>
      <c r="U6912" s="505"/>
      <c r="V6912" s="505"/>
      <c r="W6912" s="505"/>
    </row>
    <row r="6913" spans="19:23" ht="12">
      <c r="S6913" s="505"/>
      <c r="T6913" s="505"/>
      <c r="U6913" s="505"/>
      <c r="V6913" s="505"/>
      <c r="W6913" s="505"/>
    </row>
    <row r="6914" spans="19:23" ht="12">
      <c r="S6914" s="505"/>
      <c r="T6914" s="505"/>
      <c r="U6914" s="505"/>
      <c r="V6914" s="505"/>
      <c r="W6914" s="505"/>
    </row>
    <row r="6915" spans="19:23" ht="12">
      <c r="S6915" s="505"/>
      <c r="T6915" s="505"/>
      <c r="U6915" s="505"/>
      <c r="V6915" s="505"/>
      <c r="W6915" s="505"/>
    </row>
    <row r="6916" spans="19:23" ht="12">
      <c r="S6916" s="505"/>
      <c r="T6916" s="505"/>
      <c r="U6916" s="505"/>
      <c r="V6916" s="505"/>
      <c r="W6916" s="505"/>
    </row>
    <row r="6917" spans="19:23" ht="12">
      <c r="S6917" s="505"/>
      <c r="T6917" s="505"/>
      <c r="U6917" s="505"/>
      <c r="V6917" s="505"/>
      <c r="W6917" s="505"/>
    </row>
    <row r="6918" spans="19:23" ht="12">
      <c r="S6918" s="505"/>
      <c r="T6918" s="505"/>
      <c r="U6918" s="505"/>
      <c r="V6918" s="505"/>
      <c r="W6918" s="505"/>
    </row>
    <row r="6919" spans="19:23" ht="12">
      <c r="S6919" s="505"/>
      <c r="T6919" s="505"/>
      <c r="U6919" s="505"/>
      <c r="V6919" s="505"/>
      <c r="W6919" s="505"/>
    </row>
    <row r="6920" spans="19:23" ht="12">
      <c r="S6920" s="505"/>
      <c r="T6920" s="505"/>
      <c r="U6920" s="505"/>
      <c r="V6920" s="505"/>
      <c r="W6920" s="505"/>
    </row>
    <row r="6921" spans="19:23" ht="12">
      <c r="S6921" s="505"/>
      <c r="T6921" s="505"/>
      <c r="U6921" s="505"/>
      <c r="V6921" s="505"/>
      <c r="W6921" s="505"/>
    </row>
    <row r="6922" spans="19:23" ht="12">
      <c r="S6922" s="505"/>
      <c r="T6922" s="505"/>
      <c r="U6922" s="505"/>
      <c r="V6922" s="505"/>
      <c r="W6922" s="505"/>
    </row>
    <row r="6923" spans="19:23" ht="12">
      <c r="S6923" s="505"/>
      <c r="T6923" s="505"/>
      <c r="U6923" s="505"/>
      <c r="V6923" s="505"/>
      <c r="W6923" s="505"/>
    </row>
    <row r="6924" spans="19:23" ht="12">
      <c r="S6924" s="505"/>
      <c r="T6924" s="505"/>
      <c r="U6924" s="505"/>
      <c r="V6924" s="505"/>
      <c r="W6924" s="505"/>
    </row>
    <row r="6925" spans="19:23" ht="12">
      <c r="S6925" s="505"/>
      <c r="T6925" s="505"/>
      <c r="U6925" s="505"/>
      <c r="V6925" s="505"/>
      <c r="W6925" s="505"/>
    </row>
    <row r="6926" spans="19:23" ht="12">
      <c r="S6926" s="505"/>
      <c r="T6926" s="505"/>
      <c r="U6926" s="505"/>
      <c r="V6926" s="505"/>
      <c r="W6926" s="505"/>
    </row>
    <row r="6927" spans="19:23" ht="12">
      <c r="S6927" s="505"/>
      <c r="T6927" s="505"/>
      <c r="U6927" s="505"/>
      <c r="V6927" s="505"/>
      <c r="W6927" s="505"/>
    </row>
    <row r="6928" spans="19:23" ht="12">
      <c r="S6928" s="505"/>
      <c r="T6928" s="505"/>
      <c r="U6928" s="505"/>
      <c r="V6928" s="505"/>
      <c r="W6928" s="505"/>
    </row>
    <row r="6929" spans="19:23" ht="12">
      <c r="S6929" s="505"/>
      <c r="T6929" s="505"/>
      <c r="U6929" s="505"/>
      <c r="V6929" s="505"/>
      <c r="W6929" s="505"/>
    </row>
    <row r="6930" spans="19:23" ht="12">
      <c r="S6930" s="505"/>
      <c r="T6930" s="505"/>
      <c r="U6930" s="505"/>
      <c r="V6930" s="505"/>
      <c r="W6930" s="505"/>
    </row>
    <row r="6931" spans="19:23" ht="12">
      <c r="S6931" s="505"/>
      <c r="T6931" s="505"/>
      <c r="U6931" s="505"/>
      <c r="V6931" s="505"/>
      <c r="W6931" s="505"/>
    </row>
    <row r="6932" spans="19:23" ht="12">
      <c r="S6932" s="505"/>
      <c r="T6932" s="505"/>
      <c r="U6932" s="505"/>
      <c r="V6932" s="505"/>
      <c r="W6932" s="505"/>
    </row>
    <row r="6933" spans="19:23" ht="12">
      <c r="S6933" s="505"/>
      <c r="T6933" s="505"/>
      <c r="U6933" s="505"/>
      <c r="V6933" s="505"/>
      <c r="W6933" s="505"/>
    </row>
    <row r="6934" spans="19:23" ht="12">
      <c r="S6934" s="505"/>
      <c r="T6934" s="505"/>
      <c r="U6934" s="505"/>
      <c r="V6934" s="505"/>
      <c r="W6934" s="505"/>
    </row>
    <row r="6935" spans="19:23" ht="12">
      <c r="S6935" s="505"/>
      <c r="T6935" s="505"/>
      <c r="U6935" s="505"/>
      <c r="V6935" s="505"/>
      <c r="W6935" s="505"/>
    </row>
    <row r="6936" spans="19:23" ht="12">
      <c r="S6936" s="505"/>
      <c r="T6936" s="505"/>
      <c r="U6936" s="505"/>
      <c r="V6936" s="505"/>
      <c r="W6936" s="505"/>
    </row>
    <row r="6937" spans="19:23" ht="12">
      <c r="S6937" s="505"/>
      <c r="T6937" s="505"/>
      <c r="U6937" s="505"/>
      <c r="V6937" s="505"/>
      <c r="W6937" s="505"/>
    </row>
    <row r="6938" spans="19:23" ht="12">
      <c r="S6938" s="505"/>
      <c r="T6938" s="505"/>
      <c r="U6938" s="505"/>
      <c r="V6938" s="505"/>
      <c r="W6938" s="505"/>
    </row>
    <row r="6939" spans="19:23" ht="12">
      <c r="S6939" s="505"/>
      <c r="T6939" s="505"/>
      <c r="U6939" s="505"/>
      <c r="V6939" s="505"/>
      <c r="W6939" s="505"/>
    </row>
    <row r="6940" spans="19:23" ht="12">
      <c r="S6940" s="505"/>
      <c r="T6940" s="505"/>
      <c r="U6940" s="505"/>
      <c r="V6940" s="505"/>
      <c r="W6940" s="505"/>
    </row>
    <row r="6941" spans="19:23" ht="12">
      <c r="S6941" s="505"/>
      <c r="T6941" s="505"/>
      <c r="U6941" s="505"/>
      <c r="V6941" s="505"/>
      <c r="W6941" s="505"/>
    </row>
    <row r="6942" spans="19:23" ht="12">
      <c r="S6942" s="505"/>
      <c r="T6942" s="505"/>
      <c r="U6942" s="505"/>
      <c r="V6942" s="505"/>
      <c r="W6942" s="505"/>
    </row>
    <row r="6943" spans="19:23" ht="12">
      <c r="S6943" s="505"/>
      <c r="T6943" s="505"/>
      <c r="U6943" s="505"/>
      <c r="V6943" s="505"/>
      <c r="W6943" s="505"/>
    </row>
    <row r="6944" spans="19:23" ht="12">
      <c r="S6944" s="505"/>
      <c r="T6944" s="505"/>
      <c r="U6944" s="505"/>
      <c r="V6944" s="505"/>
      <c r="W6944" s="505"/>
    </row>
    <row r="6945" spans="19:23" ht="12">
      <c r="S6945" s="505"/>
      <c r="T6945" s="505"/>
      <c r="U6945" s="505"/>
      <c r="V6945" s="505"/>
      <c r="W6945" s="505"/>
    </row>
    <row r="6946" spans="19:23" ht="12">
      <c r="S6946" s="505"/>
      <c r="T6946" s="505"/>
      <c r="U6946" s="505"/>
      <c r="V6946" s="505"/>
      <c r="W6946" s="505"/>
    </row>
    <row r="6947" spans="19:23" ht="12">
      <c r="S6947" s="505"/>
      <c r="T6947" s="505"/>
      <c r="U6947" s="505"/>
      <c r="V6947" s="505"/>
      <c r="W6947" s="505"/>
    </row>
    <row r="6948" spans="19:23" ht="12">
      <c r="S6948" s="505"/>
      <c r="T6948" s="505"/>
      <c r="U6948" s="505"/>
      <c r="V6948" s="505"/>
      <c r="W6948" s="505"/>
    </row>
    <row r="6949" spans="19:23" ht="12">
      <c r="S6949" s="505"/>
      <c r="T6949" s="505"/>
      <c r="U6949" s="505"/>
      <c r="V6949" s="505"/>
      <c r="W6949" s="505"/>
    </row>
    <row r="6950" spans="19:23" ht="12">
      <c r="S6950" s="505"/>
      <c r="T6950" s="505"/>
      <c r="U6950" s="505"/>
      <c r="V6950" s="505"/>
      <c r="W6950" s="505"/>
    </row>
    <row r="6951" spans="19:23" ht="12">
      <c r="S6951" s="505"/>
      <c r="T6951" s="505"/>
      <c r="U6951" s="505"/>
      <c r="V6951" s="505"/>
      <c r="W6951" s="505"/>
    </row>
    <row r="6952" spans="19:23" ht="12">
      <c r="S6952" s="505"/>
      <c r="T6952" s="505"/>
      <c r="U6952" s="505"/>
      <c r="V6952" s="505"/>
      <c r="W6952" s="505"/>
    </row>
    <row r="6953" spans="19:23" ht="12">
      <c r="S6953" s="505"/>
      <c r="T6953" s="505"/>
      <c r="U6953" s="505"/>
      <c r="V6953" s="505"/>
      <c r="W6953" s="505"/>
    </row>
    <row r="6954" spans="19:23" ht="12">
      <c r="S6954" s="505"/>
      <c r="T6954" s="505"/>
      <c r="U6954" s="505"/>
      <c r="V6954" s="505"/>
      <c r="W6954" s="505"/>
    </row>
    <row r="6955" spans="19:23" ht="12">
      <c r="S6955" s="505"/>
      <c r="T6955" s="505"/>
      <c r="U6955" s="505"/>
      <c r="V6955" s="505"/>
      <c r="W6955" s="505"/>
    </row>
    <row r="6956" spans="19:23" ht="12">
      <c r="S6956" s="505"/>
      <c r="T6956" s="505"/>
      <c r="U6956" s="505"/>
      <c r="V6956" s="505"/>
      <c r="W6956" s="505"/>
    </row>
    <row r="6957" spans="19:23" ht="12">
      <c r="S6957" s="505"/>
      <c r="T6957" s="505"/>
      <c r="U6957" s="505"/>
      <c r="V6957" s="505"/>
      <c r="W6957" s="505"/>
    </row>
    <row r="6958" spans="19:23" ht="12">
      <c r="S6958" s="505"/>
      <c r="T6958" s="505"/>
      <c r="U6958" s="505"/>
      <c r="V6958" s="505"/>
      <c r="W6958" s="505"/>
    </row>
    <row r="6959" spans="19:23" ht="12">
      <c r="S6959" s="505"/>
      <c r="T6959" s="505"/>
      <c r="U6959" s="505"/>
      <c r="V6959" s="505"/>
      <c r="W6959" s="505"/>
    </row>
    <row r="6960" spans="19:23" ht="12">
      <c r="S6960" s="505"/>
      <c r="T6960" s="505"/>
      <c r="U6960" s="505"/>
      <c r="V6960" s="505"/>
      <c r="W6960" s="505"/>
    </row>
    <row r="6961" spans="19:23" ht="12">
      <c r="S6961" s="505"/>
      <c r="T6961" s="505"/>
      <c r="U6961" s="505"/>
      <c r="V6961" s="505"/>
      <c r="W6961" s="505"/>
    </row>
    <row r="6962" spans="19:23" ht="12">
      <c r="S6962" s="505"/>
      <c r="T6962" s="505"/>
      <c r="U6962" s="505"/>
      <c r="V6962" s="505"/>
      <c r="W6962" s="505"/>
    </row>
    <row r="6963" spans="19:23" ht="12">
      <c r="S6963" s="505"/>
      <c r="T6963" s="505"/>
      <c r="U6963" s="505"/>
      <c r="V6963" s="505"/>
      <c r="W6963" s="505"/>
    </row>
    <row r="6964" spans="19:23" ht="12">
      <c r="S6964" s="505"/>
      <c r="T6964" s="505"/>
      <c r="U6964" s="505"/>
      <c r="V6964" s="505"/>
      <c r="W6964" s="505"/>
    </row>
    <row r="6965" spans="19:23" ht="12">
      <c r="S6965" s="505"/>
      <c r="T6965" s="505"/>
      <c r="U6965" s="505"/>
      <c r="V6965" s="505"/>
      <c r="W6965" s="505"/>
    </row>
    <row r="6966" spans="19:23" ht="12">
      <c r="S6966" s="505"/>
      <c r="T6966" s="505"/>
      <c r="U6966" s="505"/>
      <c r="V6966" s="505"/>
      <c r="W6966" s="505"/>
    </row>
    <row r="6967" spans="19:23" ht="12">
      <c r="S6967" s="505"/>
      <c r="T6967" s="505"/>
      <c r="U6967" s="505"/>
      <c r="V6967" s="505"/>
      <c r="W6967" s="505"/>
    </row>
    <row r="6968" spans="19:23" ht="12">
      <c r="S6968" s="505"/>
      <c r="T6968" s="505"/>
      <c r="U6968" s="505"/>
      <c r="V6968" s="505"/>
      <c r="W6968" s="505"/>
    </row>
    <row r="6969" spans="19:23" ht="12">
      <c r="S6969" s="505"/>
      <c r="T6969" s="505"/>
      <c r="U6969" s="505"/>
      <c r="V6969" s="505"/>
      <c r="W6969" s="505"/>
    </row>
    <row r="6970" spans="19:23" ht="12">
      <c r="S6970" s="505"/>
      <c r="T6970" s="505"/>
      <c r="U6970" s="505"/>
      <c r="V6970" s="505"/>
      <c r="W6970" s="505"/>
    </row>
    <row r="6971" spans="19:23" ht="12">
      <c r="S6971" s="505"/>
      <c r="T6971" s="505"/>
      <c r="U6971" s="505"/>
      <c r="V6971" s="505"/>
      <c r="W6971" s="505"/>
    </row>
    <row r="6972" spans="19:23" ht="12">
      <c r="S6972" s="505"/>
      <c r="T6972" s="505"/>
      <c r="U6972" s="505"/>
      <c r="V6972" s="505"/>
      <c r="W6972" s="505"/>
    </row>
    <row r="6973" spans="19:23" ht="12">
      <c r="S6973" s="505"/>
      <c r="T6973" s="505"/>
      <c r="U6973" s="505"/>
      <c r="V6973" s="505"/>
      <c r="W6973" s="505"/>
    </row>
    <row r="6974" spans="19:23" ht="12">
      <c r="S6974" s="505"/>
      <c r="T6974" s="505"/>
      <c r="U6974" s="505"/>
      <c r="V6974" s="505"/>
      <c r="W6974" s="505"/>
    </row>
    <row r="6975" spans="19:23" ht="12">
      <c r="S6975" s="505"/>
      <c r="T6975" s="505"/>
      <c r="U6975" s="505"/>
      <c r="V6975" s="505"/>
      <c r="W6975" s="505"/>
    </row>
    <row r="6976" spans="19:23" ht="12">
      <c r="S6976" s="505"/>
      <c r="T6976" s="505"/>
      <c r="U6976" s="505"/>
      <c r="V6976" s="505"/>
      <c r="W6976" s="505"/>
    </row>
    <row r="6977" spans="19:23" ht="12">
      <c r="S6977" s="505"/>
      <c r="T6977" s="505"/>
      <c r="U6977" s="505"/>
      <c r="V6977" s="505"/>
      <c r="W6977" s="505"/>
    </row>
    <row r="6978" spans="19:23" ht="12">
      <c r="S6978" s="505"/>
      <c r="T6978" s="505"/>
      <c r="U6978" s="505"/>
      <c r="V6978" s="505"/>
      <c r="W6978" s="505"/>
    </row>
    <row r="6979" spans="19:23" ht="12">
      <c r="S6979" s="505"/>
      <c r="T6979" s="505"/>
      <c r="U6979" s="505"/>
      <c r="V6979" s="505"/>
      <c r="W6979" s="505"/>
    </row>
    <row r="6980" spans="19:23" ht="12">
      <c r="S6980" s="505"/>
      <c r="T6980" s="505"/>
      <c r="U6980" s="505"/>
      <c r="V6980" s="505"/>
      <c r="W6980" s="505"/>
    </row>
    <row r="6981" spans="19:23" ht="12">
      <c r="S6981" s="505"/>
      <c r="T6981" s="505"/>
      <c r="U6981" s="505"/>
      <c r="V6981" s="505"/>
      <c r="W6981" s="505"/>
    </row>
    <row r="6982" spans="19:23" ht="12">
      <c r="S6982" s="505"/>
      <c r="T6982" s="505"/>
      <c r="U6982" s="505"/>
      <c r="V6982" s="505"/>
      <c r="W6982" s="505"/>
    </row>
    <row r="6983" spans="19:23" ht="12">
      <c r="S6983" s="505"/>
      <c r="T6983" s="505"/>
      <c r="U6983" s="505"/>
      <c r="V6983" s="505"/>
      <c r="W6983" s="505"/>
    </row>
    <row r="6984" spans="19:23" ht="12">
      <c r="S6984" s="505"/>
      <c r="T6984" s="505"/>
      <c r="U6984" s="505"/>
      <c r="V6984" s="505"/>
      <c r="W6984" s="505"/>
    </row>
    <row r="6985" spans="19:23" ht="12">
      <c r="S6985" s="505"/>
      <c r="T6985" s="505"/>
      <c r="U6985" s="505"/>
      <c r="V6985" s="505"/>
      <c r="W6985" s="505"/>
    </row>
    <row r="6986" spans="19:23" ht="12">
      <c r="S6986" s="505"/>
      <c r="T6986" s="505"/>
      <c r="U6986" s="505"/>
      <c r="V6986" s="505"/>
      <c r="W6986" s="505"/>
    </row>
    <row r="6987" spans="19:23" ht="12">
      <c r="S6987" s="505"/>
      <c r="T6987" s="505"/>
      <c r="U6987" s="505"/>
      <c r="V6987" s="505"/>
      <c r="W6987" s="505"/>
    </row>
    <row r="6988" spans="19:23" ht="12">
      <c r="S6988" s="505"/>
      <c r="T6988" s="505"/>
      <c r="U6988" s="505"/>
      <c r="V6988" s="505"/>
      <c r="W6988" s="505"/>
    </row>
    <row r="6989" spans="19:23" ht="12">
      <c r="S6989" s="505"/>
      <c r="T6989" s="505"/>
      <c r="U6989" s="505"/>
      <c r="V6989" s="505"/>
      <c r="W6989" s="505"/>
    </row>
    <row r="6990" spans="19:23" ht="12">
      <c r="S6990" s="505"/>
      <c r="T6990" s="505"/>
      <c r="U6990" s="505"/>
      <c r="V6990" s="505"/>
      <c r="W6990" s="505"/>
    </row>
    <row r="6991" spans="19:23" ht="12">
      <c r="S6991" s="505"/>
      <c r="T6991" s="505"/>
      <c r="U6991" s="505"/>
      <c r="V6991" s="505"/>
      <c r="W6991" s="505"/>
    </row>
    <row r="6992" spans="19:23" ht="12">
      <c r="S6992" s="505"/>
      <c r="T6992" s="505"/>
      <c r="U6992" s="505"/>
      <c r="V6992" s="505"/>
      <c r="W6992" s="505"/>
    </row>
    <row r="6993" spans="19:23" ht="12">
      <c r="S6993" s="505"/>
      <c r="T6993" s="505"/>
      <c r="U6993" s="505"/>
      <c r="V6993" s="505"/>
      <c r="W6993" s="505"/>
    </row>
    <row r="6994" spans="19:23" ht="12">
      <c r="S6994" s="505"/>
      <c r="T6994" s="505"/>
      <c r="U6994" s="505"/>
      <c r="V6994" s="505"/>
      <c r="W6994" s="505"/>
    </row>
    <row r="6995" spans="19:23" ht="12">
      <c r="S6995" s="505"/>
      <c r="T6995" s="505"/>
      <c r="U6995" s="505"/>
      <c r="V6995" s="505"/>
      <c r="W6995" s="505"/>
    </row>
    <row r="6996" spans="19:23" ht="12">
      <c r="S6996" s="505"/>
      <c r="T6996" s="505"/>
      <c r="U6996" s="505"/>
      <c r="V6996" s="505"/>
      <c r="W6996" s="505"/>
    </row>
    <row r="6997" spans="19:23" ht="12">
      <c r="S6997" s="505"/>
      <c r="T6997" s="505"/>
      <c r="U6997" s="505"/>
      <c r="V6997" s="505"/>
      <c r="W6997" s="505"/>
    </row>
    <row r="6998" spans="19:23" ht="12">
      <c r="S6998" s="505"/>
      <c r="T6998" s="505"/>
      <c r="U6998" s="505"/>
      <c r="V6998" s="505"/>
      <c r="W6998" s="505"/>
    </row>
    <row r="6999" spans="19:23" ht="12">
      <c r="S6999" s="505"/>
      <c r="T6999" s="505"/>
      <c r="U6999" s="505"/>
      <c r="V6999" s="505"/>
      <c r="W6999" s="505"/>
    </row>
    <row r="7000" spans="19:23" ht="12">
      <c r="S7000" s="505"/>
      <c r="T7000" s="505"/>
      <c r="U7000" s="505"/>
      <c r="V7000" s="505"/>
      <c r="W7000" s="505"/>
    </row>
    <row r="7001" spans="19:23" ht="12">
      <c r="S7001" s="505"/>
      <c r="T7001" s="505"/>
      <c r="U7001" s="505"/>
      <c r="V7001" s="505"/>
      <c r="W7001" s="505"/>
    </row>
    <row r="7002" spans="19:23" ht="12">
      <c r="S7002" s="505"/>
      <c r="T7002" s="505"/>
      <c r="U7002" s="505"/>
      <c r="V7002" s="505"/>
      <c r="W7002" s="505"/>
    </row>
    <row r="7003" spans="19:23" ht="12">
      <c r="S7003" s="505"/>
      <c r="T7003" s="505"/>
      <c r="U7003" s="505"/>
      <c r="V7003" s="505"/>
      <c r="W7003" s="505"/>
    </row>
    <row r="7004" spans="19:23" ht="12">
      <c r="S7004" s="505"/>
      <c r="T7004" s="505"/>
      <c r="U7004" s="505"/>
      <c r="V7004" s="505"/>
      <c r="W7004" s="505"/>
    </row>
    <row r="7005" spans="19:23" ht="12">
      <c r="S7005" s="505"/>
      <c r="T7005" s="505"/>
      <c r="U7005" s="505"/>
      <c r="V7005" s="505"/>
      <c r="W7005" s="505"/>
    </row>
    <row r="7006" spans="19:23" ht="12">
      <c r="S7006" s="505"/>
      <c r="T7006" s="505"/>
      <c r="U7006" s="505"/>
      <c r="V7006" s="505"/>
      <c r="W7006" s="505"/>
    </row>
    <row r="7007" spans="19:23" ht="12">
      <c r="S7007" s="505"/>
      <c r="T7007" s="505"/>
      <c r="U7007" s="505"/>
      <c r="V7007" s="505"/>
      <c r="W7007" s="505"/>
    </row>
    <row r="7008" spans="19:23" ht="12">
      <c r="S7008" s="505"/>
      <c r="T7008" s="505"/>
      <c r="U7008" s="505"/>
      <c r="V7008" s="505"/>
      <c r="W7008" s="505"/>
    </row>
    <row r="7009" spans="19:23" ht="12">
      <c r="S7009" s="505"/>
      <c r="T7009" s="505"/>
      <c r="U7009" s="505"/>
      <c r="V7009" s="505"/>
      <c r="W7009" s="505"/>
    </row>
    <row r="7010" spans="19:23" ht="12">
      <c r="S7010" s="505"/>
      <c r="T7010" s="505"/>
      <c r="U7010" s="505"/>
      <c r="V7010" s="505"/>
      <c r="W7010" s="505"/>
    </row>
    <row r="7011" spans="19:23" ht="12">
      <c r="S7011" s="505"/>
      <c r="T7011" s="505"/>
      <c r="U7011" s="505"/>
      <c r="V7011" s="505"/>
      <c r="W7011" s="505"/>
    </row>
    <row r="7012" spans="19:23" ht="12">
      <c r="S7012" s="505"/>
      <c r="T7012" s="505"/>
      <c r="U7012" s="505"/>
      <c r="V7012" s="505"/>
      <c r="W7012" s="505"/>
    </row>
    <row r="7013" spans="19:23" ht="12">
      <c r="S7013" s="505"/>
      <c r="T7013" s="505"/>
      <c r="U7013" s="505"/>
      <c r="V7013" s="505"/>
      <c r="W7013" s="505"/>
    </row>
    <row r="7014" spans="19:23" ht="12">
      <c r="S7014" s="505"/>
      <c r="T7014" s="505"/>
      <c r="U7014" s="505"/>
      <c r="V7014" s="505"/>
      <c r="W7014" s="505"/>
    </row>
    <row r="7015" spans="19:23" ht="12">
      <c r="S7015" s="505"/>
      <c r="T7015" s="505"/>
      <c r="U7015" s="505"/>
      <c r="V7015" s="505"/>
      <c r="W7015" s="505"/>
    </row>
    <row r="7016" spans="19:23" ht="12">
      <c r="S7016" s="505"/>
      <c r="T7016" s="505"/>
      <c r="U7016" s="505"/>
      <c r="V7016" s="505"/>
      <c r="W7016" s="505"/>
    </row>
    <row r="7017" spans="19:23" ht="12">
      <c r="S7017" s="505"/>
      <c r="T7017" s="505"/>
      <c r="U7017" s="505"/>
      <c r="V7017" s="505"/>
      <c r="W7017" s="505"/>
    </row>
    <row r="7018" spans="19:23" ht="12">
      <c r="S7018" s="505"/>
      <c r="T7018" s="505"/>
      <c r="U7018" s="505"/>
      <c r="V7018" s="505"/>
      <c r="W7018" s="505"/>
    </row>
    <row r="7019" spans="19:23" ht="12">
      <c r="S7019" s="505"/>
      <c r="T7019" s="505"/>
      <c r="U7019" s="505"/>
      <c r="V7019" s="505"/>
      <c r="W7019" s="505"/>
    </row>
    <row r="7020" spans="19:23" ht="12">
      <c r="S7020" s="505"/>
      <c r="T7020" s="505"/>
      <c r="U7020" s="505"/>
      <c r="V7020" s="505"/>
      <c r="W7020" s="505"/>
    </row>
    <row r="7021" spans="19:23" ht="12">
      <c r="S7021" s="505"/>
      <c r="T7021" s="505"/>
      <c r="U7021" s="505"/>
      <c r="V7021" s="505"/>
      <c r="W7021" s="505"/>
    </row>
    <row r="7022" spans="19:23" ht="12">
      <c r="S7022" s="505"/>
      <c r="T7022" s="505"/>
      <c r="U7022" s="505"/>
      <c r="V7022" s="505"/>
      <c r="W7022" s="505"/>
    </row>
    <row r="7023" spans="19:23" ht="12">
      <c r="S7023" s="505"/>
      <c r="T7023" s="505"/>
      <c r="U7023" s="505"/>
      <c r="V7023" s="505"/>
      <c r="W7023" s="505"/>
    </row>
    <row r="7024" spans="19:23" ht="12">
      <c r="S7024" s="505"/>
      <c r="T7024" s="505"/>
      <c r="U7024" s="505"/>
      <c r="V7024" s="505"/>
      <c r="W7024" s="505"/>
    </row>
    <row r="7025" spans="19:23" ht="12">
      <c r="S7025" s="505"/>
      <c r="T7025" s="505"/>
      <c r="U7025" s="505"/>
      <c r="V7025" s="505"/>
      <c r="W7025" s="505"/>
    </row>
    <row r="7026" spans="19:23" ht="12">
      <c r="S7026" s="505"/>
      <c r="T7026" s="505"/>
      <c r="U7026" s="505"/>
      <c r="V7026" s="505"/>
      <c r="W7026" s="505"/>
    </row>
    <row r="7027" spans="19:23" ht="12">
      <c r="S7027" s="505"/>
      <c r="T7027" s="505"/>
      <c r="U7027" s="505"/>
      <c r="V7027" s="505"/>
      <c r="W7027" s="505"/>
    </row>
    <row r="7028" spans="19:23" ht="12">
      <c r="S7028" s="505"/>
      <c r="T7028" s="505"/>
      <c r="U7028" s="505"/>
      <c r="V7028" s="505"/>
      <c r="W7028" s="505"/>
    </row>
    <row r="7029" spans="19:23" ht="12">
      <c r="S7029" s="505"/>
      <c r="T7029" s="505"/>
      <c r="U7029" s="505"/>
      <c r="V7029" s="505"/>
      <c r="W7029" s="505"/>
    </row>
    <row r="7030" spans="19:23" ht="12">
      <c r="S7030" s="505"/>
      <c r="T7030" s="505"/>
      <c r="U7030" s="505"/>
      <c r="V7030" s="505"/>
      <c r="W7030" s="505"/>
    </row>
    <row r="7031" spans="19:23" ht="12">
      <c r="S7031" s="505"/>
      <c r="T7031" s="505"/>
      <c r="U7031" s="505"/>
      <c r="V7031" s="505"/>
      <c r="W7031" s="505"/>
    </row>
    <row r="7032" spans="19:23" ht="12">
      <c r="S7032" s="505"/>
      <c r="T7032" s="505"/>
      <c r="U7032" s="505"/>
      <c r="V7032" s="505"/>
      <c r="W7032" s="505"/>
    </row>
    <row r="7033" spans="19:23" ht="12">
      <c r="S7033" s="505"/>
      <c r="T7033" s="505"/>
      <c r="U7033" s="505"/>
      <c r="V7033" s="505"/>
      <c r="W7033" s="505"/>
    </row>
    <row r="7034" spans="19:23" ht="12">
      <c r="S7034" s="505"/>
      <c r="T7034" s="505"/>
      <c r="U7034" s="505"/>
      <c r="V7034" s="505"/>
      <c r="W7034" s="505"/>
    </row>
    <row r="7035" spans="19:23" ht="12">
      <c r="S7035" s="505"/>
      <c r="T7035" s="505"/>
      <c r="U7035" s="505"/>
      <c r="V7035" s="505"/>
      <c r="W7035" s="505"/>
    </row>
    <row r="7036" spans="19:23" ht="12">
      <c r="S7036" s="505"/>
      <c r="T7036" s="505"/>
      <c r="U7036" s="505"/>
      <c r="V7036" s="505"/>
      <c r="W7036" s="505"/>
    </row>
    <row r="7037" spans="19:23" ht="12">
      <c r="S7037" s="505"/>
      <c r="T7037" s="505"/>
      <c r="U7037" s="505"/>
      <c r="V7037" s="505"/>
      <c r="W7037" s="505"/>
    </row>
    <row r="7038" spans="19:23" ht="12">
      <c r="S7038" s="505"/>
      <c r="T7038" s="505"/>
      <c r="U7038" s="505"/>
      <c r="V7038" s="505"/>
      <c r="W7038" s="505"/>
    </row>
    <row r="7039" spans="19:23" ht="12">
      <c r="S7039" s="505"/>
      <c r="T7039" s="505"/>
      <c r="U7039" s="505"/>
      <c r="V7039" s="505"/>
      <c r="W7039" s="505"/>
    </row>
    <row r="7040" spans="19:23" ht="12">
      <c r="S7040" s="505"/>
      <c r="T7040" s="505"/>
      <c r="U7040" s="505"/>
      <c r="V7040" s="505"/>
      <c r="W7040" s="505"/>
    </row>
    <row r="7041" spans="19:23" ht="12">
      <c r="S7041" s="505"/>
      <c r="T7041" s="505"/>
      <c r="U7041" s="505"/>
      <c r="V7041" s="505"/>
      <c r="W7041" s="505"/>
    </row>
    <row r="7042" spans="19:23" ht="12">
      <c r="S7042" s="505"/>
      <c r="T7042" s="505"/>
      <c r="U7042" s="505"/>
      <c r="V7042" s="505"/>
      <c r="W7042" s="505"/>
    </row>
    <row r="7043" spans="19:23" ht="12">
      <c r="S7043" s="505"/>
      <c r="T7043" s="505"/>
      <c r="U7043" s="505"/>
      <c r="V7043" s="505"/>
      <c r="W7043" s="505"/>
    </row>
    <row r="7044" spans="19:23" ht="12">
      <c r="S7044" s="505"/>
      <c r="T7044" s="505"/>
      <c r="U7044" s="505"/>
      <c r="V7044" s="505"/>
      <c r="W7044" s="505"/>
    </row>
    <row r="7045" spans="19:23" ht="12">
      <c r="S7045" s="505"/>
      <c r="T7045" s="505"/>
      <c r="U7045" s="505"/>
      <c r="V7045" s="505"/>
      <c r="W7045" s="505"/>
    </row>
    <row r="7046" spans="19:23" ht="12">
      <c r="S7046" s="505"/>
      <c r="T7046" s="505"/>
      <c r="U7046" s="505"/>
      <c r="V7046" s="505"/>
      <c r="W7046" s="505"/>
    </row>
    <row r="7047" spans="19:23" ht="12">
      <c r="S7047" s="505"/>
      <c r="T7047" s="505"/>
      <c r="U7047" s="505"/>
      <c r="V7047" s="505"/>
      <c r="W7047" s="505"/>
    </row>
    <row r="7048" spans="19:23" ht="12">
      <c r="S7048" s="505"/>
      <c r="T7048" s="505"/>
      <c r="U7048" s="505"/>
      <c r="V7048" s="505"/>
      <c r="W7048" s="505"/>
    </row>
    <row r="7049" spans="19:23" ht="12">
      <c r="S7049" s="505"/>
      <c r="T7049" s="505"/>
      <c r="U7049" s="505"/>
      <c r="V7049" s="505"/>
      <c r="W7049" s="505"/>
    </row>
    <row r="7050" spans="19:23" ht="12">
      <c r="S7050" s="505"/>
      <c r="T7050" s="505"/>
      <c r="U7050" s="505"/>
      <c r="V7050" s="505"/>
      <c r="W7050" s="505"/>
    </row>
    <row r="7051" spans="19:23" ht="12">
      <c r="S7051" s="505"/>
      <c r="T7051" s="505"/>
      <c r="U7051" s="505"/>
      <c r="V7051" s="505"/>
      <c r="W7051" s="505"/>
    </row>
    <row r="7052" spans="19:23" ht="12">
      <c r="S7052" s="505"/>
      <c r="T7052" s="505"/>
      <c r="U7052" s="505"/>
      <c r="V7052" s="505"/>
      <c r="W7052" s="505"/>
    </row>
    <row r="7053" spans="19:23" ht="12">
      <c r="S7053" s="505"/>
      <c r="T7053" s="505"/>
      <c r="U7053" s="505"/>
      <c r="V7053" s="505"/>
      <c r="W7053" s="505"/>
    </row>
    <row r="7054" spans="19:23" ht="12">
      <c r="S7054" s="505"/>
      <c r="T7054" s="505"/>
      <c r="U7054" s="505"/>
      <c r="V7054" s="505"/>
      <c r="W7054" s="505"/>
    </row>
    <row r="7055" spans="19:23" ht="12">
      <c r="S7055" s="505"/>
      <c r="T7055" s="505"/>
      <c r="U7055" s="505"/>
      <c r="V7055" s="505"/>
      <c r="W7055" s="505"/>
    </row>
    <row r="7056" spans="19:23" ht="12">
      <c r="S7056" s="505"/>
      <c r="T7056" s="505"/>
      <c r="U7056" s="505"/>
      <c r="V7056" s="505"/>
      <c r="W7056" s="505"/>
    </row>
    <row r="7057" spans="19:23" ht="12">
      <c r="S7057" s="505"/>
      <c r="T7057" s="505"/>
      <c r="U7057" s="505"/>
      <c r="V7057" s="505"/>
      <c r="W7057" s="505"/>
    </row>
    <row r="7058" spans="19:23" ht="12">
      <c r="S7058" s="505"/>
      <c r="T7058" s="505"/>
      <c r="U7058" s="505"/>
      <c r="V7058" s="505"/>
      <c r="W7058" s="505"/>
    </row>
    <row r="7059" spans="19:23" ht="12">
      <c r="S7059" s="505"/>
      <c r="T7059" s="505"/>
      <c r="U7059" s="505"/>
      <c r="V7059" s="505"/>
      <c r="W7059" s="505"/>
    </row>
    <row r="7060" spans="19:23" ht="12">
      <c r="S7060" s="505"/>
      <c r="T7060" s="505"/>
      <c r="U7060" s="505"/>
      <c r="V7060" s="505"/>
      <c r="W7060" s="505"/>
    </row>
    <row r="7061" spans="19:23" ht="12">
      <c r="S7061" s="505"/>
      <c r="T7061" s="505"/>
      <c r="U7061" s="505"/>
      <c r="V7061" s="505"/>
      <c r="W7061" s="505"/>
    </row>
    <row r="7062" spans="19:23" ht="12">
      <c r="S7062" s="505"/>
      <c r="T7062" s="505"/>
      <c r="U7062" s="505"/>
      <c r="V7062" s="505"/>
      <c r="W7062" s="505"/>
    </row>
    <row r="7063" spans="19:23" ht="12">
      <c r="S7063" s="505"/>
      <c r="T7063" s="505"/>
      <c r="U7063" s="505"/>
      <c r="V7063" s="505"/>
      <c r="W7063" s="505"/>
    </row>
    <row r="7064" spans="19:23" ht="12">
      <c r="S7064" s="505"/>
      <c r="T7064" s="505"/>
      <c r="U7064" s="505"/>
      <c r="V7064" s="505"/>
      <c r="W7064" s="505"/>
    </row>
    <row r="7065" spans="19:23" ht="12">
      <c r="S7065" s="505"/>
      <c r="T7065" s="505"/>
      <c r="U7065" s="505"/>
      <c r="V7065" s="505"/>
      <c r="W7065" s="505"/>
    </row>
    <row r="7066" spans="19:23" ht="12">
      <c r="S7066" s="505"/>
      <c r="T7066" s="505"/>
      <c r="U7066" s="505"/>
      <c r="V7066" s="505"/>
      <c r="W7066" s="505"/>
    </row>
    <row r="7067" spans="19:23" ht="12">
      <c r="S7067" s="505"/>
      <c r="T7067" s="505"/>
      <c r="U7067" s="505"/>
      <c r="V7067" s="505"/>
      <c r="W7067" s="505"/>
    </row>
    <row r="7068" spans="19:23" ht="12">
      <c r="S7068" s="505"/>
      <c r="T7068" s="505"/>
      <c r="U7068" s="505"/>
      <c r="V7068" s="505"/>
      <c r="W7068" s="505"/>
    </row>
    <row r="7069" spans="19:23" ht="12">
      <c r="S7069" s="505"/>
      <c r="T7069" s="505"/>
      <c r="U7069" s="505"/>
      <c r="V7069" s="505"/>
      <c r="W7069" s="505"/>
    </row>
    <row r="7070" spans="19:23" ht="12">
      <c r="S7070" s="505"/>
      <c r="T7070" s="505"/>
      <c r="U7070" s="505"/>
      <c r="V7070" s="505"/>
      <c r="W7070" s="505"/>
    </row>
    <row r="7071" spans="19:23" ht="12">
      <c r="S7071" s="505"/>
      <c r="T7071" s="505"/>
      <c r="U7071" s="505"/>
      <c r="V7071" s="505"/>
      <c r="W7071" s="505"/>
    </row>
    <row r="7072" spans="19:23" ht="12">
      <c r="S7072" s="505"/>
      <c r="T7072" s="505"/>
      <c r="U7072" s="505"/>
      <c r="V7072" s="505"/>
      <c r="W7072" s="505"/>
    </row>
    <row r="7073" spans="19:23" ht="12">
      <c r="S7073" s="505"/>
      <c r="T7073" s="505"/>
      <c r="U7073" s="505"/>
      <c r="V7073" s="505"/>
      <c r="W7073" s="505"/>
    </row>
    <row r="7074" spans="19:23" ht="12">
      <c r="S7074" s="505"/>
      <c r="T7074" s="505"/>
      <c r="U7074" s="505"/>
      <c r="V7074" s="505"/>
      <c r="W7074" s="505"/>
    </row>
    <row r="7075" spans="19:23" ht="12">
      <c r="S7075" s="505"/>
      <c r="T7075" s="505"/>
      <c r="U7075" s="505"/>
      <c r="V7075" s="505"/>
      <c r="W7075" s="505"/>
    </row>
    <row r="7076" spans="19:23" ht="12">
      <c r="S7076" s="505"/>
      <c r="T7076" s="505"/>
      <c r="U7076" s="505"/>
      <c r="V7076" s="505"/>
      <c r="W7076" s="505"/>
    </row>
    <row r="7077" spans="19:23" ht="12">
      <c r="S7077" s="505"/>
      <c r="T7077" s="505"/>
      <c r="U7077" s="505"/>
      <c r="V7077" s="505"/>
      <c r="W7077" s="505"/>
    </row>
    <row r="7078" spans="19:23" ht="12">
      <c r="S7078" s="505"/>
      <c r="T7078" s="505"/>
      <c r="U7078" s="505"/>
      <c r="V7078" s="505"/>
      <c r="W7078" s="505"/>
    </row>
    <row r="7079" spans="19:23" ht="12">
      <c r="S7079" s="505"/>
      <c r="T7079" s="505"/>
      <c r="U7079" s="505"/>
      <c r="V7079" s="505"/>
      <c r="W7079" s="505"/>
    </row>
    <row r="7080" spans="19:23" ht="12">
      <c r="S7080" s="505"/>
      <c r="T7080" s="505"/>
      <c r="U7080" s="505"/>
      <c r="V7080" s="505"/>
      <c r="W7080" s="505"/>
    </row>
    <row r="7081" spans="19:23" ht="12">
      <c r="S7081" s="505"/>
      <c r="T7081" s="505"/>
      <c r="U7081" s="505"/>
      <c r="V7081" s="505"/>
      <c r="W7081" s="505"/>
    </row>
    <row r="7082" spans="19:23" ht="12">
      <c r="S7082" s="505"/>
      <c r="T7082" s="505"/>
      <c r="U7082" s="505"/>
      <c r="V7082" s="505"/>
      <c r="W7082" s="505"/>
    </row>
    <row r="7083" spans="19:23" ht="12">
      <c r="S7083" s="505"/>
      <c r="T7083" s="505"/>
      <c r="U7083" s="505"/>
      <c r="V7083" s="505"/>
      <c r="W7083" s="505"/>
    </row>
    <row r="7084" spans="19:23" ht="12">
      <c r="S7084" s="505"/>
      <c r="T7084" s="505"/>
      <c r="U7084" s="505"/>
      <c r="V7084" s="505"/>
      <c r="W7084" s="505"/>
    </row>
    <row r="7085" spans="19:23" ht="12">
      <c r="S7085" s="505"/>
      <c r="T7085" s="505"/>
      <c r="U7085" s="505"/>
      <c r="V7085" s="505"/>
      <c r="W7085" s="505"/>
    </row>
    <row r="7086" spans="19:23" ht="12">
      <c r="S7086" s="505"/>
      <c r="T7086" s="505"/>
      <c r="U7086" s="505"/>
      <c r="V7086" s="505"/>
      <c r="W7086" s="505"/>
    </row>
    <row r="7087" spans="19:23" ht="12">
      <c r="S7087" s="505"/>
      <c r="T7087" s="505"/>
      <c r="U7087" s="505"/>
      <c r="V7087" s="505"/>
      <c r="W7087" s="505"/>
    </row>
    <row r="7088" spans="19:23" ht="12">
      <c r="S7088" s="505"/>
      <c r="T7088" s="505"/>
      <c r="U7088" s="505"/>
      <c r="V7088" s="505"/>
      <c r="W7088" s="505"/>
    </row>
    <row r="7089" spans="19:23" ht="12">
      <c r="S7089" s="505"/>
      <c r="T7089" s="505"/>
      <c r="U7089" s="505"/>
      <c r="V7089" s="505"/>
      <c r="W7089" s="505"/>
    </row>
    <row r="7090" spans="19:23" ht="12">
      <c r="S7090" s="505"/>
      <c r="T7090" s="505"/>
      <c r="U7090" s="505"/>
      <c r="V7090" s="505"/>
      <c r="W7090" s="505"/>
    </row>
    <row r="7091" spans="19:23" ht="12">
      <c r="S7091" s="505"/>
      <c r="T7091" s="505"/>
      <c r="U7091" s="505"/>
      <c r="V7091" s="505"/>
      <c r="W7091" s="505"/>
    </row>
    <row r="7092" spans="19:23" ht="12">
      <c r="S7092" s="505"/>
      <c r="T7092" s="505"/>
      <c r="U7092" s="505"/>
      <c r="V7092" s="505"/>
      <c r="W7092" s="505"/>
    </row>
    <row r="7093" spans="19:23" ht="12">
      <c r="S7093" s="505"/>
      <c r="T7093" s="505"/>
      <c r="U7093" s="505"/>
      <c r="V7093" s="505"/>
      <c r="W7093" s="505"/>
    </row>
    <row r="7094" spans="19:23" ht="12">
      <c r="S7094" s="505"/>
      <c r="T7094" s="505"/>
      <c r="U7094" s="505"/>
      <c r="V7094" s="505"/>
      <c r="W7094" s="505"/>
    </row>
    <row r="7095" spans="19:23" ht="12">
      <c r="S7095" s="505"/>
      <c r="T7095" s="505"/>
      <c r="U7095" s="505"/>
      <c r="V7095" s="505"/>
      <c r="W7095" s="505"/>
    </row>
    <row r="7096" spans="19:23" ht="12">
      <c r="S7096" s="505"/>
      <c r="T7096" s="505"/>
      <c r="U7096" s="505"/>
      <c r="V7096" s="505"/>
      <c r="W7096" s="505"/>
    </row>
    <row r="7097" spans="19:23" ht="12">
      <c r="S7097" s="505"/>
      <c r="T7097" s="505"/>
      <c r="U7097" s="505"/>
      <c r="V7097" s="505"/>
      <c r="W7097" s="505"/>
    </row>
    <row r="7098" spans="19:23" ht="12">
      <c r="S7098" s="505"/>
      <c r="T7098" s="505"/>
      <c r="U7098" s="505"/>
      <c r="V7098" s="505"/>
      <c r="W7098" s="505"/>
    </row>
    <row r="7099" spans="19:23" ht="12">
      <c r="S7099" s="505"/>
      <c r="T7099" s="505"/>
      <c r="U7099" s="505"/>
      <c r="V7099" s="505"/>
      <c r="W7099" s="505"/>
    </row>
    <row r="7100" spans="19:23" ht="12">
      <c r="S7100" s="505"/>
      <c r="T7100" s="505"/>
      <c r="U7100" s="505"/>
      <c r="V7100" s="505"/>
      <c r="W7100" s="505"/>
    </row>
    <row r="7101" spans="19:23" ht="12">
      <c r="S7101" s="505"/>
      <c r="T7101" s="505"/>
      <c r="U7101" s="505"/>
      <c r="V7101" s="505"/>
      <c r="W7101" s="505"/>
    </row>
    <row r="7102" spans="19:23" ht="12">
      <c r="S7102" s="505"/>
      <c r="T7102" s="505"/>
      <c r="U7102" s="505"/>
      <c r="V7102" s="505"/>
      <c r="W7102" s="505"/>
    </row>
    <row r="7103" spans="19:23" ht="12">
      <c r="S7103" s="505"/>
      <c r="T7103" s="505"/>
      <c r="U7103" s="505"/>
      <c r="V7103" s="505"/>
      <c r="W7103" s="505"/>
    </row>
    <row r="7104" spans="19:23" ht="12">
      <c r="S7104" s="505"/>
      <c r="T7104" s="505"/>
      <c r="U7104" s="505"/>
      <c r="V7104" s="505"/>
      <c r="W7104" s="505"/>
    </row>
    <row r="7105" spans="19:23" ht="12">
      <c r="S7105" s="505"/>
      <c r="T7105" s="505"/>
      <c r="U7105" s="505"/>
      <c r="V7105" s="505"/>
      <c r="W7105" s="505"/>
    </row>
    <row r="7106" spans="19:23" ht="12">
      <c r="S7106" s="505"/>
      <c r="T7106" s="505"/>
      <c r="U7106" s="505"/>
      <c r="V7106" s="505"/>
      <c r="W7106" s="505"/>
    </row>
    <row r="7107" spans="19:23" ht="12">
      <c r="S7107" s="505"/>
      <c r="T7107" s="505"/>
      <c r="U7107" s="505"/>
      <c r="V7107" s="505"/>
      <c r="W7107" s="505"/>
    </row>
    <row r="7108" spans="19:23" ht="12">
      <c r="S7108" s="505"/>
      <c r="T7108" s="505"/>
      <c r="U7108" s="505"/>
      <c r="V7108" s="505"/>
      <c r="W7108" s="505"/>
    </row>
    <row r="7109" spans="19:23" ht="12">
      <c r="S7109" s="505"/>
      <c r="T7109" s="505"/>
      <c r="U7109" s="505"/>
      <c r="V7109" s="505"/>
      <c r="W7109" s="505"/>
    </row>
    <row r="7110" spans="19:23" ht="12">
      <c r="S7110" s="505"/>
      <c r="T7110" s="505"/>
      <c r="U7110" s="505"/>
      <c r="V7110" s="505"/>
      <c r="W7110" s="505"/>
    </row>
    <row r="7111" spans="19:23" ht="12">
      <c r="S7111" s="505"/>
      <c r="T7111" s="505"/>
      <c r="U7111" s="505"/>
      <c r="V7111" s="505"/>
      <c r="W7111" s="505"/>
    </row>
    <row r="7112" spans="19:23" ht="12">
      <c r="S7112" s="505"/>
      <c r="T7112" s="505"/>
      <c r="U7112" s="505"/>
      <c r="V7112" s="505"/>
      <c r="W7112" s="505"/>
    </row>
    <row r="7113" spans="19:23" ht="12">
      <c r="S7113" s="505"/>
      <c r="T7113" s="505"/>
      <c r="U7113" s="505"/>
      <c r="V7113" s="505"/>
      <c r="W7113" s="505"/>
    </row>
    <row r="7114" spans="19:23" ht="12">
      <c r="S7114" s="505"/>
      <c r="T7114" s="505"/>
      <c r="U7114" s="505"/>
      <c r="V7114" s="505"/>
      <c r="W7114" s="505"/>
    </row>
    <row r="7115" spans="19:23" ht="12">
      <c r="S7115" s="505"/>
      <c r="T7115" s="505"/>
      <c r="U7115" s="505"/>
      <c r="V7115" s="505"/>
      <c r="W7115" s="505"/>
    </row>
    <row r="7116" spans="19:23" ht="12">
      <c r="S7116" s="505"/>
      <c r="T7116" s="505"/>
      <c r="U7116" s="505"/>
      <c r="V7116" s="505"/>
      <c r="W7116" s="505"/>
    </row>
    <row r="7117" spans="19:23" ht="12">
      <c r="S7117" s="505"/>
      <c r="T7117" s="505"/>
      <c r="U7117" s="505"/>
      <c r="V7117" s="505"/>
      <c r="W7117" s="505"/>
    </row>
    <row r="7118" spans="19:23" ht="12">
      <c r="S7118" s="505"/>
      <c r="T7118" s="505"/>
      <c r="U7118" s="505"/>
      <c r="V7118" s="505"/>
      <c r="W7118" s="505"/>
    </row>
    <row r="7119" spans="19:23" ht="12">
      <c r="S7119" s="505"/>
      <c r="T7119" s="505"/>
      <c r="U7119" s="505"/>
      <c r="V7119" s="505"/>
      <c r="W7119" s="505"/>
    </row>
    <row r="7120" spans="19:23" ht="12">
      <c r="S7120" s="505"/>
      <c r="T7120" s="505"/>
      <c r="U7120" s="505"/>
      <c r="V7120" s="505"/>
      <c r="W7120" s="505"/>
    </row>
    <row r="7121" spans="19:23" ht="12">
      <c r="S7121" s="505"/>
      <c r="T7121" s="505"/>
      <c r="U7121" s="505"/>
      <c r="V7121" s="505"/>
      <c r="W7121" s="505"/>
    </row>
    <row r="7122" spans="19:23" ht="12">
      <c r="S7122" s="505"/>
      <c r="T7122" s="505"/>
      <c r="U7122" s="505"/>
      <c r="V7122" s="505"/>
      <c r="W7122" s="505"/>
    </row>
    <row r="7123" spans="19:23" ht="12">
      <c r="S7123" s="505"/>
      <c r="T7123" s="505"/>
      <c r="U7123" s="505"/>
      <c r="V7123" s="505"/>
      <c r="W7123" s="505"/>
    </row>
    <row r="7124" spans="19:23" ht="12">
      <c r="S7124" s="505"/>
      <c r="T7124" s="505"/>
      <c r="U7124" s="505"/>
      <c r="V7124" s="505"/>
      <c r="W7124" s="505"/>
    </row>
    <row r="7125" spans="19:23" ht="12">
      <c r="S7125" s="505"/>
      <c r="T7125" s="505"/>
      <c r="U7125" s="505"/>
      <c r="V7125" s="505"/>
      <c r="W7125" s="505"/>
    </row>
    <row r="7126" spans="19:23" ht="12">
      <c r="S7126" s="505"/>
      <c r="T7126" s="505"/>
      <c r="U7126" s="505"/>
      <c r="V7126" s="505"/>
      <c r="W7126" s="505"/>
    </row>
    <row r="7127" spans="19:23" ht="12">
      <c r="S7127" s="505"/>
      <c r="T7127" s="505"/>
      <c r="U7127" s="505"/>
      <c r="V7127" s="505"/>
      <c r="W7127" s="505"/>
    </row>
    <row r="7128" spans="19:23" ht="12">
      <c r="S7128" s="505"/>
      <c r="T7128" s="505"/>
      <c r="U7128" s="505"/>
      <c r="V7128" s="505"/>
      <c r="W7128" s="505"/>
    </row>
    <row r="7129" spans="19:23" ht="12">
      <c r="S7129" s="505"/>
      <c r="T7129" s="505"/>
      <c r="U7129" s="505"/>
      <c r="V7129" s="505"/>
      <c r="W7129" s="505"/>
    </row>
    <row r="7130" spans="19:23" ht="12">
      <c r="S7130" s="505"/>
      <c r="T7130" s="505"/>
      <c r="U7130" s="505"/>
      <c r="V7130" s="505"/>
      <c r="W7130" s="505"/>
    </row>
    <row r="7131" spans="19:23" ht="12">
      <c r="S7131" s="505"/>
      <c r="T7131" s="505"/>
      <c r="U7131" s="505"/>
      <c r="V7131" s="505"/>
      <c r="W7131" s="505"/>
    </row>
    <row r="7132" spans="19:23" ht="12">
      <c r="S7132" s="505"/>
      <c r="T7132" s="505"/>
      <c r="U7132" s="505"/>
      <c r="V7132" s="505"/>
      <c r="W7132" s="505"/>
    </row>
    <row r="7133" spans="19:23" ht="12">
      <c r="S7133" s="505"/>
      <c r="T7133" s="505"/>
      <c r="U7133" s="505"/>
      <c r="V7133" s="505"/>
      <c r="W7133" s="505"/>
    </row>
    <row r="7134" spans="19:23" ht="12">
      <c r="S7134" s="505"/>
      <c r="T7134" s="505"/>
      <c r="U7134" s="505"/>
      <c r="V7134" s="505"/>
      <c r="W7134" s="505"/>
    </row>
    <row r="7135" spans="19:23" ht="12">
      <c r="S7135" s="505"/>
      <c r="T7135" s="505"/>
      <c r="U7135" s="505"/>
      <c r="V7135" s="505"/>
      <c r="W7135" s="505"/>
    </row>
    <row r="7136" spans="19:23" ht="12">
      <c r="S7136" s="505"/>
      <c r="T7136" s="505"/>
      <c r="U7136" s="505"/>
      <c r="V7136" s="505"/>
      <c r="W7136" s="505"/>
    </row>
    <row r="7137" spans="19:23" ht="12">
      <c r="S7137" s="505"/>
      <c r="T7137" s="505"/>
      <c r="U7137" s="505"/>
      <c r="V7137" s="505"/>
      <c r="W7137" s="505"/>
    </row>
    <row r="7138" spans="19:23" ht="12">
      <c r="S7138" s="505"/>
      <c r="T7138" s="505"/>
      <c r="U7138" s="505"/>
      <c r="V7138" s="505"/>
      <c r="W7138" s="505"/>
    </row>
    <row r="7139" spans="19:23" ht="12">
      <c r="S7139" s="505"/>
      <c r="T7139" s="505"/>
      <c r="U7139" s="505"/>
      <c r="V7139" s="505"/>
      <c r="W7139" s="505"/>
    </row>
    <row r="7140" spans="19:23" ht="12">
      <c r="S7140" s="505"/>
      <c r="T7140" s="505"/>
      <c r="U7140" s="505"/>
      <c r="V7140" s="505"/>
      <c r="W7140" s="505"/>
    </row>
    <row r="7141" spans="19:23" ht="12">
      <c r="S7141" s="505"/>
      <c r="T7141" s="505"/>
      <c r="U7141" s="505"/>
      <c r="V7141" s="505"/>
      <c r="W7141" s="505"/>
    </row>
    <row r="7142" spans="19:23" ht="12">
      <c r="S7142" s="505"/>
      <c r="T7142" s="505"/>
      <c r="U7142" s="505"/>
      <c r="V7142" s="505"/>
      <c r="W7142" s="505"/>
    </row>
    <row r="7143" spans="19:23" ht="12">
      <c r="S7143" s="505"/>
      <c r="T7143" s="505"/>
      <c r="U7143" s="505"/>
      <c r="V7143" s="505"/>
      <c r="W7143" s="505"/>
    </row>
    <row r="7144" spans="19:23" ht="12">
      <c r="S7144" s="505"/>
      <c r="T7144" s="505"/>
      <c r="U7144" s="505"/>
      <c r="V7144" s="505"/>
      <c r="W7144" s="505"/>
    </row>
    <row r="7145" spans="19:23" ht="12">
      <c r="S7145" s="505"/>
      <c r="T7145" s="505"/>
      <c r="U7145" s="505"/>
      <c r="V7145" s="505"/>
      <c r="W7145" s="505"/>
    </row>
    <row r="7146" spans="19:23" ht="12">
      <c r="S7146" s="505"/>
      <c r="T7146" s="505"/>
      <c r="U7146" s="505"/>
      <c r="V7146" s="505"/>
      <c r="W7146" s="505"/>
    </row>
    <row r="7147" spans="19:23" ht="12">
      <c r="S7147" s="505"/>
      <c r="T7147" s="505"/>
      <c r="U7147" s="505"/>
      <c r="V7147" s="505"/>
      <c r="W7147" s="505"/>
    </row>
    <row r="7148" spans="19:23" ht="12">
      <c r="S7148" s="505"/>
      <c r="T7148" s="505"/>
      <c r="U7148" s="505"/>
      <c r="V7148" s="505"/>
      <c r="W7148" s="505"/>
    </row>
    <row r="7149" spans="19:23" ht="12">
      <c r="S7149" s="505"/>
      <c r="T7149" s="505"/>
      <c r="U7149" s="505"/>
      <c r="V7149" s="505"/>
      <c r="W7149" s="505"/>
    </row>
    <row r="7150" spans="19:23" ht="12">
      <c r="S7150" s="505"/>
      <c r="T7150" s="505"/>
      <c r="U7150" s="505"/>
      <c r="V7150" s="505"/>
      <c r="W7150" s="505"/>
    </row>
    <row r="7151" spans="19:23" ht="12">
      <c r="S7151" s="505"/>
      <c r="T7151" s="505"/>
      <c r="U7151" s="505"/>
      <c r="V7151" s="505"/>
      <c r="W7151" s="505"/>
    </row>
    <row r="7152" spans="19:23" ht="12">
      <c r="S7152" s="505"/>
      <c r="T7152" s="505"/>
      <c r="U7152" s="505"/>
      <c r="V7152" s="505"/>
      <c r="W7152" s="505"/>
    </row>
    <row r="7153" spans="19:23" ht="12">
      <c r="S7153" s="505"/>
      <c r="T7153" s="505"/>
      <c r="U7153" s="505"/>
      <c r="V7153" s="505"/>
      <c r="W7153" s="505"/>
    </row>
    <row r="7154" spans="19:23" ht="12">
      <c r="S7154" s="505"/>
      <c r="T7154" s="505"/>
      <c r="U7154" s="505"/>
      <c r="V7154" s="505"/>
      <c r="W7154" s="505"/>
    </row>
    <row r="7155" spans="19:23" ht="12">
      <c r="S7155" s="505"/>
      <c r="T7155" s="505"/>
      <c r="U7155" s="505"/>
      <c r="V7155" s="505"/>
      <c r="W7155" s="505"/>
    </row>
    <row r="7156" spans="19:23" ht="12">
      <c r="S7156" s="505"/>
      <c r="T7156" s="505"/>
      <c r="U7156" s="505"/>
      <c r="V7156" s="505"/>
      <c r="W7156" s="505"/>
    </row>
    <row r="7157" spans="19:23" ht="12">
      <c r="S7157" s="505"/>
      <c r="T7157" s="505"/>
      <c r="U7157" s="505"/>
      <c r="V7157" s="505"/>
      <c r="W7157" s="505"/>
    </row>
    <row r="7158" spans="19:23" ht="12">
      <c r="S7158" s="505"/>
      <c r="T7158" s="505"/>
      <c r="U7158" s="505"/>
      <c r="V7158" s="505"/>
      <c r="W7158" s="505"/>
    </row>
    <row r="7159" spans="19:23" ht="12">
      <c r="S7159" s="505"/>
      <c r="T7159" s="505"/>
      <c r="U7159" s="505"/>
      <c r="V7159" s="505"/>
      <c r="W7159" s="505"/>
    </row>
    <row r="7160" spans="19:23" ht="12">
      <c r="S7160" s="505"/>
      <c r="T7160" s="505"/>
      <c r="U7160" s="505"/>
      <c r="V7160" s="505"/>
      <c r="W7160" s="505"/>
    </row>
    <row r="7161" spans="19:23" ht="12">
      <c r="S7161" s="505"/>
      <c r="T7161" s="505"/>
      <c r="U7161" s="505"/>
      <c r="V7161" s="505"/>
      <c r="W7161" s="505"/>
    </row>
    <row r="7162" spans="19:23" ht="12">
      <c r="S7162" s="505"/>
      <c r="T7162" s="505"/>
      <c r="U7162" s="505"/>
      <c r="V7162" s="505"/>
      <c r="W7162" s="505"/>
    </row>
    <row r="7163" spans="19:23" ht="12">
      <c r="S7163" s="505"/>
      <c r="T7163" s="505"/>
      <c r="U7163" s="505"/>
      <c r="V7163" s="505"/>
      <c r="W7163" s="505"/>
    </row>
    <row r="7164" spans="19:23" ht="12">
      <c r="S7164" s="505"/>
      <c r="T7164" s="505"/>
      <c r="U7164" s="505"/>
      <c r="V7164" s="505"/>
      <c r="W7164" s="505"/>
    </row>
    <row r="7165" spans="19:23" ht="12">
      <c r="S7165" s="505"/>
      <c r="T7165" s="505"/>
      <c r="U7165" s="505"/>
      <c r="V7165" s="505"/>
      <c r="W7165" s="505"/>
    </row>
    <row r="7166" spans="19:23" ht="12">
      <c r="S7166" s="505"/>
      <c r="T7166" s="505"/>
      <c r="U7166" s="505"/>
      <c r="V7166" s="505"/>
      <c r="W7166" s="505"/>
    </row>
    <row r="7167" spans="19:23" ht="12">
      <c r="S7167" s="505"/>
      <c r="T7167" s="505"/>
      <c r="U7167" s="505"/>
      <c r="V7167" s="505"/>
      <c r="W7167" s="505"/>
    </row>
    <row r="7168" spans="19:23" ht="12">
      <c r="S7168" s="505"/>
      <c r="T7168" s="505"/>
      <c r="U7168" s="505"/>
      <c r="V7168" s="505"/>
      <c r="W7168" s="505"/>
    </row>
    <row r="7169" spans="19:23" ht="12">
      <c r="S7169" s="505"/>
      <c r="T7169" s="505"/>
      <c r="U7169" s="505"/>
      <c r="V7169" s="505"/>
      <c r="W7169" s="505"/>
    </row>
    <row r="7170" spans="19:23" ht="12">
      <c r="S7170" s="505"/>
      <c r="T7170" s="505"/>
      <c r="U7170" s="505"/>
      <c r="V7170" s="505"/>
      <c r="W7170" s="505"/>
    </row>
    <row r="7171" spans="19:23" ht="12">
      <c r="S7171" s="505"/>
      <c r="T7171" s="505"/>
      <c r="U7171" s="505"/>
      <c r="V7171" s="505"/>
      <c r="W7171" s="505"/>
    </row>
    <row r="7172" spans="19:23" ht="12">
      <c r="S7172" s="505"/>
      <c r="T7172" s="505"/>
      <c r="U7172" s="505"/>
      <c r="V7172" s="505"/>
      <c r="W7172" s="505"/>
    </row>
    <row r="7173" spans="19:23" ht="12">
      <c r="S7173" s="505"/>
      <c r="T7173" s="505"/>
      <c r="U7173" s="505"/>
      <c r="V7173" s="505"/>
      <c r="W7173" s="505"/>
    </row>
    <row r="7174" spans="19:23" ht="12">
      <c r="S7174" s="505"/>
      <c r="T7174" s="505"/>
      <c r="U7174" s="505"/>
      <c r="V7174" s="505"/>
      <c r="W7174" s="505"/>
    </row>
    <row r="7175" spans="19:23" ht="12">
      <c r="S7175" s="505"/>
      <c r="T7175" s="505"/>
      <c r="U7175" s="505"/>
      <c r="V7175" s="505"/>
      <c r="W7175" s="505"/>
    </row>
    <row r="7176" spans="19:23" ht="12">
      <c r="S7176" s="505"/>
      <c r="T7176" s="505"/>
      <c r="U7176" s="505"/>
      <c r="V7176" s="505"/>
      <c r="W7176" s="505"/>
    </row>
    <row r="7177" spans="19:23" ht="12">
      <c r="S7177" s="505"/>
      <c r="T7177" s="505"/>
      <c r="U7177" s="505"/>
      <c r="V7177" s="505"/>
      <c r="W7177" s="505"/>
    </row>
    <row r="7178" spans="19:23" ht="12">
      <c r="S7178" s="505"/>
      <c r="T7178" s="505"/>
      <c r="U7178" s="505"/>
      <c r="V7178" s="505"/>
      <c r="W7178" s="505"/>
    </row>
    <row r="7179" spans="19:23" ht="12">
      <c r="S7179" s="505"/>
      <c r="T7179" s="505"/>
      <c r="U7179" s="505"/>
      <c r="V7179" s="505"/>
      <c r="W7179" s="505"/>
    </row>
    <row r="7180" spans="19:23" ht="12">
      <c r="S7180" s="505"/>
      <c r="T7180" s="505"/>
      <c r="U7180" s="505"/>
      <c r="V7180" s="505"/>
      <c r="W7180" s="505"/>
    </row>
    <row r="7181" spans="19:23" ht="12">
      <c r="S7181" s="505"/>
      <c r="T7181" s="505"/>
      <c r="U7181" s="505"/>
      <c r="V7181" s="505"/>
      <c r="W7181" s="505"/>
    </row>
    <row r="7182" spans="19:23" ht="12">
      <c r="S7182" s="505"/>
      <c r="T7182" s="505"/>
      <c r="U7182" s="505"/>
      <c r="V7182" s="505"/>
      <c r="W7182" s="505"/>
    </row>
    <row r="7183" spans="19:23" ht="12">
      <c r="S7183" s="505"/>
      <c r="T7183" s="505"/>
      <c r="U7183" s="505"/>
      <c r="V7183" s="505"/>
      <c r="W7183" s="505"/>
    </row>
    <row r="7184" spans="19:23" ht="12">
      <c r="S7184" s="505"/>
      <c r="T7184" s="505"/>
      <c r="U7184" s="505"/>
      <c r="V7184" s="505"/>
      <c r="W7184" s="505"/>
    </row>
    <row r="7185" spans="19:23" ht="12">
      <c r="S7185" s="505"/>
      <c r="T7185" s="505"/>
      <c r="U7185" s="505"/>
      <c r="V7185" s="505"/>
      <c r="W7185" s="505"/>
    </row>
    <row r="7186" spans="19:23" ht="12">
      <c r="S7186" s="505"/>
      <c r="T7186" s="505"/>
      <c r="U7186" s="505"/>
      <c r="V7186" s="505"/>
      <c r="W7186" s="505"/>
    </row>
    <row r="7187" spans="19:23" ht="12">
      <c r="S7187" s="505"/>
      <c r="T7187" s="505"/>
      <c r="U7187" s="505"/>
      <c r="V7187" s="505"/>
      <c r="W7187" s="505"/>
    </row>
    <row r="7188" spans="19:23" ht="12">
      <c r="S7188" s="505"/>
      <c r="T7188" s="505"/>
      <c r="U7188" s="505"/>
      <c r="V7188" s="505"/>
      <c r="W7188" s="505"/>
    </row>
    <row r="7189" spans="19:23" ht="12">
      <c r="S7189" s="505"/>
      <c r="T7189" s="505"/>
      <c r="U7189" s="505"/>
      <c r="V7189" s="505"/>
      <c r="W7189" s="505"/>
    </row>
    <row r="7190" spans="19:23" ht="12">
      <c r="S7190" s="505"/>
      <c r="T7190" s="505"/>
      <c r="U7190" s="505"/>
      <c r="V7190" s="505"/>
      <c r="W7190" s="505"/>
    </row>
    <row r="7191" spans="19:23" ht="12">
      <c r="S7191" s="505"/>
      <c r="T7191" s="505"/>
      <c r="U7191" s="505"/>
      <c r="V7191" s="505"/>
      <c r="W7191" s="505"/>
    </row>
    <row r="7192" spans="19:23" ht="12">
      <c r="S7192" s="505"/>
      <c r="T7192" s="505"/>
      <c r="U7192" s="505"/>
      <c r="V7192" s="505"/>
      <c r="W7192" s="505"/>
    </row>
    <row r="7193" spans="19:23" ht="12">
      <c r="S7193" s="505"/>
      <c r="T7193" s="505"/>
      <c r="U7193" s="505"/>
      <c r="V7193" s="505"/>
      <c r="W7193" s="505"/>
    </row>
    <row r="7194" spans="19:23" ht="12">
      <c r="S7194" s="505"/>
      <c r="T7194" s="505"/>
      <c r="U7194" s="505"/>
      <c r="V7194" s="505"/>
      <c r="W7194" s="505"/>
    </row>
    <row r="7195" spans="19:23" ht="12">
      <c r="S7195" s="505"/>
      <c r="T7195" s="505"/>
      <c r="U7195" s="505"/>
      <c r="V7195" s="505"/>
      <c r="W7195" s="505"/>
    </row>
    <row r="7196" spans="19:23" ht="12">
      <c r="S7196" s="505"/>
      <c r="T7196" s="505"/>
      <c r="U7196" s="505"/>
      <c r="V7196" s="505"/>
      <c r="W7196" s="505"/>
    </row>
    <row r="7197" spans="19:23" ht="12">
      <c r="S7197" s="505"/>
      <c r="T7197" s="505"/>
      <c r="U7197" s="505"/>
      <c r="V7197" s="505"/>
      <c r="W7197" s="505"/>
    </row>
    <row r="7198" spans="19:23" ht="12">
      <c r="S7198" s="505"/>
      <c r="T7198" s="505"/>
      <c r="U7198" s="505"/>
      <c r="V7198" s="505"/>
      <c r="W7198" s="505"/>
    </row>
    <row r="7199" spans="19:23" ht="12">
      <c r="S7199" s="505"/>
      <c r="T7199" s="505"/>
      <c r="U7199" s="505"/>
      <c r="V7199" s="505"/>
      <c r="W7199" s="505"/>
    </row>
    <row r="7200" spans="19:23" ht="12">
      <c r="S7200" s="505"/>
      <c r="T7200" s="505"/>
      <c r="U7200" s="505"/>
      <c r="V7200" s="505"/>
      <c r="W7200" s="505"/>
    </row>
    <row r="7201" spans="19:23" ht="12">
      <c r="S7201" s="505"/>
      <c r="T7201" s="505"/>
      <c r="U7201" s="505"/>
      <c r="V7201" s="505"/>
      <c r="W7201" s="505"/>
    </row>
    <row r="7202" spans="19:23" ht="12">
      <c r="S7202" s="505"/>
      <c r="T7202" s="505"/>
      <c r="U7202" s="505"/>
      <c r="V7202" s="505"/>
      <c r="W7202" s="505"/>
    </row>
    <row r="7203" spans="19:23" ht="12">
      <c r="S7203" s="505"/>
      <c r="T7203" s="505"/>
      <c r="U7203" s="505"/>
      <c r="V7203" s="505"/>
      <c r="W7203" s="505"/>
    </row>
    <row r="7204" spans="19:23" ht="12">
      <c r="S7204" s="505"/>
      <c r="T7204" s="505"/>
      <c r="U7204" s="505"/>
      <c r="V7204" s="505"/>
      <c r="W7204" s="505"/>
    </row>
    <row r="7205" spans="19:23" ht="12">
      <c r="S7205" s="505"/>
      <c r="T7205" s="505"/>
      <c r="U7205" s="505"/>
      <c r="V7205" s="505"/>
      <c r="W7205" s="505"/>
    </row>
    <row r="7206" spans="19:23" ht="12">
      <c r="S7206" s="505"/>
      <c r="T7206" s="505"/>
      <c r="U7206" s="505"/>
      <c r="V7206" s="505"/>
      <c r="W7206" s="505"/>
    </row>
    <row r="7207" spans="19:23" ht="12">
      <c r="S7207" s="505"/>
      <c r="T7207" s="505"/>
      <c r="U7207" s="505"/>
      <c r="V7207" s="505"/>
      <c r="W7207" s="505"/>
    </row>
    <row r="7208" spans="19:23" ht="12">
      <c r="S7208" s="505"/>
      <c r="T7208" s="505"/>
      <c r="U7208" s="505"/>
      <c r="V7208" s="505"/>
      <c r="W7208" s="505"/>
    </row>
    <row r="7209" spans="19:23" ht="12">
      <c r="S7209" s="505"/>
      <c r="T7209" s="505"/>
      <c r="U7209" s="505"/>
      <c r="V7209" s="505"/>
      <c r="W7209" s="505"/>
    </row>
    <row r="7210" spans="19:23" ht="12">
      <c r="S7210" s="505"/>
      <c r="T7210" s="505"/>
      <c r="U7210" s="505"/>
      <c r="V7210" s="505"/>
      <c r="W7210" s="505"/>
    </row>
    <row r="7211" spans="19:23" ht="12">
      <c r="S7211" s="505"/>
      <c r="T7211" s="505"/>
      <c r="U7211" s="505"/>
      <c r="V7211" s="505"/>
      <c r="W7211" s="505"/>
    </row>
    <row r="7212" spans="19:23" ht="12">
      <c r="S7212" s="505"/>
      <c r="T7212" s="505"/>
      <c r="U7212" s="505"/>
      <c r="V7212" s="505"/>
      <c r="W7212" s="505"/>
    </row>
    <row r="7213" spans="19:23" ht="12">
      <c r="S7213" s="505"/>
      <c r="T7213" s="505"/>
      <c r="U7213" s="505"/>
      <c r="V7213" s="505"/>
      <c r="W7213" s="505"/>
    </row>
    <row r="7214" spans="19:23" ht="12">
      <c r="S7214" s="505"/>
      <c r="T7214" s="505"/>
      <c r="U7214" s="505"/>
      <c r="V7214" s="505"/>
      <c r="W7214" s="505"/>
    </row>
    <row r="7215" spans="19:23" ht="12">
      <c r="S7215" s="505"/>
      <c r="T7215" s="505"/>
      <c r="U7215" s="505"/>
      <c r="V7215" s="505"/>
      <c r="W7215" s="505"/>
    </row>
    <row r="7216" spans="19:23" ht="12">
      <c r="S7216" s="505"/>
      <c r="T7216" s="505"/>
      <c r="U7216" s="505"/>
      <c r="V7216" s="505"/>
      <c r="W7216" s="505"/>
    </row>
    <row r="7217" spans="19:23" ht="12">
      <c r="S7217" s="505"/>
      <c r="T7217" s="505"/>
      <c r="U7217" s="505"/>
      <c r="V7217" s="505"/>
      <c r="W7217" s="505"/>
    </row>
    <row r="7218" spans="19:23" ht="12">
      <c r="S7218" s="505"/>
      <c r="T7218" s="505"/>
      <c r="U7218" s="505"/>
      <c r="V7218" s="505"/>
      <c r="W7218" s="505"/>
    </row>
    <row r="7219" spans="19:23" ht="12">
      <c r="S7219" s="505"/>
      <c r="T7219" s="505"/>
      <c r="U7219" s="505"/>
      <c r="V7219" s="505"/>
      <c r="W7219" s="505"/>
    </row>
    <row r="7220" spans="19:23" ht="12">
      <c r="S7220" s="505"/>
      <c r="T7220" s="505"/>
      <c r="U7220" s="505"/>
      <c r="V7220" s="505"/>
      <c r="W7220" s="505"/>
    </row>
    <row r="7221" spans="19:23" ht="12">
      <c r="S7221" s="505"/>
      <c r="T7221" s="505"/>
      <c r="U7221" s="505"/>
      <c r="V7221" s="505"/>
      <c r="W7221" s="505"/>
    </row>
    <row r="7222" spans="19:23" ht="12">
      <c r="S7222" s="505"/>
      <c r="T7222" s="505"/>
      <c r="U7222" s="505"/>
      <c r="V7222" s="505"/>
      <c r="W7222" s="505"/>
    </row>
    <row r="7223" spans="19:23" ht="12">
      <c r="S7223" s="505"/>
      <c r="T7223" s="505"/>
      <c r="U7223" s="505"/>
      <c r="V7223" s="505"/>
      <c r="W7223" s="505"/>
    </row>
    <row r="7224" spans="19:23" ht="12">
      <c r="S7224" s="505"/>
      <c r="T7224" s="505"/>
      <c r="U7224" s="505"/>
      <c r="V7224" s="505"/>
      <c r="W7224" s="505"/>
    </row>
    <row r="7225" spans="19:23" ht="12">
      <c r="S7225" s="505"/>
      <c r="T7225" s="505"/>
      <c r="U7225" s="505"/>
      <c r="V7225" s="505"/>
      <c r="W7225" s="505"/>
    </row>
    <row r="7226" spans="19:23" ht="12">
      <c r="S7226" s="505"/>
      <c r="T7226" s="505"/>
      <c r="U7226" s="505"/>
      <c r="V7226" s="505"/>
      <c r="W7226" s="505"/>
    </row>
    <row r="7227" spans="19:23" ht="12">
      <c r="S7227" s="505"/>
      <c r="T7227" s="505"/>
      <c r="U7227" s="505"/>
      <c r="V7227" s="505"/>
      <c r="W7227" s="505"/>
    </row>
    <row r="7228" spans="19:23" ht="12">
      <c r="S7228" s="505"/>
      <c r="T7228" s="505"/>
      <c r="U7228" s="505"/>
      <c r="V7228" s="505"/>
      <c r="W7228" s="505"/>
    </row>
    <row r="7229" spans="19:23" ht="12">
      <c r="S7229" s="505"/>
      <c r="T7229" s="505"/>
      <c r="U7229" s="505"/>
      <c r="V7229" s="505"/>
      <c r="W7229" s="505"/>
    </row>
    <row r="7230" spans="19:23" ht="12">
      <c r="S7230" s="505"/>
      <c r="T7230" s="505"/>
      <c r="U7230" s="505"/>
      <c r="V7230" s="505"/>
      <c r="W7230" s="505"/>
    </row>
    <row r="7231" spans="19:23" ht="12">
      <c r="S7231" s="505"/>
      <c r="T7231" s="505"/>
      <c r="U7231" s="505"/>
      <c r="V7231" s="505"/>
      <c r="W7231" s="505"/>
    </row>
    <row r="7232" spans="19:23" ht="12">
      <c r="S7232" s="505"/>
      <c r="T7232" s="505"/>
      <c r="U7232" s="505"/>
      <c r="V7232" s="505"/>
      <c r="W7232" s="505"/>
    </row>
    <row r="7233" spans="19:23" ht="12">
      <c r="S7233" s="505"/>
      <c r="T7233" s="505"/>
      <c r="U7233" s="505"/>
      <c r="V7233" s="505"/>
      <c r="W7233" s="505"/>
    </row>
    <row r="7234" spans="19:23" ht="12">
      <c r="S7234" s="505"/>
      <c r="T7234" s="505"/>
      <c r="U7234" s="505"/>
      <c r="V7234" s="505"/>
      <c r="W7234" s="505"/>
    </row>
    <row r="7235" spans="19:23" ht="12">
      <c r="S7235" s="505"/>
      <c r="T7235" s="505"/>
      <c r="U7235" s="505"/>
      <c r="V7235" s="505"/>
      <c r="W7235" s="505"/>
    </row>
    <row r="7236" spans="19:23" ht="12">
      <c r="S7236" s="505"/>
      <c r="T7236" s="505"/>
      <c r="U7236" s="505"/>
      <c r="V7236" s="505"/>
      <c r="W7236" s="505"/>
    </row>
    <row r="7237" spans="19:23" ht="12">
      <c r="S7237" s="505"/>
      <c r="T7237" s="505"/>
      <c r="U7237" s="505"/>
      <c r="V7237" s="505"/>
      <c r="W7237" s="505"/>
    </row>
    <row r="7238" spans="19:23" ht="12">
      <c r="S7238" s="505"/>
      <c r="T7238" s="505"/>
      <c r="U7238" s="505"/>
      <c r="V7238" s="505"/>
      <c r="W7238" s="505"/>
    </row>
    <row r="7239" spans="19:23" ht="12">
      <c r="S7239" s="505"/>
      <c r="T7239" s="505"/>
      <c r="U7239" s="505"/>
      <c r="V7239" s="505"/>
      <c r="W7239" s="505"/>
    </row>
    <row r="7240" spans="19:23" ht="12">
      <c r="S7240" s="505"/>
      <c r="T7240" s="505"/>
      <c r="U7240" s="505"/>
      <c r="V7240" s="505"/>
      <c r="W7240" s="505"/>
    </row>
    <row r="7241" spans="19:23" ht="12">
      <c r="S7241" s="505"/>
      <c r="T7241" s="505"/>
      <c r="U7241" s="505"/>
      <c r="V7241" s="505"/>
      <c r="W7241" s="505"/>
    </row>
    <row r="7242" spans="19:23" ht="12">
      <c r="S7242" s="505"/>
      <c r="T7242" s="505"/>
      <c r="U7242" s="505"/>
      <c r="V7242" s="505"/>
      <c r="W7242" s="505"/>
    </row>
    <row r="7243" spans="19:23" ht="12">
      <c r="S7243" s="505"/>
      <c r="T7243" s="505"/>
      <c r="U7243" s="505"/>
      <c r="V7243" s="505"/>
      <c r="W7243" s="505"/>
    </row>
    <row r="7244" spans="19:23" ht="12">
      <c r="S7244" s="505"/>
      <c r="T7244" s="505"/>
      <c r="U7244" s="505"/>
      <c r="V7244" s="505"/>
      <c r="W7244" s="505"/>
    </row>
    <row r="7245" spans="19:23" ht="12">
      <c r="S7245" s="505"/>
      <c r="T7245" s="505"/>
      <c r="U7245" s="505"/>
      <c r="V7245" s="505"/>
      <c r="W7245" s="505"/>
    </row>
    <row r="7246" spans="19:23" ht="12">
      <c r="S7246" s="505"/>
      <c r="T7246" s="505"/>
      <c r="U7246" s="505"/>
      <c r="V7246" s="505"/>
      <c r="W7246" s="505"/>
    </row>
    <row r="7247" spans="19:23" ht="12">
      <c r="S7247" s="505"/>
      <c r="T7247" s="505"/>
      <c r="U7247" s="505"/>
      <c r="V7247" s="505"/>
      <c r="W7247" s="505"/>
    </row>
    <row r="7248" spans="19:23" ht="12">
      <c r="S7248" s="505"/>
      <c r="T7248" s="505"/>
      <c r="U7248" s="505"/>
      <c r="V7248" s="505"/>
      <c r="W7248" s="505"/>
    </row>
    <row r="7249" spans="19:23" ht="12">
      <c r="S7249" s="505"/>
      <c r="T7249" s="505"/>
      <c r="U7249" s="505"/>
      <c r="V7249" s="505"/>
      <c r="W7249" s="505"/>
    </row>
    <row r="7250" spans="19:23" ht="12">
      <c r="S7250" s="505"/>
      <c r="T7250" s="505"/>
      <c r="U7250" s="505"/>
      <c r="V7250" s="505"/>
      <c r="W7250" s="505"/>
    </row>
    <row r="7251" spans="19:23" ht="12">
      <c r="S7251" s="505"/>
      <c r="T7251" s="505"/>
      <c r="U7251" s="505"/>
      <c r="V7251" s="505"/>
      <c r="W7251" s="505"/>
    </row>
    <row r="7252" spans="19:23" ht="12">
      <c r="S7252" s="505"/>
      <c r="T7252" s="505"/>
      <c r="U7252" s="505"/>
      <c r="V7252" s="505"/>
      <c r="W7252" s="505"/>
    </row>
    <row r="7253" spans="19:23" ht="12">
      <c r="S7253" s="505"/>
      <c r="T7253" s="505"/>
      <c r="U7253" s="505"/>
      <c r="V7253" s="505"/>
      <c r="W7253" s="505"/>
    </row>
    <row r="7254" spans="19:23" ht="12">
      <c r="S7254" s="505"/>
      <c r="T7254" s="505"/>
      <c r="U7254" s="505"/>
      <c r="V7254" s="505"/>
      <c r="W7254" s="505"/>
    </row>
    <row r="7255" spans="19:23" ht="12">
      <c r="S7255" s="505"/>
      <c r="T7255" s="505"/>
      <c r="U7255" s="505"/>
      <c r="V7255" s="505"/>
      <c r="W7255" s="505"/>
    </row>
    <row r="7256" spans="19:23" ht="12">
      <c r="S7256" s="505"/>
      <c r="T7256" s="505"/>
      <c r="U7256" s="505"/>
      <c r="V7256" s="505"/>
      <c r="W7256" s="505"/>
    </row>
    <row r="7257" spans="19:23" ht="12">
      <c r="S7257" s="505"/>
      <c r="T7257" s="505"/>
      <c r="U7257" s="505"/>
      <c r="V7257" s="505"/>
      <c r="W7257" s="505"/>
    </row>
    <row r="7258" spans="19:23" ht="12">
      <c r="S7258" s="505"/>
      <c r="T7258" s="505"/>
      <c r="U7258" s="505"/>
      <c r="V7258" s="505"/>
      <c r="W7258" s="505"/>
    </row>
    <row r="7259" spans="19:23" ht="12">
      <c r="S7259" s="505"/>
      <c r="T7259" s="505"/>
      <c r="U7259" s="505"/>
      <c r="V7259" s="505"/>
      <c r="W7259" s="505"/>
    </row>
    <row r="7260" spans="19:23" ht="12">
      <c r="S7260" s="505"/>
      <c r="T7260" s="505"/>
      <c r="U7260" s="505"/>
      <c r="V7260" s="505"/>
      <c r="W7260" s="505"/>
    </row>
    <row r="7261" spans="19:23" ht="12">
      <c r="S7261" s="505"/>
      <c r="T7261" s="505"/>
      <c r="U7261" s="505"/>
      <c r="V7261" s="505"/>
      <c r="W7261" s="505"/>
    </row>
    <row r="7262" spans="19:23" ht="12">
      <c r="S7262" s="505"/>
      <c r="T7262" s="505"/>
      <c r="U7262" s="505"/>
      <c r="V7262" s="505"/>
      <c r="W7262" s="505"/>
    </row>
    <row r="7263" spans="19:23" ht="12">
      <c r="S7263" s="505"/>
      <c r="T7263" s="505"/>
      <c r="U7263" s="505"/>
      <c r="V7263" s="505"/>
      <c r="W7263" s="505"/>
    </row>
    <row r="7264" spans="19:23" ht="12">
      <c r="S7264" s="505"/>
      <c r="T7264" s="505"/>
      <c r="U7264" s="505"/>
      <c r="V7264" s="505"/>
      <c r="W7264" s="505"/>
    </row>
    <row r="7265" spans="19:23" ht="12">
      <c r="S7265" s="505"/>
      <c r="T7265" s="505"/>
      <c r="U7265" s="505"/>
      <c r="V7265" s="505"/>
      <c r="W7265" s="505"/>
    </row>
    <row r="7266" spans="19:23" ht="12">
      <c r="S7266" s="505"/>
      <c r="T7266" s="505"/>
      <c r="U7266" s="505"/>
      <c r="V7266" s="505"/>
      <c r="W7266" s="505"/>
    </row>
    <row r="7267" spans="19:23" ht="12">
      <c r="S7267" s="505"/>
      <c r="T7267" s="505"/>
      <c r="U7267" s="505"/>
      <c r="V7267" s="505"/>
      <c r="W7267" s="505"/>
    </row>
    <row r="7268" spans="19:23" ht="12">
      <c r="S7268" s="505"/>
      <c r="T7268" s="505"/>
      <c r="U7268" s="505"/>
      <c r="V7268" s="505"/>
      <c r="W7268" s="505"/>
    </row>
    <row r="7269" spans="19:23" ht="12">
      <c r="S7269" s="505"/>
      <c r="T7269" s="505"/>
      <c r="U7269" s="505"/>
      <c r="V7269" s="505"/>
      <c r="W7269" s="505"/>
    </row>
    <row r="7270" spans="19:23" ht="12">
      <c r="S7270" s="505"/>
      <c r="T7270" s="505"/>
      <c r="U7270" s="505"/>
      <c r="V7270" s="505"/>
      <c r="W7270" s="505"/>
    </row>
    <row r="7271" spans="19:23" ht="12">
      <c r="S7271" s="505"/>
      <c r="T7271" s="505"/>
      <c r="U7271" s="505"/>
      <c r="V7271" s="505"/>
      <c r="W7271" s="505"/>
    </row>
    <row r="7272" spans="19:23" ht="12">
      <c r="S7272" s="505"/>
      <c r="T7272" s="505"/>
      <c r="U7272" s="505"/>
      <c r="V7272" s="505"/>
      <c r="W7272" s="505"/>
    </row>
    <row r="7273" spans="19:23" ht="12">
      <c r="S7273" s="505"/>
      <c r="T7273" s="505"/>
      <c r="U7273" s="505"/>
      <c r="V7273" s="505"/>
      <c r="W7273" s="505"/>
    </row>
    <row r="7274" spans="19:23" ht="12">
      <c r="S7274" s="505"/>
      <c r="T7274" s="505"/>
      <c r="U7274" s="505"/>
      <c r="V7274" s="505"/>
      <c r="W7274" s="505"/>
    </row>
    <row r="7275" spans="19:23" ht="12">
      <c r="S7275" s="505"/>
      <c r="T7275" s="505"/>
      <c r="U7275" s="505"/>
      <c r="V7275" s="505"/>
      <c r="W7275" s="505"/>
    </row>
    <row r="7276" spans="19:23" ht="12">
      <c r="S7276" s="505"/>
      <c r="T7276" s="505"/>
      <c r="U7276" s="505"/>
      <c r="V7276" s="505"/>
      <c r="W7276" s="505"/>
    </row>
    <row r="7277" spans="19:23" ht="12">
      <c r="S7277" s="505"/>
      <c r="T7277" s="505"/>
      <c r="U7277" s="505"/>
      <c r="V7277" s="505"/>
      <c r="W7277" s="505"/>
    </row>
    <row r="7278" spans="19:23" ht="12">
      <c r="S7278" s="505"/>
      <c r="T7278" s="505"/>
      <c r="U7278" s="505"/>
      <c r="V7278" s="505"/>
      <c r="W7278" s="505"/>
    </row>
    <row r="7279" spans="19:23" ht="12">
      <c r="S7279" s="505"/>
      <c r="T7279" s="505"/>
      <c r="U7279" s="505"/>
      <c r="V7279" s="505"/>
      <c r="W7279" s="505"/>
    </row>
    <row r="7280" spans="19:23" ht="12">
      <c r="S7280" s="505"/>
      <c r="T7280" s="505"/>
      <c r="U7280" s="505"/>
      <c r="V7280" s="505"/>
      <c r="W7280" s="505"/>
    </row>
    <row r="7281" spans="19:23" ht="12">
      <c r="S7281" s="505"/>
      <c r="T7281" s="505"/>
      <c r="U7281" s="505"/>
      <c r="V7281" s="505"/>
      <c r="W7281" s="505"/>
    </row>
    <row r="7282" spans="19:23" ht="12">
      <c r="S7282" s="505"/>
      <c r="T7282" s="505"/>
      <c r="U7282" s="505"/>
      <c r="V7282" s="505"/>
      <c r="W7282" s="505"/>
    </row>
    <row r="7283" spans="19:23" ht="12">
      <c r="S7283" s="505"/>
      <c r="T7283" s="505"/>
      <c r="U7283" s="505"/>
      <c r="V7283" s="505"/>
      <c r="W7283" s="505"/>
    </row>
    <row r="7284" spans="19:23" ht="12">
      <c r="S7284" s="505"/>
      <c r="T7284" s="505"/>
      <c r="U7284" s="505"/>
      <c r="V7284" s="505"/>
      <c r="W7284" s="505"/>
    </row>
    <row r="7285" spans="19:23" ht="12">
      <c r="S7285" s="505"/>
      <c r="T7285" s="505"/>
      <c r="U7285" s="505"/>
      <c r="V7285" s="505"/>
      <c r="W7285" s="505"/>
    </row>
    <row r="7286" spans="19:23" ht="12">
      <c r="S7286" s="505"/>
      <c r="T7286" s="505"/>
      <c r="U7286" s="505"/>
      <c r="V7286" s="505"/>
      <c r="W7286" s="505"/>
    </row>
    <row r="7287" spans="19:23" ht="12">
      <c r="S7287" s="505"/>
      <c r="T7287" s="505"/>
      <c r="U7287" s="505"/>
      <c r="V7287" s="505"/>
      <c r="W7287" s="505"/>
    </row>
    <row r="7288" spans="19:23" ht="12">
      <c r="S7288" s="505"/>
      <c r="T7288" s="505"/>
      <c r="U7288" s="505"/>
      <c r="V7288" s="505"/>
      <c r="W7288" s="505"/>
    </row>
    <row r="7289" spans="19:23" ht="12">
      <c r="S7289" s="505"/>
      <c r="T7289" s="505"/>
      <c r="U7289" s="505"/>
      <c r="V7289" s="505"/>
      <c r="W7289" s="505"/>
    </row>
    <row r="7290" spans="19:23" ht="12">
      <c r="S7290" s="505"/>
      <c r="T7290" s="505"/>
      <c r="U7290" s="505"/>
      <c r="V7290" s="505"/>
      <c r="W7290" s="505"/>
    </row>
    <row r="7291" spans="19:23" ht="12">
      <c r="S7291" s="505"/>
      <c r="T7291" s="505"/>
      <c r="U7291" s="505"/>
      <c r="V7291" s="505"/>
      <c r="W7291" s="505"/>
    </row>
    <row r="7292" spans="19:23" ht="12">
      <c r="S7292" s="505"/>
      <c r="T7292" s="505"/>
      <c r="U7292" s="505"/>
      <c r="V7292" s="505"/>
      <c r="W7292" s="505"/>
    </row>
    <row r="7293" spans="19:23" ht="12">
      <c r="S7293" s="505"/>
      <c r="T7293" s="505"/>
      <c r="U7293" s="505"/>
      <c r="V7293" s="505"/>
      <c r="W7293" s="505"/>
    </row>
    <row r="7294" spans="19:23" ht="12">
      <c r="S7294" s="505"/>
      <c r="T7294" s="505"/>
      <c r="U7294" s="505"/>
      <c r="V7294" s="505"/>
      <c r="W7294" s="505"/>
    </row>
    <row r="7295" spans="19:23" ht="12">
      <c r="S7295" s="505"/>
      <c r="T7295" s="505"/>
      <c r="U7295" s="505"/>
      <c r="V7295" s="505"/>
      <c r="W7295" s="505"/>
    </row>
    <row r="7296" spans="19:23" ht="12">
      <c r="S7296" s="505"/>
      <c r="T7296" s="505"/>
      <c r="U7296" s="505"/>
      <c r="V7296" s="505"/>
      <c r="W7296" s="505"/>
    </row>
    <row r="7297" spans="19:23" ht="12">
      <c r="S7297" s="505"/>
      <c r="T7297" s="505"/>
      <c r="U7297" s="505"/>
      <c r="V7297" s="505"/>
      <c r="W7297" s="505"/>
    </row>
    <row r="7298" spans="19:23" ht="12">
      <c r="S7298" s="505"/>
      <c r="T7298" s="505"/>
      <c r="U7298" s="505"/>
      <c r="V7298" s="505"/>
      <c r="W7298" s="505"/>
    </row>
    <row r="7299" spans="19:23" ht="12">
      <c r="S7299" s="505"/>
      <c r="T7299" s="505"/>
      <c r="U7299" s="505"/>
      <c r="V7299" s="505"/>
      <c r="W7299" s="505"/>
    </row>
    <row r="7300" spans="19:23" ht="12">
      <c r="S7300" s="505"/>
      <c r="T7300" s="505"/>
      <c r="U7300" s="505"/>
      <c r="V7300" s="505"/>
      <c r="W7300" s="505"/>
    </row>
    <row r="7301" spans="19:23" ht="12">
      <c r="S7301" s="505"/>
      <c r="T7301" s="505"/>
      <c r="U7301" s="505"/>
      <c r="V7301" s="505"/>
      <c r="W7301" s="505"/>
    </row>
    <row r="7302" spans="19:23" ht="12">
      <c r="S7302" s="505"/>
      <c r="T7302" s="505"/>
      <c r="U7302" s="505"/>
      <c r="V7302" s="505"/>
      <c r="W7302" s="505"/>
    </row>
    <row r="7303" spans="19:23" ht="12">
      <c r="S7303" s="505"/>
      <c r="T7303" s="505"/>
      <c r="U7303" s="505"/>
      <c r="V7303" s="505"/>
      <c r="W7303" s="505"/>
    </row>
    <row r="7304" spans="19:23" ht="12">
      <c r="S7304" s="505"/>
      <c r="T7304" s="505"/>
      <c r="U7304" s="505"/>
      <c r="V7304" s="505"/>
      <c r="W7304" s="505"/>
    </row>
    <row r="7305" spans="19:23" ht="12">
      <c r="S7305" s="505"/>
      <c r="T7305" s="505"/>
      <c r="U7305" s="505"/>
      <c r="V7305" s="505"/>
      <c r="W7305" s="505"/>
    </row>
    <row r="7306" spans="19:23" ht="12">
      <c r="S7306" s="505"/>
      <c r="T7306" s="505"/>
      <c r="U7306" s="505"/>
      <c r="V7306" s="505"/>
      <c r="W7306" s="505"/>
    </row>
    <row r="7307" spans="19:23" ht="12">
      <c r="S7307" s="505"/>
      <c r="T7307" s="505"/>
      <c r="U7307" s="505"/>
      <c r="V7307" s="505"/>
      <c r="W7307" s="505"/>
    </row>
    <row r="7308" spans="19:23" ht="12">
      <c r="S7308" s="505"/>
      <c r="T7308" s="505"/>
      <c r="U7308" s="505"/>
      <c r="V7308" s="505"/>
      <c r="W7308" s="505"/>
    </row>
    <row r="7309" spans="19:23" ht="12">
      <c r="S7309" s="505"/>
      <c r="T7309" s="505"/>
      <c r="U7309" s="505"/>
      <c r="V7309" s="505"/>
      <c r="W7309" s="505"/>
    </row>
    <row r="7310" spans="19:23" ht="12">
      <c r="S7310" s="505"/>
      <c r="T7310" s="505"/>
      <c r="U7310" s="505"/>
      <c r="V7310" s="505"/>
      <c r="W7310" s="505"/>
    </row>
    <row r="7311" spans="19:23" ht="12">
      <c r="S7311" s="505"/>
      <c r="T7311" s="505"/>
      <c r="U7311" s="505"/>
      <c r="V7311" s="505"/>
      <c r="W7311" s="505"/>
    </row>
    <row r="7312" spans="19:23" ht="12">
      <c r="S7312" s="505"/>
      <c r="T7312" s="505"/>
      <c r="U7312" s="505"/>
      <c r="V7312" s="505"/>
      <c r="W7312" s="505"/>
    </row>
    <row r="7313" spans="19:23" ht="12">
      <c r="S7313" s="505"/>
      <c r="T7313" s="505"/>
      <c r="U7313" s="505"/>
      <c r="V7313" s="505"/>
      <c r="W7313" s="505"/>
    </row>
    <row r="7314" spans="19:23" ht="12">
      <c r="S7314" s="505"/>
      <c r="T7314" s="505"/>
      <c r="U7314" s="505"/>
      <c r="V7314" s="505"/>
      <c r="W7314" s="505"/>
    </row>
    <row r="7315" spans="19:23" ht="12">
      <c r="S7315" s="505"/>
      <c r="T7315" s="505"/>
      <c r="U7315" s="505"/>
      <c r="V7315" s="505"/>
      <c r="W7315" s="505"/>
    </row>
    <row r="7316" spans="19:23" ht="12">
      <c r="S7316" s="505"/>
      <c r="T7316" s="505"/>
      <c r="U7316" s="505"/>
      <c r="V7316" s="505"/>
      <c r="W7316" s="505"/>
    </row>
    <row r="7317" spans="19:23" ht="12">
      <c r="S7317" s="505"/>
      <c r="T7317" s="505"/>
      <c r="U7317" s="505"/>
      <c r="V7317" s="505"/>
      <c r="W7317" s="505"/>
    </row>
    <row r="7318" spans="19:23" ht="12">
      <c r="S7318" s="505"/>
      <c r="T7318" s="505"/>
      <c r="U7318" s="505"/>
      <c r="V7318" s="505"/>
      <c r="W7318" s="505"/>
    </row>
    <row r="7319" spans="19:23" ht="12">
      <c r="S7319" s="505"/>
      <c r="T7319" s="505"/>
      <c r="U7319" s="505"/>
      <c r="V7319" s="505"/>
      <c r="W7319" s="505"/>
    </row>
    <row r="7320" spans="19:23" ht="12">
      <c r="S7320" s="505"/>
      <c r="T7320" s="505"/>
      <c r="U7320" s="505"/>
      <c r="V7320" s="505"/>
      <c r="W7320" s="505"/>
    </row>
    <row r="7321" spans="19:23" ht="12">
      <c r="S7321" s="505"/>
      <c r="T7321" s="505"/>
      <c r="U7321" s="505"/>
      <c r="V7321" s="505"/>
      <c r="W7321" s="505"/>
    </row>
    <row r="7322" spans="19:23" ht="12">
      <c r="S7322" s="505"/>
      <c r="T7322" s="505"/>
      <c r="U7322" s="505"/>
      <c r="V7322" s="505"/>
      <c r="W7322" s="505"/>
    </row>
    <row r="7323" spans="19:23" ht="12">
      <c r="S7323" s="505"/>
      <c r="T7323" s="505"/>
      <c r="U7323" s="505"/>
      <c r="V7323" s="505"/>
      <c r="W7323" s="505"/>
    </row>
    <row r="7324" spans="19:23" ht="12">
      <c r="S7324" s="505"/>
      <c r="T7324" s="505"/>
      <c r="U7324" s="505"/>
      <c r="V7324" s="505"/>
      <c r="W7324" s="505"/>
    </row>
    <row r="7325" spans="19:23" ht="12">
      <c r="S7325" s="505"/>
      <c r="T7325" s="505"/>
      <c r="U7325" s="505"/>
      <c r="V7325" s="505"/>
      <c r="W7325" s="505"/>
    </row>
    <row r="7326" spans="19:23" ht="12">
      <c r="S7326" s="505"/>
      <c r="T7326" s="505"/>
      <c r="U7326" s="505"/>
      <c r="V7326" s="505"/>
      <c r="W7326" s="505"/>
    </row>
    <row r="7327" spans="19:23" ht="12">
      <c r="S7327" s="505"/>
      <c r="T7327" s="505"/>
      <c r="U7327" s="505"/>
      <c r="V7327" s="505"/>
      <c r="W7327" s="505"/>
    </row>
    <row r="7328" spans="19:23" ht="12">
      <c r="S7328" s="505"/>
      <c r="T7328" s="505"/>
      <c r="U7328" s="505"/>
      <c r="V7328" s="505"/>
      <c r="W7328" s="505"/>
    </row>
    <row r="7329" spans="19:23" ht="12">
      <c r="S7329" s="505"/>
      <c r="T7329" s="505"/>
      <c r="U7329" s="505"/>
      <c r="V7329" s="505"/>
      <c r="W7329" s="505"/>
    </row>
    <row r="7330" spans="19:23" ht="12">
      <c r="S7330" s="505"/>
      <c r="T7330" s="505"/>
      <c r="U7330" s="505"/>
      <c r="V7330" s="505"/>
      <c r="W7330" s="505"/>
    </row>
    <row r="7331" spans="19:23" ht="12">
      <c r="S7331" s="505"/>
      <c r="T7331" s="505"/>
      <c r="U7331" s="505"/>
      <c r="V7331" s="505"/>
      <c r="W7331" s="505"/>
    </row>
    <row r="7332" spans="19:23" ht="12">
      <c r="S7332" s="505"/>
      <c r="T7332" s="505"/>
      <c r="U7332" s="505"/>
      <c r="V7332" s="505"/>
      <c r="W7332" s="505"/>
    </row>
    <row r="7333" spans="19:23" ht="12">
      <c r="S7333" s="505"/>
      <c r="T7333" s="505"/>
      <c r="U7333" s="505"/>
      <c r="V7333" s="505"/>
      <c r="W7333" s="505"/>
    </row>
    <row r="7334" spans="19:23" ht="12">
      <c r="S7334" s="505"/>
      <c r="T7334" s="505"/>
      <c r="U7334" s="505"/>
      <c r="V7334" s="505"/>
      <c r="W7334" s="505"/>
    </row>
    <row r="7335" spans="19:23" ht="12">
      <c r="S7335" s="505"/>
      <c r="T7335" s="505"/>
      <c r="U7335" s="505"/>
      <c r="V7335" s="505"/>
      <c r="W7335" s="505"/>
    </row>
    <row r="7336" spans="19:23" ht="12">
      <c r="S7336" s="505"/>
      <c r="T7336" s="505"/>
      <c r="U7336" s="505"/>
      <c r="V7336" s="505"/>
      <c r="W7336" s="505"/>
    </row>
    <row r="7337" spans="19:23" ht="12">
      <c r="S7337" s="505"/>
      <c r="T7337" s="505"/>
      <c r="U7337" s="505"/>
      <c r="V7337" s="505"/>
      <c r="W7337" s="505"/>
    </row>
    <row r="7338" spans="19:23" ht="12">
      <c r="S7338" s="505"/>
      <c r="T7338" s="505"/>
      <c r="U7338" s="505"/>
      <c r="V7338" s="505"/>
      <c r="W7338" s="505"/>
    </row>
    <row r="7339" spans="19:23" ht="12">
      <c r="S7339" s="505"/>
      <c r="T7339" s="505"/>
      <c r="U7339" s="505"/>
      <c r="V7339" s="505"/>
      <c r="W7339" s="505"/>
    </row>
    <row r="7340" spans="19:23" ht="12">
      <c r="S7340" s="505"/>
      <c r="T7340" s="505"/>
      <c r="U7340" s="505"/>
      <c r="V7340" s="505"/>
      <c r="W7340" s="505"/>
    </row>
    <row r="7341" spans="19:23" ht="12">
      <c r="S7341" s="505"/>
      <c r="T7341" s="505"/>
      <c r="U7341" s="505"/>
      <c r="V7341" s="505"/>
      <c r="W7341" s="505"/>
    </row>
    <row r="7342" spans="19:23" ht="12">
      <c r="S7342" s="505"/>
      <c r="T7342" s="505"/>
      <c r="U7342" s="505"/>
      <c r="V7342" s="505"/>
      <c r="W7342" s="505"/>
    </row>
    <row r="7343" spans="19:23" ht="12">
      <c r="S7343" s="505"/>
      <c r="T7343" s="505"/>
      <c r="U7343" s="505"/>
      <c r="V7343" s="505"/>
      <c r="W7343" s="505"/>
    </row>
    <row r="7344" spans="19:23" ht="12">
      <c r="S7344" s="505"/>
      <c r="T7344" s="505"/>
      <c r="U7344" s="505"/>
      <c r="V7344" s="505"/>
      <c r="W7344" s="505"/>
    </row>
    <row r="7345" spans="19:23" ht="12">
      <c r="S7345" s="505"/>
      <c r="T7345" s="505"/>
      <c r="U7345" s="505"/>
      <c r="V7345" s="505"/>
      <c r="W7345" s="505"/>
    </row>
    <row r="7346" spans="19:23" ht="12">
      <c r="S7346" s="505"/>
      <c r="T7346" s="505"/>
      <c r="U7346" s="505"/>
      <c r="V7346" s="505"/>
      <c r="W7346" s="505"/>
    </row>
    <row r="7347" spans="19:23" ht="12">
      <c r="S7347" s="505"/>
      <c r="T7347" s="505"/>
      <c r="U7347" s="505"/>
      <c r="V7347" s="505"/>
      <c r="W7347" s="505"/>
    </row>
    <row r="7348" spans="19:23" ht="12">
      <c r="S7348" s="505"/>
      <c r="T7348" s="505"/>
      <c r="U7348" s="505"/>
      <c r="V7348" s="505"/>
      <c r="W7348" s="505"/>
    </row>
    <row r="7349" spans="19:23" ht="12">
      <c r="S7349" s="505"/>
      <c r="T7349" s="505"/>
      <c r="U7349" s="505"/>
      <c r="V7349" s="505"/>
      <c r="W7349" s="505"/>
    </row>
    <row r="7350" spans="19:23" ht="12">
      <c r="S7350" s="505"/>
      <c r="T7350" s="505"/>
      <c r="U7350" s="505"/>
      <c r="V7350" s="505"/>
      <c r="W7350" s="505"/>
    </row>
    <row r="7351" spans="19:23" ht="12">
      <c r="S7351" s="505"/>
      <c r="T7351" s="505"/>
      <c r="U7351" s="505"/>
      <c r="V7351" s="505"/>
      <c r="W7351" s="505"/>
    </row>
    <row r="7352" spans="19:23" ht="12">
      <c r="S7352" s="505"/>
      <c r="T7352" s="505"/>
      <c r="U7352" s="505"/>
      <c r="V7352" s="505"/>
      <c r="W7352" s="505"/>
    </row>
    <row r="7353" spans="19:23" ht="12">
      <c r="S7353" s="505"/>
      <c r="T7353" s="505"/>
      <c r="U7353" s="505"/>
      <c r="V7353" s="505"/>
      <c r="W7353" s="505"/>
    </row>
    <row r="7354" spans="19:23" ht="12">
      <c r="S7354" s="505"/>
      <c r="T7354" s="505"/>
      <c r="U7354" s="505"/>
      <c r="V7354" s="505"/>
      <c r="W7354" s="505"/>
    </row>
    <row r="7355" spans="19:23" ht="12">
      <c r="S7355" s="505"/>
      <c r="T7355" s="505"/>
      <c r="U7355" s="505"/>
      <c r="V7355" s="505"/>
      <c r="W7355" s="505"/>
    </row>
    <row r="7356" spans="19:23" ht="12">
      <c r="S7356" s="505"/>
      <c r="T7356" s="505"/>
      <c r="U7356" s="505"/>
      <c r="V7356" s="505"/>
      <c r="W7356" s="505"/>
    </row>
    <row r="7357" spans="19:23" ht="12">
      <c r="S7357" s="505"/>
      <c r="T7357" s="505"/>
      <c r="U7357" s="505"/>
      <c r="V7357" s="505"/>
      <c r="W7357" s="505"/>
    </row>
    <row r="7358" spans="19:23" ht="12">
      <c r="S7358" s="505"/>
      <c r="T7358" s="505"/>
      <c r="U7358" s="505"/>
      <c r="V7358" s="505"/>
      <c r="W7358" s="505"/>
    </row>
    <row r="7359" spans="19:23" ht="12">
      <c r="S7359" s="505"/>
      <c r="T7359" s="505"/>
      <c r="U7359" s="505"/>
      <c r="V7359" s="505"/>
      <c r="W7359" s="505"/>
    </row>
    <row r="7360" spans="19:23" ht="12">
      <c r="S7360" s="505"/>
      <c r="T7360" s="505"/>
      <c r="U7360" s="505"/>
      <c r="V7360" s="505"/>
      <c r="W7360" s="505"/>
    </row>
    <row r="7361" spans="19:23" ht="12">
      <c r="S7361" s="505"/>
      <c r="T7361" s="505"/>
      <c r="U7361" s="505"/>
      <c r="V7361" s="505"/>
      <c r="W7361" s="505"/>
    </row>
    <row r="7362" spans="19:23" ht="12">
      <c r="S7362" s="505"/>
      <c r="T7362" s="505"/>
      <c r="U7362" s="505"/>
      <c r="V7362" s="505"/>
      <c r="W7362" s="505"/>
    </row>
    <row r="7363" spans="19:23" ht="12">
      <c r="S7363" s="505"/>
      <c r="T7363" s="505"/>
      <c r="U7363" s="505"/>
      <c r="V7363" s="505"/>
      <c r="W7363" s="505"/>
    </row>
    <row r="7364" spans="19:23" ht="12">
      <c r="S7364" s="505"/>
      <c r="T7364" s="505"/>
      <c r="U7364" s="505"/>
      <c r="V7364" s="505"/>
      <c r="W7364" s="505"/>
    </row>
    <row r="7365" spans="19:23" ht="12">
      <c r="S7365" s="505"/>
      <c r="T7365" s="505"/>
      <c r="U7365" s="505"/>
      <c r="V7365" s="505"/>
      <c r="W7365" s="505"/>
    </row>
    <row r="7366" spans="19:23" ht="12">
      <c r="S7366" s="505"/>
      <c r="T7366" s="505"/>
      <c r="U7366" s="505"/>
      <c r="V7366" s="505"/>
      <c r="W7366" s="505"/>
    </row>
    <row r="7367" spans="19:23" ht="12">
      <c r="S7367" s="505"/>
      <c r="T7367" s="505"/>
      <c r="U7367" s="505"/>
      <c r="V7367" s="505"/>
      <c r="W7367" s="505"/>
    </row>
    <row r="7368" spans="19:23" ht="12">
      <c r="S7368" s="505"/>
      <c r="T7368" s="505"/>
      <c r="U7368" s="505"/>
      <c r="V7368" s="505"/>
      <c r="W7368" s="505"/>
    </row>
    <row r="7369" spans="19:23" ht="12">
      <c r="S7369" s="505"/>
      <c r="T7369" s="505"/>
      <c r="U7369" s="505"/>
      <c r="V7369" s="505"/>
      <c r="W7369" s="505"/>
    </row>
    <row r="7370" spans="19:23" ht="12">
      <c r="S7370" s="505"/>
      <c r="T7370" s="505"/>
      <c r="U7370" s="505"/>
      <c r="V7370" s="505"/>
      <c r="W7370" s="505"/>
    </row>
    <row r="7371" spans="19:23" ht="12">
      <c r="S7371" s="505"/>
      <c r="T7371" s="505"/>
      <c r="U7371" s="505"/>
      <c r="V7371" s="505"/>
      <c r="W7371" s="505"/>
    </row>
    <row r="7372" spans="19:23" ht="12">
      <c r="S7372" s="505"/>
      <c r="T7372" s="505"/>
      <c r="U7372" s="505"/>
      <c r="V7372" s="505"/>
      <c r="W7372" s="505"/>
    </row>
    <row r="7373" spans="19:23" ht="12">
      <c r="S7373" s="505"/>
      <c r="T7373" s="505"/>
      <c r="U7373" s="505"/>
      <c r="V7373" s="505"/>
      <c r="W7373" s="505"/>
    </row>
    <row r="7374" spans="19:23" ht="12">
      <c r="S7374" s="505"/>
      <c r="T7374" s="505"/>
      <c r="U7374" s="505"/>
      <c r="V7374" s="505"/>
      <c r="W7374" s="505"/>
    </row>
    <row r="7375" spans="19:23" ht="12">
      <c r="S7375" s="505"/>
      <c r="T7375" s="505"/>
      <c r="U7375" s="505"/>
      <c r="V7375" s="505"/>
      <c r="W7375" s="505"/>
    </row>
    <row r="7376" spans="19:23" ht="12">
      <c r="S7376" s="505"/>
      <c r="T7376" s="505"/>
      <c r="U7376" s="505"/>
      <c r="V7376" s="505"/>
      <c r="W7376" s="505"/>
    </row>
    <row r="7377" spans="19:23" ht="12">
      <c r="S7377" s="505"/>
      <c r="T7377" s="505"/>
      <c r="U7377" s="505"/>
      <c r="V7377" s="505"/>
      <c r="W7377" s="505"/>
    </row>
    <row r="7378" spans="19:23" ht="12">
      <c r="S7378" s="505"/>
      <c r="T7378" s="505"/>
      <c r="U7378" s="505"/>
      <c r="V7378" s="505"/>
      <c r="W7378" s="505"/>
    </row>
    <row r="7379" spans="19:23" ht="12">
      <c r="S7379" s="505"/>
      <c r="T7379" s="505"/>
      <c r="U7379" s="505"/>
      <c r="V7379" s="505"/>
      <c r="W7379" s="505"/>
    </row>
    <row r="7380" spans="19:23" ht="12">
      <c r="S7380" s="505"/>
      <c r="T7380" s="505"/>
      <c r="U7380" s="505"/>
      <c r="V7380" s="505"/>
      <c r="W7380" s="505"/>
    </row>
    <row r="7381" spans="19:23" ht="12">
      <c r="S7381" s="505"/>
      <c r="T7381" s="505"/>
      <c r="U7381" s="505"/>
      <c r="V7381" s="505"/>
      <c r="W7381" s="505"/>
    </row>
    <row r="7382" spans="19:23" ht="12">
      <c r="S7382" s="505"/>
      <c r="T7382" s="505"/>
      <c r="U7382" s="505"/>
      <c r="V7382" s="505"/>
      <c r="W7382" s="505"/>
    </row>
    <row r="7383" spans="19:23" ht="12">
      <c r="S7383" s="505"/>
      <c r="T7383" s="505"/>
      <c r="U7383" s="505"/>
      <c r="V7383" s="505"/>
      <c r="W7383" s="505"/>
    </row>
    <row r="7384" spans="19:23" ht="12">
      <c r="S7384" s="505"/>
      <c r="T7384" s="505"/>
      <c r="U7384" s="505"/>
      <c r="V7384" s="505"/>
      <c r="W7384" s="505"/>
    </row>
    <row r="7385" spans="19:23" ht="12">
      <c r="S7385" s="505"/>
      <c r="T7385" s="505"/>
      <c r="U7385" s="505"/>
      <c r="V7385" s="505"/>
      <c r="W7385" s="505"/>
    </row>
    <row r="7386" spans="19:23" ht="12">
      <c r="S7386" s="505"/>
      <c r="T7386" s="505"/>
      <c r="U7386" s="505"/>
      <c r="V7386" s="505"/>
      <c r="W7386" s="505"/>
    </row>
    <row r="7387" spans="19:23" ht="12">
      <c r="S7387" s="505"/>
      <c r="T7387" s="505"/>
      <c r="U7387" s="505"/>
      <c r="V7387" s="505"/>
      <c r="W7387" s="505"/>
    </row>
    <row r="7388" spans="19:23" ht="12">
      <c r="S7388" s="505"/>
      <c r="T7388" s="505"/>
      <c r="U7388" s="505"/>
      <c r="V7388" s="505"/>
      <c r="W7388" s="505"/>
    </row>
    <row r="7389" spans="19:23" ht="12">
      <c r="S7389" s="505"/>
      <c r="T7389" s="505"/>
      <c r="U7389" s="505"/>
      <c r="V7389" s="505"/>
      <c r="W7389" s="505"/>
    </row>
    <row r="7390" spans="19:23" ht="12">
      <c r="S7390" s="505"/>
      <c r="T7390" s="505"/>
      <c r="U7390" s="505"/>
      <c r="V7390" s="505"/>
      <c r="W7390" s="505"/>
    </row>
    <row r="7391" spans="19:23" ht="12">
      <c r="S7391" s="505"/>
      <c r="T7391" s="505"/>
      <c r="U7391" s="505"/>
      <c r="V7391" s="505"/>
      <c r="W7391" s="505"/>
    </row>
    <row r="7392" spans="19:23" ht="12">
      <c r="S7392" s="505"/>
      <c r="T7392" s="505"/>
      <c r="U7392" s="505"/>
      <c r="V7392" s="505"/>
      <c r="W7392" s="505"/>
    </row>
    <row r="7393" spans="19:23" ht="12">
      <c r="S7393" s="505"/>
      <c r="T7393" s="505"/>
      <c r="U7393" s="505"/>
      <c r="V7393" s="505"/>
      <c r="W7393" s="505"/>
    </row>
    <row r="7394" spans="19:23" ht="12">
      <c r="S7394" s="505"/>
      <c r="T7394" s="505"/>
      <c r="U7394" s="505"/>
      <c r="V7394" s="505"/>
      <c r="W7394" s="505"/>
    </row>
    <row r="7395" spans="19:23" ht="12">
      <c r="S7395" s="505"/>
      <c r="T7395" s="505"/>
      <c r="U7395" s="505"/>
      <c r="V7395" s="505"/>
      <c r="W7395" s="505"/>
    </row>
    <row r="7396" spans="19:23" ht="12">
      <c r="S7396" s="505"/>
      <c r="T7396" s="505"/>
      <c r="U7396" s="505"/>
      <c r="V7396" s="505"/>
      <c r="W7396" s="505"/>
    </row>
    <row r="7397" spans="19:23" ht="12">
      <c r="S7397" s="505"/>
      <c r="T7397" s="505"/>
      <c r="U7397" s="505"/>
      <c r="V7397" s="505"/>
      <c r="W7397" s="505"/>
    </row>
    <row r="7398" spans="19:23" ht="12">
      <c r="S7398" s="505"/>
      <c r="T7398" s="505"/>
      <c r="U7398" s="505"/>
      <c r="V7398" s="505"/>
      <c r="W7398" s="505"/>
    </row>
    <row r="7399" spans="19:23" ht="12">
      <c r="S7399" s="505"/>
      <c r="T7399" s="505"/>
      <c r="U7399" s="505"/>
      <c r="V7399" s="505"/>
      <c r="W7399" s="505"/>
    </row>
    <row r="7400" spans="19:23" ht="12">
      <c r="S7400" s="505"/>
      <c r="T7400" s="505"/>
      <c r="U7400" s="505"/>
      <c r="V7400" s="505"/>
      <c r="W7400" s="505"/>
    </row>
    <row r="7401" spans="19:23" ht="12">
      <c r="S7401" s="505"/>
      <c r="T7401" s="505"/>
      <c r="U7401" s="505"/>
      <c r="V7401" s="505"/>
      <c r="W7401" s="505"/>
    </row>
    <row r="7402" spans="19:23" ht="12">
      <c r="S7402" s="505"/>
      <c r="T7402" s="505"/>
      <c r="U7402" s="505"/>
      <c r="V7402" s="505"/>
      <c r="W7402" s="505"/>
    </row>
    <row r="7403" spans="19:23" ht="12">
      <c r="S7403" s="505"/>
      <c r="T7403" s="505"/>
      <c r="U7403" s="505"/>
      <c r="V7403" s="505"/>
      <c r="W7403" s="505"/>
    </row>
    <row r="7404" spans="19:23" ht="12">
      <c r="S7404" s="505"/>
      <c r="T7404" s="505"/>
      <c r="U7404" s="505"/>
      <c r="V7404" s="505"/>
      <c r="W7404" s="505"/>
    </row>
    <row r="7405" spans="19:23" ht="12">
      <c r="S7405" s="505"/>
      <c r="T7405" s="505"/>
      <c r="U7405" s="505"/>
      <c r="V7405" s="505"/>
      <c r="W7405" s="505"/>
    </row>
    <row r="7406" spans="19:23" ht="12">
      <c r="S7406" s="505"/>
      <c r="T7406" s="505"/>
      <c r="U7406" s="505"/>
      <c r="V7406" s="505"/>
      <c r="W7406" s="505"/>
    </row>
    <row r="7407" spans="19:23" ht="12">
      <c r="S7407" s="505"/>
      <c r="T7407" s="505"/>
      <c r="U7407" s="505"/>
      <c r="V7407" s="505"/>
      <c r="W7407" s="505"/>
    </row>
    <row r="7408" spans="19:23" ht="12">
      <c r="S7408" s="505"/>
      <c r="T7408" s="505"/>
      <c r="U7408" s="505"/>
      <c r="V7408" s="505"/>
      <c r="W7408" s="505"/>
    </row>
    <row r="7409" spans="19:23" ht="12">
      <c r="S7409" s="505"/>
      <c r="T7409" s="505"/>
      <c r="U7409" s="505"/>
      <c r="V7409" s="505"/>
      <c r="W7409" s="505"/>
    </row>
    <row r="7410" spans="19:23" ht="12">
      <c r="S7410" s="505"/>
      <c r="T7410" s="505"/>
      <c r="U7410" s="505"/>
      <c r="V7410" s="505"/>
      <c r="W7410" s="505"/>
    </row>
    <row r="7411" spans="19:23" ht="12">
      <c r="S7411" s="505"/>
      <c r="T7411" s="505"/>
      <c r="U7411" s="505"/>
      <c r="V7411" s="505"/>
      <c r="W7411" s="505"/>
    </row>
    <row r="7412" spans="19:23" ht="12">
      <c r="S7412" s="505"/>
      <c r="T7412" s="505"/>
      <c r="U7412" s="505"/>
      <c r="V7412" s="505"/>
      <c r="W7412" s="505"/>
    </row>
    <row r="7413" spans="19:23" ht="12">
      <c r="S7413" s="505"/>
      <c r="T7413" s="505"/>
      <c r="U7413" s="505"/>
      <c r="V7413" s="505"/>
      <c r="W7413" s="505"/>
    </row>
    <row r="7414" spans="19:23" ht="12">
      <c r="S7414" s="505"/>
      <c r="T7414" s="505"/>
      <c r="U7414" s="505"/>
      <c r="V7414" s="505"/>
      <c r="W7414" s="505"/>
    </row>
    <row r="7415" spans="19:23" ht="12">
      <c r="S7415" s="505"/>
      <c r="T7415" s="505"/>
      <c r="U7415" s="505"/>
      <c r="V7415" s="505"/>
      <c r="W7415" s="505"/>
    </row>
    <row r="7416" spans="19:23" ht="12">
      <c r="S7416" s="505"/>
      <c r="T7416" s="505"/>
      <c r="U7416" s="505"/>
      <c r="V7416" s="505"/>
      <c r="W7416" s="505"/>
    </row>
    <row r="7417" spans="19:23" ht="12">
      <c r="S7417" s="505"/>
      <c r="T7417" s="505"/>
      <c r="U7417" s="505"/>
      <c r="V7417" s="505"/>
      <c r="W7417" s="505"/>
    </row>
    <row r="7418" spans="19:23" ht="12">
      <c r="S7418" s="505"/>
      <c r="T7418" s="505"/>
      <c r="U7418" s="505"/>
      <c r="V7418" s="505"/>
      <c r="W7418" s="505"/>
    </row>
    <row r="7419" spans="19:23" ht="12">
      <c r="S7419" s="505"/>
      <c r="T7419" s="505"/>
      <c r="U7419" s="505"/>
      <c r="V7419" s="505"/>
      <c r="W7419" s="505"/>
    </row>
    <row r="7420" spans="19:23" ht="12">
      <c r="S7420" s="505"/>
      <c r="T7420" s="505"/>
      <c r="U7420" s="505"/>
      <c r="V7420" s="505"/>
      <c r="W7420" s="505"/>
    </row>
    <row r="7421" spans="19:23" ht="12">
      <c r="S7421" s="505"/>
      <c r="T7421" s="505"/>
      <c r="U7421" s="505"/>
      <c r="V7421" s="505"/>
      <c r="W7421" s="505"/>
    </row>
    <row r="7422" spans="19:23" ht="12">
      <c r="S7422" s="505"/>
      <c r="T7422" s="505"/>
      <c r="U7422" s="505"/>
      <c r="V7422" s="505"/>
      <c r="W7422" s="505"/>
    </row>
    <row r="7423" spans="19:23" ht="12">
      <c r="S7423" s="505"/>
      <c r="T7423" s="505"/>
      <c r="U7423" s="505"/>
      <c r="V7423" s="505"/>
      <c r="W7423" s="505"/>
    </row>
    <row r="7424" spans="19:23" ht="12">
      <c r="S7424" s="505"/>
      <c r="T7424" s="505"/>
      <c r="U7424" s="505"/>
      <c r="V7424" s="505"/>
      <c r="W7424" s="505"/>
    </row>
    <row r="7425" spans="19:23" ht="12">
      <c r="S7425" s="505"/>
      <c r="T7425" s="505"/>
      <c r="U7425" s="505"/>
      <c r="V7425" s="505"/>
      <c r="W7425" s="505"/>
    </row>
    <row r="7426" spans="19:23" ht="12">
      <c r="S7426" s="505"/>
      <c r="T7426" s="505"/>
      <c r="U7426" s="505"/>
      <c r="V7426" s="505"/>
      <c r="W7426" s="505"/>
    </row>
    <row r="7427" spans="19:23" ht="12">
      <c r="S7427" s="505"/>
      <c r="T7427" s="505"/>
      <c r="U7427" s="505"/>
      <c r="V7427" s="505"/>
      <c r="W7427" s="505"/>
    </row>
    <row r="7428" spans="19:23" ht="12">
      <c r="S7428" s="505"/>
      <c r="T7428" s="505"/>
      <c r="U7428" s="505"/>
      <c r="V7428" s="505"/>
      <c r="W7428" s="505"/>
    </row>
    <row r="7429" spans="19:23" ht="12">
      <c r="S7429" s="505"/>
      <c r="T7429" s="505"/>
      <c r="U7429" s="505"/>
      <c r="V7429" s="505"/>
      <c r="W7429" s="505"/>
    </row>
    <row r="7430" spans="19:23" ht="12">
      <c r="S7430" s="505"/>
      <c r="T7430" s="505"/>
      <c r="U7430" s="505"/>
      <c r="V7430" s="505"/>
      <c r="W7430" s="505"/>
    </row>
    <row r="7431" spans="19:23" ht="12">
      <c r="S7431" s="505"/>
      <c r="T7431" s="505"/>
      <c r="U7431" s="505"/>
      <c r="V7431" s="505"/>
      <c r="W7431" s="505"/>
    </row>
    <row r="7432" spans="19:23" ht="12">
      <c r="S7432" s="505"/>
      <c r="T7432" s="505"/>
      <c r="U7432" s="505"/>
      <c r="V7432" s="505"/>
      <c r="W7432" s="505"/>
    </row>
    <row r="7433" spans="19:23" ht="12">
      <c r="S7433" s="505"/>
      <c r="T7433" s="505"/>
      <c r="U7433" s="505"/>
      <c r="V7433" s="505"/>
      <c r="W7433" s="505"/>
    </row>
    <row r="7434" spans="19:23" ht="12">
      <c r="S7434" s="505"/>
      <c r="T7434" s="505"/>
      <c r="U7434" s="505"/>
      <c r="V7434" s="505"/>
      <c r="W7434" s="505"/>
    </row>
    <row r="7435" spans="19:23" ht="12">
      <c r="S7435" s="505"/>
      <c r="T7435" s="505"/>
      <c r="U7435" s="505"/>
      <c r="V7435" s="505"/>
      <c r="W7435" s="505"/>
    </row>
    <row r="7436" spans="19:23" ht="12">
      <c r="S7436" s="505"/>
      <c r="T7436" s="505"/>
      <c r="U7436" s="505"/>
      <c r="V7436" s="505"/>
      <c r="W7436" s="505"/>
    </row>
    <row r="7437" spans="19:23" ht="12">
      <c r="S7437" s="505"/>
      <c r="T7437" s="505"/>
      <c r="U7437" s="505"/>
      <c r="V7437" s="505"/>
      <c r="W7437" s="505"/>
    </row>
    <row r="7438" spans="19:23" ht="12">
      <c r="S7438" s="505"/>
      <c r="T7438" s="505"/>
      <c r="U7438" s="505"/>
      <c r="V7438" s="505"/>
      <c r="W7438" s="505"/>
    </row>
    <row r="7439" spans="19:23" ht="12">
      <c r="S7439" s="505"/>
      <c r="T7439" s="505"/>
      <c r="U7439" s="505"/>
      <c r="V7439" s="505"/>
      <c r="W7439" s="505"/>
    </row>
    <row r="7440" spans="19:23" ht="12">
      <c r="S7440" s="505"/>
      <c r="T7440" s="505"/>
      <c r="U7440" s="505"/>
      <c r="V7440" s="505"/>
      <c r="W7440" s="505"/>
    </row>
    <row r="7441" spans="19:23" ht="12">
      <c r="S7441" s="505"/>
      <c r="T7441" s="505"/>
      <c r="U7441" s="505"/>
      <c r="V7441" s="505"/>
      <c r="W7441" s="505"/>
    </row>
    <row r="7442" spans="19:23" ht="12">
      <c r="S7442" s="505"/>
      <c r="T7442" s="505"/>
      <c r="U7442" s="505"/>
      <c r="V7442" s="505"/>
      <c r="W7442" s="505"/>
    </row>
    <row r="7443" spans="19:23" ht="12">
      <c r="S7443" s="505"/>
      <c r="T7443" s="505"/>
      <c r="U7443" s="505"/>
      <c r="V7443" s="505"/>
      <c r="W7443" s="505"/>
    </row>
    <row r="7444" spans="19:23" ht="12">
      <c r="S7444" s="505"/>
      <c r="T7444" s="505"/>
      <c r="U7444" s="505"/>
      <c r="V7444" s="505"/>
      <c r="W7444" s="505"/>
    </row>
    <row r="7445" spans="19:23" ht="12">
      <c r="S7445" s="505"/>
      <c r="T7445" s="505"/>
      <c r="U7445" s="505"/>
      <c r="V7445" s="505"/>
      <c r="W7445" s="505"/>
    </row>
    <row r="7446" spans="19:23" ht="12">
      <c r="S7446" s="505"/>
      <c r="T7446" s="505"/>
      <c r="U7446" s="505"/>
      <c r="V7446" s="505"/>
      <c r="W7446" s="505"/>
    </row>
    <row r="7447" spans="19:23" ht="12">
      <c r="S7447" s="505"/>
      <c r="T7447" s="505"/>
      <c r="U7447" s="505"/>
      <c r="V7447" s="505"/>
      <c r="W7447" s="505"/>
    </row>
    <row r="7448" spans="19:23" ht="12">
      <c r="S7448" s="505"/>
      <c r="T7448" s="505"/>
      <c r="U7448" s="505"/>
      <c r="V7448" s="505"/>
      <c r="W7448" s="505"/>
    </row>
    <row r="7449" spans="19:23" ht="12">
      <c r="S7449" s="505"/>
      <c r="T7449" s="505"/>
      <c r="U7449" s="505"/>
      <c r="V7449" s="505"/>
      <c r="W7449" s="505"/>
    </row>
    <row r="7450" spans="19:23" ht="12">
      <c r="S7450" s="505"/>
      <c r="T7450" s="505"/>
      <c r="U7450" s="505"/>
      <c r="V7450" s="505"/>
      <c r="W7450" s="505"/>
    </row>
    <row r="7451" spans="19:23" ht="12">
      <c r="S7451" s="505"/>
      <c r="T7451" s="505"/>
      <c r="U7451" s="505"/>
      <c r="V7451" s="505"/>
      <c r="W7451" s="505"/>
    </row>
    <row r="7452" spans="19:23" ht="12">
      <c r="S7452" s="505"/>
      <c r="T7452" s="505"/>
      <c r="U7452" s="505"/>
      <c r="V7452" s="505"/>
      <c r="W7452" s="505"/>
    </row>
    <row r="7453" spans="19:23" ht="12">
      <c r="S7453" s="505"/>
      <c r="T7453" s="505"/>
      <c r="U7453" s="505"/>
      <c r="V7453" s="505"/>
      <c r="W7453" s="505"/>
    </row>
    <row r="7454" spans="19:23" ht="12">
      <c r="S7454" s="505"/>
      <c r="T7454" s="505"/>
      <c r="U7454" s="505"/>
      <c r="V7454" s="505"/>
      <c r="W7454" s="505"/>
    </row>
    <row r="7455" spans="19:23" ht="12">
      <c r="S7455" s="505"/>
      <c r="T7455" s="505"/>
      <c r="U7455" s="505"/>
      <c r="V7455" s="505"/>
      <c r="W7455" s="505"/>
    </row>
    <row r="7456" spans="19:23" ht="12">
      <c r="S7456" s="505"/>
      <c r="T7456" s="505"/>
      <c r="U7456" s="505"/>
      <c r="V7456" s="505"/>
      <c r="W7456" s="505"/>
    </row>
    <row r="7457" spans="19:23" ht="12">
      <c r="S7457" s="505"/>
      <c r="T7457" s="505"/>
      <c r="U7457" s="505"/>
      <c r="V7457" s="505"/>
      <c r="W7457" s="505"/>
    </row>
    <row r="7458" spans="19:23" ht="12">
      <c r="S7458" s="505"/>
      <c r="T7458" s="505"/>
      <c r="U7458" s="505"/>
      <c r="V7458" s="505"/>
      <c r="W7458" s="505"/>
    </row>
    <row r="7459" spans="19:23" ht="12">
      <c r="S7459" s="505"/>
      <c r="T7459" s="505"/>
      <c r="U7459" s="505"/>
      <c r="V7459" s="505"/>
      <c r="W7459" s="505"/>
    </row>
    <row r="7460" spans="19:23" ht="12">
      <c r="S7460" s="505"/>
      <c r="T7460" s="505"/>
      <c r="U7460" s="505"/>
      <c r="V7460" s="505"/>
      <c r="W7460" s="505"/>
    </row>
    <row r="7461" spans="19:23" ht="12">
      <c r="S7461" s="505"/>
      <c r="T7461" s="505"/>
      <c r="U7461" s="505"/>
      <c r="V7461" s="505"/>
      <c r="W7461" s="505"/>
    </row>
    <row r="7462" spans="19:23" ht="12">
      <c r="S7462" s="505"/>
      <c r="T7462" s="505"/>
      <c r="U7462" s="505"/>
      <c r="V7462" s="505"/>
      <c r="W7462" s="505"/>
    </row>
    <row r="7463" spans="19:23" ht="12">
      <c r="S7463" s="505"/>
      <c r="T7463" s="505"/>
      <c r="U7463" s="505"/>
      <c r="V7463" s="505"/>
      <c r="W7463" s="505"/>
    </row>
    <row r="7464" spans="19:23" ht="12">
      <c r="S7464" s="505"/>
      <c r="T7464" s="505"/>
      <c r="U7464" s="505"/>
      <c r="V7464" s="505"/>
      <c r="W7464" s="505"/>
    </row>
    <row r="7465" spans="19:23" ht="12">
      <c r="S7465" s="505"/>
      <c r="T7465" s="505"/>
      <c r="U7465" s="505"/>
      <c r="V7465" s="505"/>
      <c r="W7465" s="505"/>
    </row>
    <row r="7466" spans="19:23" ht="12">
      <c r="S7466" s="505"/>
      <c r="T7466" s="505"/>
      <c r="U7466" s="505"/>
      <c r="V7466" s="505"/>
      <c r="W7466" s="505"/>
    </row>
    <row r="7467" spans="19:23" ht="12">
      <c r="S7467" s="505"/>
      <c r="T7467" s="505"/>
      <c r="U7467" s="505"/>
      <c r="V7467" s="505"/>
      <c r="W7467" s="505"/>
    </row>
    <row r="7468" spans="19:23" ht="12">
      <c r="S7468" s="505"/>
      <c r="T7468" s="505"/>
      <c r="U7468" s="505"/>
      <c r="V7468" s="505"/>
      <c r="W7468" s="505"/>
    </row>
    <row r="7469" spans="19:23" ht="12">
      <c r="S7469" s="505"/>
      <c r="T7469" s="505"/>
      <c r="U7469" s="505"/>
      <c r="V7469" s="505"/>
      <c r="W7469" s="505"/>
    </row>
    <row r="7470" spans="19:23" ht="12">
      <c r="S7470" s="505"/>
      <c r="T7470" s="505"/>
      <c r="U7470" s="505"/>
      <c r="V7470" s="505"/>
      <c r="W7470" s="505"/>
    </row>
    <row r="7471" spans="19:23" ht="12">
      <c r="S7471" s="505"/>
      <c r="T7471" s="505"/>
      <c r="U7471" s="505"/>
      <c r="V7471" s="505"/>
      <c r="W7471" s="505"/>
    </row>
    <row r="7472" spans="19:23" ht="12">
      <c r="S7472" s="505"/>
      <c r="T7472" s="505"/>
      <c r="U7472" s="505"/>
      <c r="V7472" s="505"/>
      <c r="W7472" s="505"/>
    </row>
    <row r="7473" spans="19:23" ht="12">
      <c r="S7473" s="505"/>
      <c r="T7473" s="505"/>
      <c r="U7473" s="505"/>
      <c r="V7473" s="505"/>
      <c r="W7473" s="505"/>
    </row>
    <row r="7474" spans="19:23" ht="12">
      <c r="S7474" s="505"/>
      <c r="T7474" s="505"/>
      <c r="U7474" s="505"/>
      <c r="V7474" s="505"/>
      <c r="W7474" s="505"/>
    </row>
    <row r="7475" spans="19:23" ht="12">
      <c r="S7475" s="505"/>
      <c r="T7475" s="505"/>
      <c r="U7475" s="505"/>
      <c r="V7475" s="505"/>
      <c r="W7475" s="505"/>
    </row>
    <row r="7476" spans="19:23" ht="12">
      <c r="S7476" s="505"/>
      <c r="T7476" s="505"/>
      <c r="U7476" s="505"/>
      <c r="V7476" s="505"/>
      <c r="W7476" s="505"/>
    </row>
    <row r="7477" spans="19:23" ht="12">
      <c r="S7477" s="505"/>
      <c r="T7477" s="505"/>
      <c r="U7477" s="505"/>
      <c r="V7477" s="505"/>
      <c r="W7477" s="505"/>
    </row>
    <row r="7478" spans="19:23" ht="12">
      <c r="S7478" s="505"/>
      <c r="T7478" s="505"/>
      <c r="U7478" s="505"/>
      <c r="V7478" s="505"/>
      <c r="W7478" s="505"/>
    </row>
    <row r="7479" spans="19:23" ht="12">
      <c r="S7479" s="505"/>
      <c r="T7479" s="505"/>
      <c r="U7479" s="505"/>
      <c r="V7479" s="505"/>
      <c r="W7479" s="505"/>
    </row>
    <row r="7480" spans="19:23" ht="12">
      <c r="S7480" s="505"/>
      <c r="T7480" s="505"/>
      <c r="U7480" s="505"/>
      <c r="V7480" s="505"/>
      <c r="W7480" s="505"/>
    </row>
    <row r="7481" spans="19:23" ht="12">
      <c r="S7481" s="505"/>
      <c r="T7481" s="505"/>
      <c r="U7481" s="505"/>
      <c r="V7481" s="505"/>
      <c r="W7481" s="505"/>
    </row>
    <row r="7482" spans="19:23" ht="12">
      <c r="S7482" s="505"/>
      <c r="T7482" s="505"/>
      <c r="U7482" s="505"/>
      <c r="V7482" s="505"/>
      <c r="W7482" s="505"/>
    </row>
    <row r="7483" spans="19:23" ht="12">
      <c r="S7483" s="505"/>
      <c r="T7483" s="505"/>
      <c r="U7483" s="505"/>
      <c r="V7483" s="505"/>
      <c r="W7483" s="505"/>
    </row>
    <row r="7484" spans="19:23" ht="12">
      <c r="S7484" s="505"/>
      <c r="T7484" s="505"/>
      <c r="U7484" s="505"/>
      <c r="V7484" s="505"/>
      <c r="W7484" s="505"/>
    </row>
    <row r="7485" spans="19:23" ht="12">
      <c r="S7485" s="505"/>
      <c r="T7485" s="505"/>
      <c r="U7485" s="505"/>
      <c r="V7485" s="505"/>
      <c r="W7485" s="505"/>
    </row>
    <row r="7486" spans="19:23" ht="12">
      <c r="S7486" s="505"/>
      <c r="T7486" s="505"/>
      <c r="U7486" s="505"/>
      <c r="V7486" s="505"/>
      <c r="W7486" s="505"/>
    </row>
    <row r="7487" spans="19:23" ht="12">
      <c r="S7487" s="505"/>
      <c r="T7487" s="505"/>
      <c r="U7487" s="505"/>
      <c r="V7487" s="505"/>
      <c r="W7487" s="505"/>
    </row>
    <row r="7488" spans="19:23" ht="12">
      <c r="S7488" s="505"/>
      <c r="T7488" s="505"/>
      <c r="U7488" s="505"/>
      <c r="V7488" s="505"/>
      <c r="W7488" s="505"/>
    </row>
    <row r="7489" spans="19:23" ht="12">
      <c r="S7489" s="505"/>
      <c r="T7489" s="505"/>
      <c r="U7489" s="505"/>
      <c r="V7489" s="505"/>
      <c r="W7489" s="505"/>
    </row>
    <row r="7490" spans="19:23" ht="12">
      <c r="S7490" s="505"/>
      <c r="T7490" s="505"/>
      <c r="U7490" s="505"/>
      <c r="V7490" s="505"/>
      <c r="W7490" s="505"/>
    </row>
    <row r="7491" spans="19:23" ht="12">
      <c r="S7491" s="505"/>
      <c r="T7491" s="505"/>
      <c r="U7491" s="505"/>
      <c r="V7491" s="505"/>
      <c r="W7491" s="505"/>
    </row>
    <row r="7492" spans="19:23" ht="12">
      <c r="S7492" s="505"/>
      <c r="T7492" s="505"/>
      <c r="U7492" s="505"/>
      <c r="V7492" s="505"/>
      <c r="W7492" s="505"/>
    </row>
    <row r="7493" spans="19:23" ht="12">
      <c r="S7493" s="505"/>
      <c r="T7493" s="505"/>
      <c r="U7493" s="505"/>
      <c r="V7493" s="505"/>
      <c r="W7493" s="505"/>
    </row>
    <row r="7494" spans="19:23" ht="12">
      <c r="S7494" s="505"/>
      <c r="T7494" s="505"/>
      <c r="U7494" s="505"/>
      <c r="V7494" s="505"/>
      <c r="W7494" s="505"/>
    </row>
    <row r="7495" spans="19:23" ht="12">
      <c r="S7495" s="505"/>
      <c r="T7495" s="505"/>
      <c r="U7495" s="505"/>
      <c r="V7495" s="505"/>
      <c r="W7495" s="505"/>
    </row>
    <row r="7496" spans="19:23" ht="12">
      <c r="S7496" s="505"/>
      <c r="T7496" s="505"/>
      <c r="U7496" s="505"/>
      <c r="V7496" s="505"/>
      <c r="W7496" s="505"/>
    </row>
    <row r="7497" spans="19:23" ht="12">
      <c r="S7497" s="505"/>
      <c r="T7497" s="505"/>
      <c r="U7497" s="505"/>
      <c r="V7497" s="505"/>
      <c r="W7497" s="505"/>
    </row>
    <row r="7498" spans="19:23" ht="12">
      <c r="S7498" s="505"/>
      <c r="T7498" s="505"/>
      <c r="U7498" s="505"/>
      <c r="V7498" s="505"/>
      <c r="W7498" s="505"/>
    </row>
    <row r="7499" spans="19:23" ht="12">
      <c r="S7499" s="505"/>
      <c r="T7499" s="505"/>
      <c r="U7499" s="505"/>
      <c r="V7499" s="505"/>
      <c r="W7499" s="505"/>
    </row>
    <row r="7500" spans="19:23" ht="12">
      <c r="S7500" s="505"/>
      <c r="T7500" s="505"/>
      <c r="U7500" s="505"/>
      <c r="V7500" s="505"/>
      <c r="W7500" s="505"/>
    </row>
    <row r="7501" spans="19:23" ht="12">
      <c r="S7501" s="505"/>
      <c r="T7501" s="505"/>
      <c r="U7501" s="505"/>
      <c r="V7501" s="505"/>
      <c r="W7501" s="505"/>
    </row>
    <row r="7502" spans="19:23" ht="12">
      <c r="S7502" s="505"/>
      <c r="T7502" s="505"/>
      <c r="U7502" s="505"/>
      <c r="V7502" s="505"/>
      <c r="W7502" s="505"/>
    </row>
    <row r="7503" spans="19:23" ht="12">
      <c r="S7503" s="505"/>
      <c r="T7503" s="505"/>
      <c r="U7503" s="505"/>
      <c r="V7503" s="505"/>
      <c r="W7503" s="505"/>
    </row>
    <row r="7504" spans="19:23" ht="12">
      <c r="S7504" s="505"/>
      <c r="T7504" s="505"/>
      <c r="U7504" s="505"/>
      <c r="V7504" s="505"/>
      <c r="W7504" s="505"/>
    </row>
    <row r="7505" spans="19:23" ht="12">
      <c r="S7505" s="505"/>
      <c r="T7505" s="505"/>
      <c r="U7505" s="505"/>
      <c r="V7505" s="505"/>
      <c r="W7505" s="505"/>
    </row>
    <row r="7506" spans="19:23" ht="12">
      <c r="S7506" s="505"/>
      <c r="T7506" s="505"/>
      <c r="U7506" s="505"/>
      <c r="V7506" s="505"/>
      <c r="W7506" s="505"/>
    </row>
    <row r="7507" spans="19:23" ht="12">
      <c r="S7507" s="505"/>
      <c r="T7507" s="505"/>
      <c r="U7507" s="505"/>
      <c r="V7507" s="505"/>
      <c r="W7507" s="505"/>
    </row>
    <row r="7508" spans="19:23" ht="12">
      <c r="S7508" s="505"/>
      <c r="T7508" s="505"/>
      <c r="U7508" s="505"/>
      <c r="V7508" s="505"/>
      <c r="W7508" s="505"/>
    </row>
    <row r="7509" spans="19:23" ht="12">
      <c r="S7509" s="505"/>
      <c r="T7509" s="505"/>
      <c r="U7509" s="505"/>
      <c r="V7509" s="505"/>
      <c r="W7509" s="505"/>
    </row>
    <row r="7510" spans="19:23" ht="12">
      <c r="S7510" s="505"/>
      <c r="T7510" s="505"/>
      <c r="U7510" s="505"/>
      <c r="V7510" s="505"/>
      <c r="W7510" s="505"/>
    </row>
    <row r="7511" spans="19:23" ht="12">
      <c r="S7511" s="505"/>
      <c r="T7511" s="505"/>
      <c r="U7511" s="505"/>
      <c r="V7511" s="505"/>
      <c r="W7511" s="505"/>
    </row>
    <row r="7512" spans="19:23" ht="12">
      <c r="S7512" s="505"/>
      <c r="T7512" s="505"/>
      <c r="U7512" s="505"/>
      <c r="V7512" s="505"/>
      <c r="W7512" s="505"/>
    </row>
    <row r="7513" spans="19:23" ht="12">
      <c r="S7513" s="505"/>
      <c r="T7513" s="505"/>
      <c r="U7513" s="505"/>
      <c r="V7513" s="505"/>
      <c r="W7513" s="505"/>
    </row>
    <row r="7514" spans="19:23" ht="12">
      <c r="S7514" s="505"/>
      <c r="T7514" s="505"/>
      <c r="U7514" s="505"/>
      <c r="V7514" s="505"/>
      <c r="W7514" s="505"/>
    </row>
    <row r="7515" spans="19:23" ht="12">
      <c r="S7515" s="505"/>
      <c r="T7515" s="505"/>
      <c r="U7515" s="505"/>
      <c r="V7515" s="505"/>
      <c r="W7515" s="505"/>
    </row>
    <row r="7516" spans="19:23" ht="12">
      <c r="S7516" s="505"/>
      <c r="T7516" s="505"/>
      <c r="U7516" s="505"/>
      <c r="V7516" s="505"/>
      <c r="W7516" s="505"/>
    </row>
    <row r="7517" spans="19:23" ht="12">
      <c r="S7517" s="505"/>
      <c r="T7517" s="505"/>
      <c r="U7517" s="505"/>
      <c r="V7517" s="505"/>
      <c r="W7517" s="505"/>
    </row>
    <row r="7518" spans="19:23" ht="12">
      <c r="S7518" s="505"/>
      <c r="T7518" s="505"/>
      <c r="U7518" s="505"/>
      <c r="V7518" s="505"/>
      <c r="W7518" s="505"/>
    </row>
    <row r="7519" spans="19:23" ht="12">
      <c r="S7519" s="505"/>
      <c r="T7519" s="505"/>
      <c r="U7519" s="505"/>
      <c r="V7519" s="505"/>
      <c r="W7519" s="505"/>
    </row>
    <row r="7520" spans="19:23" ht="12">
      <c r="S7520" s="505"/>
      <c r="T7520" s="505"/>
      <c r="U7520" s="505"/>
      <c r="V7520" s="505"/>
      <c r="W7520" s="505"/>
    </row>
    <row r="7521" spans="19:23" ht="12">
      <c r="S7521" s="505"/>
      <c r="T7521" s="505"/>
      <c r="U7521" s="505"/>
      <c r="V7521" s="505"/>
      <c r="W7521" s="505"/>
    </row>
    <row r="7522" spans="19:23" ht="12">
      <c r="S7522" s="505"/>
      <c r="T7522" s="505"/>
      <c r="U7522" s="505"/>
      <c r="V7522" s="505"/>
      <c r="W7522" s="505"/>
    </row>
    <row r="7523" spans="19:23" ht="12">
      <c r="S7523" s="505"/>
      <c r="T7523" s="505"/>
      <c r="U7523" s="505"/>
      <c r="V7523" s="505"/>
      <c r="W7523" s="505"/>
    </row>
    <row r="7524" spans="19:23" ht="12">
      <c r="S7524" s="505"/>
      <c r="T7524" s="505"/>
      <c r="U7524" s="505"/>
      <c r="V7524" s="505"/>
      <c r="W7524" s="505"/>
    </row>
    <row r="7525" spans="19:23" ht="12">
      <c r="S7525" s="505"/>
      <c r="T7525" s="505"/>
      <c r="U7525" s="505"/>
      <c r="V7525" s="505"/>
      <c r="W7525" s="505"/>
    </row>
    <row r="7526" spans="19:23" ht="12">
      <c r="S7526" s="505"/>
      <c r="T7526" s="505"/>
      <c r="U7526" s="505"/>
      <c r="V7526" s="505"/>
      <c r="W7526" s="505"/>
    </row>
    <row r="7527" spans="19:23" ht="12">
      <c r="S7527" s="505"/>
      <c r="T7527" s="505"/>
      <c r="U7527" s="505"/>
      <c r="V7527" s="505"/>
      <c r="W7527" s="505"/>
    </row>
    <row r="7528" spans="19:23" ht="12">
      <c r="S7528" s="505"/>
      <c r="T7528" s="505"/>
      <c r="U7528" s="505"/>
      <c r="V7528" s="505"/>
      <c r="W7528" s="505"/>
    </row>
    <row r="7529" spans="19:23" ht="12">
      <c r="S7529" s="505"/>
      <c r="T7529" s="505"/>
      <c r="U7529" s="505"/>
      <c r="V7529" s="505"/>
      <c r="W7529" s="505"/>
    </row>
    <row r="7530" spans="19:23" ht="12">
      <c r="S7530" s="505"/>
      <c r="T7530" s="505"/>
      <c r="U7530" s="505"/>
      <c r="V7530" s="505"/>
      <c r="W7530" s="505"/>
    </row>
    <row r="7531" spans="19:23" ht="12">
      <c r="S7531" s="505"/>
      <c r="T7531" s="505"/>
      <c r="U7531" s="505"/>
      <c r="V7531" s="505"/>
      <c r="W7531" s="505"/>
    </row>
    <row r="7532" spans="19:23" ht="12">
      <c r="S7532" s="505"/>
      <c r="T7532" s="505"/>
      <c r="U7532" s="505"/>
      <c r="V7532" s="505"/>
      <c r="W7532" s="505"/>
    </row>
    <row r="7533" spans="19:23" ht="12">
      <c r="S7533" s="505"/>
      <c r="T7533" s="505"/>
      <c r="U7533" s="505"/>
      <c r="V7533" s="505"/>
      <c r="W7533" s="505"/>
    </row>
    <row r="7534" spans="19:23" ht="12">
      <c r="S7534" s="505"/>
      <c r="T7534" s="505"/>
      <c r="U7534" s="505"/>
      <c r="V7534" s="505"/>
      <c r="W7534" s="505"/>
    </row>
    <row r="7535" spans="19:23" ht="12">
      <c r="S7535" s="505"/>
      <c r="T7535" s="505"/>
      <c r="U7535" s="505"/>
      <c r="V7535" s="505"/>
      <c r="W7535" s="505"/>
    </row>
    <row r="7536" spans="19:23" ht="12">
      <c r="S7536" s="505"/>
      <c r="T7536" s="505"/>
      <c r="U7536" s="505"/>
      <c r="V7536" s="505"/>
      <c r="W7536" s="505"/>
    </row>
    <row r="7537" spans="19:23" ht="12">
      <c r="S7537" s="505"/>
      <c r="T7537" s="505"/>
      <c r="U7537" s="505"/>
      <c r="V7537" s="505"/>
      <c r="W7537" s="505"/>
    </row>
    <row r="7538" spans="19:23" ht="12">
      <c r="S7538" s="505"/>
      <c r="T7538" s="505"/>
      <c r="U7538" s="505"/>
      <c r="V7538" s="505"/>
      <c r="W7538" s="505"/>
    </row>
    <row r="7539" spans="19:23" ht="12">
      <c r="S7539" s="505"/>
      <c r="T7539" s="505"/>
      <c r="U7539" s="505"/>
      <c r="V7539" s="505"/>
      <c r="W7539" s="505"/>
    </row>
    <row r="7540" spans="19:23" ht="12">
      <c r="S7540" s="505"/>
      <c r="T7540" s="505"/>
      <c r="U7540" s="505"/>
      <c r="V7540" s="505"/>
      <c r="W7540" s="505"/>
    </row>
    <row r="7541" spans="19:23" ht="12">
      <c r="S7541" s="505"/>
      <c r="T7541" s="505"/>
      <c r="U7541" s="505"/>
      <c r="V7541" s="505"/>
      <c r="W7541" s="505"/>
    </row>
    <row r="7542" spans="19:23" ht="12">
      <c r="S7542" s="505"/>
      <c r="T7542" s="505"/>
      <c r="U7542" s="505"/>
      <c r="V7542" s="505"/>
      <c r="W7542" s="505"/>
    </row>
    <row r="7543" spans="19:23" ht="12">
      <c r="S7543" s="505"/>
      <c r="T7543" s="505"/>
      <c r="U7543" s="505"/>
      <c r="V7543" s="505"/>
      <c r="W7543" s="505"/>
    </row>
    <row r="7544" spans="19:23" ht="12">
      <c r="S7544" s="505"/>
      <c r="T7544" s="505"/>
      <c r="U7544" s="505"/>
      <c r="V7544" s="505"/>
      <c r="W7544" s="505"/>
    </row>
    <row r="7545" spans="19:23" ht="12">
      <c r="S7545" s="505"/>
      <c r="T7545" s="505"/>
      <c r="U7545" s="505"/>
      <c r="V7545" s="505"/>
      <c r="W7545" s="505"/>
    </row>
    <row r="7546" spans="19:23" ht="12">
      <c r="S7546" s="505"/>
      <c r="T7546" s="505"/>
      <c r="U7546" s="505"/>
      <c r="V7546" s="505"/>
      <c r="W7546" s="505"/>
    </row>
    <row r="7547" spans="19:23" ht="12">
      <c r="S7547" s="505"/>
      <c r="T7547" s="505"/>
      <c r="U7547" s="505"/>
      <c r="V7547" s="505"/>
      <c r="W7547" s="505"/>
    </row>
    <row r="7548" spans="19:23" ht="12">
      <c r="S7548" s="505"/>
      <c r="T7548" s="505"/>
      <c r="U7548" s="505"/>
      <c r="V7548" s="505"/>
      <c r="W7548" s="505"/>
    </row>
    <row r="7549" spans="19:23" ht="12">
      <c r="S7549" s="505"/>
      <c r="T7549" s="505"/>
      <c r="U7549" s="505"/>
      <c r="V7549" s="505"/>
      <c r="W7549" s="505"/>
    </row>
    <row r="7550" spans="19:23" ht="12">
      <c r="S7550" s="505"/>
      <c r="T7550" s="505"/>
      <c r="U7550" s="505"/>
      <c r="V7550" s="505"/>
      <c r="W7550" s="505"/>
    </row>
    <row r="7551" spans="19:23" ht="12">
      <c r="S7551" s="505"/>
      <c r="T7551" s="505"/>
      <c r="U7551" s="505"/>
      <c r="V7551" s="505"/>
      <c r="W7551" s="505"/>
    </row>
    <row r="7552" spans="19:23" ht="12">
      <c r="S7552" s="505"/>
      <c r="T7552" s="505"/>
      <c r="U7552" s="505"/>
      <c r="V7552" s="505"/>
      <c r="W7552" s="505"/>
    </row>
    <row r="7553" spans="19:23" ht="12">
      <c r="S7553" s="505"/>
      <c r="T7553" s="505"/>
      <c r="U7553" s="505"/>
      <c r="V7553" s="505"/>
      <c r="W7553" s="505"/>
    </row>
    <row r="7554" spans="19:23" ht="12">
      <c r="S7554" s="505"/>
      <c r="T7554" s="505"/>
      <c r="U7554" s="505"/>
      <c r="V7554" s="505"/>
      <c r="W7554" s="505"/>
    </row>
    <row r="7555" spans="19:23" ht="12">
      <c r="S7555" s="505"/>
      <c r="T7555" s="505"/>
      <c r="U7555" s="505"/>
      <c r="V7555" s="505"/>
      <c r="W7555" s="505"/>
    </row>
    <row r="7556" spans="19:23" ht="12">
      <c r="S7556" s="505"/>
      <c r="T7556" s="505"/>
      <c r="U7556" s="505"/>
      <c r="V7556" s="505"/>
      <c r="W7556" s="505"/>
    </row>
    <row r="7557" spans="19:23" ht="12">
      <c r="S7557" s="505"/>
      <c r="T7557" s="505"/>
      <c r="U7557" s="505"/>
      <c r="V7557" s="505"/>
      <c r="W7557" s="505"/>
    </row>
    <row r="7558" spans="19:23" ht="12">
      <c r="S7558" s="505"/>
      <c r="T7558" s="505"/>
      <c r="U7558" s="505"/>
      <c r="V7558" s="505"/>
      <c r="W7558" s="505"/>
    </row>
    <row r="7559" spans="19:23" ht="12">
      <c r="S7559" s="505"/>
      <c r="T7559" s="505"/>
      <c r="U7559" s="505"/>
      <c r="V7559" s="505"/>
      <c r="W7559" s="505"/>
    </row>
    <row r="7560" spans="19:23" ht="12">
      <c r="S7560" s="505"/>
      <c r="T7560" s="505"/>
      <c r="U7560" s="505"/>
      <c r="V7560" s="505"/>
      <c r="W7560" s="505"/>
    </row>
    <row r="7561" spans="19:23" ht="12">
      <c r="S7561" s="505"/>
      <c r="T7561" s="505"/>
      <c r="U7561" s="505"/>
      <c r="V7561" s="505"/>
      <c r="W7561" s="505"/>
    </row>
    <row r="7562" spans="19:23" ht="12">
      <c r="S7562" s="505"/>
      <c r="T7562" s="505"/>
      <c r="U7562" s="505"/>
      <c r="V7562" s="505"/>
      <c r="W7562" s="505"/>
    </row>
    <row r="7563" spans="19:23" ht="12">
      <c r="S7563" s="505"/>
      <c r="T7563" s="505"/>
      <c r="U7563" s="505"/>
      <c r="V7563" s="505"/>
      <c r="W7563" s="505"/>
    </row>
    <row r="7564" spans="19:23" ht="12">
      <c r="S7564" s="505"/>
      <c r="T7564" s="505"/>
      <c r="U7564" s="505"/>
      <c r="V7564" s="505"/>
      <c r="W7564" s="505"/>
    </row>
    <row r="7565" spans="19:23" ht="12">
      <c r="S7565" s="505"/>
      <c r="T7565" s="505"/>
      <c r="U7565" s="505"/>
      <c r="V7565" s="505"/>
      <c r="W7565" s="505"/>
    </row>
    <row r="7566" spans="19:23" ht="12">
      <c r="S7566" s="505"/>
      <c r="T7566" s="505"/>
      <c r="U7566" s="505"/>
      <c r="V7566" s="505"/>
      <c r="W7566" s="505"/>
    </row>
    <row r="7567" spans="19:23" ht="12">
      <c r="S7567" s="505"/>
      <c r="T7567" s="505"/>
      <c r="U7567" s="505"/>
      <c r="V7567" s="505"/>
      <c r="W7567" s="505"/>
    </row>
    <row r="7568" spans="19:23" ht="12">
      <c r="S7568" s="505"/>
      <c r="T7568" s="505"/>
      <c r="U7568" s="505"/>
      <c r="V7568" s="505"/>
      <c r="W7568" s="505"/>
    </row>
    <row r="7569" spans="19:23" ht="12">
      <c r="S7569" s="505"/>
      <c r="T7569" s="505"/>
      <c r="U7569" s="505"/>
      <c r="V7569" s="505"/>
      <c r="W7569" s="505"/>
    </row>
    <row r="7570" spans="19:23" ht="12">
      <c r="S7570" s="505"/>
      <c r="T7570" s="505"/>
      <c r="U7570" s="505"/>
      <c r="V7570" s="505"/>
      <c r="W7570" s="505"/>
    </row>
    <row r="7571" spans="19:23" ht="12">
      <c r="S7571" s="505"/>
      <c r="T7571" s="505"/>
      <c r="U7571" s="505"/>
      <c r="V7571" s="505"/>
      <c r="W7571" s="505"/>
    </row>
    <row r="7572" spans="19:23" ht="12">
      <c r="S7572" s="505"/>
      <c r="T7572" s="505"/>
      <c r="U7572" s="505"/>
      <c r="V7572" s="505"/>
      <c r="W7572" s="505"/>
    </row>
    <row r="7573" spans="19:23" ht="12">
      <c r="S7573" s="505"/>
      <c r="T7573" s="505"/>
      <c r="U7573" s="505"/>
      <c r="V7573" s="505"/>
      <c r="W7573" s="505"/>
    </row>
    <row r="7574" spans="19:23" ht="12">
      <c r="S7574" s="505"/>
      <c r="T7574" s="505"/>
      <c r="U7574" s="505"/>
      <c r="V7574" s="505"/>
      <c r="W7574" s="505"/>
    </row>
    <row r="7575" spans="19:23" ht="12">
      <c r="S7575" s="505"/>
      <c r="T7575" s="505"/>
      <c r="U7575" s="505"/>
      <c r="V7575" s="505"/>
      <c r="W7575" s="505"/>
    </row>
    <row r="7576" spans="19:23" ht="12">
      <c r="S7576" s="505"/>
      <c r="T7576" s="505"/>
      <c r="U7576" s="505"/>
      <c r="V7576" s="505"/>
      <c r="W7576" s="505"/>
    </row>
    <row r="7577" spans="19:23" ht="12">
      <c r="S7577" s="505"/>
      <c r="T7577" s="505"/>
      <c r="U7577" s="505"/>
      <c r="V7577" s="505"/>
      <c r="W7577" s="505"/>
    </row>
    <row r="7578" spans="19:23" ht="12">
      <c r="S7578" s="505"/>
      <c r="T7578" s="505"/>
      <c r="U7578" s="505"/>
      <c r="V7578" s="505"/>
      <c r="W7578" s="505"/>
    </row>
    <row r="7579" spans="19:23" ht="12">
      <c r="S7579" s="505"/>
      <c r="T7579" s="505"/>
      <c r="U7579" s="505"/>
      <c r="V7579" s="505"/>
      <c r="W7579" s="505"/>
    </row>
    <row r="7580" spans="19:23" ht="12">
      <c r="S7580" s="505"/>
      <c r="T7580" s="505"/>
      <c r="U7580" s="505"/>
      <c r="V7580" s="505"/>
      <c r="W7580" s="505"/>
    </row>
    <row r="7581" spans="19:23" ht="12">
      <c r="S7581" s="505"/>
      <c r="T7581" s="505"/>
      <c r="U7581" s="505"/>
      <c r="V7581" s="505"/>
      <c r="W7581" s="505"/>
    </row>
    <row r="7582" spans="19:23" ht="12">
      <c r="S7582" s="505"/>
      <c r="T7582" s="505"/>
      <c r="U7582" s="505"/>
      <c r="V7582" s="505"/>
      <c r="W7582" s="505"/>
    </row>
    <row r="7583" spans="19:23" ht="12">
      <c r="S7583" s="505"/>
      <c r="T7583" s="505"/>
      <c r="U7583" s="505"/>
      <c r="V7583" s="505"/>
      <c r="W7583" s="505"/>
    </row>
    <row r="7584" spans="19:23" ht="12">
      <c r="S7584" s="505"/>
      <c r="T7584" s="505"/>
      <c r="U7584" s="505"/>
      <c r="V7584" s="505"/>
      <c r="W7584" s="505"/>
    </row>
    <row r="7585" spans="19:23" ht="12">
      <c r="S7585" s="505"/>
      <c r="T7585" s="505"/>
      <c r="U7585" s="505"/>
      <c r="V7585" s="505"/>
      <c r="W7585" s="505"/>
    </row>
    <row r="7586" spans="19:23" ht="12">
      <c r="S7586" s="505"/>
      <c r="T7586" s="505"/>
      <c r="U7586" s="505"/>
      <c r="V7586" s="505"/>
      <c r="W7586" s="505"/>
    </row>
    <row r="7587" spans="19:23" ht="12">
      <c r="S7587" s="505"/>
      <c r="T7587" s="505"/>
      <c r="U7587" s="505"/>
      <c r="V7587" s="505"/>
      <c r="W7587" s="505"/>
    </row>
    <row r="7588" spans="19:23" ht="12">
      <c r="S7588" s="505"/>
      <c r="T7588" s="505"/>
      <c r="U7588" s="505"/>
      <c r="V7588" s="505"/>
      <c r="W7588" s="505"/>
    </row>
    <row r="7589" spans="19:23" ht="12">
      <c r="S7589" s="505"/>
      <c r="T7589" s="505"/>
      <c r="U7589" s="505"/>
      <c r="V7589" s="505"/>
      <c r="W7589" s="505"/>
    </row>
    <row r="7590" spans="19:23" ht="12">
      <c r="S7590" s="505"/>
      <c r="T7590" s="505"/>
      <c r="U7590" s="505"/>
      <c r="V7590" s="505"/>
      <c r="W7590" s="505"/>
    </row>
    <row r="7591" spans="19:23" ht="12">
      <c r="S7591" s="505"/>
      <c r="T7591" s="505"/>
      <c r="U7591" s="505"/>
      <c r="V7591" s="505"/>
      <c r="W7591" s="505"/>
    </row>
    <row r="7592" spans="19:23" ht="12">
      <c r="S7592" s="505"/>
      <c r="T7592" s="505"/>
      <c r="U7592" s="505"/>
      <c r="V7592" s="505"/>
      <c r="W7592" s="505"/>
    </row>
    <row r="7593" spans="19:23" ht="12">
      <c r="S7593" s="505"/>
      <c r="T7593" s="505"/>
      <c r="U7593" s="505"/>
      <c r="V7593" s="505"/>
      <c r="W7593" s="505"/>
    </row>
    <row r="7594" spans="19:23" ht="12">
      <c r="S7594" s="505"/>
      <c r="T7594" s="505"/>
      <c r="U7594" s="505"/>
      <c r="V7594" s="505"/>
      <c r="W7594" s="505"/>
    </row>
    <row r="7595" spans="19:23" ht="12">
      <c r="S7595" s="505"/>
      <c r="T7595" s="505"/>
      <c r="U7595" s="505"/>
      <c r="V7595" s="505"/>
      <c r="W7595" s="505"/>
    </row>
    <row r="7596" spans="19:23" ht="12">
      <c r="S7596" s="505"/>
      <c r="T7596" s="505"/>
      <c r="U7596" s="505"/>
      <c r="V7596" s="505"/>
      <c r="W7596" s="505"/>
    </row>
    <row r="7597" spans="19:23" ht="12">
      <c r="S7597" s="505"/>
      <c r="T7597" s="505"/>
      <c r="U7597" s="505"/>
      <c r="V7597" s="505"/>
      <c r="W7597" s="505"/>
    </row>
    <row r="7598" spans="19:23" ht="12">
      <c r="S7598" s="505"/>
      <c r="T7598" s="505"/>
      <c r="U7598" s="505"/>
      <c r="V7598" s="505"/>
      <c r="W7598" s="505"/>
    </row>
    <row r="7599" spans="19:23" ht="12">
      <c r="S7599" s="505"/>
      <c r="T7599" s="505"/>
      <c r="U7599" s="505"/>
      <c r="V7599" s="505"/>
      <c r="W7599" s="505"/>
    </row>
    <row r="7600" spans="19:23" ht="12">
      <c r="S7600" s="505"/>
      <c r="T7600" s="505"/>
      <c r="U7600" s="505"/>
      <c r="V7600" s="505"/>
      <c r="W7600" s="505"/>
    </row>
    <row r="7601" spans="19:23" ht="12">
      <c r="S7601" s="505"/>
      <c r="T7601" s="505"/>
      <c r="U7601" s="505"/>
      <c r="V7601" s="505"/>
      <c r="W7601" s="505"/>
    </row>
    <row r="7602" spans="19:23" ht="12">
      <c r="S7602" s="505"/>
      <c r="T7602" s="505"/>
      <c r="U7602" s="505"/>
      <c r="V7602" s="505"/>
      <c r="W7602" s="505"/>
    </row>
    <row r="7603" spans="19:23" ht="12">
      <c r="S7603" s="505"/>
      <c r="T7603" s="505"/>
      <c r="U7603" s="505"/>
      <c r="V7603" s="505"/>
      <c r="W7603" s="505"/>
    </row>
    <row r="7604" spans="19:23" ht="12">
      <c r="S7604" s="505"/>
      <c r="T7604" s="505"/>
      <c r="U7604" s="505"/>
      <c r="V7604" s="505"/>
      <c r="W7604" s="505"/>
    </row>
    <row r="7605" spans="19:23" ht="12">
      <c r="S7605" s="505"/>
      <c r="T7605" s="505"/>
      <c r="U7605" s="505"/>
      <c r="V7605" s="505"/>
      <c r="W7605" s="505"/>
    </row>
    <row r="7606" spans="19:23" ht="12">
      <c r="S7606" s="505"/>
      <c r="T7606" s="505"/>
      <c r="U7606" s="505"/>
      <c r="V7606" s="505"/>
      <c r="W7606" s="505"/>
    </row>
    <row r="7607" spans="19:23" ht="12">
      <c r="S7607" s="505"/>
      <c r="T7607" s="505"/>
      <c r="U7607" s="505"/>
      <c r="V7607" s="505"/>
      <c r="W7607" s="505"/>
    </row>
    <row r="7608" spans="19:23" ht="12">
      <c r="S7608" s="505"/>
      <c r="T7608" s="505"/>
      <c r="U7608" s="505"/>
      <c r="V7608" s="505"/>
      <c r="W7608" s="505"/>
    </row>
    <row r="7609" spans="19:23" ht="12">
      <c r="S7609" s="505"/>
      <c r="T7609" s="505"/>
      <c r="U7609" s="505"/>
      <c r="V7609" s="505"/>
      <c r="W7609" s="505"/>
    </row>
    <row r="7610" spans="19:23" ht="12">
      <c r="S7610" s="505"/>
      <c r="T7610" s="505"/>
      <c r="U7610" s="505"/>
      <c r="V7610" s="505"/>
      <c r="W7610" s="505"/>
    </row>
    <row r="7611" spans="19:23" ht="12">
      <c r="S7611" s="505"/>
      <c r="T7611" s="505"/>
      <c r="U7611" s="505"/>
      <c r="V7611" s="505"/>
      <c r="W7611" s="505"/>
    </row>
    <row r="7612" spans="19:23" ht="12">
      <c r="S7612" s="505"/>
      <c r="T7612" s="505"/>
      <c r="U7612" s="505"/>
      <c r="V7612" s="505"/>
      <c r="W7612" s="505"/>
    </row>
    <row r="7613" spans="19:23" ht="12">
      <c r="S7613" s="505"/>
      <c r="T7613" s="505"/>
      <c r="U7613" s="505"/>
      <c r="V7613" s="505"/>
      <c r="W7613" s="505"/>
    </row>
    <row r="7614" spans="19:23" ht="12">
      <c r="S7614" s="505"/>
      <c r="T7614" s="505"/>
      <c r="U7614" s="505"/>
      <c r="V7614" s="505"/>
      <c r="W7614" s="505"/>
    </row>
    <row r="7615" spans="19:23" ht="12">
      <c r="S7615" s="505"/>
      <c r="T7615" s="505"/>
      <c r="U7615" s="505"/>
      <c r="V7615" s="505"/>
      <c r="W7615" s="505"/>
    </row>
    <row r="7616" spans="19:23" ht="12">
      <c r="S7616" s="505"/>
      <c r="T7616" s="505"/>
      <c r="U7616" s="505"/>
      <c r="V7616" s="505"/>
      <c r="W7616" s="505"/>
    </row>
    <row r="7617" spans="19:23" ht="12">
      <c r="S7617" s="505"/>
      <c r="T7617" s="505"/>
      <c r="U7617" s="505"/>
      <c r="V7617" s="505"/>
      <c r="W7617" s="505"/>
    </row>
    <row r="7618" spans="19:23" ht="12">
      <c r="S7618" s="505"/>
      <c r="T7618" s="505"/>
      <c r="U7618" s="505"/>
      <c r="V7618" s="505"/>
      <c r="W7618" s="505"/>
    </row>
    <row r="7619" spans="19:23" ht="12">
      <c r="S7619" s="505"/>
      <c r="T7619" s="505"/>
      <c r="U7619" s="505"/>
      <c r="V7619" s="505"/>
      <c r="W7619" s="505"/>
    </row>
    <row r="7620" spans="19:23" ht="12">
      <c r="S7620" s="505"/>
      <c r="T7620" s="505"/>
      <c r="U7620" s="505"/>
      <c r="V7620" s="505"/>
      <c r="W7620" s="505"/>
    </row>
    <row r="7621" spans="19:23" ht="12">
      <c r="S7621" s="505"/>
      <c r="T7621" s="505"/>
      <c r="U7621" s="505"/>
      <c r="V7621" s="505"/>
      <c r="W7621" s="505"/>
    </row>
    <row r="7622" spans="19:23" ht="12">
      <c r="S7622" s="505"/>
      <c r="T7622" s="505"/>
      <c r="U7622" s="505"/>
      <c r="V7622" s="505"/>
      <c r="W7622" s="505"/>
    </row>
    <row r="7623" spans="19:23" ht="12">
      <c r="S7623" s="505"/>
      <c r="T7623" s="505"/>
      <c r="U7623" s="505"/>
      <c r="V7623" s="505"/>
      <c r="W7623" s="505"/>
    </row>
    <row r="7624" spans="19:23" ht="12">
      <c r="S7624" s="505"/>
      <c r="T7624" s="505"/>
      <c r="U7624" s="505"/>
      <c r="V7624" s="505"/>
      <c r="W7624" s="505"/>
    </row>
    <row r="7625" spans="19:23" ht="12">
      <c r="S7625" s="505"/>
      <c r="T7625" s="505"/>
      <c r="U7625" s="505"/>
      <c r="V7625" s="505"/>
      <c r="W7625" s="505"/>
    </row>
    <row r="7626" spans="19:23" ht="12">
      <c r="S7626" s="505"/>
      <c r="T7626" s="505"/>
      <c r="U7626" s="505"/>
      <c r="V7626" s="505"/>
      <c r="W7626" s="505"/>
    </row>
    <row r="7627" spans="19:23" ht="12">
      <c r="S7627" s="505"/>
      <c r="T7627" s="505"/>
      <c r="U7627" s="505"/>
      <c r="V7627" s="505"/>
      <c r="W7627" s="505"/>
    </row>
    <row r="7628" spans="19:23" ht="12">
      <c r="S7628" s="505"/>
      <c r="T7628" s="505"/>
      <c r="U7628" s="505"/>
      <c r="V7628" s="505"/>
      <c r="W7628" s="505"/>
    </row>
    <row r="7629" spans="19:23" ht="12">
      <c r="S7629" s="505"/>
      <c r="T7629" s="505"/>
      <c r="U7629" s="505"/>
      <c r="V7629" s="505"/>
      <c r="W7629" s="505"/>
    </row>
    <row r="7630" spans="19:23" ht="12">
      <c r="S7630" s="505"/>
      <c r="T7630" s="505"/>
      <c r="U7630" s="505"/>
      <c r="V7630" s="505"/>
      <c r="W7630" s="505"/>
    </row>
    <row r="7631" spans="19:23" ht="12">
      <c r="S7631" s="505"/>
      <c r="T7631" s="505"/>
      <c r="U7631" s="505"/>
      <c r="V7631" s="505"/>
      <c r="W7631" s="505"/>
    </row>
    <row r="7632" spans="19:23" ht="12">
      <c r="S7632" s="505"/>
      <c r="T7632" s="505"/>
      <c r="U7632" s="505"/>
      <c r="V7632" s="505"/>
      <c r="W7632" s="505"/>
    </row>
    <row r="7633" spans="19:23" ht="12">
      <c r="S7633" s="505"/>
      <c r="T7633" s="505"/>
      <c r="U7633" s="505"/>
      <c r="V7633" s="505"/>
      <c r="W7633" s="505"/>
    </row>
    <row r="7634" spans="19:23" ht="12">
      <c r="S7634" s="505"/>
      <c r="T7634" s="505"/>
      <c r="U7634" s="505"/>
      <c r="V7634" s="505"/>
      <c r="W7634" s="505"/>
    </row>
    <row r="7635" spans="19:23" ht="12">
      <c r="S7635" s="505"/>
      <c r="T7635" s="505"/>
      <c r="U7635" s="505"/>
      <c r="V7635" s="505"/>
      <c r="W7635" s="505"/>
    </row>
    <row r="7636" spans="19:23" ht="12">
      <c r="S7636" s="505"/>
      <c r="T7636" s="505"/>
      <c r="U7636" s="505"/>
      <c r="V7636" s="505"/>
      <c r="W7636" s="505"/>
    </row>
    <row r="7637" spans="19:23" ht="12">
      <c r="S7637" s="505"/>
      <c r="T7637" s="505"/>
      <c r="U7637" s="505"/>
      <c r="V7637" s="505"/>
      <c r="W7637" s="505"/>
    </row>
    <row r="7638" spans="19:23" ht="12">
      <c r="S7638" s="505"/>
      <c r="T7638" s="505"/>
      <c r="U7638" s="505"/>
      <c r="V7638" s="505"/>
      <c r="W7638" s="505"/>
    </row>
    <row r="7639" spans="19:23" ht="12">
      <c r="S7639" s="505"/>
      <c r="T7639" s="505"/>
      <c r="U7639" s="505"/>
      <c r="V7639" s="505"/>
      <c r="W7639" s="505"/>
    </row>
    <row r="7640" spans="19:23" ht="12">
      <c r="S7640" s="505"/>
      <c r="T7640" s="505"/>
      <c r="U7640" s="505"/>
      <c r="V7640" s="505"/>
      <c r="W7640" s="505"/>
    </row>
    <row r="7641" spans="19:23" ht="12">
      <c r="S7641" s="505"/>
      <c r="T7641" s="505"/>
      <c r="U7641" s="505"/>
      <c r="V7641" s="505"/>
      <c r="W7641" s="505"/>
    </row>
    <row r="7642" spans="19:23" ht="12">
      <c r="S7642" s="505"/>
      <c r="T7642" s="505"/>
      <c r="U7642" s="505"/>
      <c r="V7642" s="505"/>
      <c r="W7642" s="505"/>
    </row>
    <row r="7643" spans="19:23" ht="12">
      <c r="S7643" s="505"/>
      <c r="T7643" s="505"/>
      <c r="U7643" s="505"/>
      <c r="V7643" s="505"/>
      <c r="W7643" s="505"/>
    </row>
    <row r="7644" spans="19:23" ht="12">
      <c r="S7644" s="505"/>
      <c r="T7644" s="505"/>
      <c r="U7644" s="505"/>
      <c r="V7644" s="505"/>
      <c r="W7644" s="505"/>
    </row>
    <row r="7645" spans="19:23" ht="12">
      <c r="S7645" s="505"/>
      <c r="T7645" s="505"/>
      <c r="U7645" s="505"/>
      <c r="V7645" s="505"/>
      <c r="W7645" s="505"/>
    </row>
    <row r="7646" spans="19:23" ht="12">
      <c r="S7646" s="505"/>
      <c r="T7646" s="505"/>
      <c r="U7646" s="505"/>
      <c r="V7646" s="505"/>
      <c r="W7646" s="505"/>
    </row>
    <row r="7647" spans="19:23" ht="12">
      <c r="S7647" s="505"/>
      <c r="T7647" s="505"/>
      <c r="U7647" s="505"/>
      <c r="V7647" s="505"/>
      <c r="W7647" s="505"/>
    </row>
    <row r="7648" spans="19:23" ht="12">
      <c r="S7648" s="505"/>
      <c r="T7648" s="505"/>
      <c r="U7648" s="505"/>
      <c r="V7648" s="505"/>
      <c r="W7648" s="505"/>
    </row>
    <row r="7649" spans="19:23" ht="12">
      <c r="S7649" s="505"/>
      <c r="T7649" s="505"/>
      <c r="U7649" s="505"/>
      <c r="V7649" s="505"/>
      <c r="W7649" s="505"/>
    </row>
    <row r="7650" spans="19:23" ht="12">
      <c r="S7650" s="505"/>
      <c r="T7650" s="505"/>
      <c r="U7650" s="505"/>
      <c r="V7650" s="505"/>
      <c r="W7650" s="505"/>
    </row>
    <row r="7651" spans="19:23" ht="12">
      <c r="S7651" s="505"/>
      <c r="T7651" s="505"/>
      <c r="U7651" s="505"/>
      <c r="V7651" s="505"/>
      <c r="W7651" s="505"/>
    </row>
    <row r="7652" spans="19:23" ht="12">
      <c r="S7652" s="505"/>
      <c r="T7652" s="505"/>
      <c r="U7652" s="505"/>
      <c r="V7652" s="505"/>
      <c r="W7652" s="505"/>
    </row>
    <row r="7653" spans="19:23" ht="12">
      <c r="S7653" s="505"/>
      <c r="T7653" s="505"/>
      <c r="U7653" s="505"/>
      <c r="V7653" s="505"/>
      <c r="W7653" s="505"/>
    </row>
    <row r="7654" spans="19:23" ht="12">
      <c r="S7654" s="505"/>
      <c r="T7654" s="505"/>
      <c r="U7654" s="505"/>
      <c r="V7654" s="505"/>
      <c r="W7654" s="505"/>
    </row>
    <row r="7655" spans="19:23" ht="12">
      <c r="S7655" s="505"/>
      <c r="T7655" s="505"/>
      <c r="U7655" s="505"/>
      <c r="V7655" s="505"/>
      <c r="W7655" s="505"/>
    </row>
    <row r="7656" spans="19:23" ht="12">
      <c r="S7656" s="505"/>
      <c r="T7656" s="505"/>
      <c r="U7656" s="505"/>
      <c r="V7656" s="505"/>
      <c r="W7656" s="505"/>
    </row>
    <row r="7657" spans="19:23" ht="12">
      <c r="S7657" s="505"/>
      <c r="T7657" s="505"/>
      <c r="U7657" s="505"/>
      <c r="V7657" s="505"/>
      <c r="W7657" s="505"/>
    </row>
    <row r="7658" spans="19:23" ht="12">
      <c r="S7658" s="505"/>
      <c r="T7658" s="505"/>
      <c r="U7658" s="505"/>
      <c r="V7658" s="505"/>
      <c r="W7658" s="505"/>
    </row>
    <row r="7659" spans="19:23" ht="12">
      <c r="S7659" s="505"/>
      <c r="T7659" s="505"/>
      <c r="U7659" s="505"/>
      <c r="V7659" s="505"/>
      <c r="W7659" s="505"/>
    </row>
    <row r="7660" spans="19:23" ht="12">
      <c r="S7660" s="505"/>
      <c r="T7660" s="505"/>
      <c r="U7660" s="505"/>
      <c r="V7660" s="505"/>
      <c r="W7660" s="505"/>
    </row>
    <row r="7661" spans="19:23" ht="12">
      <c r="S7661" s="505"/>
      <c r="T7661" s="505"/>
      <c r="U7661" s="505"/>
      <c r="V7661" s="505"/>
      <c r="W7661" s="505"/>
    </row>
    <row r="7662" spans="19:23" ht="12">
      <c r="S7662" s="505"/>
      <c r="T7662" s="505"/>
      <c r="U7662" s="505"/>
      <c r="V7662" s="505"/>
      <c r="W7662" s="505"/>
    </row>
    <row r="7663" spans="19:23" ht="12">
      <c r="S7663" s="505"/>
      <c r="T7663" s="505"/>
      <c r="U7663" s="505"/>
      <c r="V7663" s="505"/>
      <c r="W7663" s="505"/>
    </row>
    <row r="7664" spans="19:23" ht="12">
      <c r="S7664" s="505"/>
      <c r="T7664" s="505"/>
      <c r="U7664" s="505"/>
      <c r="V7664" s="505"/>
      <c r="W7664" s="505"/>
    </row>
    <row r="7665" spans="19:23" ht="12">
      <c r="S7665" s="505"/>
      <c r="T7665" s="505"/>
      <c r="U7665" s="505"/>
      <c r="V7665" s="505"/>
      <c r="W7665" s="505"/>
    </row>
    <row r="7666" spans="19:23" ht="12">
      <c r="S7666" s="505"/>
      <c r="T7666" s="505"/>
      <c r="U7666" s="505"/>
      <c r="V7666" s="505"/>
      <c r="W7666" s="505"/>
    </row>
    <row r="7667" spans="19:23" ht="12">
      <c r="S7667" s="505"/>
      <c r="T7667" s="505"/>
      <c r="U7667" s="505"/>
      <c r="V7667" s="505"/>
      <c r="W7667" s="505"/>
    </row>
    <row r="7668" spans="19:23" ht="12">
      <c r="S7668" s="505"/>
      <c r="T7668" s="505"/>
      <c r="U7668" s="505"/>
      <c r="V7668" s="505"/>
      <c r="W7668" s="505"/>
    </row>
    <row r="7669" spans="19:23" ht="12">
      <c r="S7669" s="505"/>
      <c r="T7669" s="505"/>
      <c r="U7669" s="505"/>
      <c r="V7669" s="505"/>
      <c r="W7669" s="505"/>
    </row>
    <row r="7670" spans="19:23" ht="12">
      <c r="S7670" s="505"/>
      <c r="T7670" s="505"/>
      <c r="U7670" s="505"/>
      <c r="V7670" s="505"/>
      <c r="W7670" s="505"/>
    </row>
    <row r="7671" spans="19:23" ht="12">
      <c r="S7671" s="505"/>
      <c r="T7671" s="505"/>
      <c r="U7671" s="505"/>
      <c r="V7671" s="505"/>
      <c r="W7671" s="505"/>
    </row>
    <row r="7672" spans="19:23" ht="12">
      <c r="S7672" s="505"/>
      <c r="T7672" s="505"/>
      <c r="U7672" s="505"/>
      <c r="V7672" s="505"/>
      <c r="W7672" s="505"/>
    </row>
    <row r="7673" spans="19:23" ht="12">
      <c r="S7673" s="505"/>
      <c r="T7673" s="505"/>
      <c r="U7673" s="505"/>
      <c r="V7673" s="505"/>
      <c r="W7673" s="505"/>
    </row>
    <row r="7674" spans="19:23" ht="12">
      <c r="S7674" s="505"/>
      <c r="T7674" s="505"/>
      <c r="U7674" s="505"/>
      <c r="V7674" s="505"/>
      <c r="W7674" s="505"/>
    </row>
    <row r="7675" spans="19:23" ht="12">
      <c r="S7675" s="505"/>
      <c r="T7675" s="505"/>
      <c r="U7675" s="505"/>
      <c r="V7675" s="505"/>
      <c r="W7675" s="505"/>
    </row>
    <row r="7676" spans="19:23" ht="12">
      <c r="S7676" s="505"/>
      <c r="T7676" s="505"/>
      <c r="U7676" s="505"/>
      <c r="V7676" s="505"/>
      <c r="W7676" s="505"/>
    </row>
    <row r="7677" spans="19:23" ht="12">
      <c r="S7677" s="505"/>
      <c r="T7677" s="505"/>
      <c r="U7677" s="505"/>
      <c r="V7677" s="505"/>
      <c r="W7677" s="505"/>
    </row>
    <row r="7678" spans="19:23" ht="12">
      <c r="S7678" s="505"/>
      <c r="T7678" s="505"/>
      <c r="U7678" s="505"/>
      <c r="V7678" s="505"/>
      <c r="W7678" s="505"/>
    </row>
    <row r="7679" spans="19:23" ht="12">
      <c r="S7679" s="505"/>
      <c r="T7679" s="505"/>
      <c r="U7679" s="505"/>
      <c r="V7679" s="505"/>
      <c r="W7679" s="505"/>
    </row>
    <row r="7680" spans="19:23" ht="12">
      <c r="S7680" s="505"/>
      <c r="T7680" s="505"/>
      <c r="U7680" s="505"/>
      <c r="V7680" s="505"/>
      <c r="W7680" s="505"/>
    </row>
    <row r="7681" spans="19:23" ht="12">
      <c r="S7681" s="505"/>
      <c r="T7681" s="505"/>
      <c r="U7681" s="505"/>
      <c r="V7681" s="505"/>
      <c r="W7681" s="505"/>
    </row>
    <row r="7682" spans="19:23" ht="12">
      <c r="S7682" s="505"/>
      <c r="T7682" s="505"/>
      <c r="U7682" s="505"/>
      <c r="V7682" s="505"/>
      <c r="W7682" s="505"/>
    </row>
    <row r="7683" spans="19:23" ht="12">
      <c r="S7683" s="505"/>
      <c r="T7683" s="505"/>
      <c r="U7683" s="505"/>
      <c r="V7683" s="505"/>
      <c r="W7683" s="505"/>
    </row>
    <row r="7684" spans="19:23" ht="12">
      <c r="S7684" s="505"/>
      <c r="T7684" s="505"/>
      <c r="U7684" s="505"/>
      <c r="V7684" s="505"/>
      <c r="W7684" s="505"/>
    </row>
    <row r="7685" spans="19:23" ht="12">
      <c r="S7685" s="505"/>
      <c r="T7685" s="505"/>
      <c r="U7685" s="505"/>
      <c r="V7685" s="505"/>
      <c r="W7685" s="505"/>
    </row>
    <row r="7686" spans="19:23" ht="12">
      <c r="S7686" s="505"/>
      <c r="T7686" s="505"/>
      <c r="U7686" s="505"/>
      <c r="V7686" s="505"/>
      <c r="W7686" s="505"/>
    </row>
    <row r="7687" spans="19:23" ht="12">
      <c r="S7687" s="505"/>
      <c r="T7687" s="505"/>
      <c r="U7687" s="505"/>
      <c r="V7687" s="505"/>
      <c r="W7687" s="505"/>
    </row>
    <row r="7688" spans="19:23" ht="12">
      <c r="S7688" s="505"/>
      <c r="T7688" s="505"/>
      <c r="U7688" s="505"/>
      <c r="V7688" s="505"/>
      <c r="W7688" s="505"/>
    </row>
    <row r="7689" spans="19:23" ht="12">
      <c r="S7689" s="505"/>
      <c r="T7689" s="505"/>
      <c r="U7689" s="505"/>
      <c r="V7689" s="505"/>
      <c r="W7689" s="505"/>
    </row>
    <row r="7690" spans="19:23" ht="12">
      <c r="S7690" s="505"/>
      <c r="T7690" s="505"/>
      <c r="U7690" s="505"/>
      <c r="V7690" s="505"/>
      <c r="W7690" s="505"/>
    </row>
    <row r="7691" spans="19:23" ht="12">
      <c r="S7691" s="505"/>
      <c r="T7691" s="505"/>
      <c r="U7691" s="505"/>
      <c r="V7691" s="505"/>
      <c r="W7691" s="505"/>
    </row>
    <row r="7692" spans="19:23" ht="12">
      <c r="S7692" s="505"/>
      <c r="T7692" s="505"/>
      <c r="U7692" s="505"/>
      <c r="V7692" s="505"/>
      <c r="W7692" s="505"/>
    </row>
    <row r="7693" spans="19:23" ht="12">
      <c r="S7693" s="505"/>
      <c r="T7693" s="505"/>
      <c r="U7693" s="505"/>
      <c r="V7693" s="505"/>
      <c r="W7693" s="505"/>
    </row>
    <row r="7694" spans="19:23" ht="12">
      <c r="S7694" s="505"/>
      <c r="T7694" s="505"/>
      <c r="U7694" s="505"/>
      <c r="V7694" s="505"/>
      <c r="W7694" s="505"/>
    </row>
    <row r="7695" spans="19:23" ht="12">
      <c r="S7695" s="505"/>
      <c r="T7695" s="505"/>
      <c r="U7695" s="505"/>
      <c r="V7695" s="505"/>
      <c r="W7695" s="505"/>
    </row>
    <row r="7696" spans="19:23" ht="12">
      <c r="S7696" s="505"/>
      <c r="T7696" s="505"/>
      <c r="U7696" s="505"/>
      <c r="V7696" s="505"/>
      <c r="W7696" s="505"/>
    </row>
    <row r="7697" spans="19:23" ht="12">
      <c r="S7697" s="505"/>
      <c r="T7697" s="505"/>
      <c r="U7697" s="505"/>
      <c r="V7697" s="505"/>
      <c r="W7697" s="505"/>
    </row>
    <row r="7698" spans="19:23" ht="12">
      <c r="S7698" s="505"/>
      <c r="T7698" s="505"/>
      <c r="U7698" s="505"/>
      <c r="V7698" s="505"/>
      <c r="W7698" s="505"/>
    </row>
    <row r="7699" spans="19:23" ht="12">
      <c r="S7699" s="505"/>
      <c r="T7699" s="505"/>
      <c r="U7699" s="505"/>
      <c r="V7699" s="505"/>
      <c r="W7699" s="505"/>
    </row>
    <row r="7700" spans="19:23" ht="12">
      <c r="S7700" s="505"/>
      <c r="T7700" s="505"/>
      <c r="U7700" s="505"/>
      <c r="V7700" s="505"/>
      <c r="W7700" s="505"/>
    </row>
    <row r="7701" spans="19:23" ht="12">
      <c r="S7701" s="505"/>
      <c r="T7701" s="505"/>
      <c r="U7701" s="505"/>
      <c r="V7701" s="505"/>
      <c r="W7701" s="505"/>
    </row>
    <row r="7702" spans="19:23" ht="12">
      <c r="S7702" s="505"/>
      <c r="T7702" s="505"/>
      <c r="U7702" s="505"/>
      <c r="V7702" s="505"/>
      <c r="W7702" s="505"/>
    </row>
    <row r="7703" spans="19:23" ht="12">
      <c r="S7703" s="505"/>
      <c r="T7703" s="505"/>
      <c r="U7703" s="505"/>
      <c r="V7703" s="505"/>
      <c r="W7703" s="505"/>
    </row>
    <row r="7704" spans="19:23" ht="12">
      <c r="S7704" s="505"/>
      <c r="T7704" s="505"/>
      <c r="U7704" s="505"/>
      <c r="V7704" s="505"/>
      <c r="W7704" s="505"/>
    </row>
    <row r="7705" spans="19:23" ht="12">
      <c r="S7705" s="505"/>
      <c r="T7705" s="505"/>
      <c r="U7705" s="505"/>
      <c r="V7705" s="505"/>
      <c r="W7705" s="505"/>
    </row>
    <row r="7706" spans="19:23" ht="12">
      <c r="S7706" s="505"/>
      <c r="T7706" s="505"/>
      <c r="U7706" s="505"/>
      <c r="V7706" s="505"/>
      <c r="W7706" s="505"/>
    </row>
    <row r="7707" spans="19:23" ht="12">
      <c r="S7707" s="505"/>
      <c r="T7707" s="505"/>
      <c r="U7707" s="505"/>
      <c r="V7707" s="505"/>
      <c r="W7707" s="505"/>
    </row>
    <row r="7708" spans="19:23" ht="12">
      <c r="S7708" s="505"/>
      <c r="T7708" s="505"/>
      <c r="U7708" s="505"/>
      <c r="V7708" s="505"/>
      <c r="W7708" s="505"/>
    </row>
    <row r="7709" spans="19:23" ht="12">
      <c r="S7709" s="505"/>
      <c r="T7709" s="505"/>
      <c r="U7709" s="505"/>
      <c r="V7709" s="505"/>
      <c r="W7709" s="505"/>
    </row>
    <row r="7710" spans="19:23" ht="12">
      <c r="S7710" s="505"/>
      <c r="T7710" s="505"/>
      <c r="U7710" s="505"/>
      <c r="V7710" s="505"/>
      <c r="W7710" s="505"/>
    </row>
    <row r="7711" spans="19:23" ht="12">
      <c r="S7711" s="505"/>
      <c r="T7711" s="505"/>
      <c r="U7711" s="505"/>
      <c r="V7711" s="505"/>
      <c r="W7711" s="505"/>
    </row>
    <row r="7712" spans="19:23" ht="12">
      <c r="S7712" s="505"/>
      <c r="T7712" s="505"/>
      <c r="U7712" s="505"/>
      <c r="V7712" s="505"/>
      <c r="W7712" s="505"/>
    </row>
    <row r="7713" spans="19:23" ht="12">
      <c r="S7713" s="505"/>
      <c r="T7713" s="505"/>
      <c r="U7713" s="505"/>
      <c r="V7713" s="505"/>
      <c r="W7713" s="505"/>
    </row>
    <row r="7714" spans="19:23" ht="12">
      <c r="S7714" s="505"/>
      <c r="T7714" s="505"/>
      <c r="U7714" s="505"/>
      <c r="V7714" s="505"/>
      <c r="W7714" s="505"/>
    </row>
    <row r="7715" spans="19:23" ht="12">
      <c r="S7715" s="505"/>
      <c r="T7715" s="505"/>
      <c r="U7715" s="505"/>
      <c r="V7715" s="505"/>
      <c r="W7715" s="505"/>
    </row>
    <row r="7716" spans="19:23" ht="12">
      <c r="S7716" s="505"/>
      <c r="T7716" s="505"/>
      <c r="U7716" s="505"/>
      <c r="V7716" s="505"/>
      <c r="W7716" s="505"/>
    </row>
    <row r="7717" spans="19:23" ht="12">
      <c r="S7717" s="505"/>
      <c r="T7717" s="505"/>
      <c r="U7717" s="505"/>
      <c r="V7717" s="505"/>
      <c r="W7717" s="505"/>
    </row>
    <row r="7718" spans="19:23" ht="12">
      <c r="S7718" s="505"/>
      <c r="T7718" s="505"/>
      <c r="U7718" s="505"/>
      <c r="V7718" s="505"/>
      <c r="W7718" s="505"/>
    </row>
    <row r="7719" spans="19:23" ht="12">
      <c r="S7719" s="505"/>
      <c r="T7719" s="505"/>
      <c r="U7719" s="505"/>
      <c r="V7719" s="505"/>
      <c r="W7719" s="505"/>
    </row>
    <row r="7720" spans="19:23" ht="12">
      <c r="S7720" s="505"/>
      <c r="T7720" s="505"/>
      <c r="U7720" s="505"/>
      <c r="V7720" s="505"/>
      <c r="W7720" s="505"/>
    </row>
    <row r="7721" spans="19:23" ht="12">
      <c r="S7721" s="505"/>
      <c r="T7721" s="505"/>
      <c r="U7721" s="505"/>
      <c r="V7721" s="505"/>
      <c r="W7721" s="505"/>
    </row>
    <row r="7722" spans="19:23" ht="12">
      <c r="S7722" s="505"/>
      <c r="T7722" s="505"/>
      <c r="U7722" s="505"/>
      <c r="V7722" s="505"/>
      <c r="W7722" s="505"/>
    </row>
    <row r="7723" spans="19:23" ht="12">
      <c r="S7723" s="505"/>
      <c r="T7723" s="505"/>
      <c r="U7723" s="505"/>
      <c r="V7723" s="505"/>
      <c r="W7723" s="505"/>
    </row>
    <row r="7724" spans="19:23" ht="12">
      <c r="S7724" s="505"/>
      <c r="T7724" s="505"/>
      <c r="U7724" s="505"/>
      <c r="V7724" s="505"/>
      <c r="W7724" s="505"/>
    </row>
    <row r="7725" spans="19:23" ht="12">
      <c r="S7725" s="505"/>
      <c r="T7725" s="505"/>
      <c r="U7725" s="505"/>
      <c r="V7725" s="505"/>
      <c r="W7725" s="505"/>
    </row>
    <row r="7726" spans="19:23" ht="12">
      <c r="S7726" s="505"/>
      <c r="T7726" s="505"/>
      <c r="U7726" s="505"/>
      <c r="V7726" s="505"/>
      <c r="W7726" s="505"/>
    </row>
    <row r="7727" spans="19:23" ht="12">
      <c r="S7727" s="505"/>
      <c r="T7727" s="505"/>
      <c r="U7727" s="505"/>
      <c r="V7727" s="505"/>
      <c r="W7727" s="505"/>
    </row>
    <row r="7728" spans="19:23" ht="12">
      <c r="S7728" s="505"/>
      <c r="T7728" s="505"/>
      <c r="U7728" s="505"/>
      <c r="V7728" s="505"/>
      <c r="W7728" s="505"/>
    </row>
    <row r="7729" spans="19:23" ht="12">
      <c r="S7729" s="505"/>
      <c r="T7729" s="505"/>
      <c r="U7729" s="505"/>
      <c r="V7729" s="505"/>
      <c r="W7729" s="505"/>
    </row>
    <row r="7730" spans="19:23" ht="12">
      <c r="S7730" s="505"/>
      <c r="T7730" s="505"/>
      <c r="U7730" s="505"/>
      <c r="V7730" s="505"/>
      <c r="W7730" s="505"/>
    </row>
    <row r="7731" spans="19:23" ht="12">
      <c r="S7731" s="505"/>
      <c r="T7731" s="505"/>
      <c r="U7731" s="505"/>
      <c r="V7731" s="505"/>
      <c r="W7731" s="505"/>
    </row>
    <row r="7732" spans="19:23" ht="12">
      <c r="S7732" s="505"/>
      <c r="T7732" s="505"/>
      <c r="U7732" s="505"/>
      <c r="V7732" s="505"/>
      <c r="W7732" s="505"/>
    </row>
    <row r="7733" spans="19:23" ht="12">
      <c r="S7733" s="505"/>
      <c r="T7733" s="505"/>
      <c r="U7733" s="505"/>
      <c r="V7733" s="505"/>
      <c r="W7733" s="505"/>
    </row>
    <row r="7734" spans="19:23" ht="12">
      <c r="S7734" s="505"/>
      <c r="T7734" s="505"/>
      <c r="U7734" s="505"/>
      <c r="V7734" s="505"/>
      <c r="W7734" s="505"/>
    </row>
    <row r="7735" spans="19:23" ht="12">
      <c r="S7735" s="505"/>
      <c r="T7735" s="505"/>
      <c r="U7735" s="505"/>
      <c r="V7735" s="505"/>
      <c r="W7735" s="505"/>
    </row>
    <row r="7736" spans="19:23" ht="12">
      <c r="S7736" s="505"/>
      <c r="T7736" s="505"/>
      <c r="U7736" s="505"/>
      <c r="V7736" s="505"/>
      <c r="W7736" s="505"/>
    </row>
    <row r="7737" spans="19:23" ht="12">
      <c r="S7737" s="505"/>
      <c r="T7737" s="505"/>
      <c r="U7737" s="505"/>
      <c r="V7737" s="505"/>
      <c r="W7737" s="505"/>
    </row>
    <row r="7738" spans="19:23" ht="12">
      <c r="S7738" s="505"/>
      <c r="T7738" s="505"/>
      <c r="U7738" s="505"/>
      <c r="V7738" s="505"/>
      <c r="W7738" s="505"/>
    </row>
    <row r="7739" spans="19:23" ht="12">
      <c r="S7739" s="505"/>
      <c r="T7739" s="505"/>
      <c r="U7739" s="505"/>
      <c r="V7739" s="505"/>
      <c r="W7739" s="505"/>
    </row>
    <row r="7740" spans="19:23" ht="12">
      <c r="S7740" s="505"/>
      <c r="T7740" s="505"/>
      <c r="U7740" s="505"/>
      <c r="V7740" s="505"/>
      <c r="W7740" s="505"/>
    </row>
    <row r="7741" spans="19:23" ht="12">
      <c r="S7741" s="505"/>
      <c r="T7741" s="505"/>
      <c r="U7741" s="505"/>
      <c r="V7741" s="505"/>
      <c r="W7741" s="505"/>
    </row>
    <row r="7742" spans="19:23" ht="12">
      <c r="S7742" s="505"/>
      <c r="T7742" s="505"/>
      <c r="U7742" s="505"/>
      <c r="V7742" s="505"/>
      <c r="W7742" s="505"/>
    </row>
    <row r="7743" spans="19:23" ht="12">
      <c r="S7743" s="505"/>
      <c r="T7743" s="505"/>
      <c r="U7743" s="505"/>
      <c r="V7743" s="505"/>
      <c r="W7743" s="505"/>
    </row>
    <row r="7744" spans="19:23" ht="12">
      <c r="S7744" s="505"/>
      <c r="T7744" s="505"/>
      <c r="U7744" s="505"/>
      <c r="V7744" s="505"/>
      <c r="W7744" s="505"/>
    </row>
    <row r="7745" spans="19:23" ht="12">
      <c r="S7745" s="505"/>
      <c r="T7745" s="505"/>
      <c r="U7745" s="505"/>
      <c r="V7745" s="505"/>
      <c r="W7745" s="505"/>
    </row>
    <row r="7746" spans="19:23" ht="12">
      <c r="S7746" s="505"/>
      <c r="T7746" s="505"/>
      <c r="U7746" s="505"/>
      <c r="V7746" s="505"/>
      <c r="W7746" s="505"/>
    </row>
    <row r="7747" spans="19:23" ht="12">
      <c r="S7747" s="505"/>
      <c r="T7747" s="505"/>
      <c r="U7747" s="505"/>
      <c r="V7747" s="505"/>
      <c r="W7747" s="505"/>
    </row>
    <row r="7748" spans="19:23" ht="12">
      <c r="S7748" s="505"/>
      <c r="T7748" s="505"/>
      <c r="U7748" s="505"/>
      <c r="V7748" s="505"/>
      <c r="W7748" s="505"/>
    </row>
    <row r="7749" spans="19:23" ht="12">
      <c r="S7749" s="505"/>
      <c r="T7749" s="505"/>
      <c r="U7749" s="505"/>
      <c r="V7749" s="505"/>
      <c r="W7749" s="505"/>
    </row>
    <row r="7750" spans="19:23" ht="12">
      <c r="S7750" s="505"/>
      <c r="T7750" s="505"/>
      <c r="U7750" s="505"/>
      <c r="V7750" s="505"/>
      <c r="W7750" s="505"/>
    </row>
    <row r="7751" spans="19:23" ht="12">
      <c r="S7751" s="505"/>
      <c r="T7751" s="505"/>
      <c r="U7751" s="505"/>
      <c r="V7751" s="505"/>
      <c r="W7751" s="505"/>
    </row>
    <row r="7752" spans="19:23" ht="12">
      <c r="S7752" s="505"/>
      <c r="T7752" s="505"/>
      <c r="U7752" s="505"/>
      <c r="V7752" s="505"/>
      <c r="W7752" s="505"/>
    </row>
    <row r="7753" spans="19:23" ht="12">
      <c r="S7753" s="505"/>
      <c r="T7753" s="505"/>
      <c r="U7753" s="505"/>
      <c r="V7753" s="505"/>
      <c r="W7753" s="505"/>
    </row>
    <row r="7754" spans="19:23" ht="12">
      <c r="S7754" s="505"/>
      <c r="T7754" s="505"/>
      <c r="U7754" s="505"/>
      <c r="V7754" s="505"/>
      <c r="W7754" s="505"/>
    </row>
    <row r="7755" spans="19:23" ht="12">
      <c r="S7755" s="505"/>
      <c r="T7755" s="505"/>
      <c r="U7755" s="505"/>
      <c r="V7755" s="505"/>
      <c r="W7755" s="505"/>
    </row>
    <row r="7756" spans="19:23" ht="12">
      <c r="S7756" s="505"/>
      <c r="T7756" s="505"/>
      <c r="U7756" s="505"/>
      <c r="V7756" s="505"/>
      <c r="W7756" s="505"/>
    </row>
    <row r="7757" spans="19:23" ht="12">
      <c r="S7757" s="505"/>
      <c r="T7757" s="505"/>
      <c r="U7757" s="505"/>
      <c r="V7757" s="505"/>
      <c r="W7757" s="505"/>
    </row>
    <row r="7758" spans="19:23" ht="12">
      <c r="S7758" s="505"/>
      <c r="T7758" s="505"/>
      <c r="U7758" s="505"/>
      <c r="V7758" s="505"/>
      <c r="W7758" s="505"/>
    </row>
    <row r="7759" spans="19:23" ht="12">
      <c r="S7759" s="505"/>
      <c r="T7759" s="505"/>
      <c r="U7759" s="505"/>
      <c r="V7759" s="505"/>
      <c r="W7759" s="505"/>
    </row>
    <row r="7760" spans="19:23" ht="12">
      <c r="S7760" s="505"/>
      <c r="T7760" s="505"/>
      <c r="U7760" s="505"/>
      <c r="V7760" s="505"/>
      <c r="W7760" s="505"/>
    </row>
    <row r="7761" spans="19:23" ht="12">
      <c r="S7761" s="505"/>
      <c r="T7761" s="505"/>
      <c r="U7761" s="505"/>
      <c r="V7761" s="505"/>
      <c r="W7761" s="505"/>
    </row>
    <row r="7762" spans="19:23" ht="12">
      <c r="S7762" s="505"/>
      <c r="T7762" s="505"/>
      <c r="U7762" s="505"/>
      <c r="V7762" s="505"/>
      <c r="W7762" s="505"/>
    </row>
    <row r="7763" spans="19:23" ht="12">
      <c r="S7763" s="505"/>
      <c r="T7763" s="505"/>
      <c r="U7763" s="505"/>
      <c r="V7763" s="505"/>
      <c r="W7763" s="505"/>
    </row>
    <row r="7764" spans="19:23" ht="12">
      <c r="S7764" s="505"/>
      <c r="T7764" s="505"/>
      <c r="U7764" s="505"/>
      <c r="V7764" s="505"/>
      <c r="W7764" s="505"/>
    </row>
    <row r="7765" spans="19:23" ht="12">
      <c r="S7765" s="505"/>
      <c r="T7765" s="505"/>
      <c r="U7765" s="505"/>
      <c r="V7765" s="505"/>
      <c r="W7765" s="505"/>
    </row>
    <row r="7766" spans="19:23" ht="12">
      <c r="S7766" s="505"/>
      <c r="T7766" s="505"/>
      <c r="U7766" s="505"/>
      <c r="V7766" s="505"/>
      <c r="W7766" s="505"/>
    </row>
    <row r="7767" spans="19:23" ht="12">
      <c r="S7767" s="505"/>
      <c r="T7767" s="505"/>
      <c r="U7767" s="505"/>
      <c r="V7767" s="505"/>
      <c r="W7767" s="505"/>
    </row>
    <row r="7768" spans="19:23" ht="12">
      <c r="S7768" s="505"/>
      <c r="T7768" s="505"/>
      <c r="U7768" s="505"/>
      <c r="V7768" s="505"/>
      <c r="W7768" s="505"/>
    </row>
    <row r="7769" spans="19:23" ht="12">
      <c r="S7769" s="505"/>
      <c r="T7769" s="505"/>
      <c r="U7769" s="505"/>
      <c r="V7769" s="505"/>
      <c r="W7769" s="505"/>
    </row>
    <row r="7770" spans="19:23" ht="12">
      <c r="S7770" s="505"/>
      <c r="T7770" s="505"/>
      <c r="U7770" s="505"/>
      <c r="V7770" s="505"/>
      <c r="W7770" s="505"/>
    </row>
    <row r="7771" spans="19:23" ht="12">
      <c r="S7771" s="505"/>
      <c r="T7771" s="505"/>
      <c r="U7771" s="505"/>
      <c r="V7771" s="505"/>
      <c r="W7771" s="505"/>
    </row>
    <row r="7772" spans="19:23" ht="12">
      <c r="S7772" s="505"/>
      <c r="T7772" s="505"/>
      <c r="U7772" s="505"/>
      <c r="V7772" s="505"/>
      <c r="W7772" s="505"/>
    </row>
    <row r="7773" spans="19:23" ht="12">
      <c r="S7773" s="505"/>
      <c r="T7773" s="505"/>
      <c r="U7773" s="505"/>
      <c r="V7773" s="505"/>
      <c r="W7773" s="505"/>
    </row>
    <row r="7774" spans="19:23" ht="12">
      <c r="S7774" s="505"/>
      <c r="T7774" s="505"/>
      <c r="U7774" s="505"/>
      <c r="V7774" s="505"/>
      <c r="W7774" s="505"/>
    </row>
    <row r="7775" spans="19:23" ht="12">
      <c r="S7775" s="505"/>
      <c r="T7775" s="505"/>
      <c r="U7775" s="505"/>
      <c r="V7775" s="505"/>
      <c r="W7775" s="505"/>
    </row>
    <row r="7776" spans="19:23" ht="12">
      <c r="S7776" s="505"/>
      <c r="T7776" s="505"/>
      <c r="U7776" s="505"/>
      <c r="V7776" s="505"/>
      <c r="W7776" s="505"/>
    </row>
    <row r="7777" spans="19:23" ht="12">
      <c r="S7777" s="505"/>
      <c r="T7777" s="505"/>
      <c r="U7777" s="505"/>
      <c r="V7777" s="505"/>
      <c r="W7777" s="505"/>
    </row>
    <row r="7778" spans="19:23" ht="12">
      <c r="S7778" s="505"/>
      <c r="T7778" s="505"/>
      <c r="U7778" s="505"/>
      <c r="V7778" s="505"/>
      <c r="W7778" s="505"/>
    </row>
    <row r="7779" spans="19:23" ht="12">
      <c r="S7779" s="505"/>
      <c r="T7779" s="505"/>
      <c r="U7779" s="505"/>
      <c r="V7779" s="505"/>
      <c r="W7779" s="505"/>
    </row>
    <row r="7780" spans="19:23" ht="12">
      <c r="S7780" s="505"/>
      <c r="T7780" s="505"/>
      <c r="U7780" s="505"/>
      <c r="V7780" s="505"/>
      <c r="W7780" s="505"/>
    </row>
    <row r="7781" spans="19:23" ht="12">
      <c r="S7781" s="505"/>
      <c r="T7781" s="505"/>
      <c r="U7781" s="505"/>
      <c r="V7781" s="505"/>
      <c r="W7781" s="505"/>
    </row>
    <row r="7782" spans="19:23" ht="12">
      <c r="S7782" s="505"/>
      <c r="T7782" s="505"/>
      <c r="U7782" s="505"/>
      <c r="V7782" s="505"/>
      <c r="W7782" s="505"/>
    </row>
    <row r="7783" spans="19:23" ht="12">
      <c r="S7783" s="505"/>
      <c r="T7783" s="505"/>
      <c r="U7783" s="505"/>
      <c r="V7783" s="505"/>
      <c r="W7783" s="505"/>
    </row>
    <row r="7784" spans="19:23" ht="12">
      <c r="S7784" s="505"/>
      <c r="T7784" s="505"/>
      <c r="U7784" s="505"/>
      <c r="V7784" s="505"/>
      <c r="W7784" s="505"/>
    </row>
    <row r="7785" spans="19:23" ht="12">
      <c r="S7785" s="505"/>
      <c r="T7785" s="505"/>
      <c r="U7785" s="505"/>
      <c r="V7785" s="505"/>
      <c r="W7785" s="505"/>
    </row>
    <row r="7786" spans="19:23" ht="12">
      <c r="S7786" s="505"/>
      <c r="T7786" s="505"/>
      <c r="U7786" s="505"/>
      <c r="V7786" s="505"/>
      <c r="W7786" s="505"/>
    </row>
    <row r="7787" spans="19:23" ht="12">
      <c r="S7787" s="505"/>
      <c r="T7787" s="505"/>
      <c r="U7787" s="505"/>
      <c r="V7787" s="505"/>
      <c r="W7787" s="505"/>
    </row>
    <row r="7788" spans="19:23" ht="12">
      <c r="S7788" s="505"/>
      <c r="T7788" s="505"/>
      <c r="U7788" s="505"/>
      <c r="V7788" s="505"/>
      <c r="W7788" s="505"/>
    </row>
    <row r="7789" spans="19:23" ht="12">
      <c r="S7789" s="505"/>
      <c r="T7789" s="505"/>
      <c r="U7789" s="505"/>
      <c r="V7789" s="505"/>
      <c r="W7789" s="505"/>
    </row>
    <row r="7790" spans="19:23" ht="12">
      <c r="S7790" s="505"/>
      <c r="T7790" s="505"/>
      <c r="U7790" s="505"/>
      <c r="V7790" s="505"/>
      <c r="W7790" s="505"/>
    </row>
    <row r="7791" spans="19:23" ht="12">
      <c r="S7791" s="505"/>
      <c r="T7791" s="505"/>
      <c r="U7791" s="505"/>
      <c r="V7791" s="505"/>
      <c r="W7791" s="505"/>
    </row>
    <row r="7792" spans="19:23" ht="12">
      <c r="S7792" s="505"/>
      <c r="T7792" s="505"/>
      <c r="U7792" s="505"/>
      <c r="V7792" s="505"/>
      <c r="W7792" s="505"/>
    </row>
    <row r="7793" spans="19:23" ht="12">
      <c r="S7793" s="505"/>
      <c r="T7793" s="505"/>
      <c r="U7793" s="505"/>
      <c r="V7793" s="505"/>
      <c r="W7793" s="505"/>
    </row>
    <row r="7794" spans="19:23" ht="12">
      <c r="S7794" s="505"/>
      <c r="T7794" s="505"/>
      <c r="U7794" s="505"/>
      <c r="V7794" s="505"/>
      <c r="W7794" s="505"/>
    </row>
    <row r="7795" spans="19:23" ht="12">
      <c r="S7795" s="505"/>
      <c r="T7795" s="505"/>
      <c r="U7795" s="505"/>
      <c r="V7795" s="505"/>
      <c r="W7795" s="505"/>
    </row>
    <row r="7796" spans="19:23" ht="12">
      <c r="S7796" s="505"/>
      <c r="T7796" s="505"/>
      <c r="U7796" s="505"/>
      <c r="V7796" s="505"/>
      <c r="W7796" s="505"/>
    </row>
    <row r="7797" spans="19:23" ht="12">
      <c r="S7797" s="505"/>
      <c r="T7797" s="505"/>
      <c r="U7797" s="505"/>
      <c r="V7797" s="505"/>
      <c r="W7797" s="505"/>
    </row>
    <row r="7798" spans="19:23" ht="12">
      <c r="S7798" s="505"/>
      <c r="T7798" s="505"/>
      <c r="U7798" s="505"/>
      <c r="V7798" s="505"/>
      <c r="W7798" s="505"/>
    </row>
    <row r="7799" spans="19:23" ht="12">
      <c r="S7799" s="505"/>
      <c r="T7799" s="505"/>
      <c r="U7799" s="505"/>
      <c r="V7799" s="505"/>
      <c r="W7799" s="505"/>
    </row>
    <row r="7800" spans="19:23" ht="12">
      <c r="S7800" s="505"/>
      <c r="T7800" s="505"/>
      <c r="U7800" s="505"/>
      <c r="V7800" s="505"/>
      <c r="W7800" s="505"/>
    </row>
    <row r="7801" spans="19:23" ht="12">
      <c r="S7801" s="505"/>
      <c r="T7801" s="505"/>
      <c r="U7801" s="505"/>
      <c r="V7801" s="505"/>
      <c r="W7801" s="505"/>
    </row>
    <row r="7802" spans="19:23" ht="12">
      <c r="S7802" s="505"/>
      <c r="T7802" s="505"/>
      <c r="U7802" s="505"/>
      <c r="V7802" s="505"/>
      <c r="W7802" s="505"/>
    </row>
    <row r="7803" spans="19:23" ht="12">
      <c r="S7803" s="505"/>
      <c r="T7803" s="505"/>
      <c r="U7803" s="505"/>
      <c r="V7803" s="505"/>
      <c r="W7803" s="505"/>
    </row>
    <row r="7804" spans="19:23" ht="12">
      <c r="S7804" s="505"/>
      <c r="T7804" s="505"/>
      <c r="U7804" s="505"/>
      <c r="V7804" s="505"/>
      <c r="W7804" s="505"/>
    </row>
    <row r="7805" spans="19:23" ht="12">
      <c r="S7805" s="505"/>
      <c r="T7805" s="505"/>
      <c r="U7805" s="505"/>
      <c r="V7805" s="505"/>
      <c r="W7805" s="505"/>
    </row>
    <row r="7806" spans="19:23" ht="12">
      <c r="S7806" s="505"/>
      <c r="T7806" s="505"/>
      <c r="U7806" s="505"/>
      <c r="V7806" s="505"/>
      <c r="W7806" s="505"/>
    </row>
    <row r="7807" spans="19:23" ht="12">
      <c r="S7807" s="505"/>
      <c r="T7807" s="505"/>
      <c r="U7807" s="505"/>
      <c r="V7807" s="505"/>
      <c r="W7807" s="505"/>
    </row>
    <row r="7808" spans="19:23" ht="12">
      <c r="S7808" s="505"/>
      <c r="T7808" s="505"/>
      <c r="U7808" s="505"/>
      <c r="V7808" s="505"/>
      <c r="W7808" s="505"/>
    </row>
    <row r="7809" spans="19:23" ht="12">
      <c r="S7809" s="505"/>
      <c r="T7809" s="505"/>
      <c r="U7809" s="505"/>
      <c r="V7809" s="505"/>
      <c r="W7809" s="505"/>
    </row>
    <row r="7810" spans="19:23" ht="12">
      <c r="S7810" s="505"/>
      <c r="T7810" s="505"/>
      <c r="U7810" s="505"/>
      <c r="V7810" s="505"/>
      <c r="W7810" s="505"/>
    </row>
    <row r="7811" spans="19:23" ht="12">
      <c r="S7811" s="505"/>
      <c r="T7811" s="505"/>
      <c r="U7811" s="505"/>
      <c r="V7811" s="505"/>
      <c r="W7811" s="505"/>
    </row>
    <row r="7812" spans="19:23" ht="12">
      <c r="S7812" s="505"/>
      <c r="T7812" s="505"/>
      <c r="U7812" s="505"/>
      <c r="V7812" s="505"/>
      <c r="W7812" s="505"/>
    </row>
    <row r="7813" spans="19:23" ht="12">
      <c r="S7813" s="505"/>
      <c r="T7813" s="505"/>
      <c r="U7813" s="505"/>
      <c r="V7813" s="505"/>
      <c r="W7813" s="505"/>
    </row>
    <row r="7814" spans="19:23" ht="12">
      <c r="S7814" s="505"/>
      <c r="T7814" s="505"/>
      <c r="U7814" s="505"/>
      <c r="V7814" s="505"/>
      <c r="W7814" s="505"/>
    </row>
    <row r="7815" spans="19:23" ht="12">
      <c r="S7815" s="505"/>
      <c r="T7815" s="505"/>
      <c r="U7815" s="505"/>
      <c r="V7815" s="505"/>
      <c r="W7815" s="505"/>
    </row>
    <row r="7816" spans="19:23" ht="12">
      <c r="S7816" s="505"/>
      <c r="T7816" s="505"/>
      <c r="U7816" s="505"/>
      <c r="V7816" s="505"/>
      <c r="W7816" s="505"/>
    </row>
    <row r="7817" spans="19:23" ht="12">
      <c r="S7817" s="505"/>
      <c r="T7817" s="505"/>
      <c r="U7817" s="505"/>
      <c r="V7817" s="505"/>
      <c r="W7817" s="505"/>
    </row>
    <row r="7818" spans="19:23" ht="12">
      <c r="S7818" s="505"/>
      <c r="T7818" s="505"/>
      <c r="U7818" s="505"/>
      <c r="V7818" s="505"/>
      <c r="W7818" s="505"/>
    </row>
    <row r="7819" spans="19:23" ht="12">
      <c r="S7819" s="505"/>
      <c r="T7819" s="505"/>
      <c r="U7819" s="505"/>
      <c r="V7819" s="505"/>
      <c r="W7819" s="505"/>
    </row>
    <row r="7820" spans="19:23" ht="12">
      <c r="S7820" s="505"/>
      <c r="T7820" s="505"/>
      <c r="U7820" s="505"/>
      <c r="V7820" s="505"/>
      <c r="W7820" s="505"/>
    </row>
    <row r="7821" spans="19:23" ht="12">
      <c r="S7821" s="505"/>
      <c r="T7821" s="505"/>
      <c r="U7821" s="505"/>
      <c r="V7821" s="505"/>
      <c r="W7821" s="505"/>
    </row>
    <row r="7822" spans="19:23" ht="12">
      <c r="S7822" s="505"/>
      <c r="T7822" s="505"/>
      <c r="U7822" s="505"/>
      <c r="V7822" s="505"/>
      <c r="W7822" s="505"/>
    </row>
    <row r="7823" spans="19:23" ht="12">
      <c r="S7823" s="505"/>
      <c r="T7823" s="505"/>
      <c r="U7823" s="505"/>
      <c r="V7823" s="505"/>
      <c r="W7823" s="505"/>
    </row>
    <row r="7824" spans="19:23" ht="12">
      <c r="S7824" s="505"/>
      <c r="T7824" s="505"/>
      <c r="U7824" s="505"/>
      <c r="V7824" s="505"/>
      <c r="W7824" s="505"/>
    </row>
    <row r="7825" spans="19:23" ht="12">
      <c r="S7825" s="505"/>
      <c r="T7825" s="505"/>
      <c r="U7825" s="505"/>
      <c r="V7825" s="505"/>
      <c r="W7825" s="505"/>
    </row>
    <row r="7826" spans="19:23" ht="12">
      <c r="S7826" s="505"/>
      <c r="T7826" s="505"/>
      <c r="U7826" s="505"/>
      <c r="V7826" s="505"/>
      <c r="W7826" s="505"/>
    </row>
    <row r="7827" spans="19:23" ht="12">
      <c r="S7827" s="505"/>
      <c r="T7827" s="505"/>
      <c r="U7827" s="505"/>
      <c r="V7827" s="505"/>
      <c r="W7827" s="505"/>
    </row>
    <row r="7828" spans="19:23" ht="12">
      <c r="S7828" s="505"/>
      <c r="T7828" s="505"/>
      <c r="U7828" s="505"/>
      <c r="V7828" s="505"/>
      <c r="W7828" s="505"/>
    </row>
    <row r="7829" spans="19:23" ht="12">
      <c r="S7829" s="505"/>
      <c r="T7829" s="505"/>
      <c r="U7829" s="505"/>
      <c r="V7829" s="505"/>
      <c r="W7829" s="505"/>
    </row>
    <row r="7830" spans="19:23" ht="12">
      <c r="S7830" s="505"/>
      <c r="T7830" s="505"/>
      <c r="U7830" s="505"/>
      <c r="V7830" s="505"/>
      <c r="W7830" s="505"/>
    </row>
    <row r="7831" spans="19:23" ht="12">
      <c r="S7831" s="505"/>
      <c r="T7831" s="505"/>
      <c r="U7831" s="505"/>
      <c r="V7831" s="505"/>
      <c r="W7831" s="505"/>
    </row>
    <row r="7832" spans="19:23" ht="12">
      <c r="S7832" s="505"/>
      <c r="T7832" s="505"/>
      <c r="U7832" s="505"/>
      <c r="V7832" s="505"/>
      <c r="W7832" s="505"/>
    </row>
    <row r="7833" spans="19:23" ht="12">
      <c r="S7833" s="505"/>
      <c r="T7833" s="505"/>
      <c r="U7833" s="505"/>
      <c r="V7833" s="505"/>
      <c r="W7833" s="505"/>
    </row>
    <row r="7834" spans="19:23" ht="12">
      <c r="S7834" s="505"/>
      <c r="T7834" s="505"/>
      <c r="U7834" s="505"/>
      <c r="V7834" s="505"/>
      <c r="W7834" s="505"/>
    </row>
    <row r="7835" spans="19:23" ht="12">
      <c r="S7835" s="505"/>
      <c r="T7835" s="505"/>
      <c r="U7835" s="505"/>
      <c r="V7835" s="505"/>
      <c r="W7835" s="505"/>
    </row>
    <row r="7836" spans="19:23" ht="12">
      <c r="S7836" s="505"/>
      <c r="T7836" s="505"/>
      <c r="U7836" s="505"/>
      <c r="V7836" s="505"/>
      <c r="W7836" s="505"/>
    </row>
    <row r="7837" spans="19:23" ht="12">
      <c r="S7837" s="505"/>
      <c r="T7837" s="505"/>
      <c r="U7837" s="505"/>
      <c r="V7837" s="505"/>
      <c r="W7837" s="505"/>
    </row>
    <row r="7838" spans="19:23" ht="12">
      <c r="S7838" s="505"/>
      <c r="T7838" s="505"/>
      <c r="U7838" s="505"/>
      <c r="V7838" s="505"/>
      <c r="W7838" s="505"/>
    </row>
    <row r="7839" spans="19:23" ht="12">
      <c r="S7839" s="505"/>
      <c r="T7839" s="505"/>
      <c r="U7839" s="505"/>
      <c r="V7839" s="505"/>
      <c r="W7839" s="505"/>
    </row>
    <row r="7840" spans="19:23" ht="12">
      <c r="S7840" s="505"/>
      <c r="T7840" s="505"/>
      <c r="U7840" s="505"/>
      <c r="V7840" s="505"/>
      <c r="W7840" s="505"/>
    </row>
    <row r="7841" spans="19:23" ht="12">
      <c r="S7841" s="505"/>
      <c r="T7841" s="505"/>
      <c r="U7841" s="505"/>
      <c r="V7841" s="505"/>
      <c r="W7841" s="505"/>
    </row>
    <row r="7842" spans="19:23" ht="12">
      <c r="S7842" s="505"/>
      <c r="T7842" s="505"/>
      <c r="U7842" s="505"/>
      <c r="V7842" s="505"/>
      <c r="W7842" s="505"/>
    </row>
    <row r="7843" spans="19:23" ht="12">
      <c r="S7843" s="505"/>
      <c r="T7843" s="505"/>
      <c r="U7843" s="505"/>
      <c r="V7843" s="505"/>
      <c r="W7843" s="505"/>
    </row>
    <row r="7844" spans="19:23" ht="12">
      <c r="S7844" s="505"/>
      <c r="T7844" s="505"/>
      <c r="U7844" s="505"/>
      <c r="V7844" s="505"/>
      <c r="W7844" s="505"/>
    </row>
    <row r="7845" spans="19:23" ht="12">
      <c r="S7845" s="505"/>
      <c r="T7845" s="505"/>
      <c r="U7845" s="505"/>
      <c r="V7845" s="505"/>
      <c r="W7845" s="505"/>
    </row>
    <row r="7846" spans="19:23" ht="12">
      <c r="S7846" s="505"/>
      <c r="T7846" s="505"/>
      <c r="U7846" s="505"/>
      <c r="V7846" s="505"/>
      <c r="W7846" s="505"/>
    </row>
    <row r="7847" spans="19:23" ht="12">
      <c r="S7847" s="505"/>
      <c r="T7847" s="505"/>
      <c r="U7847" s="505"/>
      <c r="V7847" s="505"/>
      <c r="W7847" s="505"/>
    </row>
    <row r="7848" spans="19:23" ht="12">
      <c r="S7848" s="505"/>
      <c r="T7848" s="505"/>
      <c r="U7848" s="505"/>
      <c r="V7848" s="505"/>
      <c r="W7848" s="505"/>
    </row>
    <row r="7849" spans="19:23" ht="12">
      <c r="S7849" s="505"/>
      <c r="T7849" s="505"/>
      <c r="U7849" s="505"/>
      <c r="V7849" s="505"/>
      <c r="W7849" s="505"/>
    </row>
    <row r="7850" spans="19:23" ht="12">
      <c r="S7850" s="505"/>
      <c r="T7850" s="505"/>
      <c r="U7850" s="505"/>
      <c r="V7850" s="505"/>
      <c r="W7850" s="505"/>
    </row>
    <row r="7851" spans="19:23" ht="12">
      <c r="S7851" s="505"/>
      <c r="T7851" s="505"/>
      <c r="U7851" s="505"/>
      <c r="V7851" s="505"/>
      <c r="W7851" s="505"/>
    </row>
    <row r="7852" spans="19:23" ht="12">
      <c r="S7852" s="505"/>
      <c r="T7852" s="505"/>
      <c r="U7852" s="505"/>
      <c r="V7852" s="505"/>
      <c r="W7852" s="505"/>
    </row>
    <row r="7853" spans="19:23" ht="12">
      <c r="S7853" s="505"/>
      <c r="T7853" s="505"/>
      <c r="U7853" s="505"/>
      <c r="V7853" s="505"/>
      <c r="W7853" s="505"/>
    </row>
    <row r="7854" spans="19:23" ht="12">
      <c r="S7854" s="505"/>
      <c r="T7854" s="505"/>
      <c r="U7854" s="505"/>
      <c r="V7854" s="505"/>
      <c r="W7854" s="505"/>
    </row>
    <row r="7855" spans="19:23" ht="12">
      <c r="S7855" s="505"/>
      <c r="T7855" s="505"/>
      <c r="U7855" s="505"/>
      <c r="V7855" s="505"/>
      <c r="W7855" s="505"/>
    </row>
    <row r="7856" spans="19:23" ht="12">
      <c r="S7856" s="505"/>
      <c r="T7856" s="505"/>
      <c r="U7856" s="505"/>
      <c r="V7856" s="505"/>
      <c r="W7856" s="505"/>
    </row>
    <row r="7857" spans="19:23" ht="12">
      <c r="S7857" s="505"/>
      <c r="T7857" s="505"/>
      <c r="U7857" s="505"/>
      <c r="V7857" s="505"/>
      <c r="W7857" s="505"/>
    </row>
    <row r="7858" spans="19:23" ht="12">
      <c r="S7858" s="505"/>
      <c r="T7858" s="505"/>
      <c r="U7858" s="505"/>
      <c r="V7858" s="505"/>
      <c r="W7858" s="505"/>
    </row>
    <row r="7859" spans="19:23" ht="12">
      <c r="S7859" s="505"/>
      <c r="T7859" s="505"/>
      <c r="U7859" s="505"/>
      <c r="V7859" s="505"/>
      <c r="W7859" s="505"/>
    </row>
    <row r="7860" spans="19:23" ht="12">
      <c r="S7860" s="505"/>
      <c r="T7860" s="505"/>
      <c r="U7860" s="505"/>
      <c r="V7860" s="505"/>
      <c r="W7860" s="505"/>
    </row>
    <row r="7861" spans="19:23" ht="12">
      <c r="S7861" s="505"/>
      <c r="T7861" s="505"/>
      <c r="U7861" s="505"/>
      <c r="V7861" s="505"/>
      <c r="W7861" s="505"/>
    </row>
    <row r="7862" spans="19:23" ht="12">
      <c r="S7862" s="505"/>
      <c r="T7862" s="505"/>
      <c r="U7862" s="505"/>
      <c r="V7862" s="505"/>
      <c r="W7862" s="505"/>
    </row>
    <row r="7863" spans="19:23" ht="12">
      <c r="S7863" s="505"/>
      <c r="T7863" s="505"/>
      <c r="U7863" s="505"/>
      <c r="V7863" s="505"/>
      <c r="W7863" s="505"/>
    </row>
    <row r="7864" spans="19:23" ht="12">
      <c r="S7864" s="505"/>
      <c r="T7864" s="505"/>
      <c r="U7864" s="505"/>
      <c r="V7864" s="505"/>
      <c r="W7864" s="505"/>
    </row>
    <row r="7865" spans="19:23" ht="12">
      <c r="S7865" s="505"/>
      <c r="T7865" s="505"/>
      <c r="U7865" s="505"/>
      <c r="V7865" s="505"/>
      <c r="W7865" s="505"/>
    </row>
    <row r="7866" spans="19:23" ht="12">
      <c r="S7866" s="505"/>
      <c r="T7866" s="505"/>
      <c r="U7866" s="505"/>
      <c r="V7866" s="505"/>
      <c r="W7866" s="505"/>
    </row>
    <row r="7867" spans="19:23" ht="12">
      <c r="S7867" s="505"/>
      <c r="T7867" s="505"/>
      <c r="U7867" s="505"/>
      <c r="V7867" s="505"/>
      <c r="W7867" s="505"/>
    </row>
    <row r="7868" spans="19:23" ht="12">
      <c r="S7868" s="505"/>
      <c r="T7868" s="505"/>
      <c r="U7868" s="505"/>
      <c r="V7868" s="505"/>
      <c r="W7868" s="505"/>
    </row>
    <row r="7869" spans="19:23" ht="12">
      <c r="S7869" s="505"/>
      <c r="T7869" s="505"/>
      <c r="U7869" s="505"/>
      <c r="V7869" s="505"/>
      <c r="W7869" s="505"/>
    </row>
    <row r="7870" spans="19:23" ht="12">
      <c r="S7870" s="505"/>
      <c r="T7870" s="505"/>
      <c r="U7870" s="505"/>
      <c r="V7870" s="505"/>
      <c r="W7870" s="505"/>
    </row>
    <row r="7871" spans="19:23" ht="12">
      <c r="S7871" s="505"/>
      <c r="T7871" s="505"/>
      <c r="U7871" s="505"/>
      <c r="V7871" s="505"/>
      <c r="W7871" s="505"/>
    </row>
    <row r="7872" spans="19:23" ht="12">
      <c r="S7872" s="505"/>
      <c r="T7872" s="505"/>
      <c r="U7872" s="505"/>
      <c r="V7872" s="505"/>
      <c r="W7872" s="505"/>
    </row>
    <row r="7873" spans="19:23" ht="12">
      <c r="S7873" s="505"/>
      <c r="T7873" s="505"/>
      <c r="U7873" s="505"/>
      <c r="V7873" s="505"/>
      <c r="W7873" s="505"/>
    </row>
    <row r="7874" spans="19:23" ht="12">
      <c r="S7874" s="505"/>
      <c r="T7874" s="505"/>
      <c r="U7874" s="505"/>
      <c r="V7874" s="505"/>
      <c r="W7874" s="505"/>
    </row>
    <row r="7875" spans="19:23" ht="12">
      <c r="S7875" s="505"/>
      <c r="T7875" s="505"/>
      <c r="U7875" s="505"/>
      <c r="V7875" s="505"/>
      <c r="W7875" s="505"/>
    </row>
    <row r="7876" spans="19:23" ht="12">
      <c r="S7876" s="505"/>
      <c r="T7876" s="505"/>
      <c r="U7876" s="505"/>
      <c r="V7876" s="505"/>
      <c r="W7876" s="505"/>
    </row>
    <row r="7877" spans="19:23" ht="12">
      <c r="S7877" s="505"/>
      <c r="T7877" s="505"/>
      <c r="U7877" s="505"/>
      <c r="V7877" s="505"/>
      <c r="W7877" s="505"/>
    </row>
    <row r="7878" spans="19:23" ht="12">
      <c r="S7878" s="505"/>
      <c r="T7878" s="505"/>
      <c r="U7878" s="505"/>
      <c r="V7878" s="505"/>
      <c r="W7878" s="505"/>
    </row>
    <row r="7879" spans="19:23" ht="12">
      <c r="S7879" s="505"/>
      <c r="T7879" s="505"/>
      <c r="U7879" s="505"/>
      <c r="V7879" s="505"/>
      <c r="W7879" s="505"/>
    </row>
    <row r="7880" spans="19:23" ht="12">
      <c r="S7880" s="505"/>
      <c r="T7880" s="505"/>
      <c r="U7880" s="505"/>
      <c r="V7880" s="505"/>
      <c r="W7880" s="505"/>
    </row>
    <row r="7881" spans="19:23" ht="12">
      <c r="S7881" s="505"/>
      <c r="T7881" s="505"/>
      <c r="U7881" s="505"/>
      <c r="V7881" s="505"/>
      <c r="W7881" s="505"/>
    </row>
    <row r="7882" spans="19:23" ht="12">
      <c r="S7882" s="505"/>
      <c r="T7882" s="505"/>
      <c r="U7882" s="505"/>
      <c r="V7882" s="505"/>
      <c r="W7882" s="505"/>
    </row>
    <row r="7883" spans="19:23" ht="12">
      <c r="S7883" s="505"/>
      <c r="T7883" s="505"/>
      <c r="U7883" s="505"/>
      <c r="V7883" s="505"/>
      <c r="W7883" s="505"/>
    </row>
    <row r="7884" spans="19:23" ht="12">
      <c r="S7884" s="505"/>
      <c r="T7884" s="505"/>
      <c r="U7884" s="505"/>
      <c r="V7884" s="505"/>
      <c r="W7884" s="505"/>
    </row>
    <row r="7885" spans="19:23" ht="12">
      <c r="S7885" s="505"/>
      <c r="T7885" s="505"/>
      <c r="U7885" s="505"/>
      <c r="V7885" s="505"/>
      <c r="W7885" s="505"/>
    </row>
    <row r="7886" spans="19:23" ht="12">
      <c r="S7886" s="505"/>
      <c r="T7886" s="505"/>
      <c r="U7886" s="505"/>
      <c r="V7886" s="505"/>
      <c r="W7886" s="505"/>
    </row>
    <row r="7887" spans="19:23" ht="12">
      <c r="S7887" s="505"/>
      <c r="T7887" s="505"/>
      <c r="U7887" s="505"/>
      <c r="V7887" s="505"/>
      <c r="W7887" s="505"/>
    </row>
    <row r="7888" spans="19:23" ht="12">
      <c r="S7888" s="505"/>
      <c r="T7888" s="505"/>
      <c r="U7888" s="505"/>
      <c r="V7888" s="505"/>
      <c r="W7888" s="505"/>
    </row>
    <row r="7889" spans="19:23" ht="12">
      <c r="S7889" s="505"/>
      <c r="T7889" s="505"/>
      <c r="U7889" s="505"/>
      <c r="V7889" s="505"/>
      <c r="W7889" s="505"/>
    </row>
    <row r="7890" spans="19:23" ht="12">
      <c r="S7890" s="505"/>
      <c r="T7890" s="505"/>
      <c r="U7890" s="505"/>
      <c r="V7890" s="505"/>
      <c r="W7890" s="505"/>
    </row>
    <row r="7891" spans="19:23" ht="12">
      <c r="S7891" s="505"/>
      <c r="T7891" s="505"/>
      <c r="U7891" s="505"/>
      <c r="V7891" s="505"/>
      <c r="W7891" s="505"/>
    </row>
    <row r="7892" spans="19:23" ht="12">
      <c r="S7892" s="505"/>
      <c r="T7892" s="505"/>
      <c r="U7892" s="505"/>
      <c r="V7892" s="505"/>
      <c r="W7892" s="505"/>
    </row>
    <row r="7893" spans="19:23" ht="12">
      <c r="S7893" s="505"/>
      <c r="T7893" s="505"/>
      <c r="U7893" s="505"/>
      <c r="V7893" s="505"/>
      <c r="W7893" s="505"/>
    </row>
    <row r="7894" spans="19:23" ht="12">
      <c r="S7894" s="505"/>
      <c r="T7894" s="505"/>
      <c r="U7894" s="505"/>
      <c r="V7894" s="505"/>
      <c r="W7894" s="505"/>
    </row>
    <row r="7895" spans="19:23" ht="12">
      <c r="S7895" s="505"/>
      <c r="T7895" s="505"/>
      <c r="U7895" s="505"/>
      <c r="V7895" s="505"/>
      <c r="W7895" s="505"/>
    </row>
    <row r="7896" spans="19:23" ht="12">
      <c r="S7896" s="505"/>
      <c r="T7896" s="505"/>
      <c r="U7896" s="505"/>
      <c r="V7896" s="505"/>
      <c r="W7896" s="505"/>
    </row>
    <row r="7897" spans="19:23" ht="12">
      <c r="S7897" s="505"/>
      <c r="T7897" s="505"/>
      <c r="U7897" s="505"/>
      <c r="V7897" s="505"/>
      <c r="W7897" s="505"/>
    </row>
    <row r="7898" spans="19:23" ht="12">
      <c r="S7898" s="505"/>
      <c r="T7898" s="505"/>
      <c r="U7898" s="505"/>
      <c r="V7898" s="505"/>
      <c r="W7898" s="505"/>
    </row>
    <row r="7899" spans="19:23" ht="12">
      <c r="S7899" s="505"/>
      <c r="T7899" s="505"/>
      <c r="U7899" s="505"/>
      <c r="V7899" s="505"/>
      <c r="W7899" s="505"/>
    </row>
    <row r="7900" spans="19:23" ht="12">
      <c r="S7900" s="505"/>
      <c r="T7900" s="505"/>
      <c r="U7900" s="505"/>
      <c r="V7900" s="505"/>
      <c r="W7900" s="505"/>
    </row>
    <row r="7901" spans="19:23" ht="12">
      <c r="S7901" s="505"/>
      <c r="T7901" s="505"/>
      <c r="U7901" s="505"/>
      <c r="V7901" s="505"/>
      <c r="W7901" s="505"/>
    </row>
    <row r="7902" spans="19:23" ht="12">
      <c r="S7902" s="505"/>
      <c r="T7902" s="505"/>
      <c r="U7902" s="505"/>
      <c r="V7902" s="505"/>
      <c r="W7902" s="505"/>
    </row>
    <row r="7903" spans="19:23" ht="12">
      <c r="S7903" s="505"/>
      <c r="T7903" s="505"/>
      <c r="U7903" s="505"/>
      <c r="V7903" s="505"/>
      <c r="W7903" s="505"/>
    </row>
    <row r="7904" spans="19:23" ht="12">
      <c r="S7904" s="505"/>
      <c r="T7904" s="505"/>
      <c r="U7904" s="505"/>
      <c r="V7904" s="505"/>
      <c r="W7904" s="505"/>
    </row>
    <row r="7905" spans="19:23" ht="12">
      <c r="S7905" s="505"/>
      <c r="T7905" s="505"/>
      <c r="U7905" s="505"/>
      <c r="V7905" s="505"/>
      <c r="W7905" s="505"/>
    </row>
    <row r="7906" spans="19:23" ht="12">
      <c r="S7906" s="505"/>
      <c r="T7906" s="505"/>
      <c r="U7906" s="505"/>
      <c r="V7906" s="505"/>
      <c r="W7906" s="505"/>
    </row>
    <row r="7907" spans="19:23" ht="12">
      <c r="S7907" s="505"/>
      <c r="T7907" s="505"/>
      <c r="U7907" s="505"/>
      <c r="V7907" s="505"/>
      <c r="W7907" s="505"/>
    </row>
    <row r="7908" spans="19:23" ht="12">
      <c r="S7908" s="505"/>
      <c r="T7908" s="505"/>
      <c r="U7908" s="505"/>
      <c r="V7908" s="505"/>
      <c r="W7908" s="505"/>
    </row>
    <row r="7909" spans="19:23" ht="12">
      <c r="S7909" s="505"/>
      <c r="T7909" s="505"/>
      <c r="U7909" s="505"/>
      <c r="V7909" s="505"/>
      <c r="W7909" s="505"/>
    </row>
    <row r="7910" spans="19:23" ht="12">
      <c r="S7910" s="505"/>
      <c r="T7910" s="505"/>
      <c r="U7910" s="505"/>
      <c r="V7910" s="505"/>
      <c r="W7910" s="505"/>
    </row>
    <row r="7911" spans="19:23" ht="12">
      <c r="S7911" s="505"/>
      <c r="T7911" s="505"/>
      <c r="U7911" s="505"/>
      <c r="V7911" s="505"/>
      <c r="W7911" s="505"/>
    </row>
    <row r="7912" spans="19:23" ht="12">
      <c r="S7912" s="505"/>
      <c r="T7912" s="505"/>
      <c r="U7912" s="505"/>
      <c r="V7912" s="505"/>
      <c r="W7912" s="505"/>
    </row>
    <row r="7913" spans="19:23" ht="12">
      <c r="S7913" s="505"/>
      <c r="T7913" s="505"/>
      <c r="U7913" s="505"/>
      <c r="V7913" s="505"/>
      <c r="W7913" s="505"/>
    </row>
    <row r="7914" spans="19:23" ht="12">
      <c r="S7914" s="505"/>
      <c r="T7914" s="505"/>
      <c r="U7914" s="505"/>
      <c r="V7914" s="505"/>
      <c r="W7914" s="505"/>
    </row>
    <row r="7915" spans="19:23" ht="12">
      <c r="S7915" s="505"/>
      <c r="T7915" s="505"/>
      <c r="U7915" s="505"/>
      <c r="V7915" s="505"/>
      <c r="W7915" s="505"/>
    </row>
    <row r="7916" spans="19:23" ht="12">
      <c r="S7916" s="505"/>
      <c r="T7916" s="505"/>
      <c r="U7916" s="505"/>
      <c r="V7916" s="505"/>
      <c r="W7916" s="505"/>
    </row>
    <row r="7917" spans="19:23" ht="12">
      <c r="S7917" s="505"/>
      <c r="T7917" s="505"/>
      <c r="U7917" s="505"/>
      <c r="V7917" s="505"/>
      <c r="W7917" s="505"/>
    </row>
    <row r="7918" spans="19:23" ht="12">
      <c r="S7918" s="505"/>
      <c r="T7918" s="505"/>
      <c r="U7918" s="505"/>
      <c r="V7918" s="505"/>
      <c r="W7918" s="505"/>
    </row>
    <row r="7919" spans="19:23" ht="12">
      <c r="S7919" s="505"/>
      <c r="T7919" s="505"/>
      <c r="U7919" s="505"/>
      <c r="V7919" s="505"/>
      <c r="W7919" s="505"/>
    </row>
    <row r="7920" spans="19:23" ht="12">
      <c r="S7920" s="505"/>
      <c r="T7920" s="505"/>
      <c r="U7920" s="505"/>
      <c r="V7920" s="505"/>
      <c r="W7920" s="505"/>
    </row>
    <row r="7921" spans="19:23" ht="12">
      <c r="S7921" s="505"/>
      <c r="T7921" s="505"/>
      <c r="U7921" s="505"/>
      <c r="V7921" s="505"/>
      <c r="W7921" s="505"/>
    </row>
    <row r="7922" spans="19:23" ht="12">
      <c r="S7922" s="505"/>
      <c r="T7922" s="505"/>
      <c r="U7922" s="505"/>
      <c r="V7922" s="505"/>
      <c r="W7922" s="505"/>
    </row>
    <row r="7923" spans="19:23" ht="12">
      <c r="S7923" s="505"/>
      <c r="T7923" s="505"/>
      <c r="U7923" s="505"/>
      <c r="V7923" s="505"/>
      <c r="W7923" s="505"/>
    </row>
    <row r="7924" spans="19:23" ht="12">
      <c r="S7924" s="505"/>
      <c r="T7924" s="505"/>
      <c r="U7924" s="505"/>
      <c r="V7924" s="505"/>
      <c r="W7924" s="505"/>
    </row>
    <row r="7925" spans="19:23" ht="12">
      <c r="S7925" s="505"/>
      <c r="T7925" s="505"/>
      <c r="U7925" s="505"/>
      <c r="V7925" s="505"/>
      <c r="W7925" s="505"/>
    </row>
    <row r="7926" spans="19:23" ht="12">
      <c r="S7926" s="505"/>
      <c r="T7926" s="505"/>
      <c r="U7926" s="505"/>
      <c r="V7926" s="505"/>
      <c r="W7926" s="505"/>
    </row>
    <row r="7927" spans="19:23" ht="12">
      <c r="S7927" s="505"/>
      <c r="T7927" s="505"/>
      <c r="U7927" s="505"/>
      <c r="V7927" s="505"/>
      <c r="W7927" s="505"/>
    </row>
    <row r="7928" spans="19:23" ht="12">
      <c r="S7928" s="505"/>
      <c r="T7928" s="505"/>
      <c r="U7928" s="505"/>
      <c r="V7928" s="505"/>
      <c r="W7928" s="505"/>
    </row>
    <row r="7929" spans="19:23" ht="12">
      <c r="S7929" s="505"/>
      <c r="T7929" s="505"/>
      <c r="U7929" s="505"/>
      <c r="V7929" s="505"/>
      <c r="W7929" s="505"/>
    </row>
    <row r="7930" spans="19:23" ht="12">
      <c r="S7930" s="505"/>
      <c r="T7930" s="505"/>
      <c r="U7930" s="505"/>
      <c r="V7930" s="505"/>
      <c r="W7930" s="505"/>
    </row>
    <row r="7931" spans="19:23" ht="12">
      <c r="S7931" s="505"/>
      <c r="T7931" s="505"/>
      <c r="U7931" s="505"/>
      <c r="V7931" s="505"/>
      <c r="W7931" s="505"/>
    </row>
    <row r="7932" spans="19:23" ht="12">
      <c r="S7932" s="505"/>
      <c r="T7932" s="505"/>
      <c r="U7932" s="505"/>
      <c r="V7932" s="505"/>
      <c r="W7932" s="505"/>
    </row>
    <row r="7933" spans="19:23" ht="12">
      <c r="S7933" s="505"/>
      <c r="T7933" s="505"/>
      <c r="U7933" s="505"/>
      <c r="V7933" s="505"/>
      <c r="W7933" s="505"/>
    </row>
    <row r="7934" spans="19:23" ht="12">
      <c r="S7934" s="505"/>
      <c r="T7934" s="505"/>
      <c r="U7934" s="505"/>
      <c r="V7934" s="505"/>
      <c r="W7934" s="505"/>
    </row>
    <row r="7935" spans="19:23" ht="12">
      <c r="S7935" s="505"/>
      <c r="T7935" s="505"/>
      <c r="U7935" s="505"/>
      <c r="V7935" s="505"/>
      <c r="W7935" s="505"/>
    </row>
    <row r="7936" spans="19:23" ht="12">
      <c r="S7936" s="505"/>
      <c r="T7936" s="505"/>
      <c r="U7936" s="505"/>
      <c r="V7936" s="505"/>
      <c r="W7936" s="505"/>
    </row>
    <row r="7937" spans="19:23" ht="12">
      <c r="S7937" s="505"/>
      <c r="T7937" s="505"/>
      <c r="U7937" s="505"/>
      <c r="V7937" s="505"/>
      <c r="W7937" s="505"/>
    </row>
    <row r="7938" spans="19:23" ht="12">
      <c r="S7938" s="505"/>
      <c r="T7938" s="505"/>
      <c r="U7938" s="505"/>
      <c r="V7938" s="505"/>
      <c r="W7938" s="505"/>
    </row>
    <row r="7939" spans="19:23" ht="12">
      <c r="S7939" s="505"/>
      <c r="T7939" s="505"/>
      <c r="U7939" s="505"/>
      <c r="V7939" s="505"/>
      <c r="W7939" s="505"/>
    </row>
    <row r="7940" spans="19:23" ht="12">
      <c r="S7940" s="505"/>
      <c r="T7940" s="505"/>
      <c r="U7940" s="505"/>
      <c r="V7940" s="505"/>
      <c r="W7940" s="505"/>
    </row>
    <row r="7941" spans="19:23" ht="12">
      <c r="S7941" s="505"/>
      <c r="T7941" s="505"/>
      <c r="U7941" s="505"/>
      <c r="V7941" s="505"/>
      <c r="W7941" s="505"/>
    </row>
    <row r="7942" spans="19:23" ht="12">
      <c r="S7942" s="505"/>
      <c r="T7942" s="505"/>
      <c r="U7942" s="505"/>
      <c r="V7942" s="505"/>
      <c r="W7942" s="505"/>
    </row>
    <row r="7943" spans="19:23" ht="12">
      <c r="S7943" s="505"/>
      <c r="T7943" s="505"/>
      <c r="U7943" s="505"/>
      <c r="V7943" s="505"/>
      <c r="W7943" s="505"/>
    </row>
    <row r="7944" spans="19:23" ht="12">
      <c r="S7944" s="505"/>
      <c r="T7944" s="505"/>
      <c r="U7944" s="505"/>
      <c r="V7944" s="505"/>
      <c r="W7944" s="505"/>
    </row>
    <row r="7945" spans="19:23" ht="12">
      <c r="S7945" s="505"/>
      <c r="T7945" s="505"/>
      <c r="U7945" s="505"/>
      <c r="V7945" s="505"/>
      <c r="W7945" s="505"/>
    </row>
    <row r="7946" spans="19:23" ht="12">
      <c r="S7946" s="505"/>
      <c r="T7946" s="505"/>
      <c r="U7946" s="505"/>
      <c r="V7946" s="505"/>
      <c r="W7946" s="505"/>
    </row>
    <row r="7947" spans="19:23" ht="12">
      <c r="S7947" s="505"/>
      <c r="T7947" s="505"/>
      <c r="U7947" s="505"/>
      <c r="V7947" s="505"/>
      <c r="W7947" s="505"/>
    </row>
    <row r="7948" spans="19:23" ht="12">
      <c r="S7948" s="505"/>
      <c r="T7948" s="505"/>
      <c r="U7948" s="505"/>
      <c r="V7948" s="505"/>
      <c r="W7948" s="505"/>
    </row>
    <row r="7949" spans="19:23" ht="12">
      <c r="S7949" s="505"/>
      <c r="T7949" s="505"/>
      <c r="U7949" s="505"/>
      <c r="V7949" s="505"/>
      <c r="W7949" s="505"/>
    </row>
    <row r="7950" spans="19:23" ht="12">
      <c r="S7950" s="505"/>
      <c r="T7950" s="505"/>
      <c r="U7950" s="505"/>
      <c r="V7950" s="505"/>
      <c r="W7950" s="505"/>
    </row>
    <row r="7951" spans="19:23" ht="12">
      <c r="S7951" s="505"/>
      <c r="T7951" s="505"/>
      <c r="U7951" s="505"/>
      <c r="V7951" s="505"/>
      <c r="W7951" s="505"/>
    </row>
    <row r="7952" spans="19:23" ht="12">
      <c r="S7952" s="505"/>
      <c r="T7952" s="505"/>
      <c r="U7952" s="505"/>
      <c r="V7952" s="505"/>
      <c r="W7952" s="505"/>
    </row>
    <row r="7953" spans="19:23" ht="12">
      <c r="S7953" s="505"/>
      <c r="T7953" s="505"/>
      <c r="U7953" s="505"/>
      <c r="V7953" s="505"/>
      <c r="W7953" s="505"/>
    </row>
    <row r="7954" spans="19:23" ht="12">
      <c r="S7954" s="505"/>
      <c r="T7954" s="505"/>
      <c r="U7954" s="505"/>
      <c r="V7954" s="505"/>
      <c r="W7954" s="505"/>
    </row>
    <row r="7955" spans="19:23" ht="12">
      <c r="S7955" s="505"/>
      <c r="T7955" s="505"/>
      <c r="U7955" s="505"/>
      <c r="V7955" s="505"/>
      <c r="W7955" s="505"/>
    </row>
    <row r="7956" spans="19:23" ht="12">
      <c r="S7956" s="505"/>
      <c r="T7956" s="505"/>
      <c r="U7956" s="505"/>
      <c r="V7956" s="505"/>
      <c r="W7956" s="505"/>
    </row>
    <row r="7957" spans="19:23" ht="12">
      <c r="S7957" s="505"/>
      <c r="T7957" s="505"/>
      <c r="U7957" s="505"/>
      <c r="V7957" s="505"/>
      <c r="W7957" s="505"/>
    </row>
    <row r="7958" spans="19:23" ht="12">
      <c r="S7958" s="505"/>
      <c r="T7958" s="505"/>
      <c r="U7958" s="505"/>
      <c r="V7958" s="505"/>
      <c r="W7958" s="505"/>
    </row>
    <row r="7959" spans="19:23" ht="12">
      <c r="S7959" s="505"/>
      <c r="T7959" s="505"/>
      <c r="U7959" s="505"/>
      <c r="V7959" s="505"/>
      <c r="W7959" s="505"/>
    </row>
    <row r="7960" spans="19:23" ht="12">
      <c r="S7960" s="505"/>
      <c r="T7960" s="505"/>
      <c r="U7960" s="505"/>
      <c r="V7960" s="505"/>
      <c r="W7960" s="505"/>
    </row>
    <row r="7961" spans="19:23" ht="12">
      <c r="S7961" s="505"/>
      <c r="T7961" s="505"/>
      <c r="U7961" s="505"/>
      <c r="V7961" s="505"/>
      <c r="W7961" s="505"/>
    </row>
    <row r="7962" spans="19:23" ht="12">
      <c r="S7962" s="505"/>
      <c r="T7962" s="505"/>
      <c r="U7962" s="505"/>
      <c r="V7962" s="505"/>
      <c r="W7962" s="505"/>
    </row>
    <row r="7963" spans="19:23" ht="12">
      <c r="S7963" s="505"/>
      <c r="T7963" s="505"/>
      <c r="U7963" s="505"/>
      <c r="V7963" s="505"/>
      <c r="W7963" s="505"/>
    </row>
    <row r="7964" spans="19:23" ht="12">
      <c r="S7964" s="505"/>
      <c r="T7964" s="505"/>
      <c r="U7964" s="505"/>
      <c r="V7964" s="505"/>
      <c r="W7964" s="505"/>
    </row>
    <row r="7965" spans="19:23" ht="12">
      <c r="S7965" s="505"/>
      <c r="T7965" s="505"/>
      <c r="U7965" s="505"/>
      <c r="V7965" s="505"/>
      <c r="W7965" s="505"/>
    </row>
    <row r="7966" spans="19:23" ht="12">
      <c r="S7966" s="505"/>
      <c r="T7966" s="505"/>
      <c r="U7966" s="505"/>
      <c r="V7966" s="505"/>
      <c r="W7966" s="505"/>
    </row>
    <row r="7967" spans="19:23" ht="12">
      <c r="S7967" s="505"/>
      <c r="T7967" s="505"/>
      <c r="U7967" s="505"/>
      <c r="V7967" s="505"/>
      <c r="W7967" s="505"/>
    </row>
    <row r="7968" spans="19:23" ht="12">
      <c r="S7968" s="505"/>
      <c r="T7968" s="505"/>
      <c r="U7968" s="505"/>
      <c r="V7968" s="505"/>
      <c r="W7968" s="505"/>
    </row>
    <row r="7969" spans="19:23" ht="12">
      <c r="S7969" s="505"/>
      <c r="T7969" s="505"/>
      <c r="U7969" s="505"/>
      <c r="V7969" s="505"/>
      <c r="W7969" s="505"/>
    </row>
    <row r="7970" spans="19:23" ht="12">
      <c r="S7970" s="505"/>
      <c r="T7970" s="505"/>
      <c r="U7970" s="505"/>
      <c r="V7970" s="505"/>
      <c r="W7970" s="505"/>
    </row>
    <row r="7971" spans="19:23" ht="12">
      <c r="S7971" s="505"/>
      <c r="T7971" s="505"/>
      <c r="U7971" s="505"/>
      <c r="V7971" s="505"/>
      <c r="W7971" s="505"/>
    </row>
    <row r="7972" spans="19:23" ht="12">
      <c r="S7972" s="505"/>
      <c r="T7972" s="505"/>
      <c r="U7972" s="505"/>
      <c r="V7972" s="505"/>
      <c r="W7972" s="505"/>
    </row>
    <row r="7973" spans="19:23" ht="12">
      <c r="S7973" s="505"/>
      <c r="T7973" s="505"/>
      <c r="U7973" s="505"/>
      <c r="V7973" s="505"/>
      <c r="W7973" s="505"/>
    </row>
    <row r="7974" spans="19:23" ht="12">
      <c r="S7974" s="505"/>
      <c r="T7974" s="505"/>
      <c r="U7974" s="505"/>
      <c r="V7974" s="505"/>
      <c r="W7974" s="505"/>
    </row>
    <row r="7975" spans="19:23" ht="12">
      <c r="S7975" s="505"/>
      <c r="T7975" s="505"/>
      <c r="U7975" s="505"/>
      <c r="V7975" s="505"/>
      <c r="W7975" s="505"/>
    </row>
    <row r="7976" spans="19:23" ht="12">
      <c r="S7976" s="505"/>
      <c r="T7976" s="505"/>
      <c r="U7976" s="505"/>
      <c r="V7976" s="505"/>
      <c r="W7976" s="505"/>
    </row>
    <row r="7977" spans="19:23" ht="12">
      <c r="S7977" s="505"/>
      <c r="T7977" s="505"/>
      <c r="U7977" s="505"/>
      <c r="V7977" s="505"/>
      <c r="W7977" s="505"/>
    </row>
    <row r="7978" spans="19:23" ht="12">
      <c r="S7978" s="505"/>
      <c r="T7978" s="505"/>
      <c r="U7978" s="505"/>
      <c r="V7978" s="505"/>
      <c r="W7978" s="505"/>
    </row>
    <row r="7979" spans="19:23" ht="12">
      <c r="S7979" s="505"/>
      <c r="T7979" s="505"/>
      <c r="U7979" s="505"/>
      <c r="V7979" s="505"/>
      <c r="W7979" s="505"/>
    </row>
    <row r="7980" spans="19:23" ht="12">
      <c r="S7980" s="505"/>
      <c r="T7980" s="505"/>
      <c r="U7980" s="505"/>
      <c r="V7980" s="505"/>
      <c r="W7980" s="505"/>
    </row>
    <row r="7981" spans="19:23" ht="12">
      <c r="S7981" s="505"/>
      <c r="T7981" s="505"/>
      <c r="U7981" s="505"/>
      <c r="V7981" s="505"/>
      <c r="W7981" s="505"/>
    </row>
    <row r="7982" spans="19:23" ht="12">
      <c r="S7982" s="505"/>
      <c r="T7982" s="505"/>
      <c r="U7982" s="505"/>
      <c r="V7982" s="505"/>
      <c r="W7982" s="505"/>
    </row>
    <row r="7983" spans="19:23" ht="12">
      <c r="S7983" s="505"/>
      <c r="T7983" s="505"/>
      <c r="U7983" s="505"/>
      <c r="V7983" s="505"/>
      <c r="W7983" s="505"/>
    </row>
    <row r="7984" spans="19:23" ht="12">
      <c r="S7984" s="505"/>
      <c r="T7984" s="505"/>
      <c r="U7984" s="505"/>
      <c r="V7984" s="505"/>
      <c r="W7984" s="505"/>
    </row>
    <row r="7985" spans="19:23" ht="12">
      <c r="S7985" s="505"/>
      <c r="T7985" s="505"/>
      <c r="U7985" s="505"/>
      <c r="V7985" s="505"/>
      <c r="W7985" s="505"/>
    </row>
    <row r="7986" spans="19:23" ht="12">
      <c r="S7986" s="505"/>
      <c r="T7986" s="505"/>
      <c r="U7986" s="505"/>
      <c r="V7986" s="505"/>
      <c r="W7986" s="505"/>
    </row>
    <row r="7987" spans="19:23" ht="12">
      <c r="S7987" s="505"/>
      <c r="T7987" s="505"/>
      <c r="U7987" s="505"/>
      <c r="V7987" s="505"/>
      <c r="W7987" s="505"/>
    </row>
    <row r="7988" spans="19:23" ht="12">
      <c r="S7988" s="505"/>
      <c r="T7988" s="505"/>
      <c r="U7988" s="505"/>
      <c r="V7988" s="505"/>
      <c r="W7988" s="505"/>
    </row>
    <row r="7989" spans="19:23" ht="12">
      <c r="S7989" s="505"/>
      <c r="T7989" s="505"/>
      <c r="U7989" s="505"/>
      <c r="V7989" s="505"/>
      <c r="W7989" s="505"/>
    </row>
    <row r="7990" spans="19:23" ht="12">
      <c r="S7990" s="505"/>
      <c r="T7990" s="505"/>
      <c r="U7990" s="505"/>
      <c r="V7990" s="505"/>
      <c r="W7990" s="505"/>
    </row>
    <row r="7991" spans="19:23" ht="12">
      <c r="S7991" s="505"/>
      <c r="T7991" s="505"/>
      <c r="U7991" s="505"/>
      <c r="V7991" s="505"/>
      <c r="W7991" s="505"/>
    </row>
    <row r="7992" spans="19:23" ht="12">
      <c r="S7992" s="505"/>
      <c r="T7992" s="505"/>
      <c r="U7992" s="505"/>
      <c r="V7992" s="505"/>
      <c r="W7992" s="505"/>
    </row>
    <row r="7993" spans="19:23" ht="12">
      <c r="S7993" s="505"/>
      <c r="T7993" s="505"/>
      <c r="U7993" s="505"/>
      <c r="V7993" s="505"/>
      <c r="W7993" s="505"/>
    </row>
    <row r="7994" spans="19:23" ht="12">
      <c r="S7994" s="505"/>
      <c r="T7994" s="505"/>
      <c r="U7994" s="505"/>
      <c r="V7994" s="505"/>
      <c r="W7994" s="505"/>
    </row>
    <row r="7995" spans="19:23" ht="12">
      <c r="S7995" s="505"/>
      <c r="T7995" s="505"/>
      <c r="U7995" s="505"/>
      <c r="V7995" s="505"/>
      <c r="W7995" s="505"/>
    </row>
    <row r="7996" spans="19:23" ht="12">
      <c r="S7996" s="505"/>
      <c r="T7996" s="505"/>
      <c r="U7996" s="505"/>
      <c r="V7996" s="505"/>
      <c r="W7996" s="505"/>
    </row>
    <row r="7997" spans="19:23" ht="12">
      <c r="S7997" s="505"/>
      <c r="T7997" s="505"/>
      <c r="U7997" s="505"/>
      <c r="V7997" s="505"/>
      <c r="W7997" s="505"/>
    </row>
    <row r="7998" spans="19:23" ht="12">
      <c r="S7998" s="505"/>
      <c r="T7998" s="505"/>
      <c r="U7998" s="505"/>
      <c r="V7998" s="505"/>
      <c r="W7998" s="505"/>
    </row>
    <row r="7999" spans="19:23" ht="12">
      <c r="S7999" s="505"/>
      <c r="T7999" s="505"/>
      <c r="U7999" s="505"/>
      <c r="V7999" s="505"/>
      <c r="W7999" s="505"/>
    </row>
    <row r="8000" spans="19:23" ht="12">
      <c r="S8000" s="505"/>
      <c r="T8000" s="505"/>
      <c r="U8000" s="505"/>
      <c r="V8000" s="505"/>
      <c r="W8000" s="505"/>
    </row>
    <row r="8001" spans="19:23" ht="12">
      <c r="S8001" s="505"/>
      <c r="T8001" s="505"/>
      <c r="U8001" s="505"/>
      <c r="V8001" s="505"/>
      <c r="W8001" s="505"/>
    </row>
    <row r="8002" spans="19:23" ht="12">
      <c r="S8002" s="505"/>
      <c r="T8002" s="505"/>
      <c r="U8002" s="505"/>
      <c r="V8002" s="505"/>
      <c r="W8002" s="505"/>
    </row>
    <row r="8003" spans="19:23" ht="12">
      <c r="S8003" s="505"/>
      <c r="T8003" s="505"/>
      <c r="U8003" s="505"/>
      <c r="V8003" s="505"/>
      <c r="W8003" s="505"/>
    </row>
    <row r="8004" spans="19:23" ht="12">
      <c r="S8004" s="505"/>
      <c r="T8004" s="505"/>
      <c r="U8004" s="505"/>
      <c r="V8004" s="505"/>
      <c r="W8004" s="505"/>
    </row>
    <row r="8005" spans="19:23" ht="12">
      <c r="S8005" s="505"/>
      <c r="T8005" s="505"/>
      <c r="U8005" s="505"/>
      <c r="V8005" s="505"/>
      <c r="W8005" s="505"/>
    </row>
    <row r="8006" spans="19:23" ht="12">
      <c r="S8006" s="505"/>
      <c r="T8006" s="505"/>
      <c r="U8006" s="505"/>
      <c r="V8006" s="505"/>
      <c r="W8006" s="505"/>
    </row>
    <row r="8007" spans="19:23" ht="12">
      <c r="S8007" s="505"/>
      <c r="T8007" s="505"/>
      <c r="U8007" s="505"/>
      <c r="V8007" s="505"/>
      <c r="W8007" s="505"/>
    </row>
    <row r="8008" spans="19:23" ht="12">
      <c r="S8008" s="505"/>
      <c r="T8008" s="505"/>
      <c r="U8008" s="505"/>
      <c r="V8008" s="505"/>
      <c r="W8008" s="505"/>
    </row>
    <row r="8009" spans="19:23" ht="12">
      <c r="S8009" s="505"/>
      <c r="T8009" s="505"/>
      <c r="U8009" s="505"/>
      <c r="V8009" s="505"/>
      <c r="W8009" s="505"/>
    </row>
    <row r="8010" spans="19:23" ht="12">
      <c r="S8010" s="505"/>
      <c r="T8010" s="505"/>
      <c r="U8010" s="505"/>
      <c r="V8010" s="505"/>
      <c r="W8010" s="505"/>
    </row>
    <row r="8011" spans="19:23" ht="12">
      <c r="S8011" s="505"/>
      <c r="T8011" s="505"/>
      <c r="U8011" s="505"/>
      <c r="V8011" s="505"/>
      <c r="W8011" s="505"/>
    </row>
    <row r="8012" spans="19:23" ht="12">
      <c r="S8012" s="505"/>
      <c r="T8012" s="505"/>
      <c r="U8012" s="505"/>
      <c r="V8012" s="505"/>
      <c r="W8012" s="505"/>
    </row>
    <row r="8013" spans="19:23" ht="12">
      <c r="S8013" s="505"/>
      <c r="T8013" s="505"/>
      <c r="U8013" s="505"/>
      <c r="V8013" s="505"/>
      <c r="W8013" s="505"/>
    </row>
    <row r="8014" spans="19:23" ht="12">
      <c r="S8014" s="505"/>
      <c r="T8014" s="505"/>
      <c r="U8014" s="505"/>
      <c r="V8014" s="505"/>
      <c r="W8014" s="505"/>
    </row>
    <row r="8015" spans="19:23" ht="12">
      <c r="S8015" s="505"/>
      <c r="T8015" s="505"/>
      <c r="U8015" s="505"/>
      <c r="V8015" s="505"/>
      <c r="W8015" s="505"/>
    </row>
    <row r="8016" spans="19:23" ht="12">
      <c r="S8016" s="505"/>
      <c r="T8016" s="505"/>
      <c r="U8016" s="505"/>
      <c r="V8016" s="505"/>
      <c r="W8016" s="505"/>
    </row>
    <row r="8017" spans="19:23" ht="12">
      <c r="S8017" s="505"/>
      <c r="T8017" s="505"/>
      <c r="U8017" s="505"/>
      <c r="V8017" s="505"/>
      <c r="W8017" s="505"/>
    </row>
    <row r="8018" spans="19:23" ht="12">
      <c r="S8018" s="505"/>
      <c r="T8018" s="505"/>
      <c r="U8018" s="505"/>
      <c r="V8018" s="505"/>
      <c r="W8018" s="505"/>
    </row>
    <row r="8019" spans="19:23" ht="12">
      <c r="S8019" s="505"/>
      <c r="T8019" s="505"/>
      <c r="U8019" s="505"/>
      <c r="V8019" s="505"/>
      <c r="W8019" s="505"/>
    </row>
    <row r="8020" spans="19:23" ht="12">
      <c r="S8020" s="505"/>
      <c r="T8020" s="505"/>
      <c r="U8020" s="505"/>
      <c r="V8020" s="505"/>
      <c r="W8020" s="505"/>
    </row>
    <row r="8021" spans="19:23" ht="12">
      <c r="S8021" s="505"/>
      <c r="T8021" s="505"/>
      <c r="U8021" s="505"/>
      <c r="V8021" s="505"/>
      <c r="W8021" s="505"/>
    </row>
    <row r="8022" spans="19:23" ht="12">
      <c r="S8022" s="505"/>
      <c r="T8022" s="505"/>
      <c r="U8022" s="505"/>
      <c r="V8022" s="505"/>
      <c r="W8022" s="505"/>
    </row>
    <row r="8023" spans="19:23" ht="12">
      <c r="S8023" s="505"/>
      <c r="T8023" s="505"/>
      <c r="U8023" s="505"/>
      <c r="V8023" s="505"/>
      <c r="W8023" s="505"/>
    </row>
    <row r="8024" spans="19:23" ht="12">
      <c r="S8024" s="505"/>
      <c r="T8024" s="505"/>
      <c r="U8024" s="505"/>
      <c r="V8024" s="505"/>
      <c r="W8024" s="505"/>
    </row>
    <row r="8025" spans="19:23" ht="12">
      <c r="S8025" s="505"/>
      <c r="T8025" s="505"/>
      <c r="U8025" s="505"/>
      <c r="V8025" s="505"/>
      <c r="W8025" s="505"/>
    </row>
    <row r="8026" spans="19:23" ht="12">
      <c r="S8026" s="505"/>
      <c r="T8026" s="505"/>
      <c r="U8026" s="505"/>
      <c r="V8026" s="505"/>
      <c r="W8026" s="505"/>
    </row>
    <row r="8027" spans="19:23" ht="12">
      <c r="S8027" s="505"/>
      <c r="T8027" s="505"/>
      <c r="U8027" s="505"/>
      <c r="V8027" s="505"/>
      <c r="W8027" s="505"/>
    </row>
    <row r="8028" spans="19:23" ht="12">
      <c r="S8028" s="505"/>
      <c r="T8028" s="505"/>
      <c r="U8028" s="505"/>
      <c r="V8028" s="505"/>
      <c r="W8028" s="505"/>
    </row>
    <row r="8029" spans="19:23" ht="12">
      <c r="S8029" s="505"/>
      <c r="T8029" s="505"/>
      <c r="U8029" s="505"/>
      <c r="V8029" s="505"/>
      <c r="W8029" s="505"/>
    </row>
    <row r="8030" spans="19:23" ht="12">
      <c r="S8030" s="505"/>
      <c r="T8030" s="505"/>
      <c r="U8030" s="505"/>
      <c r="V8030" s="505"/>
      <c r="W8030" s="505"/>
    </row>
    <row r="8031" spans="19:23" ht="12">
      <c r="S8031" s="505"/>
      <c r="T8031" s="505"/>
      <c r="U8031" s="505"/>
      <c r="V8031" s="505"/>
      <c r="W8031" s="505"/>
    </row>
    <row r="8032" spans="19:23" ht="12">
      <c r="S8032" s="505"/>
      <c r="T8032" s="505"/>
      <c r="U8032" s="505"/>
      <c r="V8032" s="505"/>
      <c r="W8032" s="505"/>
    </row>
    <row r="8033" spans="19:23" ht="12">
      <c r="S8033" s="505"/>
      <c r="T8033" s="505"/>
      <c r="U8033" s="505"/>
      <c r="V8033" s="505"/>
      <c r="W8033" s="505"/>
    </row>
    <row r="8034" spans="19:23" ht="12">
      <c r="S8034" s="505"/>
      <c r="T8034" s="505"/>
      <c r="U8034" s="505"/>
      <c r="V8034" s="505"/>
      <c r="W8034" s="505"/>
    </row>
    <row r="8035" spans="19:23" ht="12">
      <c r="S8035" s="505"/>
      <c r="T8035" s="505"/>
      <c r="U8035" s="505"/>
      <c r="V8035" s="505"/>
      <c r="W8035" s="505"/>
    </row>
    <row r="8036" spans="19:23" ht="12">
      <c r="S8036" s="505"/>
      <c r="T8036" s="505"/>
      <c r="U8036" s="505"/>
      <c r="V8036" s="505"/>
      <c r="W8036" s="505"/>
    </row>
    <row r="8037" spans="19:23" ht="12">
      <c r="S8037" s="505"/>
      <c r="T8037" s="505"/>
      <c r="U8037" s="505"/>
      <c r="V8037" s="505"/>
      <c r="W8037" s="505"/>
    </row>
    <row r="8038" spans="19:23" ht="12">
      <c r="S8038" s="505"/>
      <c r="T8038" s="505"/>
      <c r="U8038" s="505"/>
      <c r="V8038" s="505"/>
      <c r="W8038" s="505"/>
    </row>
    <row r="8039" spans="19:23" ht="12">
      <c r="S8039" s="505"/>
      <c r="T8039" s="505"/>
      <c r="U8039" s="505"/>
      <c r="V8039" s="505"/>
      <c r="W8039" s="505"/>
    </row>
    <row r="8040" spans="19:23" ht="12">
      <c r="S8040" s="505"/>
      <c r="T8040" s="505"/>
      <c r="U8040" s="505"/>
      <c r="V8040" s="505"/>
      <c r="W8040" s="505"/>
    </row>
    <row r="8041" spans="19:23" ht="12">
      <c r="S8041" s="505"/>
      <c r="T8041" s="505"/>
      <c r="U8041" s="505"/>
      <c r="V8041" s="505"/>
      <c r="W8041" s="505"/>
    </row>
    <row r="8042" spans="19:23" ht="12">
      <c r="S8042" s="505"/>
      <c r="T8042" s="505"/>
      <c r="U8042" s="505"/>
      <c r="V8042" s="505"/>
      <c r="W8042" s="505"/>
    </row>
    <row r="8043" spans="19:23" ht="12">
      <c r="S8043" s="505"/>
      <c r="T8043" s="505"/>
      <c r="U8043" s="505"/>
      <c r="V8043" s="505"/>
      <c r="W8043" s="505"/>
    </row>
    <row r="8044" spans="19:23" ht="12">
      <c r="S8044" s="505"/>
      <c r="T8044" s="505"/>
      <c r="U8044" s="505"/>
      <c r="V8044" s="505"/>
      <c r="W8044" s="505"/>
    </row>
    <row r="8045" spans="19:23" ht="12">
      <c r="S8045" s="505"/>
      <c r="T8045" s="505"/>
      <c r="U8045" s="505"/>
      <c r="V8045" s="505"/>
      <c r="W8045" s="505"/>
    </row>
    <row r="8046" spans="19:23" ht="12">
      <c r="S8046" s="505"/>
      <c r="T8046" s="505"/>
      <c r="U8046" s="505"/>
      <c r="V8046" s="505"/>
      <c r="W8046" s="505"/>
    </row>
    <row r="8047" spans="19:23" ht="12">
      <c r="S8047" s="505"/>
      <c r="T8047" s="505"/>
      <c r="U8047" s="505"/>
      <c r="V8047" s="505"/>
      <c r="W8047" s="505"/>
    </row>
    <row r="8048" spans="19:23" ht="12">
      <c r="S8048" s="505"/>
      <c r="T8048" s="505"/>
      <c r="U8048" s="505"/>
      <c r="V8048" s="505"/>
      <c r="W8048" s="505"/>
    </row>
    <row r="8049" spans="19:23" ht="12">
      <c r="S8049" s="505"/>
      <c r="T8049" s="505"/>
      <c r="U8049" s="505"/>
      <c r="V8049" s="505"/>
      <c r="W8049" s="505"/>
    </row>
    <row r="8050" spans="19:23" ht="12">
      <c r="S8050" s="505"/>
      <c r="T8050" s="505"/>
      <c r="U8050" s="505"/>
      <c r="V8050" s="505"/>
      <c r="W8050" s="505"/>
    </row>
    <row r="8051" spans="19:23" ht="12">
      <c r="S8051" s="505"/>
      <c r="T8051" s="505"/>
      <c r="U8051" s="505"/>
      <c r="V8051" s="505"/>
      <c r="W8051" s="505"/>
    </row>
    <row r="8052" spans="19:23" ht="12">
      <c r="S8052" s="505"/>
      <c r="T8052" s="505"/>
      <c r="U8052" s="505"/>
      <c r="V8052" s="505"/>
      <c r="W8052" s="505"/>
    </row>
    <row r="8053" spans="19:23" ht="12">
      <c r="S8053" s="505"/>
      <c r="T8053" s="505"/>
      <c r="U8053" s="505"/>
      <c r="V8053" s="505"/>
      <c r="W8053" s="505"/>
    </row>
    <row r="8054" spans="19:23" ht="12">
      <c r="S8054" s="505"/>
      <c r="T8054" s="505"/>
      <c r="U8054" s="505"/>
      <c r="V8054" s="505"/>
      <c r="W8054" s="505"/>
    </row>
    <row r="8055" spans="19:23" ht="12">
      <c r="S8055" s="505"/>
      <c r="T8055" s="505"/>
      <c r="U8055" s="505"/>
      <c r="V8055" s="505"/>
      <c r="W8055" s="505"/>
    </row>
    <row r="8056" spans="19:23" ht="12">
      <c r="S8056" s="505"/>
      <c r="T8056" s="505"/>
      <c r="U8056" s="505"/>
      <c r="V8056" s="505"/>
      <c r="W8056" s="505"/>
    </row>
    <row r="8057" spans="19:23" ht="12">
      <c r="S8057" s="505"/>
      <c r="T8057" s="505"/>
      <c r="U8057" s="505"/>
      <c r="V8057" s="505"/>
      <c r="W8057" s="505"/>
    </row>
    <row r="8058" spans="19:23" ht="12">
      <c r="S8058" s="505"/>
      <c r="T8058" s="505"/>
      <c r="U8058" s="505"/>
      <c r="V8058" s="505"/>
      <c r="W8058" s="505"/>
    </row>
    <row r="8059" spans="19:23" ht="12">
      <c r="S8059" s="505"/>
      <c r="T8059" s="505"/>
      <c r="U8059" s="505"/>
      <c r="V8059" s="505"/>
      <c r="W8059" s="505"/>
    </row>
    <row r="8060" spans="19:23" ht="12">
      <c r="S8060" s="505"/>
      <c r="T8060" s="505"/>
      <c r="U8060" s="505"/>
      <c r="V8060" s="505"/>
      <c r="W8060" s="505"/>
    </row>
    <row r="8061" spans="19:23" ht="12">
      <c r="S8061" s="505"/>
      <c r="T8061" s="505"/>
      <c r="U8061" s="505"/>
      <c r="V8061" s="505"/>
      <c r="W8061" s="505"/>
    </row>
    <row r="8062" spans="19:23" ht="12">
      <c r="S8062" s="505"/>
      <c r="T8062" s="505"/>
      <c r="U8062" s="505"/>
      <c r="V8062" s="505"/>
      <c r="W8062" s="505"/>
    </row>
    <row r="8063" spans="19:23" ht="12">
      <c r="S8063" s="505"/>
      <c r="T8063" s="505"/>
      <c r="U8063" s="505"/>
      <c r="V8063" s="505"/>
      <c r="W8063" s="505"/>
    </row>
    <row r="8064" spans="19:23" ht="12">
      <c r="S8064" s="505"/>
      <c r="T8064" s="505"/>
      <c r="U8064" s="505"/>
      <c r="V8064" s="505"/>
      <c r="W8064" s="505"/>
    </row>
    <row r="8065" spans="19:23" ht="12">
      <c r="S8065" s="505"/>
      <c r="T8065" s="505"/>
      <c r="U8065" s="505"/>
      <c r="V8065" s="505"/>
      <c r="W8065" s="505"/>
    </row>
    <row r="8066" spans="19:23" ht="12">
      <c r="S8066" s="505"/>
      <c r="T8066" s="505"/>
      <c r="U8066" s="505"/>
      <c r="V8066" s="505"/>
      <c r="W8066" s="505"/>
    </row>
    <row r="8067" spans="19:23" ht="12">
      <c r="S8067" s="505"/>
      <c r="T8067" s="505"/>
      <c r="U8067" s="505"/>
      <c r="V8067" s="505"/>
      <c r="W8067" s="505"/>
    </row>
    <row r="8068" spans="19:23" ht="12">
      <c r="S8068" s="505"/>
      <c r="T8068" s="505"/>
      <c r="U8068" s="505"/>
      <c r="V8068" s="505"/>
      <c r="W8068" s="505"/>
    </row>
    <row r="8069" spans="19:23" ht="12">
      <c r="S8069" s="505"/>
      <c r="T8069" s="505"/>
      <c r="U8069" s="505"/>
      <c r="V8069" s="505"/>
      <c r="W8069" s="505"/>
    </row>
    <row r="8070" spans="19:23" ht="12">
      <c r="S8070" s="505"/>
      <c r="T8070" s="505"/>
      <c r="U8070" s="505"/>
      <c r="V8070" s="505"/>
      <c r="W8070" s="505"/>
    </row>
    <row r="8071" spans="19:23" ht="12">
      <c r="S8071" s="505"/>
      <c r="T8071" s="505"/>
      <c r="U8071" s="505"/>
      <c r="V8071" s="505"/>
      <c r="W8071" s="505"/>
    </row>
    <row r="8072" spans="19:23" ht="12">
      <c r="S8072" s="505"/>
      <c r="T8072" s="505"/>
      <c r="U8072" s="505"/>
      <c r="V8072" s="505"/>
      <c r="W8072" s="505"/>
    </row>
    <row r="8073" spans="19:23" ht="12">
      <c r="S8073" s="505"/>
      <c r="T8073" s="505"/>
      <c r="U8073" s="505"/>
      <c r="V8073" s="505"/>
      <c r="W8073" s="505"/>
    </row>
    <row r="8074" spans="19:23" ht="12">
      <c r="S8074" s="505"/>
      <c r="T8074" s="505"/>
      <c r="U8074" s="505"/>
      <c r="V8074" s="505"/>
      <c r="W8074" s="505"/>
    </row>
    <row r="8075" spans="19:23" ht="12">
      <c r="S8075" s="505"/>
      <c r="T8075" s="505"/>
      <c r="U8075" s="505"/>
      <c r="V8075" s="505"/>
      <c r="W8075" s="505"/>
    </row>
    <row r="8076" spans="19:23" ht="12">
      <c r="S8076" s="505"/>
      <c r="T8076" s="505"/>
      <c r="U8076" s="505"/>
      <c r="V8076" s="505"/>
      <c r="W8076" s="505"/>
    </row>
    <row r="8077" spans="19:23" ht="12">
      <c r="S8077" s="505"/>
      <c r="T8077" s="505"/>
      <c r="U8077" s="505"/>
      <c r="V8077" s="505"/>
      <c r="W8077" s="505"/>
    </row>
    <row r="8078" spans="19:23" ht="12">
      <c r="S8078" s="505"/>
      <c r="T8078" s="505"/>
      <c r="U8078" s="505"/>
      <c r="V8078" s="505"/>
      <c r="W8078" s="505"/>
    </row>
    <row r="8079" spans="19:23" ht="12">
      <c r="S8079" s="505"/>
      <c r="T8079" s="505"/>
      <c r="U8079" s="505"/>
      <c r="V8079" s="505"/>
      <c r="W8079" s="505"/>
    </row>
    <row r="8080" spans="19:23" ht="12">
      <c r="S8080" s="505"/>
      <c r="T8080" s="505"/>
      <c r="U8080" s="505"/>
      <c r="V8080" s="505"/>
      <c r="W8080" s="505"/>
    </row>
    <row r="8081" spans="19:23" ht="12">
      <c r="S8081" s="505"/>
      <c r="T8081" s="505"/>
      <c r="U8081" s="505"/>
      <c r="V8081" s="505"/>
      <c r="W8081" s="505"/>
    </row>
    <row r="8082" spans="19:23" ht="12">
      <c r="S8082" s="505"/>
      <c r="T8082" s="505"/>
      <c r="U8082" s="505"/>
      <c r="V8082" s="505"/>
      <c r="W8082" s="505"/>
    </row>
    <row r="8083" spans="19:23" ht="12">
      <c r="S8083" s="505"/>
      <c r="T8083" s="505"/>
      <c r="U8083" s="505"/>
      <c r="V8083" s="505"/>
      <c r="W8083" s="505"/>
    </row>
    <row r="8084" spans="19:23" ht="12">
      <c r="S8084" s="505"/>
      <c r="T8084" s="505"/>
      <c r="U8084" s="505"/>
      <c r="V8084" s="505"/>
      <c r="W8084" s="505"/>
    </row>
    <row r="8085" spans="19:23" ht="12">
      <c r="S8085" s="505"/>
      <c r="T8085" s="505"/>
      <c r="U8085" s="505"/>
      <c r="V8085" s="505"/>
      <c r="W8085" s="505"/>
    </row>
    <row r="8086" spans="19:23" ht="12">
      <c r="S8086" s="505"/>
      <c r="T8086" s="505"/>
      <c r="U8086" s="505"/>
      <c r="V8086" s="505"/>
      <c r="W8086" s="505"/>
    </row>
    <row r="8087" spans="19:23" ht="12">
      <c r="S8087" s="505"/>
      <c r="T8087" s="505"/>
      <c r="U8087" s="505"/>
      <c r="V8087" s="505"/>
      <c r="W8087" s="505"/>
    </row>
    <row r="8088" spans="19:23" ht="12">
      <c r="S8088" s="505"/>
      <c r="T8088" s="505"/>
      <c r="U8088" s="505"/>
      <c r="V8088" s="505"/>
      <c r="W8088" s="505"/>
    </row>
    <row r="8089" spans="19:23" ht="12">
      <c r="S8089" s="505"/>
      <c r="T8089" s="505"/>
      <c r="U8089" s="505"/>
      <c r="V8089" s="505"/>
      <c r="W8089" s="505"/>
    </row>
    <row r="8090" spans="19:23" ht="12">
      <c r="S8090" s="505"/>
      <c r="T8090" s="505"/>
      <c r="U8090" s="505"/>
      <c r="V8090" s="505"/>
      <c r="W8090" s="505"/>
    </row>
    <row r="8091" spans="19:23" ht="12">
      <c r="S8091" s="505"/>
      <c r="T8091" s="505"/>
      <c r="U8091" s="505"/>
      <c r="V8091" s="505"/>
      <c r="W8091" s="505"/>
    </row>
    <row r="8092" spans="19:23" ht="12">
      <c r="S8092" s="505"/>
      <c r="T8092" s="505"/>
      <c r="U8092" s="505"/>
      <c r="V8092" s="505"/>
      <c r="W8092" s="505"/>
    </row>
    <row r="8093" spans="19:23" ht="12">
      <c r="S8093" s="505"/>
      <c r="T8093" s="505"/>
      <c r="U8093" s="505"/>
      <c r="V8093" s="505"/>
      <c r="W8093" s="505"/>
    </row>
    <row r="8094" spans="19:23" ht="12">
      <c r="S8094" s="505"/>
      <c r="T8094" s="505"/>
      <c r="U8094" s="505"/>
      <c r="V8094" s="505"/>
      <c r="W8094" s="505"/>
    </row>
    <row r="8095" spans="19:23" ht="12">
      <c r="S8095" s="505"/>
      <c r="T8095" s="505"/>
      <c r="U8095" s="505"/>
      <c r="V8095" s="505"/>
      <c r="W8095" s="505"/>
    </row>
    <row r="8096" spans="19:23" ht="12">
      <c r="S8096" s="505"/>
      <c r="T8096" s="505"/>
      <c r="U8096" s="505"/>
      <c r="V8096" s="505"/>
      <c r="W8096" s="505"/>
    </row>
    <row r="8097" spans="19:23" ht="12">
      <c r="S8097" s="505"/>
      <c r="T8097" s="505"/>
      <c r="U8097" s="505"/>
      <c r="V8097" s="505"/>
      <c r="W8097" s="505"/>
    </row>
    <row r="8098" spans="19:23" ht="12">
      <c r="S8098" s="505"/>
      <c r="T8098" s="505"/>
      <c r="U8098" s="505"/>
      <c r="V8098" s="505"/>
      <c r="W8098" s="505"/>
    </row>
    <row r="8099" spans="19:23" ht="12">
      <c r="S8099" s="505"/>
      <c r="T8099" s="505"/>
      <c r="U8099" s="505"/>
      <c r="V8099" s="505"/>
      <c r="W8099" s="505"/>
    </row>
    <row r="8100" spans="19:23" ht="12">
      <c r="S8100" s="505"/>
      <c r="T8100" s="505"/>
      <c r="U8100" s="505"/>
      <c r="V8100" s="505"/>
      <c r="W8100" s="505"/>
    </row>
    <row r="8101" spans="19:23" ht="12">
      <c r="S8101" s="505"/>
      <c r="T8101" s="505"/>
      <c r="U8101" s="505"/>
      <c r="V8101" s="505"/>
      <c r="W8101" s="505"/>
    </row>
    <row r="8102" spans="19:23" ht="12">
      <c r="S8102" s="505"/>
      <c r="T8102" s="505"/>
      <c r="U8102" s="505"/>
      <c r="V8102" s="505"/>
      <c r="W8102" s="505"/>
    </row>
    <row r="8103" spans="19:23" ht="12">
      <c r="S8103" s="505"/>
      <c r="T8103" s="505"/>
      <c r="U8103" s="505"/>
      <c r="V8103" s="505"/>
      <c r="W8103" s="505"/>
    </row>
    <row r="8104" spans="19:23" ht="12">
      <c r="S8104" s="505"/>
      <c r="T8104" s="505"/>
      <c r="U8104" s="505"/>
      <c r="V8104" s="505"/>
      <c r="W8104" s="505"/>
    </row>
    <row r="8105" spans="19:23" ht="12">
      <c r="S8105" s="505"/>
      <c r="T8105" s="505"/>
      <c r="U8105" s="505"/>
      <c r="V8105" s="505"/>
      <c r="W8105" s="505"/>
    </row>
    <row r="8106" spans="19:23" ht="12">
      <c r="S8106" s="505"/>
      <c r="T8106" s="505"/>
      <c r="U8106" s="505"/>
      <c r="V8106" s="505"/>
      <c r="W8106" s="505"/>
    </row>
    <row r="8107" spans="19:23" ht="12">
      <c r="S8107" s="505"/>
      <c r="T8107" s="505"/>
      <c r="U8107" s="505"/>
      <c r="V8107" s="505"/>
      <c r="W8107" s="505"/>
    </row>
    <row r="8108" spans="19:23" ht="12">
      <c r="S8108" s="505"/>
      <c r="T8108" s="505"/>
      <c r="U8108" s="505"/>
      <c r="V8108" s="505"/>
      <c r="W8108" s="505"/>
    </row>
    <row r="8109" spans="19:23" ht="12">
      <c r="S8109" s="505"/>
      <c r="T8109" s="505"/>
      <c r="U8109" s="505"/>
      <c r="V8109" s="505"/>
      <c r="W8109" s="505"/>
    </row>
    <row r="8110" spans="19:23" ht="12">
      <c r="S8110" s="505"/>
      <c r="T8110" s="505"/>
      <c r="U8110" s="505"/>
      <c r="V8110" s="505"/>
      <c r="W8110" s="505"/>
    </row>
    <row r="8111" spans="19:23" ht="12">
      <c r="S8111" s="505"/>
      <c r="T8111" s="505"/>
      <c r="U8111" s="505"/>
      <c r="V8111" s="505"/>
      <c r="W8111" s="505"/>
    </row>
    <row r="8112" spans="19:23" ht="12">
      <c r="S8112" s="505"/>
      <c r="T8112" s="505"/>
      <c r="U8112" s="505"/>
      <c r="V8112" s="505"/>
      <c r="W8112" s="505"/>
    </row>
    <row r="8113" spans="19:23" ht="12">
      <c r="S8113" s="505"/>
      <c r="T8113" s="505"/>
      <c r="U8113" s="505"/>
      <c r="V8113" s="505"/>
      <c r="W8113" s="505"/>
    </row>
    <row r="8114" spans="19:23" ht="12">
      <c r="S8114" s="505"/>
      <c r="T8114" s="505"/>
      <c r="U8114" s="505"/>
      <c r="V8114" s="505"/>
      <c r="W8114" s="505"/>
    </row>
    <row r="8115" spans="19:23" ht="12">
      <c r="S8115" s="505"/>
      <c r="T8115" s="505"/>
      <c r="U8115" s="505"/>
      <c r="V8115" s="505"/>
      <c r="W8115" s="505"/>
    </row>
    <row r="8116" spans="19:23" ht="12">
      <c r="S8116" s="505"/>
      <c r="T8116" s="505"/>
      <c r="U8116" s="505"/>
      <c r="V8116" s="505"/>
      <c r="W8116" s="505"/>
    </row>
    <row r="8117" spans="19:23" ht="12">
      <c r="S8117" s="505"/>
      <c r="T8117" s="505"/>
      <c r="U8117" s="505"/>
      <c r="V8117" s="505"/>
      <c r="W8117" s="505"/>
    </row>
    <row r="8118" spans="19:23" ht="12">
      <c r="S8118" s="505"/>
      <c r="T8118" s="505"/>
      <c r="U8118" s="505"/>
      <c r="V8118" s="505"/>
      <c r="W8118" s="505"/>
    </row>
    <row r="8119" spans="19:23" ht="12">
      <c r="S8119" s="505"/>
      <c r="T8119" s="505"/>
      <c r="U8119" s="505"/>
      <c r="V8119" s="505"/>
      <c r="W8119" s="505"/>
    </row>
    <row r="8120" spans="19:23" ht="12">
      <c r="S8120" s="505"/>
      <c r="T8120" s="505"/>
      <c r="U8120" s="505"/>
      <c r="V8120" s="505"/>
      <c r="W8120" s="505"/>
    </row>
    <row r="8121" spans="19:23" ht="12">
      <c r="S8121" s="505"/>
      <c r="T8121" s="505"/>
      <c r="U8121" s="505"/>
      <c r="V8121" s="505"/>
      <c r="W8121" s="505"/>
    </row>
    <row r="8122" spans="19:23" ht="12">
      <c r="S8122" s="505"/>
      <c r="T8122" s="505"/>
      <c r="U8122" s="505"/>
      <c r="V8122" s="505"/>
      <c r="W8122" s="505"/>
    </row>
    <row r="8123" spans="19:23" ht="12">
      <c r="S8123" s="505"/>
      <c r="T8123" s="505"/>
      <c r="U8123" s="505"/>
      <c r="V8123" s="505"/>
      <c r="W8123" s="505"/>
    </row>
    <row r="8124" spans="19:23" ht="12">
      <c r="S8124" s="505"/>
      <c r="T8124" s="505"/>
      <c r="U8124" s="505"/>
      <c r="V8124" s="505"/>
      <c r="W8124" s="505"/>
    </row>
    <row r="8125" spans="19:23" ht="12">
      <c r="S8125" s="505"/>
      <c r="T8125" s="505"/>
      <c r="U8125" s="505"/>
      <c r="V8125" s="505"/>
      <c r="W8125" s="505"/>
    </row>
    <row r="8126" spans="19:23" ht="12">
      <c r="S8126" s="505"/>
      <c r="T8126" s="505"/>
      <c r="U8126" s="505"/>
      <c r="V8126" s="505"/>
      <c r="W8126" s="505"/>
    </row>
    <row r="8127" spans="19:23" ht="12">
      <c r="S8127" s="505"/>
      <c r="T8127" s="505"/>
      <c r="U8127" s="505"/>
      <c r="V8127" s="505"/>
      <c r="W8127" s="505"/>
    </row>
    <row r="8128" spans="19:23" ht="12">
      <c r="S8128" s="505"/>
      <c r="T8128" s="505"/>
      <c r="U8128" s="505"/>
      <c r="V8128" s="505"/>
      <c r="W8128" s="505"/>
    </row>
    <row r="8129" spans="19:23" ht="12">
      <c r="S8129" s="505"/>
      <c r="T8129" s="505"/>
      <c r="U8129" s="505"/>
      <c r="V8129" s="505"/>
      <c r="W8129" s="505"/>
    </row>
    <row r="8130" spans="19:23" ht="12">
      <c r="S8130" s="505"/>
      <c r="T8130" s="505"/>
      <c r="U8130" s="505"/>
      <c r="V8130" s="505"/>
      <c r="W8130" s="505"/>
    </row>
    <row r="8131" spans="19:23" ht="12">
      <c r="S8131" s="505"/>
      <c r="T8131" s="505"/>
      <c r="U8131" s="505"/>
      <c r="V8131" s="505"/>
      <c r="W8131" s="505"/>
    </row>
    <row r="8132" spans="19:23" ht="12">
      <c r="S8132" s="505"/>
      <c r="T8132" s="505"/>
      <c r="U8132" s="505"/>
      <c r="V8132" s="505"/>
      <c r="W8132" s="505"/>
    </row>
    <row r="8133" spans="19:23" ht="12">
      <c r="S8133" s="505"/>
      <c r="T8133" s="505"/>
      <c r="U8133" s="505"/>
      <c r="V8133" s="505"/>
      <c r="W8133" s="505"/>
    </row>
    <row r="8134" spans="19:23" ht="12">
      <c r="S8134" s="505"/>
      <c r="T8134" s="505"/>
      <c r="U8134" s="505"/>
      <c r="V8134" s="505"/>
      <c r="W8134" s="505"/>
    </row>
    <row r="8135" spans="19:23" ht="12">
      <c r="S8135" s="505"/>
      <c r="T8135" s="505"/>
      <c r="U8135" s="505"/>
      <c r="V8135" s="505"/>
      <c r="W8135" s="505"/>
    </row>
    <row r="8136" spans="19:23" ht="12">
      <c r="S8136" s="505"/>
      <c r="T8136" s="505"/>
      <c r="U8136" s="505"/>
      <c r="V8136" s="505"/>
      <c r="W8136" s="505"/>
    </row>
    <row r="8137" spans="19:23" ht="12">
      <c r="S8137" s="505"/>
      <c r="T8137" s="505"/>
      <c r="U8137" s="505"/>
      <c r="V8137" s="505"/>
      <c r="W8137" s="505"/>
    </row>
    <row r="8138" spans="19:23" ht="12">
      <c r="S8138" s="505"/>
      <c r="T8138" s="505"/>
      <c r="U8138" s="505"/>
      <c r="V8138" s="505"/>
      <c r="W8138" s="505"/>
    </row>
    <row r="8139" spans="19:23" ht="12">
      <c r="S8139" s="505"/>
      <c r="T8139" s="505"/>
      <c r="U8139" s="505"/>
      <c r="V8139" s="505"/>
      <c r="W8139" s="505"/>
    </row>
    <row r="8140" spans="19:23" ht="12">
      <c r="S8140" s="505"/>
      <c r="T8140" s="505"/>
      <c r="U8140" s="505"/>
      <c r="V8140" s="505"/>
      <c r="W8140" s="505"/>
    </row>
    <row r="8141" spans="19:23" ht="12">
      <c r="S8141" s="505"/>
      <c r="T8141" s="505"/>
      <c r="U8141" s="505"/>
      <c r="V8141" s="505"/>
      <c r="W8141" s="505"/>
    </row>
    <row r="8142" spans="19:23" ht="12">
      <c r="S8142" s="505"/>
      <c r="T8142" s="505"/>
      <c r="U8142" s="505"/>
      <c r="V8142" s="505"/>
      <c r="W8142" s="505"/>
    </row>
    <row r="8143" spans="19:23" ht="12">
      <c r="S8143" s="505"/>
      <c r="T8143" s="505"/>
      <c r="U8143" s="505"/>
      <c r="V8143" s="505"/>
      <c r="W8143" s="505"/>
    </row>
    <row r="8144" spans="19:23" ht="12">
      <c r="S8144" s="505"/>
      <c r="T8144" s="505"/>
      <c r="U8144" s="505"/>
      <c r="V8144" s="505"/>
      <c r="W8144" s="505"/>
    </row>
    <row r="8145" spans="19:23" ht="12">
      <c r="S8145" s="505"/>
      <c r="T8145" s="505"/>
      <c r="U8145" s="505"/>
      <c r="V8145" s="505"/>
      <c r="W8145" s="505"/>
    </row>
    <row r="8146" spans="19:23" ht="12">
      <c r="S8146" s="505"/>
      <c r="T8146" s="505"/>
      <c r="U8146" s="505"/>
      <c r="V8146" s="505"/>
      <c r="W8146" s="505"/>
    </row>
    <row r="8147" spans="19:23" ht="12">
      <c r="S8147" s="505"/>
      <c r="T8147" s="505"/>
      <c r="U8147" s="505"/>
      <c r="V8147" s="505"/>
      <c r="W8147" s="505"/>
    </row>
    <row r="8148" spans="19:23" ht="12">
      <c r="S8148" s="505"/>
      <c r="T8148" s="505"/>
      <c r="U8148" s="505"/>
      <c r="V8148" s="505"/>
      <c r="W8148" s="505"/>
    </row>
    <row r="8149" spans="19:23" ht="12">
      <c r="S8149" s="505"/>
      <c r="T8149" s="505"/>
      <c r="U8149" s="505"/>
      <c r="V8149" s="505"/>
      <c r="W8149" s="505"/>
    </row>
    <row r="8150" spans="19:23" ht="12">
      <c r="S8150" s="505"/>
      <c r="T8150" s="505"/>
      <c r="U8150" s="505"/>
      <c r="V8150" s="505"/>
      <c r="W8150" s="505"/>
    </row>
    <row r="8151" spans="19:23" ht="12">
      <c r="S8151" s="505"/>
      <c r="T8151" s="505"/>
      <c r="U8151" s="505"/>
      <c r="V8151" s="505"/>
      <c r="W8151" s="505"/>
    </row>
    <row r="8152" spans="19:23" ht="12">
      <c r="S8152" s="505"/>
      <c r="T8152" s="505"/>
      <c r="U8152" s="505"/>
      <c r="V8152" s="505"/>
      <c r="W8152" s="505"/>
    </row>
    <row r="8153" spans="19:23" ht="12">
      <c r="S8153" s="505"/>
      <c r="T8153" s="505"/>
      <c r="U8153" s="505"/>
      <c r="V8153" s="505"/>
      <c r="W8153" s="505"/>
    </row>
    <row r="8154" spans="19:23" ht="12">
      <c r="S8154" s="505"/>
      <c r="T8154" s="505"/>
      <c r="U8154" s="505"/>
      <c r="V8154" s="505"/>
      <c r="W8154" s="505"/>
    </row>
    <row r="8155" spans="19:23" ht="12">
      <c r="S8155" s="505"/>
      <c r="T8155" s="505"/>
      <c r="U8155" s="505"/>
      <c r="V8155" s="505"/>
      <c r="W8155" s="505"/>
    </row>
    <row r="8156" spans="19:23" ht="12">
      <c r="S8156" s="505"/>
      <c r="T8156" s="505"/>
      <c r="U8156" s="505"/>
      <c r="V8156" s="505"/>
      <c r="W8156" s="505"/>
    </row>
    <row r="8157" spans="19:23" ht="12">
      <c r="S8157" s="505"/>
      <c r="T8157" s="505"/>
      <c r="U8157" s="505"/>
      <c r="V8157" s="505"/>
      <c r="W8157" s="505"/>
    </row>
    <row r="8158" spans="19:23" ht="12">
      <c r="S8158" s="505"/>
      <c r="T8158" s="505"/>
      <c r="U8158" s="505"/>
      <c r="V8158" s="505"/>
      <c r="W8158" s="505"/>
    </row>
    <row r="8159" spans="19:23" ht="12">
      <c r="S8159" s="505"/>
      <c r="T8159" s="505"/>
      <c r="U8159" s="505"/>
      <c r="V8159" s="505"/>
      <c r="W8159" s="505"/>
    </row>
    <row r="8160" spans="19:23" ht="12">
      <c r="S8160" s="505"/>
      <c r="T8160" s="505"/>
      <c r="U8160" s="505"/>
      <c r="V8160" s="505"/>
      <c r="W8160" s="505"/>
    </row>
    <row r="8161" spans="19:23" ht="12">
      <c r="S8161" s="505"/>
      <c r="T8161" s="505"/>
      <c r="U8161" s="505"/>
      <c r="V8161" s="505"/>
      <c r="W8161" s="505"/>
    </row>
    <row r="8162" spans="19:23" ht="12">
      <c r="S8162" s="505"/>
      <c r="T8162" s="505"/>
      <c r="U8162" s="505"/>
      <c r="V8162" s="505"/>
      <c r="W8162" s="505"/>
    </row>
    <row r="8163" spans="19:23" ht="12">
      <c r="S8163" s="505"/>
      <c r="T8163" s="505"/>
      <c r="U8163" s="505"/>
      <c r="V8163" s="505"/>
      <c r="W8163" s="505"/>
    </row>
    <row r="8164" spans="19:23" ht="12">
      <c r="S8164" s="505"/>
      <c r="T8164" s="505"/>
      <c r="U8164" s="505"/>
      <c r="V8164" s="505"/>
      <c r="W8164" s="505"/>
    </row>
    <row r="8165" spans="19:23" ht="12">
      <c r="S8165" s="505"/>
      <c r="T8165" s="505"/>
      <c r="U8165" s="505"/>
      <c r="V8165" s="505"/>
      <c r="W8165" s="505"/>
    </row>
    <row r="8166" spans="19:23" ht="12">
      <c r="S8166" s="505"/>
      <c r="T8166" s="505"/>
      <c r="U8166" s="505"/>
      <c r="V8166" s="505"/>
      <c r="W8166" s="505"/>
    </row>
    <row r="8167" spans="19:23" ht="12">
      <c r="S8167" s="505"/>
      <c r="T8167" s="505"/>
      <c r="U8167" s="505"/>
      <c r="V8167" s="505"/>
      <c r="W8167" s="505"/>
    </row>
    <row r="8168" spans="19:23" ht="12">
      <c r="S8168" s="505"/>
      <c r="T8168" s="505"/>
      <c r="U8168" s="505"/>
      <c r="V8168" s="505"/>
      <c r="W8168" s="505"/>
    </row>
    <row r="8169" spans="19:23" ht="12">
      <c r="S8169" s="505"/>
      <c r="T8169" s="505"/>
      <c r="U8169" s="505"/>
      <c r="V8169" s="505"/>
      <c r="W8169" s="505"/>
    </row>
    <row r="8170" spans="19:23" ht="12">
      <c r="S8170" s="505"/>
      <c r="T8170" s="505"/>
      <c r="U8170" s="505"/>
      <c r="V8170" s="505"/>
      <c r="W8170" s="505"/>
    </row>
    <row r="8171" spans="19:23" ht="12">
      <c r="S8171" s="505"/>
      <c r="T8171" s="505"/>
      <c r="U8171" s="505"/>
      <c r="V8171" s="505"/>
      <c r="W8171" s="505"/>
    </row>
    <row r="8172" spans="19:23" ht="12">
      <c r="S8172" s="505"/>
      <c r="T8172" s="505"/>
      <c r="U8172" s="505"/>
      <c r="V8172" s="505"/>
      <c r="W8172" s="505"/>
    </row>
    <row r="8173" spans="19:23" ht="12">
      <c r="S8173" s="505"/>
      <c r="T8173" s="505"/>
      <c r="U8173" s="505"/>
      <c r="V8173" s="505"/>
      <c r="W8173" s="505"/>
    </row>
    <row r="8174" spans="19:23" ht="12">
      <c r="S8174" s="505"/>
      <c r="T8174" s="505"/>
      <c r="U8174" s="505"/>
      <c r="V8174" s="505"/>
      <c r="W8174" s="505"/>
    </row>
    <row r="8175" spans="19:23" ht="12">
      <c r="S8175" s="505"/>
      <c r="T8175" s="505"/>
      <c r="U8175" s="505"/>
      <c r="V8175" s="505"/>
      <c r="W8175" s="505"/>
    </row>
    <row r="8176" spans="19:23" ht="12">
      <c r="S8176" s="505"/>
      <c r="T8176" s="505"/>
      <c r="U8176" s="505"/>
      <c r="V8176" s="505"/>
      <c r="W8176" s="505"/>
    </row>
    <row r="8177" spans="19:23" ht="12">
      <c r="S8177" s="505"/>
      <c r="T8177" s="505"/>
      <c r="U8177" s="505"/>
      <c r="V8177" s="505"/>
      <c r="W8177" s="505"/>
    </row>
    <row r="8178" spans="19:23" ht="12">
      <c r="S8178" s="505"/>
      <c r="T8178" s="505"/>
      <c r="U8178" s="505"/>
      <c r="V8178" s="505"/>
      <c r="W8178" s="505"/>
    </row>
    <row r="8179" spans="19:23" ht="12">
      <c r="S8179" s="505"/>
      <c r="T8179" s="505"/>
      <c r="U8179" s="505"/>
      <c r="V8179" s="505"/>
      <c r="W8179" s="505"/>
    </row>
    <row r="8180" spans="19:23" ht="12">
      <c r="S8180" s="505"/>
      <c r="T8180" s="505"/>
      <c r="U8180" s="505"/>
      <c r="V8180" s="505"/>
      <c r="W8180" s="505"/>
    </row>
    <row r="8181" spans="19:23" ht="12">
      <c r="S8181" s="505"/>
      <c r="T8181" s="505"/>
      <c r="U8181" s="505"/>
      <c r="V8181" s="505"/>
      <c r="W8181" s="505"/>
    </row>
    <row r="8182" spans="19:23" ht="12">
      <c r="S8182" s="505"/>
      <c r="T8182" s="505"/>
      <c r="U8182" s="505"/>
      <c r="V8182" s="505"/>
      <c r="W8182" s="505"/>
    </row>
    <row r="8183" spans="19:23" ht="12">
      <c r="S8183" s="505"/>
      <c r="T8183" s="505"/>
      <c r="U8183" s="505"/>
      <c r="V8183" s="505"/>
      <c r="W8183" s="505"/>
    </row>
    <row r="8184" spans="19:23" ht="12">
      <c r="S8184" s="505"/>
      <c r="T8184" s="505"/>
      <c r="U8184" s="505"/>
      <c r="V8184" s="505"/>
      <c r="W8184" s="505"/>
    </row>
    <row r="8185" spans="19:23" ht="12">
      <c r="S8185" s="505"/>
      <c r="T8185" s="505"/>
      <c r="U8185" s="505"/>
      <c r="V8185" s="505"/>
      <c r="W8185" s="505"/>
    </row>
    <row r="8186" spans="19:23" ht="12">
      <c r="S8186" s="505"/>
      <c r="T8186" s="505"/>
      <c r="U8186" s="505"/>
      <c r="V8186" s="505"/>
      <c r="W8186" s="505"/>
    </row>
    <row r="8187" spans="19:23" ht="12">
      <c r="S8187" s="505"/>
      <c r="T8187" s="505"/>
      <c r="U8187" s="505"/>
      <c r="V8187" s="505"/>
      <c r="W8187" s="505"/>
    </row>
    <row r="8188" spans="19:23" ht="12">
      <c r="S8188" s="505"/>
      <c r="T8188" s="505"/>
      <c r="U8188" s="505"/>
      <c r="V8188" s="505"/>
      <c r="W8188" s="505"/>
    </row>
    <row r="8189" spans="19:23" ht="12">
      <c r="S8189" s="505"/>
      <c r="T8189" s="505"/>
      <c r="U8189" s="505"/>
      <c r="V8189" s="505"/>
      <c r="W8189" s="505"/>
    </row>
    <row r="8190" spans="19:23" ht="12">
      <c r="S8190" s="505"/>
      <c r="T8190" s="505"/>
      <c r="U8190" s="505"/>
      <c r="V8190" s="505"/>
      <c r="W8190" s="505"/>
    </row>
    <row r="8191" spans="19:23" ht="12">
      <c r="S8191" s="505"/>
      <c r="T8191" s="505"/>
      <c r="U8191" s="505"/>
      <c r="V8191" s="505"/>
      <c r="W8191" s="505"/>
    </row>
    <row r="8192" spans="19:23" ht="12">
      <c r="S8192" s="505"/>
      <c r="T8192" s="505"/>
      <c r="U8192" s="505"/>
      <c r="V8192" s="505"/>
      <c r="W8192" s="505"/>
    </row>
    <row r="8193" spans="19:23" ht="12">
      <c r="S8193" s="505"/>
      <c r="T8193" s="505"/>
      <c r="U8193" s="505"/>
      <c r="V8193" s="505"/>
      <c r="W8193" s="505"/>
    </row>
    <row r="8194" spans="19:23" ht="12">
      <c r="S8194" s="505"/>
      <c r="T8194" s="505"/>
      <c r="U8194" s="505"/>
      <c r="V8194" s="505"/>
      <c r="W8194" s="505"/>
    </row>
    <row r="8195" spans="19:23" ht="12">
      <c r="S8195" s="505"/>
      <c r="T8195" s="505"/>
      <c r="U8195" s="505"/>
      <c r="V8195" s="505"/>
      <c r="W8195" s="505"/>
    </row>
    <row r="8196" spans="19:23" ht="12">
      <c r="S8196" s="505"/>
      <c r="T8196" s="505"/>
      <c r="U8196" s="505"/>
      <c r="V8196" s="505"/>
      <c r="W8196" s="505"/>
    </row>
    <row r="8197" spans="19:23" ht="12">
      <c r="S8197" s="505"/>
      <c r="T8197" s="505"/>
      <c r="U8197" s="505"/>
      <c r="V8197" s="505"/>
      <c r="W8197" s="505"/>
    </row>
    <row r="8198" spans="19:23" ht="12">
      <c r="S8198" s="505"/>
      <c r="T8198" s="505"/>
      <c r="U8198" s="505"/>
      <c r="V8198" s="505"/>
      <c r="W8198" s="505"/>
    </row>
    <row r="8199" spans="19:23" ht="12">
      <c r="S8199" s="505"/>
      <c r="T8199" s="505"/>
      <c r="U8199" s="505"/>
      <c r="V8199" s="505"/>
      <c r="W8199" s="505"/>
    </row>
    <row r="8200" spans="19:23" ht="12">
      <c r="S8200" s="505"/>
      <c r="T8200" s="505"/>
      <c r="U8200" s="505"/>
      <c r="V8200" s="505"/>
      <c r="W8200" s="505"/>
    </row>
    <row r="8201" spans="19:23" ht="12">
      <c r="S8201" s="505"/>
      <c r="T8201" s="505"/>
      <c r="U8201" s="505"/>
      <c r="V8201" s="505"/>
      <c r="W8201" s="505"/>
    </row>
    <row r="8202" spans="19:23" ht="12">
      <c r="S8202" s="505"/>
      <c r="T8202" s="505"/>
      <c r="U8202" s="505"/>
      <c r="V8202" s="505"/>
      <c r="W8202" s="505"/>
    </row>
    <row r="8203" spans="19:23" ht="12">
      <c r="S8203" s="505"/>
      <c r="T8203" s="505"/>
      <c r="U8203" s="505"/>
      <c r="V8203" s="505"/>
      <c r="W8203" s="505"/>
    </row>
    <row r="8204" spans="19:23" ht="12">
      <c r="S8204" s="505"/>
      <c r="T8204" s="505"/>
      <c r="U8204" s="505"/>
      <c r="V8204" s="505"/>
      <c r="W8204" s="505"/>
    </row>
    <row r="8205" spans="19:23" ht="12">
      <c r="S8205" s="505"/>
      <c r="T8205" s="505"/>
      <c r="U8205" s="505"/>
      <c r="V8205" s="505"/>
      <c r="W8205" s="505"/>
    </row>
    <row r="8206" spans="19:23" ht="12">
      <c r="S8206" s="505"/>
      <c r="T8206" s="505"/>
      <c r="U8206" s="505"/>
      <c r="V8206" s="505"/>
      <c r="W8206" s="505"/>
    </row>
    <row r="8207" spans="19:23" ht="12">
      <c r="S8207" s="505"/>
      <c r="T8207" s="505"/>
      <c r="U8207" s="505"/>
      <c r="V8207" s="505"/>
      <c r="W8207" s="505"/>
    </row>
    <row r="8208" spans="19:23" ht="12">
      <c r="S8208" s="505"/>
      <c r="T8208" s="505"/>
      <c r="U8208" s="505"/>
      <c r="V8208" s="505"/>
      <c r="W8208" s="505"/>
    </row>
    <row r="8209" spans="19:23" ht="12">
      <c r="S8209" s="505"/>
      <c r="T8209" s="505"/>
      <c r="U8209" s="505"/>
      <c r="V8209" s="505"/>
      <c r="W8209" s="505"/>
    </row>
    <row r="8210" spans="19:23" ht="12">
      <c r="S8210" s="505"/>
      <c r="T8210" s="505"/>
      <c r="U8210" s="505"/>
      <c r="V8210" s="505"/>
      <c r="W8210" s="505"/>
    </row>
    <row r="8211" spans="19:23" ht="12">
      <c r="S8211" s="505"/>
      <c r="T8211" s="505"/>
      <c r="U8211" s="505"/>
      <c r="V8211" s="505"/>
      <c r="W8211" s="505"/>
    </row>
    <row r="8212" spans="19:23" ht="12">
      <c r="S8212" s="505"/>
      <c r="T8212" s="505"/>
      <c r="U8212" s="505"/>
      <c r="V8212" s="505"/>
      <c r="W8212" s="505"/>
    </row>
    <row r="8213" spans="19:23" ht="12">
      <c r="S8213" s="505"/>
      <c r="T8213" s="505"/>
      <c r="U8213" s="505"/>
      <c r="V8213" s="505"/>
      <c r="W8213" s="505"/>
    </row>
    <row r="8214" spans="19:23" ht="12">
      <c r="S8214" s="505"/>
      <c r="T8214" s="505"/>
      <c r="U8214" s="505"/>
      <c r="V8214" s="505"/>
      <c r="W8214" s="505"/>
    </row>
    <row r="8215" spans="19:23" ht="12">
      <c r="S8215" s="505"/>
      <c r="T8215" s="505"/>
      <c r="U8215" s="505"/>
      <c r="V8215" s="505"/>
      <c r="W8215" s="505"/>
    </row>
    <row r="8216" spans="19:23" ht="12">
      <c r="S8216" s="505"/>
      <c r="T8216" s="505"/>
      <c r="U8216" s="505"/>
      <c r="V8216" s="505"/>
      <c r="W8216" s="505"/>
    </row>
    <row r="8217" spans="19:23" ht="12">
      <c r="S8217" s="505"/>
      <c r="T8217" s="505"/>
      <c r="U8217" s="505"/>
      <c r="V8217" s="505"/>
      <c r="W8217" s="505"/>
    </row>
    <row r="8218" spans="19:23" ht="12">
      <c r="S8218" s="505"/>
      <c r="T8218" s="505"/>
      <c r="U8218" s="505"/>
      <c r="V8218" s="505"/>
      <c r="W8218" s="505"/>
    </row>
    <row r="8219" spans="19:23" ht="12">
      <c r="S8219" s="505"/>
      <c r="T8219" s="505"/>
      <c r="U8219" s="505"/>
      <c r="V8219" s="505"/>
      <c r="W8219" s="505"/>
    </row>
    <row r="8220" spans="19:23" ht="12">
      <c r="S8220" s="505"/>
      <c r="T8220" s="505"/>
      <c r="U8220" s="505"/>
      <c r="V8220" s="505"/>
      <c r="W8220" s="505"/>
    </row>
    <row r="8221" spans="19:23" ht="12">
      <c r="S8221" s="505"/>
      <c r="T8221" s="505"/>
      <c r="U8221" s="505"/>
      <c r="V8221" s="505"/>
      <c r="W8221" s="505"/>
    </row>
    <row r="8222" spans="19:23" ht="12">
      <c r="S8222" s="505"/>
      <c r="T8222" s="505"/>
      <c r="U8222" s="505"/>
      <c r="V8222" s="505"/>
      <c r="W8222" s="505"/>
    </row>
    <row r="8223" spans="19:23" ht="12">
      <c r="S8223" s="505"/>
      <c r="T8223" s="505"/>
      <c r="U8223" s="505"/>
      <c r="V8223" s="505"/>
      <c r="W8223" s="505"/>
    </row>
    <row r="8224" spans="19:23" ht="12">
      <c r="S8224" s="505"/>
      <c r="T8224" s="505"/>
      <c r="U8224" s="505"/>
      <c r="V8224" s="505"/>
      <c r="W8224" s="505"/>
    </row>
    <row r="8225" spans="19:23" ht="12">
      <c r="S8225" s="505"/>
      <c r="T8225" s="505"/>
      <c r="U8225" s="505"/>
      <c r="V8225" s="505"/>
      <c r="W8225" s="505"/>
    </row>
    <row r="8226" spans="19:23" ht="12">
      <c r="S8226" s="505"/>
      <c r="T8226" s="505"/>
      <c r="U8226" s="505"/>
      <c r="V8226" s="505"/>
      <c r="W8226" s="505"/>
    </row>
    <row r="8227" spans="19:23" ht="12">
      <c r="S8227" s="505"/>
      <c r="T8227" s="505"/>
      <c r="U8227" s="505"/>
      <c r="V8227" s="505"/>
      <c r="W8227" s="505"/>
    </row>
    <row r="8228" spans="19:23" ht="12">
      <c r="S8228" s="505"/>
      <c r="T8228" s="505"/>
      <c r="U8228" s="505"/>
      <c r="V8228" s="505"/>
      <c r="W8228" s="505"/>
    </row>
    <row r="8229" spans="19:23" ht="12">
      <c r="S8229" s="505"/>
      <c r="T8229" s="505"/>
      <c r="U8229" s="505"/>
      <c r="V8229" s="505"/>
      <c r="W8229" s="505"/>
    </row>
    <row r="8230" spans="19:23" ht="12">
      <c r="S8230" s="505"/>
      <c r="T8230" s="505"/>
      <c r="U8230" s="505"/>
      <c r="V8230" s="505"/>
      <c r="W8230" s="505"/>
    </row>
    <row r="8231" spans="19:23" ht="12">
      <c r="S8231" s="505"/>
      <c r="T8231" s="505"/>
      <c r="U8231" s="505"/>
      <c r="V8231" s="505"/>
      <c r="W8231" s="505"/>
    </row>
    <row r="8232" spans="19:23" ht="12">
      <c r="S8232" s="505"/>
      <c r="T8232" s="505"/>
      <c r="U8232" s="505"/>
      <c r="V8232" s="505"/>
      <c r="W8232" s="505"/>
    </row>
    <row r="8233" spans="19:23" ht="12">
      <c r="S8233" s="505"/>
      <c r="T8233" s="505"/>
      <c r="U8233" s="505"/>
      <c r="V8233" s="505"/>
      <c r="W8233" s="505"/>
    </row>
    <row r="8234" spans="19:23" ht="12">
      <c r="S8234" s="505"/>
      <c r="T8234" s="505"/>
      <c r="U8234" s="505"/>
      <c r="V8234" s="505"/>
      <c r="W8234" s="505"/>
    </row>
    <row r="8235" spans="19:23" ht="12">
      <c r="S8235" s="505"/>
      <c r="T8235" s="505"/>
      <c r="U8235" s="505"/>
      <c r="V8235" s="505"/>
      <c r="W8235" s="505"/>
    </row>
    <row r="8236" spans="19:23" ht="12">
      <c r="S8236" s="505"/>
      <c r="T8236" s="505"/>
      <c r="U8236" s="505"/>
      <c r="V8236" s="505"/>
      <c r="W8236" s="505"/>
    </row>
    <row r="8237" spans="19:23" ht="12">
      <c r="S8237" s="505"/>
      <c r="T8237" s="505"/>
      <c r="U8237" s="505"/>
      <c r="V8237" s="505"/>
      <c r="W8237" s="505"/>
    </row>
    <row r="8238" spans="19:23" ht="12">
      <c r="S8238" s="505"/>
      <c r="T8238" s="505"/>
      <c r="U8238" s="505"/>
      <c r="V8238" s="505"/>
      <c r="W8238" s="505"/>
    </row>
    <row r="8239" spans="19:23" ht="12">
      <c r="S8239" s="505"/>
      <c r="T8239" s="505"/>
      <c r="U8239" s="505"/>
      <c r="V8239" s="505"/>
      <c r="W8239" s="505"/>
    </row>
    <row r="8240" spans="19:23" ht="12">
      <c r="S8240" s="505"/>
      <c r="T8240" s="505"/>
      <c r="U8240" s="505"/>
      <c r="V8240" s="505"/>
      <c r="W8240" s="505"/>
    </row>
    <row r="8241" spans="19:23" ht="12">
      <c r="S8241" s="505"/>
      <c r="T8241" s="505"/>
      <c r="U8241" s="505"/>
      <c r="V8241" s="505"/>
      <c r="W8241" s="505"/>
    </row>
    <row r="8242" spans="19:23" ht="12">
      <c r="S8242" s="505"/>
      <c r="T8242" s="505"/>
      <c r="U8242" s="505"/>
      <c r="V8242" s="505"/>
      <c r="W8242" s="505"/>
    </row>
    <row r="8243" spans="19:23" ht="12">
      <c r="S8243" s="505"/>
      <c r="T8243" s="505"/>
      <c r="U8243" s="505"/>
      <c r="V8243" s="505"/>
      <c r="W8243" s="505"/>
    </row>
    <row r="8244" spans="19:23" ht="12">
      <c r="S8244" s="505"/>
      <c r="T8244" s="505"/>
      <c r="U8244" s="505"/>
      <c r="V8244" s="505"/>
      <c r="W8244" s="505"/>
    </row>
    <row r="8245" spans="19:23" ht="12">
      <c r="S8245" s="505"/>
      <c r="T8245" s="505"/>
      <c r="U8245" s="505"/>
      <c r="V8245" s="505"/>
      <c r="W8245" s="505"/>
    </row>
    <row r="8246" spans="19:23" ht="12">
      <c r="S8246" s="505"/>
      <c r="T8246" s="505"/>
      <c r="U8246" s="505"/>
      <c r="V8246" s="505"/>
      <c r="W8246" s="505"/>
    </row>
    <row r="8247" spans="19:23" ht="12">
      <c r="S8247" s="505"/>
      <c r="T8247" s="505"/>
      <c r="U8247" s="505"/>
      <c r="V8247" s="505"/>
      <c r="W8247" s="505"/>
    </row>
    <row r="8248" spans="19:23" ht="12">
      <c r="S8248" s="505"/>
      <c r="T8248" s="505"/>
      <c r="U8248" s="505"/>
      <c r="V8248" s="505"/>
      <c r="W8248" s="505"/>
    </row>
    <row r="8249" spans="19:23" ht="12">
      <c r="S8249" s="505"/>
      <c r="T8249" s="505"/>
      <c r="U8249" s="505"/>
      <c r="V8249" s="505"/>
      <c r="W8249" s="505"/>
    </row>
    <row r="8250" spans="19:23" ht="12">
      <c r="S8250" s="505"/>
      <c r="T8250" s="505"/>
      <c r="U8250" s="505"/>
      <c r="V8250" s="505"/>
      <c r="W8250" s="505"/>
    </row>
    <row r="8251" spans="19:23" ht="12">
      <c r="S8251" s="505"/>
      <c r="T8251" s="505"/>
      <c r="U8251" s="505"/>
      <c r="V8251" s="505"/>
      <c r="W8251" s="505"/>
    </row>
    <row r="8252" spans="19:23" ht="12">
      <c r="S8252" s="505"/>
      <c r="T8252" s="505"/>
      <c r="U8252" s="505"/>
      <c r="V8252" s="505"/>
      <c r="W8252" s="505"/>
    </row>
    <row r="8253" spans="19:23" ht="12">
      <c r="S8253" s="505"/>
      <c r="T8253" s="505"/>
      <c r="U8253" s="505"/>
      <c r="V8253" s="505"/>
      <c r="W8253" s="505"/>
    </row>
    <row r="8254" spans="19:23" ht="12">
      <c r="S8254" s="505"/>
      <c r="T8254" s="505"/>
      <c r="U8254" s="505"/>
      <c r="V8254" s="505"/>
      <c r="W8254" s="505"/>
    </row>
    <row r="8255" spans="19:23" ht="12">
      <c r="S8255" s="505"/>
      <c r="T8255" s="505"/>
      <c r="U8255" s="505"/>
      <c r="V8255" s="505"/>
      <c r="W8255" s="505"/>
    </row>
    <row r="8256" spans="19:23" ht="12">
      <c r="S8256" s="505"/>
      <c r="T8256" s="505"/>
      <c r="U8256" s="505"/>
      <c r="V8256" s="505"/>
      <c r="W8256" s="505"/>
    </row>
    <row r="8257" spans="19:23" ht="12">
      <c r="S8257" s="505"/>
      <c r="T8257" s="505"/>
      <c r="U8257" s="505"/>
      <c r="V8257" s="505"/>
      <c r="W8257" s="505"/>
    </row>
    <row r="8258" spans="19:23" ht="12">
      <c r="S8258" s="505"/>
      <c r="T8258" s="505"/>
      <c r="U8258" s="505"/>
      <c r="V8258" s="505"/>
      <c r="W8258" s="505"/>
    </row>
    <row r="8259" spans="19:23" ht="12">
      <c r="S8259" s="505"/>
      <c r="T8259" s="505"/>
      <c r="U8259" s="505"/>
      <c r="V8259" s="505"/>
      <c r="W8259" s="505"/>
    </row>
    <row r="8260" spans="19:23" ht="12">
      <c r="S8260" s="505"/>
      <c r="T8260" s="505"/>
      <c r="U8260" s="505"/>
      <c r="V8260" s="505"/>
      <c r="W8260" s="505"/>
    </row>
    <row r="8261" spans="19:23" ht="12">
      <c r="S8261" s="505"/>
      <c r="T8261" s="505"/>
      <c r="U8261" s="505"/>
      <c r="V8261" s="505"/>
      <c r="W8261" s="505"/>
    </row>
    <row r="8262" spans="19:23" ht="12">
      <c r="S8262" s="505"/>
      <c r="T8262" s="505"/>
      <c r="U8262" s="505"/>
      <c r="V8262" s="505"/>
      <c r="W8262" s="505"/>
    </row>
    <row r="8263" spans="19:23" ht="12">
      <c r="S8263" s="505"/>
      <c r="T8263" s="505"/>
      <c r="U8263" s="505"/>
      <c r="V8263" s="505"/>
      <c r="W8263" s="505"/>
    </row>
    <row r="8264" spans="19:23" ht="12">
      <c r="S8264" s="505"/>
      <c r="T8264" s="505"/>
      <c r="U8264" s="505"/>
      <c r="V8264" s="505"/>
      <c r="W8264" s="505"/>
    </row>
    <row r="8265" spans="19:23" ht="12">
      <c r="S8265" s="505"/>
      <c r="T8265" s="505"/>
      <c r="U8265" s="505"/>
      <c r="V8265" s="505"/>
      <c r="W8265" s="505"/>
    </row>
    <row r="8266" spans="19:23" ht="12">
      <c r="S8266" s="505"/>
      <c r="T8266" s="505"/>
      <c r="U8266" s="505"/>
      <c r="V8266" s="505"/>
      <c r="W8266" s="505"/>
    </row>
    <row r="8267" spans="19:23" ht="12">
      <c r="S8267" s="505"/>
      <c r="T8267" s="505"/>
      <c r="U8267" s="505"/>
      <c r="V8267" s="505"/>
      <c r="W8267" s="505"/>
    </row>
    <row r="8268" spans="19:23" ht="12">
      <c r="S8268" s="505"/>
      <c r="T8268" s="505"/>
      <c r="U8268" s="505"/>
      <c r="V8268" s="505"/>
      <c r="W8268" s="505"/>
    </row>
    <row r="8269" spans="19:23" ht="12">
      <c r="S8269" s="505"/>
      <c r="T8269" s="505"/>
      <c r="U8269" s="505"/>
      <c r="V8269" s="505"/>
      <c r="W8269" s="505"/>
    </row>
    <row r="8270" spans="19:23" ht="12">
      <c r="S8270" s="505"/>
      <c r="T8270" s="505"/>
      <c r="U8270" s="505"/>
      <c r="V8270" s="505"/>
      <c r="W8270" s="505"/>
    </row>
    <row r="8271" spans="19:23" ht="12">
      <c r="S8271" s="505"/>
      <c r="T8271" s="505"/>
      <c r="U8271" s="505"/>
      <c r="V8271" s="505"/>
      <c r="W8271" s="505"/>
    </row>
    <row r="8272" spans="19:23" ht="12">
      <c r="S8272" s="505"/>
      <c r="T8272" s="505"/>
      <c r="U8272" s="505"/>
      <c r="V8272" s="505"/>
      <c r="W8272" s="505"/>
    </row>
    <row r="8273" spans="19:23" ht="12">
      <c r="S8273" s="505"/>
      <c r="T8273" s="505"/>
      <c r="U8273" s="505"/>
      <c r="V8273" s="505"/>
      <c r="W8273" s="505"/>
    </row>
    <row r="8274" spans="19:23" ht="12">
      <c r="S8274" s="505"/>
      <c r="T8274" s="505"/>
      <c r="U8274" s="505"/>
      <c r="V8274" s="505"/>
      <c r="W8274" s="505"/>
    </row>
    <row r="8275" spans="19:23" ht="12">
      <c r="S8275" s="505"/>
      <c r="T8275" s="505"/>
      <c r="U8275" s="505"/>
      <c r="V8275" s="505"/>
      <c r="W8275" s="505"/>
    </row>
    <row r="8276" spans="19:23" ht="12">
      <c r="S8276" s="505"/>
      <c r="T8276" s="505"/>
      <c r="U8276" s="505"/>
      <c r="V8276" s="505"/>
      <c r="W8276" s="505"/>
    </row>
    <row r="8277" spans="19:23" ht="12">
      <c r="S8277" s="505"/>
      <c r="T8277" s="505"/>
      <c r="U8277" s="505"/>
      <c r="V8277" s="505"/>
      <c r="W8277" s="505"/>
    </row>
    <row r="8278" spans="19:23" ht="12">
      <c r="S8278" s="505"/>
      <c r="T8278" s="505"/>
      <c r="U8278" s="505"/>
      <c r="V8278" s="505"/>
      <c r="W8278" s="505"/>
    </row>
    <row r="8279" spans="19:23" ht="12">
      <c r="S8279" s="505"/>
      <c r="T8279" s="505"/>
      <c r="U8279" s="505"/>
      <c r="V8279" s="505"/>
      <c r="W8279" s="505"/>
    </row>
    <row r="8280" spans="19:23" ht="12">
      <c r="S8280" s="505"/>
      <c r="T8280" s="505"/>
      <c r="U8280" s="505"/>
      <c r="V8280" s="505"/>
      <c r="W8280" s="505"/>
    </row>
    <row r="8281" spans="19:23" ht="12">
      <c r="S8281" s="505"/>
      <c r="T8281" s="505"/>
      <c r="U8281" s="505"/>
      <c r="V8281" s="505"/>
      <c r="W8281" s="505"/>
    </row>
    <row r="8282" spans="19:23" ht="12">
      <c r="S8282" s="505"/>
      <c r="T8282" s="505"/>
      <c r="U8282" s="505"/>
      <c r="V8282" s="505"/>
      <c r="W8282" s="505"/>
    </row>
    <row r="8283" spans="19:23" ht="12">
      <c r="S8283" s="505"/>
      <c r="T8283" s="505"/>
      <c r="U8283" s="505"/>
      <c r="V8283" s="505"/>
      <c r="W8283" s="505"/>
    </row>
    <row r="8284" spans="19:23" ht="12">
      <c r="S8284" s="505"/>
      <c r="T8284" s="505"/>
      <c r="U8284" s="505"/>
      <c r="V8284" s="505"/>
      <c r="W8284" s="505"/>
    </row>
    <row r="8285" spans="19:23" ht="12">
      <c r="S8285" s="505"/>
      <c r="T8285" s="505"/>
      <c r="U8285" s="505"/>
      <c r="V8285" s="505"/>
      <c r="W8285" s="505"/>
    </row>
    <row r="8286" spans="19:23" ht="12">
      <c r="S8286" s="505"/>
      <c r="T8286" s="505"/>
      <c r="U8286" s="505"/>
      <c r="V8286" s="505"/>
      <c r="W8286" s="505"/>
    </row>
    <row r="8287" spans="19:23" ht="12">
      <c r="S8287" s="505"/>
      <c r="T8287" s="505"/>
      <c r="U8287" s="505"/>
      <c r="V8287" s="505"/>
      <c r="W8287" s="505"/>
    </row>
    <row r="8288" spans="19:23" ht="12">
      <c r="S8288" s="505"/>
      <c r="T8288" s="505"/>
      <c r="U8288" s="505"/>
      <c r="V8288" s="505"/>
      <c r="W8288" s="505"/>
    </row>
    <row r="8289" spans="19:23" ht="12">
      <c r="S8289" s="505"/>
      <c r="T8289" s="505"/>
      <c r="U8289" s="505"/>
      <c r="V8289" s="505"/>
      <c r="W8289" s="505"/>
    </row>
    <row r="8290" spans="19:23" ht="12">
      <c r="S8290" s="505"/>
      <c r="T8290" s="505"/>
      <c r="U8290" s="505"/>
      <c r="V8290" s="505"/>
      <c r="W8290" s="505"/>
    </row>
    <row r="8291" spans="19:23" ht="12">
      <c r="S8291" s="505"/>
      <c r="T8291" s="505"/>
      <c r="U8291" s="505"/>
      <c r="V8291" s="505"/>
      <c r="W8291" s="505"/>
    </row>
    <row r="8292" spans="19:23" ht="12">
      <c r="S8292" s="505"/>
      <c r="T8292" s="505"/>
      <c r="U8292" s="505"/>
      <c r="V8292" s="505"/>
      <c r="W8292" s="505"/>
    </row>
    <row r="8293" spans="19:23" ht="12">
      <c r="S8293" s="505"/>
      <c r="T8293" s="505"/>
      <c r="U8293" s="505"/>
      <c r="V8293" s="505"/>
      <c r="W8293" s="505"/>
    </row>
    <row r="8294" spans="19:23" ht="12">
      <c r="S8294" s="505"/>
      <c r="T8294" s="505"/>
      <c r="U8294" s="505"/>
      <c r="V8294" s="505"/>
      <c r="W8294" s="505"/>
    </row>
    <row r="8295" spans="19:23" ht="12">
      <c r="S8295" s="505"/>
      <c r="T8295" s="505"/>
      <c r="U8295" s="505"/>
      <c r="V8295" s="505"/>
      <c r="W8295" s="505"/>
    </row>
    <row r="8296" spans="19:23" ht="12">
      <c r="S8296" s="505"/>
      <c r="T8296" s="505"/>
      <c r="U8296" s="505"/>
      <c r="V8296" s="505"/>
      <c r="W8296" s="505"/>
    </row>
    <row r="8297" spans="19:23" ht="12">
      <c r="S8297" s="505"/>
      <c r="T8297" s="505"/>
      <c r="U8297" s="505"/>
      <c r="V8297" s="505"/>
      <c r="W8297" s="505"/>
    </row>
    <row r="8298" spans="19:23" ht="12">
      <c r="S8298" s="505"/>
      <c r="T8298" s="505"/>
      <c r="U8298" s="505"/>
      <c r="V8298" s="505"/>
      <c r="W8298" s="505"/>
    </row>
    <row r="8299" spans="19:23" ht="12">
      <c r="S8299" s="505"/>
      <c r="T8299" s="505"/>
      <c r="U8299" s="505"/>
      <c r="V8299" s="505"/>
      <c r="W8299" s="505"/>
    </row>
    <row r="8300" spans="19:23" ht="12">
      <c r="S8300" s="505"/>
      <c r="T8300" s="505"/>
      <c r="U8300" s="505"/>
      <c r="V8300" s="505"/>
      <c r="W8300" s="505"/>
    </row>
    <row r="8301" spans="19:23" ht="12">
      <c r="S8301" s="505"/>
      <c r="T8301" s="505"/>
      <c r="U8301" s="505"/>
      <c r="V8301" s="505"/>
      <c r="W8301" s="505"/>
    </row>
    <row r="8302" spans="19:23" ht="12">
      <c r="S8302" s="505"/>
      <c r="T8302" s="505"/>
      <c r="U8302" s="505"/>
      <c r="V8302" s="505"/>
      <c r="W8302" s="505"/>
    </row>
    <row r="8303" spans="19:23" ht="12">
      <c r="S8303" s="505"/>
      <c r="T8303" s="505"/>
      <c r="U8303" s="505"/>
      <c r="V8303" s="505"/>
      <c r="W8303" s="505"/>
    </row>
    <row r="8304" spans="19:23" ht="12">
      <c r="S8304" s="505"/>
      <c r="T8304" s="505"/>
      <c r="U8304" s="505"/>
      <c r="V8304" s="505"/>
      <c r="W8304" s="505"/>
    </row>
    <row r="8305" spans="19:23" ht="12">
      <c r="S8305" s="505"/>
      <c r="T8305" s="505"/>
      <c r="U8305" s="505"/>
      <c r="V8305" s="505"/>
      <c r="W8305" s="505"/>
    </row>
    <row r="8306" spans="19:23" ht="12">
      <c r="S8306" s="505"/>
      <c r="T8306" s="505"/>
      <c r="U8306" s="505"/>
      <c r="V8306" s="505"/>
      <c r="W8306" s="505"/>
    </row>
    <row r="8307" spans="19:23" ht="12">
      <c r="S8307" s="505"/>
      <c r="T8307" s="505"/>
      <c r="U8307" s="505"/>
      <c r="V8307" s="505"/>
      <c r="W8307" s="505"/>
    </row>
    <row r="8308" spans="19:23" ht="12">
      <c r="S8308" s="505"/>
      <c r="T8308" s="505"/>
      <c r="U8308" s="505"/>
      <c r="V8308" s="505"/>
      <c r="W8308" s="505"/>
    </row>
    <row r="8309" spans="19:23" ht="12">
      <c r="S8309" s="505"/>
      <c r="T8309" s="505"/>
      <c r="U8309" s="505"/>
      <c r="V8309" s="505"/>
      <c r="W8309" s="505"/>
    </row>
    <row r="8310" spans="19:23" ht="12">
      <c r="S8310" s="505"/>
      <c r="T8310" s="505"/>
      <c r="U8310" s="505"/>
      <c r="V8310" s="505"/>
      <c r="W8310" s="505"/>
    </row>
    <row r="8311" spans="19:23" ht="12">
      <c r="S8311" s="505"/>
      <c r="T8311" s="505"/>
      <c r="U8311" s="505"/>
      <c r="V8311" s="505"/>
      <c r="W8311" s="505"/>
    </row>
    <row r="8312" spans="19:23" ht="12">
      <c r="S8312" s="505"/>
      <c r="T8312" s="505"/>
      <c r="U8312" s="505"/>
      <c r="V8312" s="505"/>
      <c r="W8312" s="505"/>
    </row>
    <row r="8313" spans="19:23" ht="12">
      <c r="S8313" s="505"/>
      <c r="T8313" s="505"/>
      <c r="U8313" s="505"/>
      <c r="V8313" s="505"/>
      <c r="W8313" s="505"/>
    </row>
    <row r="8314" spans="19:23" ht="12">
      <c r="S8314" s="505"/>
      <c r="T8314" s="505"/>
      <c r="U8314" s="505"/>
      <c r="V8314" s="505"/>
      <c r="W8314" s="505"/>
    </row>
    <row r="8315" spans="19:23" ht="12">
      <c r="S8315" s="505"/>
      <c r="T8315" s="505"/>
      <c r="U8315" s="505"/>
      <c r="V8315" s="505"/>
      <c r="W8315" s="505"/>
    </row>
    <row r="8316" spans="19:23" ht="12">
      <c r="S8316" s="505"/>
      <c r="T8316" s="505"/>
      <c r="U8316" s="505"/>
      <c r="V8316" s="505"/>
      <c r="W8316" s="505"/>
    </row>
    <row r="8317" spans="19:23" ht="12">
      <c r="S8317" s="505"/>
      <c r="T8317" s="505"/>
      <c r="U8317" s="505"/>
      <c r="V8317" s="505"/>
      <c r="W8317" s="505"/>
    </row>
    <row r="8318" spans="19:23" ht="12">
      <c r="S8318" s="505"/>
      <c r="T8318" s="505"/>
      <c r="U8318" s="505"/>
      <c r="V8318" s="505"/>
      <c r="W8318" s="505"/>
    </row>
    <row r="8319" spans="19:23" ht="12">
      <c r="S8319" s="505"/>
      <c r="T8319" s="505"/>
      <c r="U8319" s="505"/>
      <c r="V8319" s="505"/>
      <c r="W8319" s="505"/>
    </row>
    <row r="8320" spans="19:23" ht="12">
      <c r="S8320" s="505"/>
      <c r="T8320" s="505"/>
      <c r="U8320" s="505"/>
      <c r="V8320" s="505"/>
      <c r="W8320" s="505"/>
    </row>
    <row r="8321" spans="19:23" ht="12">
      <c r="S8321" s="505"/>
      <c r="T8321" s="505"/>
      <c r="U8321" s="505"/>
      <c r="V8321" s="505"/>
      <c r="W8321" s="505"/>
    </row>
    <row r="8322" spans="19:23" ht="12">
      <c r="S8322" s="505"/>
      <c r="T8322" s="505"/>
      <c r="U8322" s="505"/>
      <c r="V8322" s="505"/>
      <c r="W8322" s="505"/>
    </row>
    <row r="8323" spans="19:23" ht="12">
      <c r="S8323" s="505"/>
      <c r="T8323" s="505"/>
      <c r="U8323" s="505"/>
      <c r="V8323" s="505"/>
      <c r="W8323" s="505"/>
    </row>
    <row r="8324" spans="19:23" ht="12">
      <c r="S8324" s="505"/>
      <c r="T8324" s="505"/>
      <c r="U8324" s="505"/>
      <c r="V8324" s="505"/>
      <c r="W8324" s="505"/>
    </row>
    <row r="8325" spans="19:23" ht="12">
      <c r="S8325" s="505"/>
      <c r="T8325" s="505"/>
      <c r="U8325" s="505"/>
      <c r="V8325" s="505"/>
      <c r="W8325" s="505"/>
    </row>
    <row r="8326" spans="19:23" ht="12">
      <c r="S8326" s="505"/>
      <c r="T8326" s="505"/>
      <c r="U8326" s="505"/>
      <c r="V8326" s="505"/>
      <c r="W8326" s="505"/>
    </row>
    <row r="8327" spans="19:23" ht="12">
      <c r="S8327" s="505"/>
      <c r="T8327" s="505"/>
      <c r="U8327" s="505"/>
      <c r="V8327" s="505"/>
      <c r="W8327" s="505"/>
    </row>
    <row r="8328" spans="19:23" ht="12">
      <c r="S8328" s="505"/>
      <c r="T8328" s="505"/>
      <c r="U8328" s="505"/>
      <c r="V8328" s="505"/>
      <c r="W8328" s="505"/>
    </row>
    <row r="8329" spans="19:23" ht="12">
      <c r="S8329" s="505"/>
      <c r="T8329" s="505"/>
      <c r="U8329" s="505"/>
      <c r="V8329" s="505"/>
      <c r="W8329" s="505"/>
    </row>
    <row r="8330" spans="19:23" ht="12">
      <c r="S8330" s="505"/>
      <c r="T8330" s="505"/>
      <c r="U8330" s="505"/>
      <c r="V8330" s="505"/>
      <c r="W8330" s="505"/>
    </row>
    <row r="8331" spans="19:23" ht="12">
      <c r="S8331" s="505"/>
      <c r="T8331" s="505"/>
      <c r="U8331" s="505"/>
      <c r="V8331" s="505"/>
      <c r="W8331" s="505"/>
    </row>
    <row r="8332" spans="19:23" ht="12">
      <c r="S8332" s="505"/>
      <c r="T8332" s="505"/>
      <c r="U8332" s="505"/>
      <c r="V8332" s="505"/>
      <c r="W8332" s="505"/>
    </row>
    <row r="8333" spans="19:23" ht="12">
      <c r="S8333" s="505"/>
      <c r="T8333" s="505"/>
      <c r="U8333" s="505"/>
      <c r="V8333" s="505"/>
      <c r="W8333" s="505"/>
    </row>
    <row r="8334" spans="19:23" ht="12">
      <c r="S8334" s="505"/>
      <c r="T8334" s="505"/>
      <c r="U8334" s="505"/>
      <c r="V8334" s="505"/>
      <c r="W8334" s="505"/>
    </row>
    <row r="8335" spans="19:23" ht="12">
      <c r="S8335" s="505"/>
      <c r="T8335" s="505"/>
      <c r="U8335" s="505"/>
      <c r="V8335" s="505"/>
      <c r="W8335" s="505"/>
    </row>
    <row r="8336" spans="19:23" ht="12">
      <c r="S8336" s="505"/>
      <c r="T8336" s="505"/>
      <c r="U8336" s="505"/>
      <c r="V8336" s="505"/>
      <c r="W8336" s="505"/>
    </row>
    <row r="8337" spans="19:23" ht="12">
      <c r="S8337" s="505"/>
      <c r="T8337" s="505"/>
      <c r="U8337" s="505"/>
      <c r="V8337" s="505"/>
      <c r="W8337" s="505"/>
    </row>
    <row r="8338" spans="19:23" ht="12">
      <c r="S8338" s="505"/>
      <c r="T8338" s="505"/>
      <c r="U8338" s="505"/>
      <c r="V8338" s="505"/>
      <c r="W8338" s="505"/>
    </row>
    <row r="8339" spans="19:23" ht="12">
      <c r="S8339" s="505"/>
      <c r="T8339" s="505"/>
      <c r="U8339" s="505"/>
      <c r="V8339" s="505"/>
      <c r="W8339" s="505"/>
    </row>
    <row r="8340" spans="19:23" ht="12">
      <c r="S8340" s="505"/>
      <c r="T8340" s="505"/>
      <c r="U8340" s="505"/>
      <c r="V8340" s="505"/>
      <c r="W8340" s="505"/>
    </row>
    <row r="8341" spans="19:23" ht="12">
      <c r="S8341" s="505"/>
      <c r="T8341" s="505"/>
      <c r="U8341" s="505"/>
      <c r="V8341" s="505"/>
      <c r="W8341" s="505"/>
    </row>
    <row r="8342" spans="19:23" ht="12">
      <c r="S8342" s="505"/>
      <c r="T8342" s="505"/>
      <c r="U8342" s="505"/>
      <c r="V8342" s="505"/>
      <c r="W8342" s="505"/>
    </row>
    <row r="8343" spans="19:23" ht="12">
      <c r="S8343" s="505"/>
      <c r="T8343" s="505"/>
      <c r="U8343" s="505"/>
      <c r="V8343" s="505"/>
      <c r="W8343" s="505"/>
    </row>
    <row r="8344" spans="19:23" ht="12">
      <c r="S8344" s="505"/>
      <c r="T8344" s="505"/>
      <c r="U8344" s="505"/>
      <c r="V8344" s="505"/>
      <c r="W8344" s="505"/>
    </row>
    <row r="8345" spans="19:23" ht="12">
      <c r="S8345" s="505"/>
      <c r="T8345" s="505"/>
      <c r="U8345" s="505"/>
      <c r="V8345" s="505"/>
      <c r="W8345" s="505"/>
    </row>
    <row r="8346" spans="19:23" ht="12">
      <c r="S8346" s="505"/>
      <c r="T8346" s="505"/>
      <c r="U8346" s="505"/>
      <c r="V8346" s="505"/>
      <c r="W8346" s="505"/>
    </row>
    <row r="8347" spans="19:23" ht="12">
      <c r="S8347" s="505"/>
      <c r="T8347" s="505"/>
      <c r="U8347" s="505"/>
      <c r="V8347" s="505"/>
      <c r="W8347" s="505"/>
    </row>
    <row r="8348" spans="19:23" ht="12">
      <c r="S8348" s="505"/>
      <c r="T8348" s="505"/>
      <c r="U8348" s="505"/>
      <c r="V8348" s="505"/>
      <c r="W8348" s="505"/>
    </row>
    <row r="8349" spans="19:23" ht="12">
      <c r="S8349" s="505"/>
      <c r="T8349" s="505"/>
      <c r="U8349" s="505"/>
      <c r="V8349" s="505"/>
      <c r="W8349" s="505"/>
    </row>
    <row r="8350" spans="19:23" ht="12">
      <c r="S8350" s="505"/>
      <c r="T8350" s="505"/>
      <c r="U8350" s="505"/>
      <c r="V8350" s="505"/>
      <c r="W8350" s="505"/>
    </row>
    <row r="8351" spans="19:23" ht="12">
      <c r="S8351" s="505"/>
      <c r="T8351" s="505"/>
      <c r="U8351" s="505"/>
      <c r="V8351" s="505"/>
      <c r="W8351" s="505"/>
    </row>
    <row r="8352" spans="19:23" ht="12">
      <c r="S8352" s="505"/>
      <c r="T8352" s="505"/>
      <c r="U8352" s="505"/>
      <c r="V8352" s="505"/>
      <c r="W8352" s="505"/>
    </row>
    <row r="8353" spans="19:23" ht="12">
      <c r="S8353" s="505"/>
      <c r="T8353" s="505"/>
      <c r="U8353" s="505"/>
      <c r="V8353" s="505"/>
      <c r="W8353" s="505"/>
    </row>
    <row r="8354" spans="19:23" ht="12">
      <c r="S8354" s="505"/>
      <c r="T8354" s="505"/>
      <c r="U8354" s="505"/>
      <c r="V8354" s="505"/>
      <c r="W8354" s="505"/>
    </row>
    <row r="8355" spans="19:23" ht="12">
      <c r="S8355" s="505"/>
      <c r="T8355" s="505"/>
      <c r="U8355" s="505"/>
      <c r="V8355" s="505"/>
      <c r="W8355" s="505"/>
    </row>
    <row r="8356" spans="19:23" ht="12">
      <c r="S8356" s="505"/>
      <c r="T8356" s="505"/>
      <c r="U8356" s="505"/>
      <c r="V8356" s="505"/>
      <c r="W8356" s="505"/>
    </row>
    <row r="8357" spans="19:23" ht="12">
      <c r="S8357" s="505"/>
      <c r="T8357" s="505"/>
      <c r="U8357" s="505"/>
      <c r="V8357" s="505"/>
      <c r="W8357" s="505"/>
    </row>
    <row r="8358" spans="19:23" ht="12">
      <c r="S8358" s="505"/>
      <c r="T8358" s="505"/>
      <c r="U8358" s="505"/>
      <c r="V8358" s="505"/>
      <c r="W8358" s="505"/>
    </row>
    <row r="8359" spans="19:23" ht="12">
      <c r="S8359" s="505"/>
      <c r="T8359" s="505"/>
      <c r="U8359" s="505"/>
      <c r="V8359" s="505"/>
      <c r="W8359" s="505"/>
    </row>
    <row r="8360" spans="19:23" ht="12">
      <c r="S8360" s="505"/>
      <c r="T8360" s="505"/>
      <c r="U8360" s="505"/>
      <c r="V8360" s="505"/>
      <c r="W8360" s="505"/>
    </row>
    <row r="8361" spans="19:23" ht="12">
      <c r="S8361" s="505"/>
      <c r="T8361" s="505"/>
      <c r="U8361" s="505"/>
      <c r="V8361" s="505"/>
      <c r="W8361" s="505"/>
    </row>
    <row r="8362" spans="19:23" ht="12">
      <c r="S8362" s="505"/>
      <c r="T8362" s="505"/>
      <c r="U8362" s="505"/>
      <c r="V8362" s="505"/>
      <c r="W8362" s="505"/>
    </row>
    <row r="8363" spans="19:23" ht="12">
      <c r="S8363" s="505"/>
      <c r="T8363" s="505"/>
      <c r="U8363" s="505"/>
      <c r="V8363" s="505"/>
      <c r="W8363" s="505"/>
    </row>
    <row r="8364" spans="19:23" ht="12">
      <c r="S8364" s="505"/>
      <c r="T8364" s="505"/>
      <c r="U8364" s="505"/>
      <c r="V8364" s="505"/>
      <c r="W8364" s="505"/>
    </row>
    <row r="8365" spans="19:23" ht="12">
      <c r="S8365" s="505"/>
      <c r="T8365" s="505"/>
      <c r="U8365" s="505"/>
      <c r="V8365" s="505"/>
      <c r="W8365" s="505"/>
    </row>
    <row r="8366" spans="19:23" ht="12">
      <c r="S8366" s="505"/>
      <c r="T8366" s="505"/>
      <c r="U8366" s="505"/>
      <c r="V8366" s="505"/>
      <c r="W8366" s="505"/>
    </row>
    <row r="8367" spans="19:23" ht="12">
      <c r="S8367" s="505"/>
      <c r="T8367" s="505"/>
      <c r="U8367" s="505"/>
      <c r="V8367" s="505"/>
      <c r="W8367" s="505"/>
    </row>
    <row r="8368" spans="19:23" ht="12">
      <c r="S8368" s="505"/>
      <c r="T8368" s="505"/>
      <c r="U8368" s="505"/>
      <c r="V8368" s="505"/>
      <c r="W8368" s="505"/>
    </row>
    <row r="8369" spans="19:23" ht="12">
      <c r="S8369" s="505"/>
      <c r="T8369" s="505"/>
      <c r="U8369" s="505"/>
      <c r="V8369" s="505"/>
      <c r="W8369" s="505"/>
    </row>
    <row r="8370" spans="19:23" ht="12">
      <c r="S8370" s="505"/>
      <c r="T8370" s="505"/>
      <c r="U8370" s="505"/>
      <c r="V8370" s="505"/>
      <c r="W8370" s="505"/>
    </row>
    <row r="8371" spans="19:23" ht="12">
      <c r="S8371" s="505"/>
      <c r="T8371" s="505"/>
      <c r="U8371" s="505"/>
      <c r="V8371" s="505"/>
      <c r="W8371" s="505"/>
    </row>
    <row r="8372" spans="19:23" ht="12">
      <c r="S8372" s="505"/>
      <c r="T8372" s="505"/>
      <c r="U8372" s="505"/>
      <c r="V8372" s="505"/>
      <c r="W8372" s="505"/>
    </row>
    <row r="8373" spans="19:23" ht="12">
      <c r="S8373" s="505"/>
      <c r="T8373" s="505"/>
      <c r="U8373" s="505"/>
      <c r="V8373" s="505"/>
      <c r="W8373" s="505"/>
    </row>
    <row r="8374" spans="19:23" ht="12">
      <c r="S8374" s="505"/>
      <c r="T8374" s="505"/>
      <c r="U8374" s="505"/>
      <c r="V8374" s="505"/>
      <c r="W8374" s="505"/>
    </row>
    <row r="8375" spans="19:23" ht="12">
      <c r="S8375" s="505"/>
      <c r="T8375" s="505"/>
      <c r="U8375" s="505"/>
      <c r="V8375" s="505"/>
      <c r="W8375" s="505"/>
    </row>
    <row r="8376" spans="19:23" ht="12">
      <c r="S8376" s="505"/>
      <c r="T8376" s="505"/>
      <c r="U8376" s="505"/>
      <c r="V8376" s="505"/>
      <c r="W8376" s="505"/>
    </row>
    <row r="8377" spans="19:23" ht="12">
      <c r="S8377" s="505"/>
      <c r="T8377" s="505"/>
      <c r="U8377" s="505"/>
      <c r="V8377" s="505"/>
      <c r="W8377" s="505"/>
    </row>
    <row r="8378" spans="19:23" ht="12">
      <c r="S8378" s="505"/>
      <c r="T8378" s="505"/>
      <c r="U8378" s="505"/>
      <c r="V8378" s="505"/>
      <c r="W8378" s="505"/>
    </row>
    <row r="8379" spans="19:23" ht="12">
      <c r="S8379" s="505"/>
      <c r="T8379" s="505"/>
      <c r="U8379" s="505"/>
      <c r="V8379" s="505"/>
      <c r="W8379" s="505"/>
    </row>
    <row r="8380" spans="19:23" ht="12">
      <c r="S8380" s="505"/>
      <c r="T8380" s="505"/>
      <c r="U8380" s="505"/>
      <c r="V8380" s="505"/>
      <c r="W8380" s="505"/>
    </row>
    <row r="8381" spans="19:23" ht="12">
      <c r="S8381" s="505"/>
      <c r="T8381" s="505"/>
      <c r="U8381" s="505"/>
      <c r="V8381" s="505"/>
      <c r="W8381" s="505"/>
    </row>
    <row r="8382" spans="19:23" ht="12">
      <c r="S8382" s="505"/>
      <c r="T8382" s="505"/>
      <c r="U8382" s="505"/>
      <c r="V8382" s="505"/>
      <c r="W8382" s="505"/>
    </row>
    <row r="8383" spans="19:23" ht="12">
      <c r="S8383" s="505"/>
      <c r="T8383" s="505"/>
      <c r="U8383" s="505"/>
      <c r="V8383" s="505"/>
      <c r="W8383" s="505"/>
    </row>
    <row r="8384" spans="19:23" ht="12">
      <c r="S8384" s="505"/>
      <c r="T8384" s="505"/>
      <c r="U8384" s="505"/>
      <c r="V8384" s="505"/>
      <c r="W8384" s="505"/>
    </row>
    <row r="8385" spans="19:23" ht="12">
      <c r="S8385" s="505"/>
      <c r="T8385" s="505"/>
      <c r="U8385" s="505"/>
      <c r="V8385" s="505"/>
      <c r="W8385" s="505"/>
    </row>
    <row r="8386" spans="19:23" ht="12">
      <c r="S8386" s="505"/>
      <c r="T8386" s="505"/>
      <c r="U8386" s="505"/>
      <c r="V8386" s="505"/>
      <c r="W8386" s="505"/>
    </row>
    <row r="8387" spans="19:23" ht="12">
      <c r="S8387" s="505"/>
      <c r="T8387" s="505"/>
      <c r="U8387" s="505"/>
      <c r="V8387" s="505"/>
      <c r="W8387" s="505"/>
    </row>
    <row r="8388" spans="19:23" ht="12">
      <c r="S8388" s="505"/>
      <c r="T8388" s="505"/>
      <c r="U8388" s="505"/>
      <c r="V8388" s="505"/>
      <c r="W8388" s="505"/>
    </row>
    <row r="8389" spans="19:23" ht="12">
      <c r="S8389" s="505"/>
      <c r="T8389" s="505"/>
      <c r="U8389" s="505"/>
      <c r="V8389" s="505"/>
      <c r="W8389" s="505"/>
    </row>
    <row r="8390" spans="19:23" ht="12">
      <c r="S8390" s="505"/>
      <c r="T8390" s="505"/>
      <c r="U8390" s="505"/>
      <c r="V8390" s="505"/>
      <c r="W8390" s="505"/>
    </row>
    <row r="8391" spans="19:23" ht="12">
      <c r="S8391" s="505"/>
      <c r="T8391" s="505"/>
      <c r="U8391" s="505"/>
      <c r="V8391" s="505"/>
      <c r="W8391" s="505"/>
    </row>
    <row r="8392" spans="19:23" ht="12">
      <c r="S8392" s="505"/>
      <c r="T8392" s="505"/>
      <c r="U8392" s="505"/>
      <c r="V8392" s="505"/>
      <c r="W8392" s="505"/>
    </row>
    <row r="8393" spans="19:23" ht="12">
      <c r="S8393" s="505"/>
      <c r="T8393" s="505"/>
      <c r="U8393" s="505"/>
      <c r="V8393" s="505"/>
      <c r="W8393" s="505"/>
    </row>
    <row r="8394" spans="19:23" ht="12">
      <c r="S8394" s="505"/>
      <c r="T8394" s="505"/>
      <c r="U8394" s="505"/>
      <c r="V8394" s="505"/>
      <c r="W8394" s="505"/>
    </row>
    <row r="8395" spans="19:23" ht="12">
      <c r="S8395" s="505"/>
      <c r="T8395" s="505"/>
      <c r="U8395" s="505"/>
      <c r="V8395" s="505"/>
      <c r="W8395" s="505"/>
    </row>
    <row r="8396" spans="19:23" ht="12">
      <c r="S8396" s="505"/>
      <c r="T8396" s="505"/>
      <c r="U8396" s="505"/>
      <c r="V8396" s="505"/>
      <c r="W8396" s="505"/>
    </row>
    <row r="8397" spans="19:23" ht="12">
      <c r="S8397" s="505"/>
      <c r="T8397" s="505"/>
      <c r="U8397" s="505"/>
      <c r="V8397" s="505"/>
      <c r="W8397" s="505"/>
    </row>
    <row r="8398" spans="19:23" ht="12">
      <c r="S8398" s="505"/>
      <c r="T8398" s="505"/>
      <c r="U8398" s="505"/>
      <c r="V8398" s="505"/>
      <c r="W8398" s="505"/>
    </row>
    <row r="8399" spans="19:23" ht="12">
      <c r="S8399" s="505"/>
      <c r="T8399" s="505"/>
      <c r="U8399" s="505"/>
      <c r="V8399" s="505"/>
      <c r="W8399" s="505"/>
    </row>
    <row r="8400" spans="19:23" ht="12">
      <c r="S8400" s="505"/>
      <c r="T8400" s="505"/>
      <c r="U8400" s="505"/>
      <c r="V8400" s="505"/>
      <c r="W8400" s="505"/>
    </row>
    <row r="8401" spans="19:23" ht="12">
      <c r="S8401" s="505"/>
      <c r="T8401" s="505"/>
      <c r="U8401" s="505"/>
      <c r="V8401" s="505"/>
      <c r="W8401" s="505"/>
    </row>
    <row r="8402" spans="19:23" ht="12">
      <c r="S8402" s="505"/>
      <c r="T8402" s="505"/>
      <c r="U8402" s="505"/>
      <c r="V8402" s="505"/>
      <c r="W8402" s="505"/>
    </row>
    <row r="8403" spans="19:23" ht="12">
      <c r="S8403" s="505"/>
      <c r="T8403" s="505"/>
      <c r="U8403" s="505"/>
      <c r="V8403" s="505"/>
      <c r="W8403" s="505"/>
    </row>
    <row r="8404" spans="19:23" ht="12">
      <c r="S8404" s="505"/>
      <c r="T8404" s="505"/>
      <c r="U8404" s="505"/>
      <c r="V8404" s="505"/>
      <c r="W8404" s="505"/>
    </row>
    <row r="8405" spans="19:23" ht="12">
      <c r="S8405" s="505"/>
      <c r="T8405" s="505"/>
      <c r="U8405" s="505"/>
      <c r="V8405" s="505"/>
      <c r="W8405" s="505"/>
    </row>
    <row r="8406" spans="19:23" ht="12">
      <c r="S8406" s="505"/>
      <c r="T8406" s="505"/>
      <c r="U8406" s="505"/>
      <c r="V8406" s="505"/>
      <c r="W8406" s="505"/>
    </row>
    <row r="8407" spans="19:23" ht="12">
      <c r="S8407" s="505"/>
      <c r="T8407" s="505"/>
      <c r="U8407" s="505"/>
      <c r="V8407" s="505"/>
      <c r="W8407" s="505"/>
    </row>
    <row r="8408" spans="19:23" ht="12">
      <c r="S8408" s="505"/>
      <c r="T8408" s="505"/>
      <c r="U8408" s="505"/>
      <c r="V8408" s="505"/>
      <c r="W8408" s="505"/>
    </row>
    <row r="8409" spans="19:23" ht="12">
      <c r="S8409" s="505"/>
      <c r="T8409" s="505"/>
      <c r="U8409" s="505"/>
      <c r="V8409" s="505"/>
      <c r="W8409" s="505"/>
    </row>
    <row r="8410" spans="19:23" ht="12">
      <c r="S8410" s="505"/>
      <c r="T8410" s="505"/>
      <c r="U8410" s="505"/>
      <c r="V8410" s="505"/>
      <c r="W8410" s="505"/>
    </row>
    <row r="8411" spans="19:23" ht="12">
      <c r="S8411" s="505"/>
      <c r="T8411" s="505"/>
      <c r="U8411" s="505"/>
      <c r="V8411" s="505"/>
      <c r="W8411" s="505"/>
    </row>
    <row r="8412" spans="19:23" ht="12">
      <c r="S8412" s="505"/>
      <c r="T8412" s="505"/>
      <c r="U8412" s="505"/>
      <c r="V8412" s="505"/>
      <c r="W8412" s="505"/>
    </row>
    <row r="8413" spans="19:23" ht="12">
      <c r="S8413" s="505"/>
      <c r="T8413" s="505"/>
      <c r="U8413" s="505"/>
      <c r="V8413" s="505"/>
      <c r="W8413" s="505"/>
    </row>
    <row r="8414" spans="19:23" ht="12">
      <c r="S8414" s="505"/>
      <c r="T8414" s="505"/>
      <c r="U8414" s="505"/>
      <c r="V8414" s="505"/>
      <c r="W8414" s="505"/>
    </row>
    <row r="8415" spans="19:23" ht="12">
      <c r="S8415" s="505"/>
      <c r="T8415" s="505"/>
      <c r="U8415" s="505"/>
      <c r="V8415" s="505"/>
      <c r="W8415" s="505"/>
    </row>
    <row r="8416" spans="19:23" ht="12">
      <c r="S8416" s="505"/>
      <c r="T8416" s="505"/>
      <c r="U8416" s="505"/>
      <c r="V8416" s="505"/>
      <c r="W8416" s="505"/>
    </row>
    <row r="8417" spans="19:23" ht="12">
      <c r="S8417" s="505"/>
      <c r="T8417" s="505"/>
      <c r="U8417" s="505"/>
      <c r="V8417" s="505"/>
      <c r="W8417" s="505"/>
    </row>
    <row r="8418" spans="19:23" ht="12">
      <c r="S8418" s="505"/>
      <c r="T8418" s="505"/>
      <c r="U8418" s="505"/>
      <c r="V8418" s="505"/>
      <c r="W8418" s="505"/>
    </row>
    <row r="8419" spans="19:23" ht="12">
      <c r="S8419" s="505"/>
      <c r="T8419" s="505"/>
      <c r="U8419" s="505"/>
      <c r="V8419" s="505"/>
      <c r="W8419" s="505"/>
    </row>
    <row r="8420" spans="19:23" ht="12">
      <c r="S8420" s="505"/>
      <c r="T8420" s="505"/>
      <c r="U8420" s="505"/>
      <c r="V8420" s="505"/>
      <c r="W8420" s="505"/>
    </row>
    <row r="8421" spans="19:23" ht="12">
      <c r="S8421" s="505"/>
      <c r="T8421" s="505"/>
      <c r="U8421" s="505"/>
      <c r="V8421" s="505"/>
      <c r="W8421" s="505"/>
    </row>
    <row r="8422" spans="19:23" ht="12">
      <c r="S8422" s="505"/>
      <c r="T8422" s="505"/>
      <c r="U8422" s="505"/>
      <c r="V8422" s="505"/>
      <c r="W8422" s="505"/>
    </row>
    <row r="8423" spans="19:23" ht="12">
      <c r="S8423" s="505"/>
      <c r="T8423" s="505"/>
      <c r="U8423" s="505"/>
      <c r="V8423" s="505"/>
      <c r="W8423" s="505"/>
    </row>
    <row r="8424" spans="19:23" ht="12">
      <c r="S8424" s="505"/>
      <c r="T8424" s="505"/>
      <c r="U8424" s="505"/>
      <c r="V8424" s="505"/>
      <c r="W8424" s="505"/>
    </row>
    <row r="8425" spans="19:23" ht="12">
      <c r="S8425" s="505"/>
      <c r="T8425" s="505"/>
      <c r="U8425" s="505"/>
      <c r="V8425" s="505"/>
      <c r="W8425" s="505"/>
    </row>
    <row r="8426" spans="19:23" ht="12">
      <c r="S8426" s="505"/>
      <c r="T8426" s="505"/>
      <c r="U8426" s="505"/>
      <c r="V8426" s="505"/>
      <c r="W8426" s="505"/>
    </row>
    <row r="8427" spans="19:23" ht="12">
      <c r="S8427" s="505"/>
      <c r="T8427" s="505"/>
      <c r="U8427" s="505"/>
      <c r="V8427" s="505"/>
      <c r="W8427" s="505"/>
    </row>
    <row r="8428" spans="19:23" ht="12">
      <c r="S8428" s="505"/>
      <c r="T8428" s="505"/>
      <c r="U8428" s="505"/>
      <c r="V8428" s="505"/>
      <c r="W8428" s="505"/>
    </row>
    <row r="8429" spans="19:23" ht="12">
      <c r="S8429" s="505"/>
      <c r="T8429" s="505"/>
      <c r="U8429" s="505"/>
      <c r="V8429" s="505"/>
      <c r="W8429" s="505"/>
    </row>
    <row r="8430" spans="19:23" ht="12">
      <c r="S8430" s="505"/>
      <c r="T8430" s="505"/>
      <c r="U8430" s="505"/>
      <c r="V8430" s="505"/>
      <c r="W8430" s="505"/>
    </row>
    <row r="8431" spans="19:23" ht="12">
      <c r="S8431" s="505"/>
      <c r="T8431" s="505"/>
      <c r="U8431" s="505"/>
      <c r="V8431" s="505"/>
      <c r="W8431" s="505"/>
    </row>
    <row r="8432" spans="19:23" ht="12">
      <c r="S8432" s="505"/>
      <c r="T8432" s="505"/>
      <c r="U8432" s="505"/>
      <c r="V8432" s="505"/>
      <c r="W8432" s="505"/>
    </row>
    <row r="8433" spans="19:23" ht="12">
      <c r="S8433" s="505"/>
      <c r="T8433" s="505"/>
      <c r="U8433" s="505"/>
      <c r="V8433" s="505"/>
      <c r="W8433" s="505"/>
    </row>
    <row r="8434" spans="19:23" ht="12">
      <c r="S8434" s="505"/>
      <c r="T8434" s="505"/>
      <c r="U8434" s="505"/>
      <c r="V8434" s="505"/>
      <c r="W8434" s="505"/>
    </row>
    <row r="8435" spans="19:23" ht="12">
      <c r="S8435" s="505"/>
      <c r="T8435" s="505"/>
      <c r="U8435" s="505"/>
      <c r="V8435" s="505"/>
      <c r="W8435" s="505"/>
    </row>
    <row r="8436" spans="19:23" ht="12">
      <c r="S8436" s="505"/>
      <c r="T8436" s="505"/>
      <c r="U8436" s="505"/>
      <c r="V8436" s="505"/>
      <c r="W8436" s="505"/>
    </row>
    <row r="8437" spans="19:23" ht="12">
      <c r="S8437" s="505"/>
      <c r="T8437" s="505"/>
      <c r="U8437" s="505"/>
      <c r="V8437" s="505"/>
      <c r="W8437" s="505"/>
    </row>
    <row r="8438" spans="19:23" ht="12">
      <c r="S8438" s="505"/>
      <c r="T8438" s="505"/>
      <c r="U8438" s="505"/>
      <c r="V8438" s="505"/>
      <c r="W8438" s="505"/>
    </row>
    <row r="8439" spans="19:23" ht="12">
      <c r="S8439" s="505"/>
      <c r="T8439" s="505"/>
      <c r="U8439" s="505"/>
      <c r="V8439" s="505"/>
      <c r="W8439" s="505"/>
    </row>
    <row r="8440" spans="19:23" ht="12">
      <c r="S8440" s="505"/>
      <c r="T8440" s="505"/>
      <c r="U8440" s="505"/>
      <c r="V8440" s="505"/>
      <c r="W8440" s="505"/>
    </row>
    <row r="8441" spans="19:23" ht="12">
      <c r="S8441" s="505"/>
      <c r="T8441" s="505"/>
      <c r="U8441" s="505"/>
      <c r="V8441" s="505"/>
      <c r="W8441" s="505"/>
    </row>
    <row r="8442" spans="19:23" ht="12">
      <c r="S8442" s="505"/>
      <c r="T8442" s="505"/>
      <c r="U8442" s="505"/>
      <c r="V8442" s="505"/>
      <c r="W8442" s="505"/>
    </row>
    <row r="8443" spans="19:23" ht="12">
      <c r="S8443" s="505"/>
      <c r="T8443" s="505"/>
      <c r="U8443" s="505"/>
      <c r="V8443" s="505"/>
      <c r="W8443" s="505"/>
    </row>
    <row r="8444" spans="19:23" ht="12">
      <c r="S8444" s="505"/>
      <c r="T8444" s="505"/>
      <c r="U8444" s="505"/>
      <c r="V8444" s="505"/>
      <c r="W8444" s="505"/>
    </row>
    <row r="8445" spans="19:23" ht="12">
      <c r="S8445" s="505"/>
      <c r="T8445" s="505"/>
      <c r="U8445" s="505"/>
      <c r="V8445" s="505"/>
      <c r="W8445" s="505"/>
    </row>
    <row r="8446" spans="19:23" ht="12">
      <c r="S8446" s="505"/>
      <c r="T8446" s="505"/>
      <c r="U8446" s="505"/>
      <c r="V8446" s="505"/>
      <c r="W8446" s="505"/>
    </row>
    <row r="8447" spans="19:23" ht="12">
      <c r="S8447" s="505"/>
      <c r="T8447" s="505"/>
      <c r="U8447" s="505"/>
      <c r="V8447" s="505"/>
      <c r="W8447" s="505"/>
    </row>
    <row r="8448" spans="19:23" ht="12">
      <c r="S8448" s="505"/>
      <c r="T8448" s="505"/>
      <c r="U8448" s="505"/>
      <c r="V8448" s="505"/>
      <c r="W8448" s="505"/>
    </row>
    <row r="8449" spans="19:23" ht="12">
      <c r="S8449" s="505"/>
      <c r="T8449" s="505"/>
      <c r="U8449" s="505"/>
      <c r="V8449" s="505"/>
      <c r="W8449" s="505"/>
    </row>
    <row r="8450" spans="19:23" ht="12">
      <c r="S8450" s="505"/>
      <c r="T8450" s="505"/>
      <c r="U8450" s="505"/>
      <c r="V8450" s="505"/>
      <c r="W8450" s="505"/>
    </row>
    <row r="8451" spans="19:23" ht="12">
      <c r="S8451" s="505"/>
      <c r="T8451" s="505"/>
      <c r="U8451" s="505"/>
      <c r="V8451" s="505"/>
      <c r="W8451" s="505"/>
    </row>
    <row r="8452" spans="19:23" ht="12">
      <c r="S8452" s="505"/>
      <c r="T8452" s="505"/>
      <c r="U8452" s="505"/>
      <c r="V8452" s="505"/>
      <c r="W8452" s="505"/>
    </row>
    <row r="8453" spans="19:23" ht="12">
      <c r="S8453" s="505"/>
      <c r="T8453" s="505"/>
      <c r="U8453" s="505"/>
      <c r="V8453" s="505"/>
      <c r="W8453" s="505"/>
    </row>
    <row r="8454" spans="19:23" ht="12">
      <c r="S8454" s="505"/>
      <c r="T8454" s="505"/>
      <c r="U8454" s="505"/>
      <c r="V8454" s="505"/>
      <c r="W8454" s="505"/>
    </row>
    <row r="8455" spans="19:23" ht="12">
      <c r="S8455" s="505"/>
      <c r="T8455" s="505"/>
      <c r="U8455" s="505"/>
      <c r="V8455" s="505"/>
      <c r="W8455" s="505"/>
    </row>
    <row r="8456" spans="19:23" ht="12">
      <c r="S8456" s="505"/>
      <c r="T8456" s="505"/>
      <c r="U8456" s="505"/>
      <c r="V8456" s="505"/>
      <c r="W8456" s="505"/>
    </row>
    <row r="8457" spans="19:23" ht="12">
      <c r="S8457" s="505"/>
      <c r="T8457" s="505"/>
      <c r="U8457" s="505"/>
      <c r="V8457" s="505"/>
      <c r="W8457" s="505"/>
    </row>
    <row r="8458" spans="19:23" ht="12">
      <c r="S8458" s="505"/>
      <c r="T8458" s="505"/>
      <c r="U8458" s="505"/>
      <c r="V8458" s="505"/>
      <c r="W8458" s="505"/>
    </row>
    <row r="8459" spans="19:23" ht="12">
      <c r="S8459" s="505"/>
      <c r="T8459" s="505"/>
      <c r="U8459" s="505"/>
      <c r="V8459" s="505"/>
      <c r="W8459" s="505"/>
    </row>
    <row r="8460" spans="19:23" ht="12">
      <c r="S8460" s="505"/>
      <c r="T8460" s="505"/>
      <c r="U8460" s="505"/>
      <c r="V8460" s="505"/>
      <c r="W8460" s="505"/>
    </row>
    <row r="8461" spans="19:23" ht="12">
      <c r="S8461" s="505"/>
      <c r="T8461" s="505"/>
      <c r="U8461" s="505"/>
      <c r="V8461" s="505"/>
      <c r="W8461" s="505"/>
    </row>
    <row r="8462" spans="19:23" ht="12">
      <c r="S8462" s="505"/>
      <c r="T8462" s="505"/>
      <c r="U8462" s="505"/>
      <c r="V8462" s="505"/>
      <c r="W8462" s="505"/>
    </row>
    <row r="8463" spans="19:23" ht="12">
      <c r="S8463" s="505"/>
      <c r="T8463" s="505"/>
      <c r="U8463" s="505"/>
      <c r="V8463" s="505"/>
      <c r="W8463" s="505"/>
    </row>
    <row r="8464" spans="19:23" ht="12">
      <c r="S8464" s="505"/>
      <c r="T8464" s="505"/>
      <c r="U8464" s="505"/>
      <c r="V8464" s="505"/>
      <c r="W8464" s="505"/>
    </row>
    <row r="8465" spans="19:23" ht="12">
      <c r="S8465" s="505"/>
      <c r="T8465" s="505"/>
      <c r="U8465" s="505"/>
      <c r="V8465" s="505"/>
      <c r="W8465" s="505"/>
    </row>
    <row r="8466" spans="19:23" ht="12">
      <c r="S8466" s="505"/>
      <c r="T8466" s="505"/>
      <c r="U8466" s="505"/>
      <c r="V8466" s="505"/>
      <c r="W8466" s="505"/>
    </row>
    <row r="8467" spans="19:23" ht="12">
      <c r="S8467" s="505"/>
      <c r="T8467" s="505"/>
      <c r="U8467" s="505"/>
      <c r="V8467" s="505"/>
      <c r="W8467" s="505"/>
    </row>
    <row r="8468" spans="19:23" ht="12">
      <c r="S8468" s="505"/>
      <c r="T8468" s="505"/>
      <c r="U8468" s="505"/>
      <c r="V8468" s="505"/>
      <c r="W8468" s="505"/>
    </row>
    <row r="8469" spans="19:23" ht="12">
      <c r="S8469" s="505"/>
      <c r="T8469" s="505"/>
      <c r="U8469" s="505"/>
      <c r="V8469" s="505"/>
      <c r="W8469" s="505"/>
    </row>
    <row r="8470" spans="19:23" ht="12">
      <c r="S8470" s="505"/>
      <c r="T8470" s="505"/>
      <c r="U8470" s="505"/>
      <c r="V8470" s="505"/>
      <c r="W8470" s="505"/>
    </row>
    <row r="8471" spans="19:23" ht="12">
      <c r="S8471" s="505"/>
      <c r="T8471" s="505"/>
      <c r="U8471" s="505"/>
      <c r="V8471" s="505"/>
      <c r="W8471" s="505"/>
    </row>
    <row r="8472" spans="19:23" ht="12">
      <c r="S8472" s="505"/>
      <c r="T8472" s="505"/>
      <c r="U8472" s="505"/>
      <c r="V8472" s="505"/>
      <c r="W8472" s="505"/>
    </row>
    <row r="8473" spans="19:23" ht="12">
      <c r="S8473" s="505"/>
      <c r="T8473" s="505"/>
      <c r="U8473" s="505"/>
      <c r="V8473" s="505"/>
      <c r="W8473" s="505"/>
    </row>
    <row r="8474" spans="19:23" ht="12">
      <c r="S8474" s="505"/>
      <c r="T8474" s="505"/>
      <c r="U8474" s="505"/>
      <c r="V8474" s="505"/>
      <c r="W8474" s="505"/>
    </row>
    <row r="8475" spans="19:23" ht="12">
      <c r="S8475" s="505"/>
      <c r="T8475" s="505"/>
      <c r="U8475" s="505"/>
      <c r="V8475" s="505"/>
      <c r="W8475" s="505"/>
    </row>
    <row r="8476" spans="19:23" ht="12">
      <c r="S8476" s="505"/>
      <c r="T8476" s="505"/>
      <c r="U8476" s="505"/>
      <c r="V8476" s="505"/>
      <c r="W8476" s="505"/>
    </row>
    <row r="8477" spans="19:23" ht="12">
      <c r="S8477" s="505"/>
      <c r="T8477" s="505"/>
      <c r="U8477" s="505"/>
      <c r="V8477" s="505"/>
      <c r="W8477" s="505"/>
    </row>
    <row r="8478" spans="19:23" ht="12">
      <c r="S8478" s="505"/>
      <c r="T8478" s="505"/>
      <c r="U8478" s="505"/>
      <c r="V8478" s="505"/>
      <c r="W8478" s="505"/>
    </row>
    <row r="8479" spans="19:23" ht="12">
      <c r="S8479" s="505"/>
      <c r="T8479" s="505"/>
      <c r="U8479" s="505"/>
      <c r="V8479" s="505"/>
      <c r="W8479" s="505"/>
    </row>
    <row r="8480" spans="19:23" ht="12">
      <c r="S8480" s="505"/>
      <c r="T8480" s="505"/>
      <c r="U8480" s="505"/>
      <c r="V8480" s="505"/>
      <c r="W8480" s="505"/>
    </row>
    <row r="8481" spans="19:23" ht="12">
      <c r="S8481" s="505"/>
      <c r="T8481" s="505"/>
      <c r="U8481" s="505"/>
      <c r="V8481" s="505"/>
      <c r="W8481" s="505"/>
    </row>
    <row r="8482" spans="19:23" ht="12">
      <c r="S8482" s="505"/>
      <c r="T8482" s="505"/>
      <c r="U8482" s="505"/>
      <c r="V8482" s="505"/>
      <c r="W8482" s="505"/>
    </row>
    <row r="8483" spans="19:23" ht="12">
      <c r="S8483" s="505"/>
      <c r="T8483" s="505"/>
      <c r="U8483" s="505"/>
      <c r="V8483" s="505"/>
      <c r="W8483" s="505"/>
    </row>
    <row r="8484" spans="19:23" ht="12">
      <c r="S8484" s="505"/>
      <c r="T8484" s="505"/>
      <c r="U8484" s="505"/>
      <c r="V8484" s="505"/>
      <c r="W8484" s="505"/>
    </row>
    <row r="8485" spans="19:23" ht="12">
      <c r="S8485" s="505"/>
      <c r="T8485" s="505"/>
      <c r="U8485" s="505"/>
      <c r="V8485" s="505"/>
      <c r="W8485" s="505"/>
    </row>
    <row r="8486" spans="19:23" ht="12">
      <c r="S8486" s="505"/>
      <c r="T8486" s="505"/>
      <c r="U8486" s="505"/>
      <c r="V8486" s="505"/>
      <c r="W8486" s="505"/>
    </row>
    <row r="8487" spans="19:23" ht="12">
      <c r="S8487" s="505"/>
      <c r="T8487" s="505"/>
      <c r="U8487" s="505"/>
      <c r="V8487" s="505"/>
      <c r="W8487" s="505"/>
    </row>
    <row r="8488" spans="19:23" ht="12">
      <c r="S8488" s="505"/>
      <c r="T8488" s="505"/>
      <c r="U8488" s="505"/>
      <c r="V8488" s="505"/>
      <c r="W8488" s="505"/>
    </row>
    <row r="8489" spans="19:23" ht="12">
      <c r="S8489" s="505"/>
      <c r="T8489" s="505"/>
      <c r="U8489" s="505"/>
      <c r="V8489" s="505"/>
      <c r="W8489" s="505"/>
    </row>
    <row r="8490" spans="19:23" ht="12">
      <c r="S8490" s="505"/>
      <c r="T8490" s="505"/>
      <c r="U8490" s="505"/>
      <c r="V8490" s="505"/>
      <c r="W8490" s="505"/>
    </row>
    <row r="8491" spans="19:23" ht="12">
      <c r="S8491" s="505"/>
      <c r="T8491" s="505"/>
      <c r="U8491" s="505"/>
      <c r="V8491" s="505"/>
      <c r="W8491" s="505"/>
    </row>
    <row r="8492" spans="19:23" ht="12">
      <c r="S8492" s="505"/>
      <c r="T8492" s="505"/>
      <c r="U8492" s="505"/>
      <c r="V8492" s="505"/>
      <c r="W8492" s="505"/>
    </row>
    <row r="8493" spans="19:23" ht="12">
      <c r="S8493" s="505"/>
      <c r="T8493" s="505"/>
      <c r="U8493" s="505"/>
      <c r="V8493" s="505"/>
      <c r="W8493" s="505"/>
    </row>
    <row r="8494" spans="19:23" ht="12">
      <c r="S8494" s="505"/>
      <c r="T8494" s="505"/>
      <c r="U8494" s="505"/>
      <c r="V8494" s="505"/>
      <c r="W8494" s="505"/>
    </row>
    <row r="8495" spans="19:23" ht="12">
      <c r="S8495" s="505"/>
      <c r="T8495" s="505"/>
      <c r="U8495" s="505"/>
      <c r="V8495" s="505"/>
      <c r="W8495" s="505"/>
    </row>
    <row r="8496" spans="19:23" ht="12">
      <c r="S8496" s="505"/>
      <c r="T8496" s="505"/>
      <c r="U8496" s="505"/>
      <c r="V8496" s="505"/>
      <c r="W8496" s="505"/>
    </row>
    <row r="8497" spans="19:23" ht="12">
      <c r="S8497" s="505"/>
      <c r="T8497" s="505"/>
      <c r="U8497" s="505"/>
      <c r="V8497" s="505"/>
      <c r="W8497" s="505"/>
    </row>
    <row r="8498" spans="19:23" ht="12">
      <c r="S8498" s="505"/>
      <c r="T8498" s="505"/>
      <c r="U8498" s="505"/>
      <c r="V8498" s="505"/>
      <c r="W8498" s="505"/>
    </row>
    <row r="8499" spans="19:23" ht="12">
      <c r="S8499" s="505"/>
      <c r="T8499" s="505"/>
      <c r="U8499" s="505"/>
      <c r="V8499" s="505"/>
      <c r="W8499" s="505"/>
    </row>
    <row r="8500" spans="19:23" ht="12">
      <c r="S8500" s="505"/>
      <c r="T8500" s="505"/>
      <c r="U8500" s="505"/>
      <c r="V8500" s="505"/>
      <c r="W8500" s="505"/>
    </row>
    <row r="8501" spans="19:23" ht="12">
      <c r="S8501" s="505"/>
      <c r="T8501" s="505"/>
      <c r="U8501" s="505"/>
      <c r="V8501" s="505"/>
      <c r="W8501" s="505"/>
    </row>
    <row r="8502" spans="19:23" ht="12">
      <c r="S8502" s="505"/>
      <c r="T8502" s="505"/>
      <c r="U8502" s="505"/>
      <c r="V8502" s="505"/>
      <c r="W8502" s="505"/>
    </row>
    <row r="8503" spans="19:23" ht="12">
      <c r="S8503" s="505"/>
      <c r="T8503" s="505"/>
      <c r="U8503" s="505"/>
      <c r="V8503" s="505"/>
      <c r="W8503" s="505"/>
    </row>
    <row r="8504" spans="19:23" ht="12">
      <c r="S8504" s="505"/>
      <c r="T8504" s="505"/>
      <c r="U8504" s="505"/>
      <c r="V8504" s="505"/>
      <c r="W8504" s="505"/>
    </row>
    <row r="8505" spans="19:23" ht="12">
      <c r="S8505" s="505"/>
      <c r="T8505" s="505"/>
      <c r="U8505" s="505"/>
      <c r="V8505" s="505"/>
      <c r="W8505" s="505"/>
    </row>
    <row r="8506" spans="19:23" ht="12">
      <c r="S8506" s="505"/>
      <c r="T8506" s="505"/>
      <c r="U8506" s="505"/>
      <c r="V8506" s="505"/>
      <c r="W8506" s="505"/>
    </row>
    <row r="8507" spans="19:23" ht="12">
      <c r="S8507" s="505"/>
      <c r="T8507" s="505"/>
      <c r="U8507" s="505"/>
      <c r="V8507" s="505"/>
      <c r="W8507" s="505"/>
    </row>
    <row r="8508" spans="19:23" ht="12">
      <c r="S8508" s="505"/>
      <c r="T8508" s="505"/>
      <c r="U8508" s="505"/>
      <c r="V8508" s="505"/>
      <c r="W8508" s="505"/>
    </row>
    <row r="8509" spans="19:23" ht="12">
      <c r="S8509" s="505"/>
      <c r="T8509" s="505"/>
      <c r="U8509" s="505"/>
      <c r="V8509" s="505"/>
      <c r="W8509" s="505"/>
    </row>
    <row r="8510" spans="19:23" ht="12">
      <c r="S8510" s="505"/>
      <c r="T8510" s="505"/>
      <c r="U8510" s="505"/>
      <c r="V8510" s="505"/>
      <c r="W8510" s="505"/>
    </row>
    <row r="8511" spans="19:23" ht="12">
      <c r="S8511" s="505"/>
      <c r="T8511" s="505"/>
      <c r="U8511" s="505"/>
      <c r="V8511" s="505"/>
      <c r="W8511" s="505"/>
    </row>
    <row r="8512" spans="19:23" ht="12">
      <c r="S8512" s="505"/>
      <c r="T8512" s="505"/>
      <c r="U8512" s="505"/>
      <c r="V8512" s="505"/>
      <c r="W8512" s="505"/>
    </row>
    <row r="8513" spans="19:23" ht="12">
      <c r="S8513" s="505"/>
      <c r="T8513" s="505"/>
      <c r="U8513" s="505"/>
      <c r="V8513" s="505"/>
      <c r="W8513" s="505"/>
    </row>
    <row r="8514" spans="19:23" ht="12">
      <c r="S8514" s="505"/>
      <c r="T8514" s="505"/>
      <c r="U8514" s="505"/>
      <c r="V8514" s="505"/>
      <c r="W8514" s="505"/>
    </row>
    <row r="8515" spans="19:23" ht="12">
      <c r="S8515" s="505"/>
      <c r="T8515" s="505"/>
      <c r="U8515" s="505"/>
      <c r="V8515" s="505"/>
      <c r="W8515" s="505"/>
    </row>
    <row r="8516" spans="19:23" ht="12">
      <c r="S8516" s="505"/>
      <c r="T8516" s="505"/>
      <c r="U8516" s="505"/>
      <c r="V8516" s="505"/>
      <c r="W8516" s="505"/>
    </row>
    <row r="8517" spans="19:23" ht="12">
      <c r="S8517" s="505"/>
      <c r="T8517" s="505"/>
      <c r="U8517" s="505"/>
      <c r="V8517" s="505"/>
      <c r="W8517" s="505"/>
    </row>
    <row r="8518" spans="19:23" ht="12">
      <c r="S8518" s="505"/>
      <c r="T8518" s="505"/>
      <c r="U8518" s="505"/>
      <c r="V8518" s="505"/>
      <c r="W8518" s="505"/>
    </row>
    <row r="8519" spans="19:23" ht="12">
      <c r="S8519" s="505"/>
      <c r="T8519" s="505"/>
      <c r="U8519" s="505"/>
      <c r="V8519" s="505"/>
      <c r="W8519" s="505"/>
    </row>
    <row r="8520" spans="19:23" ht="12">
      <c r="S8520" s="505"/>
      <c r="T8520" s="505"/>
      <c r="U8520" s="505"/>
      <c r="V8520" s="505"/>
      <c r="W8520" s="505"/>
    </row>
    <row r="8521" spans="19:23" ht="12">
      <c r="S8521" s="505"/>
      <c r="T8521" s="505"/>
      <c r="U8521" s="505"/>
      <c r="V8521" s="505"/>
      <c r="W8521" s="505"/>
    </row>
    <row r="8522" spans="19:23" ht="12">
      <c r="S8522" s="505"/>
      <c r="T8522" s="505"/>
      <c r="U8522" s="505"/>
      <c r="V8522" s="505"/>
      <c r="W8522" s="505"/>
    </row>
    <row r="8523" spans="19:23" ht="12">
      <c r="S8523" s="505"/>
      <c r="T8523" s="505"/>
      <c r="U8523" s="505"/>
      <c r="V8523" s="505"/>
      <c r="W8523" s="505"/>
    </row>
    <row r="8524" spans="19:23" ht="12">
      <c r="S8524" s="505"/>
      <c r="T8524" s="505"/>
      <c r="U8524" s="505"/>
      <c r="V8524" s="505"/>
      <c r="W8524" s="505"/>
    </row>
    <row r="8525" spans="19:23" ht="12">
      <c r="S8525" s="505"/>
      <c r="T8525" s="505"/>
      <c r="U8525" s="505"/>
      <c r="V8525" s="505"/>
      <c r="W8525" s="505"/>
    </row>
    <row r="8526" spans="19:23" ht="12">
      <c r="S8526" s="505"/>
      <c r="T8526" s="505"/>
      <c r="U8526" s="505"/>
      <c r="V8526" s="505"/>
      <c r="W8526" s="505"/>
    </row>
    <row r="8527" spans="19:23" ht="12">
      <c r="S8527" s="505"/>
      <c r="T8527" s="505"/>
      <c r="U8527" s="505"/>
      <c r="V8527" s="505"/>
      <c r="W8527" s="505"/>
    </row>
    <row r="8528" spans="19:23" ht="12">
      <c r="S8528" s="505"/>
      <c r="T8528" s="505"/>
      <c r="U8528" s="505"/>
      <c r="V8528" s="505"/>
      <c r="W8528" s="505"/>
    </row>
    <row r="8529" spans="19:23" ht="12">
      <c r="S8529" s="505"/>
      <c r="T8529" s="505"/>
      <c r="U8529" s="505"/>
      <c r="V8529" s="505"/>
      <c r="W8529" s="505"/>
    </row>
    <row r="8530" spans="19:23" ht="12">
      <c r="S8530" s="505"/>
      <c r="T8530" s="505"/>
      <c r="U8530" s="505"/>
      <c r="V8530" s="505"/>
      <c r="W8530" s="505"/>
    </row>
    <row r="8531" spans="19:23" ht="12">
      <c r="S8531" s="505"/>
      <c r="T8531" s="505"/>
      <c r="U8531" s="505"/>
      <c r="V8531" s="505"/>
      <c r="W8531" s="505"/>
    </row>
    <row r="8532" spans="19:23" ht="12">
      <c r="S8532" s="505"/>
      <c r="T8532" s="505"/>
      <c r="U8532" s="505"/>
      <c r="V8532" s="505"/>
      <c r="W8532" s="505"/>
    </row>
    <row r="8533" spans="19:23" ht="12">
      <c r="S8533" s="505"/>
      <c r="T8533" s="505"/>
      <c r="U8533" s="505"/>
      <c r="V8533" s="505"/>
      <c r="W8533" s="505"/>
    </row>
    <row r="8534" spans="19:23" ht="12">
      <c r="S8534" s="505"/>
      <c r="T8534" s="505"/>
      <c r="U8534" s="505"/>
      <c r="V8534" s="505"/>
      <c r="W8534" s="505"/>
    </row>
    <row r="8535" spans="19:23" ht="12">
      <c r="S8535" s="505"/>
      <c r="T8535" s="505"/>
      <c r="U8535" s="505"/>
      <c r="V8535" s="505"/>
      <c r="W8535" s="505"/>
    </row>
    <row r="8536" spans="19:23" ht="12">
      <c r="S8536" s="505"/>
      <c r="T8536" s="505"/>
      <c r="U8536" s="505"/>
      <c r="V8536" s="505"/>
      <c r="W8536" s="505"/>
    </row>
    <row r="8537" spans="19:23" ht="12">
      <c r="S8537" s="505"/>
      <c r="T8537" s="505"/>
      <c r="U8537" s="505"/>
      <c r="V8537" s="505"/>
      <c r="W8537" s="505"/>
    </row>
    <row r="8538" spans="19:23" ht="12">
      <c r="S8538" s="505"/>
      <c r="T8538" s="505"/>
      <c r="U8538" s="505"/>
      <c r="V8538" s="505"/>
      <c r="W8538" s="505"/>
    </row>
    <row r="8539" spans="19:23" ht="12">
      <c r="S8539" s="505"/>
      <c r="T8539" s="505"/>
      <c r="U8539" s="505"/>
      <c r="V8539" s="505"/>
      <c r="W8539" s="505"/>
    </row>
    <row r="8540" spans="19:23" ht="12">
      <c r="S8540" s="505"/>
      <c r="T8540" s="505"/>
      <c r="U8540" s="505"/>
      <c r="V8540" s="505"/>
      <c r="W8540" s="505"/>
    </row>
    <row r="8541" spans="19:23" ht="12">
      <c r="S8541" s="505"/>
      <c r="T8541" s="505"/>
      <c r="U8541" s="505"/>
      <c r="V8541" s="505"/>
      <c r="W8541" s="505"/>
    </row>
    <row r="8542" spans="19:23" ht="12">
      <c r="S8542" s="505"/>
      <c r="T8542" s="505"/>
      <c r="U8542" s="505"/>
      <c r="V8542" s="505"/>
      <c r="W8542" s="505"/>
    </row>
    <row r="8543" spans="19:23" ht="12">
      <c r="S8543" s="505"/>
      <c r="T8543" s="505"/>
      <c r="U8543" s="505"/>
      <c r="V8543" s="505"/>
      <c r="W8543" s="505"/>
    </row>
    <row r="8544" spans="19:23" ht="12">
      <c r="S8544" s="505"/>
      <c r="T8544" s="505"/>
      <c r="U8544" s="505"/>
      <c r="V8544" s="505"/>
      <c r="W8544" s="505"/>
    </row>
    <row r="8545" spans="19:23" ht="12">
      <c r="S8545" s="505"/>
      <c r="T8545" s="505"/>
      <c r="U8545" s="505"/>
      <c r="V8545" s="505"/>
      <c r="W8545" s="505"/>
    </row>
    <row r="8546" spans="19:23" ht="12">
      <c r="S8546" s="505"/>
      <c r="T8546" s="505"/>
      <c r="U8546" s="505"/>
      <c r="V8546" s="505"/>
      <c r="W8546" s="505"/>
    </row>
    <row r="8547" spans="19:23" ht="12">
      <c r="S8547" s="505"/>
      <c r="T8547" s="505"/>
      <c r="U8547" s="505"/>
      <c r="V8547" s="505"/>
      <c r="W8547" s="505"/>
    </row>
    <row r="8548" spans="19:23" ht="12">
      <c r="S8548" s="505"/>
      <c r="T8548" s="505"/>
      <c r="U8548" s="505"/>
      <c r="V8548" s="505"/>
      <c r="W8548" s="505"/>
    </row>
    <row r="8549" spans="19:23" ht="12">
      <c r="S8549" s="505"/>
      <c r="T8549" s="505"/>
      <c r="U8549" s="505"/>
      <c r="V8549" s="505"/>
      <c r="W8549" s="505"/>
    </row>
    <row r="8550" spans="19:23" ht="12">
      <c r="S8550" s="505"/>
      <c r="T8550" s="505"/>
      <c r="U8550" s="505"/>
      <c r="V8550" s="505"/>
      <c r="W8550" s="505"/>
    </row>
    <row r="8551" spans="19:23" ht="12">
      <c r="S8551" s="505"/>
      <c r="T8551" s="505"/>
      <c r="U8551" s="505"/>
      <c r="V8551" s="505"/>
      <c r="W8551" s="505"/>
    </row>
    <row r="8552" spans="19:23" ht="12">
      <c r="S8552" s="505"/>
      <c r="T8552" s="505"/>
      <c r="U8552" s="505"/>
      <c r="V8552" s="505"/>
      <c r="W8552" s="505"/>
    </row>
    <row r="8553" spans="19:23" ht="12">
      <c r="S8553" s="505"/>
      <c r="T8553" s="505"/>
      <c r="U8553" s="505"/>
      <c r="V8553" s="505"/>
      <c r="W8553" s="505"/>
    </row>
    <row r="8554" spans="19:23" ht="12">
      <c r="S8554" s="505"/>
      <c r="T8554" s="505"/>
      <c r="U8554" s="505"/>
      <c r="V8554" s="505"/>
      <c r="W8554" s="505"/>
    </row>
    <row r="8555" spans="19:23" ht="12">
      <c r="S8555" s="505"/>
      <c r="T8555" s="505"/>
      <c r="U8555" s="505"/>
      <c r="V8555" s="505"/>
      <c r="W8555" s="505"/>
    </row>
    <row r="8556" spans="19:23" ht="12">
      <c r="S8556" s="505"/>
      <c r="T8556" s="505"/>
      <c r="U8556" s="505"/>
      <c r="V8556" s="505"/>
      <c r="W8556" s="505"/>
    </row>
    <row r="8557" spans="19:23" ht="12">
      <c r="S8557" s="505"/>
      <c r="T8557" s="505"/>
      <c r="U8557" s="505"/>
      <c r="V8557" s="505"/>
      <c r="W8557" s="505"/>
    </row>
    <row r="8558" spans="19:23" ht="12">
      <c r="S8558" s="505"/>
      <c r="T8558" s="505"/>
      <c r="U8558" s="505"/>
      <c r="V8558" s="505"/>
      <c r="W8558" s="505"/>
    </row>
    <row r="8559" spans="19:23" ht="12">
      <c r="S8559" s="505"/>
      <c r="T8559" s="505"/>
      <c r="U8559" s="505"/>
      <c r="V8559" s="505"/>
      <c r="W8559" s="505"/>
    </row>
    <row r="8560" spans="19:23" ht="12">
      <c r="S8560" s="505"/>
      <c r="T8560" s="505"/>
      <c r="U8560" s="505"/>
      <c r="V8560" s="505"/>
      <c r="W8560" s="505"/>
    </row>
    <row r="8561" spans="19:23" ht="12">
      <c r="S8561" s="505"/>
      <c r="T8561" s="505"/>
      <c r="U8561" s="505"/>
      <c r="V8561" s="505"/>
      <c r="W8561" s="505"/>
    </row>
    <row r="8562" spans="19:23" ht="12">
      <c r="S8562" s="505"/>
      <c r="T8562" s="505"/>
      <c r="U8562" s="505"/>
      <c r="V8562" s="505"/>
      <c r="W8562" s="505"/>
    </row>
    <row r="8563" spans="19:23" ht="12">
      <c r="S8563" s="505"/>
      <c r="T8563" s="505"/>
      <c r="U8563" s="505"/>
      <c r="V8563" s="505"/>
      <c r="W8563" s="505"/>
    </row>
    <row r="8564" spans="19:23" ht="12">
      <c r="S8564" s="505"/>
      <c r="T8564" s="505"/>
      <c r="U8564" s="505"/>
      <c r="V8564" s="505"/>
      <c r="W8564" s="505"/>
    </row>
    <row r="8565" spans="19:23" ht="12">
      <c r="S8565" s="505"/>
      <c r="T8565" s="505"/>
      <c r="U8565" s="505"/>
      <c r="V8565" s="505"/>
      <c r="W8565" s="505"/>
    </row>
    <row r="8566" spans="19:23" ht="12">
      <c r="S8566" s="505"/>
      <c r="T8566" s="505"/>
      <c r="U8566" s="505"/>
      <c r="V8566" s="505"/>
      <c r="W8566" s="505"/>
    </row>
    <row r="8567" spans="19:23" ht="12">
      <c r="S8567" s="505"/>
      <c r="T8567" s="505"/>
      <c r="U8567" s="505"/>
      <c r="V8567" s="505"/>
      <c r="W8567" s="505"/>
    </row>
    <row r="8568" spans="19:23" ht="12">
      <c r="S8568" s="505"/>
      <c r="T8568" s="505"/>
      <c r="U8568" s="505"/>
      <c r="V8568" s="505"/>
      <c r="W8568" s="505"/>
    </row>
    <row r="8569" spans="19:23" ht="12">
      <c r="S8569" s="505"/>
      <c r="T8569" s="505"/>
      <c r="U8569" s="505"/>
      <c r="V8569" s="505"/>
      <c r="W8569" s="505"/>
    </row>
    <row r="8570" spans="19:23" ht="12">
      <c r="S8570" s="505"/>
      <c r="T8570" s="505"/>
      <c r="U8570" s="505"/>
      <c r="V8570" s="505"/>
      <c r="W8570" s="505"/>
    </row>
    <row r="8571" spans="19:23" ht="12">
      <c r="S8571" s="505"/>
      <c r="T8571" s="505"/>
      <c r="U8571" s="505"/>
      <c r="V8571" s="505"/>
      <c r="W8571" s="505"/>
    </row>
    <row r="8572" spans="19:23" ht="12">
      <c r="S8572" s="505"/>
      <c r="T8572" s="505"/>
      <c r="U8572" s="505"/>
      <c r="V8572" s="505"/>
      <c r="W8572" s="505"/>
    </row>
    <row r="8573" spans="19:23" ht="12">
      <c r="S8573" s="505"/>
      <c r="T8573" s="505"/>
      <c r="U8573" s="505"/>
      <c r="V8573" s="505"/>
      <c r="W8573" s="505"/>
    </row>
    <row r="8574" spans="19:23" ht="12">
      <c r="S8574" s="505"/>
      <c r="T8574" s="505"/>
      <c r="U8574" s="505"/>
      <c r="V8574" s="505"/>
      <c r="W8574" s="505"/>
    </row>
    <row r="8575" spans="19:23" ht="12">
      <c r="S8575" s="505"/>
      <c r="T8575" s="505"/>
      <c r="U8575" s="505"/>
      <c r="V8575" s="505"/>
      <c r="W8575" s="505"/>
    </row>
    <row r="8576" spans="19:23" ht="12">
      <c r="S8576" s="505"/>
      <c r="T8576" s="505"/>
      <c r="U8576" s="505"/>
      <c r="V8576" s="505"/>
      <c r="W8576" s="505"/>
    </row>
    <row r="8577" spans="19:23" ht="12">
      <c r="S8577" s="505"/>
      <c r="T8577" s="505"/>
      <c r="U8577" s="505"/>
      <c r="V8577" s="505"/>
      <c r="W8577" s="505"/>
    </row>
    <row r="8578" spans="19:23" ht="12">
      <c r="S8578" s="505"/>
      <c r="T8578" s="505"/>
      <c r="U8578" s="505"/>
      <c r="V8578" s="505"/>
      <c r="W8578" s="505"/>
    </row>
    <row r="8579" spans="19:23" ht="12">
      <c r="S8579" s="505"/>
      <c r="T8579" s="505"/>
      <c r="U8579" s="505"/>
      <c r="V8579" s="505"/>
      <c r="W8579" s="505"/>
    </row>
    <row r="8580" spans="19:23" ht="12">
      <c r="S8580" s="505"/>
      <c r="T8580" s="505"/>
      <c r="U8580" s="505"/>
      <c r="V8580" s="505"/>
      <c r="W8580" s="505"/>
    </row>
    <row r="8581" spans="19:23" ht="12">
      <c r="S8581" s="505"/>
      <c r="T8581" s="505"/>
      <c r="U8581" s="505"/>
      <c r="V8581" s="505"/>
      <c r="W8581" s="505"/>
    </row>
    <row r="8582" spans="19:23" ht="12">
      <c r="S8582" s="505"/>
      <c r="T8582" s="505"/>
      <c r="U8582" s="505"/>
      <c r="V8582" s="505"/>
      <c r="W8582" s="505"/>
    </row>
    <row r="8583" spans="19:23" ht="12">
      <c r="S8583" s="505"/>
      <c r="T8583" s="505"/>
      <c r="U8583" s="505"/>
      <c r="V8583" s="505"/>
      <c r="W8583" s="505"/>
    </row>
    <row r="8584" spans="19:23" ht="12">
      <c r="S8584" s="505"/>
      <c r="T8584" s="505"/>
      <c r="U8584" s="505"/>
      <c r="V8584" s="505"/>
      <c r="W8584" s="505"/>
    </row>
    <row r="8585" spans="19:23" ht="12">
      <c r="S8585" s="505"/>
      <c r="T8585" s="505"/>
      <c r="U8585" s="505"/>
      <c r="V8585" s="505"/>
      <c r="W8585" s="505"/>
    </row>
    <row r="8586" spans="19:23" ht="12">
      <c r="S8586" s="505"/>
      <c r="T8586" s="505"/>
      <c r="U8586" s="505"/>
      <c r="V8586" s="505"/>
      <c r="W8586" s="505"/>
    </row>
    <row r="8587" spans="19:23" ht="12">
      <c r="S8587" s="505"/>
      <c r="T8587" s="505"/>
      <c r="U8587" s="505"/>
      <c r="V8587" s="505"/>
      <c r="W8587" s="505"/>
    </row>
    <row r="8588" spans="19:23" ht="12">
      <c r="S8588" s="505"/>
      <c r="T8588" s="505"/>
      <c r="U8588" s="505"/>
      <c r="V8588" s="505"/>
      <c r="W8588" s="505"/>
    </row>
    <row r="8589" spans="19:23" ht="12">
      <c r="S8589" s="505"/>
      <c r="T8589" s="505"/>
      <c r="U8589" s="505"/>
      <c r="V8589" s="505"/>
      <c r="W8589" s="505"/>
    </row>
    <row r="8590" spans="19:23" ht="12">
      <c r="S8590" s="505"/>
      <c r="T8590" s="505"/>
      <c r="U8590" s="505"/>
      <c r="V8590" s="505"/>
      <c r="W8590" s="505"/>
    </row>
    <row r="8591" spans="19:23" ht="12">
      <c r="S8591" s="505"/>
      <c r="T8591" s="505"/>
      <c r="U8591" s="505"/>
      <c r="V8591" s="505"/>
      <c r="W8591" s="505"/>
    </row>
    <row r="8592" spans="19:23" ht="12">
      <c r="S8592" s="505"/>
      <c r="T8592" s="505"/>
      <c r="U8592" s="505"/>
      <c r="V8592" s="505"/>
      <c r="W8592" s="505"/>
    </row>
    <row r="8593" spans="19:23" ht="12">
      <c r="S8593" s="505"/>
      <c r="T8593" s="505"/>
      <c r="U8593" s="505"/>
      <c r="V8593" s="505"/>
      <c r="W8593" s="505"/>
    </row>
    <row r="8594" spans="19:23" ht="12">
      <c r="S8594" s="505"/>
      <c r="T8594" s="505"/>
      <c r="U8594" s="505"/>
      <c r="V8594" s="505"/>
      <c r="W8594" s="505"/>
    </row>
    <row r="8595" spans="19:23" ht="12">
      <c r="S8595" s="505"/>
      <c r="T8595" s="505"/>
      <c r="U8595" s="505"/>
      <c r="V8595" s="505"/>
      <c r="W8595" s="505"/>
    </row>
    <row r="8596" spans="19:23" ht="12">
      <c r="S8596" s="505"/>
      <c r="T8596" s="505"/>
      <c r="U8596" s="505"/>
      <c r="V8596" s="505"/>
      <c r="W8596" s="505"/>
    </row>
    <row r="8597" spans="19:23" ht="12">
      <c r="S8597" s="505"/>
      <c r="T8597" s="505"/>
      <c r="U8597" s="505"/>
      <c r="V8597" s="505"/>
      <c r="W8597" s="505"/>
    </row>
    <row r="8598" spans="19:23" ht="12">
      <c r="S8598" s="505"/>
      <c r="T8598" s="505"/>
      <c r="U8598" s="505"/>
      <c r="V8598" s="505"/>
      <c r="W8598" s="505"/>
    </row>
    <row r="8599" spans="19:23" ht="12">
      <c r="S8599" s="505"/>
      <c r="T8599" s="505"/>
      <c r="U8599" s="505"/>
      <c r="V8599" s="505"/>
      <c r="W8599" s="505"/>
    </row>
    <row r="8600" spans="19:23" ht="12">
      <c r="S8600" s="505"/>
      <c r="T8600" s="505"/>
      <c r="U8600" s="505"/>
      <c r="V8600" s="505"/>
      <c r="W8600" s="505"/>
    </row>
    <row r="8601" spans="19:23" ht="12">
      <c r="S8601" s="505"/>
      <c r="T8601" s="505"/>
      <c r="U8601" s="505"/>
      <c r="V8601" s="505"/>
      <c r="W8601" s="505"/>
    </row>
    <row r="8602" spans="19:23" ht="12">
      <c r="S8602" s="505"/>
      <c r="T8602" s="505"/>
      <c r="U8602" s="505"/>
      <c r="V8602" s="505"/>
      <c r="W8602" s="505"/>
    </row>
    <row r="8603" spans="19:23" ht="12">
      <c r="S8603" s="505"/>
      <c r="T8603" s="505"/>
      <c r="U8603" s="505"/>
      <c r="V8603" s="505"/>
      <c r="W8603" s="505"/>
    </row>
    <row r="8604" spans="19:23" ht="12">
      <c r="S8604" s="505"/>
      <c r="T8604" s="505"/>
      <c r="U8604" s="505"/>
      <c r="V8604" s="505"/>
      <c r="W8604" s="505"/>
    </row>
    <row r="8605" spans="19:23" ht="12">
      <c r="S8605" s="505"/>
      <c r="T8605" s="505"/>
      <c r="U8605" s="505"/>
      <c r="V8605" s="505"/>
      <c r="W8605" s="505"/>
    </row>
    <row r="8606" spans="19:23" ht="12">
      <c r="S8606" s="505"/>
      <c r="T8606" s="505"/>
      <c r="U8606" s="505"/>
      <c r="V8606" s="505"/>
      <c r="W8606" s="505"/>
    </row>
    <row r="8607" spans="19:23" ht="12">
      <c r="S8607" s="505"/>
      <c r="T8607" s="505"/>
      <c r="U8607" s="505"/>
      <c r="V8607" s="505"/>
      <c r="W8607" s="505"/>
    </row>
    <row r="8608" spans="19:23" ht="12">
      <c r="S8608" s="505"/>
      <c r="T8608" s="505"/>
      <c r="U8608" s="505"/>
      <c r="V8608" s="505"/>
      <c r="W8608" s="505"/>
    </row>
    <row r="8609" spans="19:23" ht="12">
      <c r="S8609" s="505"/>
      <c r="T8609" s="505"/>
      <c r="U8609" s="505"/>
      <c r="V8609" s="505"/>
      <c r="W8609" s="505"/>
    </row>
    <row r="8610" spans="19:23" ht="12">
      <c r="S8610" s="505"/>
      <c r="T8610" s="505"/>
      <c r="U8610" s="505"/>
      <c r="V8610" s="505"/>
      <c r="W8610" s="505"/>
    </row>
    <row r="8611" spans="19:23" ht="12">
      <c r="S8611" s="505"/>
      <c r="T8611" s="505"/>
      <c r="U8611" s="505"/>
      <c r="V8611" s="505"/>
      <c r="W8611" s="505"/>
    </row>
    <row r="8612" spans="19:23" ht="12">
      <c r="S8612" s="505"/>
      <c r="T8612" s="505"/>
      <c r="U8612" s="505"/>
      <c r="V8612" s="505"/>
      <c r="W8612" s="505"/>
    </row>
    <row r="8613" spans="19:23" ht="12">
      <c r="S8613" s="505"/>
      <c r="T8613" s="505"/>
      <c r="U8613" s="505"/>
      <c r="V8613" s="505"/>
      <c r="W8613" s="505"/>
    </row>
    <row r="8614" spans="19:23" ht="12">
      <c r="S8614" s="505"/>
      <c r="T8614" s="505"/>
      <c r="U8614" s="505"/>
      <c r="V8614" s="505"/>
      <c r="W8614" s="505"/>
    </row>
    <row r="8615" spans="19:23" ht="12">
      <c r="S8615" s="505"/>
      <c r="T8615" s="505"/>
      <c r="U8615" s="505"/>
      <c r="V8615" s="505"/>
      <c r="W8615" s="505"/>
    </row>
    <row r="8616" spans="19:23" ht="12">
      <c r="S8616" s="505"/>
      <c r="T8616" s="505"/>
      <c r="U8616" s="505"/>
      <c r="V8616" s="505"/>
      <c r="W8616" s="505"/>
    </row>
    <row r="8617" spans="19:23" ht="12">
      <c r="S8617" s="505"/>
      <c r="T8617" s="505"/>
      <c r="U8617" s="505"/>
      <c r="V8617" s="505"/>
      <c r="W8617" s="505"/>
    </row>
    <row r="8618" spans="19:23" ht="12">
      <c r="S8618" s="505"/>
      <c r="T8618" s="505"/>
      <c r="U8618" s="505"/>
      <c r="V8618" s="505"/>
      <c r="W8618" s="505"/>
    </row>
    <row r="8619" spans="19:23" ht="12">
      <c r="S8619" s="505"/>
      <c r="T8619" s="505"/>
      <c r="U8619" s="505"/>
      <c r="V8619" s="505"/>
      <c r="W8619" s="505"/>
    </row>
    <row r="8620" spans="19:23" ht="12">
      <c r="S8620" s="505"/>
      <c r="T8620" s="505"/>
      <c r="U8620" s="505"/>
      <c r="V8620" s="505"/>
      <c r="W8620" s="505"/>
    </row>
    <row r="8621" spans="19:23" ht="12">
      <c r="S8621" s="505"/>
      <c r="T8621" s="505"/>
      <c r="U8621" s="505"/>
      <c r="V8621" s="505"/>
      <c r="W8621" s="505"/>
    </row>
    <row r="8622" spans="19:23" ht="12">
      <c r="S8622" s="505"/>
      <c r="T8622" s="505"/>
      <c r="U8622" s="505"/>
      <c r="V8622" s="505"/>
      <c r="W8622" s="505"/>
    </row>
    <row r="8623" spans="19:23" ht="12">
      <c r="S8623" s="505"/>
      <c r="T8623" s="505"/>
      <c r="U8623" s="505"/>
      <c r="V8623" s="505"/>
      <c r="W8623" s="505"/>
    </row>
    <row r="8624" spans="19:23" ht="12">
      <c r="S8624" s="505"/>
      <c r="T8624" s="505"/>
      <c r="U8624" s="505"/>
      <c r="V8624" s="505"/>
      <c r="W8624" s="505"/>
    </row>
    <row r="8625" spans="19:23" ht="12">
      <c r="S8625" s="505"/>
      <c r="T8625" s="505"/>
      <c r="U8625" s="505"/>
      <c r="V8625" s="505"/>
      <c r="W8625" s="505"/>
    </row>
    <row r="8626" spans="19:23" ht="12">
      <c r="S8626" s="505"/>
      <c r="T8626" s="505"/>
      <c r="U8626" s="505"/>
      <c r="V8626" s="505"/>
      <c r="W8626" s="505"/>
    </row>
    <row r="8627" spans="19:23" ht="12">
      <c r="S8627" s="505"/>
      <c r="T8627" s="505"/>
      <c r="U8627" s="505"/>
      <c r="V8627" s="505"/>
      <c r="W8627" s="505"/>
    </row>
    <row r="8628" spans="19:23" ht="12">
      <c r="S8628" s="505"/>
      <c r="T8628" s="505"/>
      <c r="U8628" s="505"/>
      <c r="V8628" s="505"/>
      <c r="W8628" s="505"/>
    </row>
    <row r="8629" spans="19:23" ht="12">
      <c r="S8629" s="505"/>
      <c r="T8629" s="505"/>
      <c r="U8629" s="505"/>
      <c r="V8629" s="505"/>
      <c r="W8629" s="505"/>
    </row>
    <row r="8630" spans="19:23" ht="12">
      <c r="S8630" s="505"/>
      <c r="T8630" s="505"/>
      <c r="U8630" s="505"/>
      <c r="V8630" s="505"/>
      <c r="W8630" s="505"/>
    </row>
    <row r="8631" spans="19:23" ht="12">
      <c r="S8631" s="505"/>
      <c r="T8631" s="505"/>
      <c r="U8631" s="505"/>
      <c r="V8631" s="505"/>
      <c r="W8631" s="505"/>
    </row>
    <row r="8632" spans="19:23" ht="12">
      <c r="S8632" s="505"/>
      <c r="T8632" s="505"/>
      <c r="U8632" s="505"/>
      <c r="V8632" s="505"/>
      <c r="W8632" s="505"/>
    </row>
    <row r="8633" spans="19:23" ht="12">
      <c r="S8633" s="505"/>
      <c r="T8633" s="505"/>
      <c r="U8633" s="505"/>
      <c r="V8633" s="505"/>
      <c r="W8633" s="505"/>
    </row>
    <row r="8634" spans="19:23" ht="12">
      <c r="S8634" s="505"/>
      <c r="T8634" s="505"/>
      <c r="U8634" s="505"/>
      <c r="V8634" s="505"/>
      <c r="W8634" s="505"/>
    </row>
    <row r="8635" spans="19:23" ht="12">
      <c r="S8635" s="505"/>
      <c r="T8635" s="505"/>
      <c r="U8635" s="505"/>
      <c r="V8635" s="505"/>
      <c r="W8635" s="505"/>
    </row>
    <row r="8636" spans="19:23" ht="12">
      <c r="S8636" s="505"/>
      <c r="T8636" s="505"/>
      <c r="U8636" s="505"/>
      <c r="V8636" s="505"/>
      <c r="W8636" s="505"/>
    </row>
    <row r="8637" spans="19:23" ht="12">
      <c r="S8637" s="505"/>
      <c r="T8637" s="505"/>
      <c r="U8637" s="505"/>
      <c r="V8637" s="505"/>
      <c r="W8637" s="505"/>
    </row>
    <row r="8638" spans="19:23" ht="12">
      <c r="S8638" s="505"/>
      <c r="T8638" s="505"/>
      <c r="U8638" s="505"/>
      <c r="V8638" s="505"/>
      <c r="W8638" s="505"/>
    </row>
    <row r="8639" spans="19:23" ht="12">
      <c r="S8639" s="505"/>
      <c r="T8639" s="505"/>
      <c r="U8639" s="505"/>
      <c r="V8639" s="505"/>
      <c r="W8639" s="505"/>
    </row>
    <row r="8640" spans="19:23" ht="12">
      <c r="S8640" s="505"/>
      <c r="T8640" s="505"/>
      <c r="U8640" s="505"/>
      <c r="V8640" s="505"/>
      <c r="W8640" s="505"/>
    </row>
    <row r="8641" spans="19:23" ht="12">
      <c r="S8641" s="505"/>
      <c r="T8641" s="505"/>
      <c r="U8641" s="505"/>
      <c r="V8641" s="505"/>
      <c r="W8641" s="505"/>
    </row>
    <row r="8642" spans="19:23" ht="12">
      <c r="S8642" s="505"/>
      <c r="T8642" s="505"/>
      <c r="U8642" s="505"/>
      <c r="V8642" s="505"/>
      <c r="W8642" s="505"/>
    </row>
    <row r="8643" spans="19:23" ht="12">
      <c r="S8643" s="505"/>
      <c r="T8643" s="505"/>
      <c r="U8643" s="505"/>
      <c r="V8643" s="505"/>
      <c r="W8643" s="505"/>
    </row>
    <row r="8644" spans="19:23" ht="12">
      <c r="S8644" s="505"/>
      <c r="T8644" s="505"/>
      <c r="U8644" s="505"/>
      <c r="V8644" s="505"/>
      <c r="W8644" s="505"/>
    </row>
    <row r="8645" spans="19:23" ht="12">
      <c r="S8645" s="505"/>
      <c r="T8645" s="505"/>
      <c r="U8645" s="505"/>
      <c r="V8645" s="505"/>
      <c r="W8645" s="505"/>
    </row>
    <row r="8646" spans="19:23" ht="12">
      <c r="S8646" s="505"/>
      <c r="T8646" s="505"/>
      <c r="U8646" s="505"/>
      <c r="V8646" s="505"/>
      <c r="W8646" s="505"/>
    </row>
    <row r="8647" spans="19:23" ht="12">
      <c r="S8647" s="505"/>
      <c r="T8647" s="505"/>
      <c r="U8647" s="505"/>
      <c r="V8647" s="505"/>
      <c r="W8647" s="505"/>
    </row>
    <row r="8648" spans="19:23" ht="12">
      <c r="S8648" s="505"/>
      <c r="T8648" s="505"/>
      <c r="U8648" s="505"/>
      <c r="V8648" s="505"/>
      <c r="W8648" s="505"/>
    </row>
    <row r="8649" spans="19:23" ht="12">
      <c r="S8649" s="505"/>
      <c r="T8649" s="505"/>
      <c r="U8649" s="505"/>
      <c r="V8649" s="505"/>
      <c r="W8649" s="505"/>
    </row>
    <row r="8650" spans="19:23" ht="12">
      <c r="S8650" s="505"/>
      <c r="T8650" s="505"/>
      <c r="U8650" s="505"/>
      <c r="V8650" s="505"/>
      <c r="W8650" s="505"/>
    </row>
    <row r="8651" spans="19:23" ht="12">
      <c r="S8651" s="505"/>
      <c r="T8651" s="505"/>
      <c r="U8651" s="505"/>
      <c r="V8651" s="505"/>
      <c r="W8651" s="505"/>
    </row>
    <row r="8652" spans="19:23" ht="12">
      <c r="S8652" s="505"/>
      <c r="T8652" s="505"/>
      <c r="U8652" s="505"/>
      <c r="V8652" s="505"/>
      <c r="W8652" s="505"/>
    </row>
    <row r="8653" spans="19:23" ht="12">
      <c r="S8653" s="505"/>
      <c r="T8653" s="505"/>
      <c r="U8653" s="505"/>
      <c r="V8653" s="505"/>
      <c r="W8653" s="505"/>
    </row>
    <row r="8654" spans="19:23" ht="12">
      <c r="S8654" s="505"/>
      <c r="T8654" s="505"/>
      <c r="U8654" s="505"/>
      <c r="V8654" s="505"/>
      <c r="W8654" s="505"/>
    </row>
    <row r="8655" spans="19:23" ht="12">
      <c r="S8655" s="505"/>
      <c r="T8655" s="505"/>
      <c r="U8655" s="505"/>
      <c r="V8655" s="505"/>
      <c r="W8655" s="505"/>
    </row>
    <row r="8656" spans="19:23" ht="12">
      <c r="S8656" s="505"/>
      <c r="T8656" s="505"/>
      <c r="U8656" s="505"/>
      <c r="V8656" s="505"/>
      <c r="W8656" s="505"/>
    </row>
    <row r="8657" spans="19:23" ht="12">
      <c r="S8657" s="505"/>
      <c r="T8657" s="505"/>
      <c r="U8657" s="505"/>
      <c r="V8657" s="505"/>
      <c r="W8657" s="505"/>
    </row>
    <row r="8658" spans="19:23" ht="12">
      <c r="S8658" s="505"/>
      <c r="T8658" s="505"/>
      <c r="U8658" s="505"/>
      <c r="V8658" s="505"/>
      <c r="W8658" s="505"/>
    </row>
    <row r="8659" spans="19:23" ht="12">
      <c r="S8659" s="505"/>
      <c r="T8659" s="505"/>
      <c r="U8659" s="505"/>
      <c r="V8659" s="505"/>
      <c r="W8659" s="505"/>
    </row>
    <row r="8660" spans="19:23" ht="12">
      <c r="S8660" s="505"/>
      <c r="T8660" s="505"/>
      <c r="U8660" s="505"/>
      <c r="V8660" s="505"/>
      <c r="W8660" s="505"/>
    </row>
    <row r="8661" spans="19:23" ht="12">
      <c r="S8661" s="505"/>
      <c r="T8661" s="505"/>
      <c r="U8661" s="505"/>
      <c r="V8661" s="505"/>
      <c r="W8661" s="505"/>
    </row>
    <row r="8662" spans="19:23" ht="12">
      <c r="S8662" s="505"/>
      <c r="T8662" s="505"/>
      <c r="U8662" s="505"/>
      <c r="V8662" s="505"/>
      <c r="W8662" s="505"/>
    </row>
    <row r="8663" spans="19:23" ht="12">
      <c r="S8663" s="505"/>
      <c r="T8663" s="505"/>
      <c r="U8663" s="505"/>
      <c r="V8663" s="505"/>
      <c r="W8663" s="505"/>
    </row>
    <row r="8664" spans="19:23" ht="12">
      <c r="S8664" s="505"/>
      <c r="T8664" s="505"/>
      <c r="U8664" s="505"/>
      <c r="V8664" s="505"/>
      <c r="W8664" s="505"/>
    </row>
    <row r="8665" spans="19:23" ht="12">
      <c r="S8665" s="505"/>
      <c r="T8665" s="505"/>
      <c r="U8665" s="505"/>
      <c r="V8665" s="505"/>
      <c r="W8665" s="505"/>
    </row>
    <row r="8666" spans="19:23" ht="12">
      <c r="S8666" s="505"/>
      <c r="T8666" s="505"/>
      <c r="U8666" s="505"/>
      <c r="V8666" s="505"/>
      <c r="W8666" s="505"/>
    </row>
    <row r="8667" spans="19:23" ht="12">
      <c r="S8667" s="505"/>
      <c r="T8667" s="505"/>
      <c r="U8667" s="505"/>
      <c r="V8667" s="505"/>
      <c r="W8667" s="505"/>
    </row>
    <row r="8668" spans="19:23" ht="12">
      <c r="S8668" s="505"/>
      <c r="T8668" s="505"/>
      <c r="U8668" s="505"/>
      <c r="V8668" s="505"/>
      <c r="W8668" s="505"/>
    </row>
    <row r="8669" spans="19:23" ht="12">
      <c r="S8669" s="505"/>
      <c r="T8669" s="505"/>
      <c r="U8669" s="505"/>
      <c r="V8669" s="505"/>
      <c r="W8669" s="505"/>
    </row>
    <row r="8670" spans="19:23" ht="12">
      <c r="S8670" s="505"/>
      <c r="T8670" s="505"/>
      <c r="U8670" s="505"/>
      <c r="V8670" s="505"/>
      <c r="W8670" s="505"/>
    </row>
    <row r="8671" spans="19:23" ht="12">
      <c r="S8671" s="505"/>
      <c r="T8671" s="505"/>
      <c r="U8671" s="505"/>
      <c r="V8671" s="505"/>
      <c r="W8671" s="505"/>
    </row>
    <row r="8672" spans="19:23" ht="12">
      <c r="S8672" s="505"/>
      <c r="T8672" s="505"/>
      <c r="U8672" s="505"/>
      <c r="V8672" s="505"/>
      <c r="W8672" s="505"/>
    </row>
    <row r="8673" spans="19:23" ht="12">
      <c r="S8673" s="505"/>
      <c r="T8673" s="505"/>
      <c r="U8673" s="505"/>
      <c r="V8673" s="505"/>
      <c r="W8673" s="505"/>
    </row>
    <row r="8674" spans="19:23" ht="12">
      <c r="S8674" s="505"/>
      <c r="T8674" s="505"/>
      <c r="U8674" s="505"/>
      <c r="V8674" s="505"/>
      <c r="W8674" s="505"/>
    </row>
    <row r="8675" spans="19:23" ht="12">
      <c r="S8675" s="505"/>
      <c r="T8675" s="505"/>
      <c r="U8675" s="505"/>
      <c r="V8675" s="505"/>
      <c r="W8675" s="505"/>
    </row>
    <row r="8676" spans="19:23" ht="12">
      <c r="S8676" s="505"/>
      <c r="T8676" s="505"/>
      <c r="U8676" s="505"/>
      <c r="V8676" s="505"/>
      <c r="W8676" s="505"/>
    </row>
    <row r="8677" spans="19:23" ht="12">
      <c r="S8677" s="505"/>
      <c r="T8677" s="505"/>
      <c r="U8677" s="505"/>
      <c r="V8677" s="505"/>
      <c r="W8677" s="505"/>
    </row>
    <row r="8678" spans="19:23" ht="12">
      <c r="S8678" s="505"/>
      <c r="T8678" s="505"/>
      <c r="U8678" s="505"/>
      <c r="V8678" s="505"/>
      <c r="W8678" s="505"/>
    </row>
    <row r="8679" spans="19:23" ht="12">
      <c r="S8679" s="505"/>
      <c r="T8679" s="505"/>
      <c r="U8679" s="505"/>
      <c r="V8679" s="505"/>
      <c r="W8679" s="505"/>
    </row>
    <row r="8680" spans="19:23" ht="12">
      <c r="S8680" s="505"/>
      <c r="T8680" s="505"/>
      <c r="U8680" s="505"/>
      <c r="V8680" s="505"/>
      <c r="W8680" s="505"/>
    </row>
    <row r="8681" spans="19:23" ht="12">
      <c r="S8681" s="505"/>
      <c r="T8681" s="505"/>
      <c r="U8681" s="505"/>
      <c r="V8681" s="505"/>
      <c r="W8681" s="505"/>
    </row>
    <row r="8682" spans="19:23" ht="12">
      <c r="S8682" s="505"/>
      <c r="T8682" s="505"/>
      <c r="U8682" s="505"/>
      <c r="V8682" s="505"/>
      <c r="W8682" s="505"/>
    </row>
    <row r="8683" spans="19:23" ht="12">
      <c r="S8683" s="505"/>
      <c r="T8683" s="505"/>
      <c r="U8683" s="505"/>
      <c r="V8683" s="505"/>
      <c r="W8683" s="505"/>
    </row>
    <row r="8684" spans="19:23" ht="12">
      <c r="S8684" s="505"/>
      <c r="T8684" s="505"/>
      <c r="U8684" s="505"/>
      <c r="V8684" s="505"/>
      <c r="W8684" s="505"/>
    </row>
    <row r="8685" spans="19:23" ht="12">
      <c r="S8685" s="505"/>
      <c r="T8685" s="505"/>
      <c r="U8685" s="505"/>
      <c r="V8685" s="505"/>
      <c r="W8685" s="505"/>
    </row>
    <row r="8686" spans="19:23" ht="12">
      <c r="S8686" s="505"/>
      <c r="T8686" s="505"/>
      <c r="U8686" s="505"/>
      <c r="V8686" s="505"/>
      <c r="W8686" s="505"/>
    </row>
    <row r="8687" spans="19:23" ht="12">
      <c r="S8687" s="505"/>
      <c r="T8687" s="505"/>
      <c r="U8687" s="505"/>
      <c r="V8687" s="505"/>
      <c r="W8687" s="505"/>
    </row>
    <row r="8688" spans="19:23" ht="12">
      <c r="S8688" s="505"/>
      <c r="T8688" s="505"/>
      <c r="U8688" s="505"/>
      <c r="V8688" s="505"/>
      <c r="W8688" s="505"/>
    </row>
    <row r="8689" spans="19:23" ht="12">
      <c r="S8689" s="505"/>
      <c r="T8689" s="505"/>
      <c r="U8689" s="505"/>
      <c r="V8689" s="505"/>
      <c r="W8689" s="505"/>
    </row>
    <row r="8690" spans="19:23" ht="12">
      <c r="S8690" s="505"/>
      <c r="T8690" s="505"/>
      <c r="U8690" s="505"/>
      <c r="V8690" s="505"/>
      <c r="W8690" s="505"/>
    </row>
    <row r="8691" spans="19:23" ht="12">
      <c r="S8691" s="505"/>
      <c r="T8691" s="505"/>
      <c r="U8691" s="505"/>
      <c r="V8691" s="505"/>
      <c r="W8691" s="505"/>
    </row>
    <row r="8692" spans="19:23" ht="12">
      <c r="S8692" s="505"/>
      <c r="T8692" s="505"/>
      <c r="U8692" s="505"/>
      <c r="V8692" s="505"/>
      <c r="W8692" s="505"/>
    </row>
    <row r="8693" spans="19:23" ht="12">
      <c r="S8693" s="505"/>
      <c r="T8693" s="505"/>
      <c r="U8693" s="505"/>
      <c r="V8693" s="505"/>
      <c r="W8693" s="505"/>
    </row>
    <row r="8694" spans="19:23" ht="12">
      <c r="S8694" s="505"/>
      <c r="T8694" s="505"/>
      <c r="U8694" s="505"/>
      <c r="V8694" s="505"/>
      <c r="W8694" s="505"/>
    </row>
    <row r="8695" spans="19:23" ht="12">
      <c r="S8695" s="505"/>
      <c r="T8695" s="505"/>
      <c r="U8695" s="505"/>
      <c r="V8695" s="505"/>
      <c r="W8695" s="505"/>
    </row>
    <row r="8696" spans="19:23" ht="12">
      <c r="S8696" s="505"/>
      <c r="T8696" s="505"/>
      <c r="U8696" s="505"/>
      <c r="V8696" s="505"/>
      <c r="W8696" s="505"/>
    </row>
    <row r="8697" spans="19:23" ht="12">
      <c r="S8697" s="505"/>
      <c r="T8697" s="505"/>
      <c r="U8697" s="505"/>
      <c r="V8697" s="505"/>
      <c r="W8697" s="505"/>
    </row>
    <row r="8698" spans="19:23" ht="12">
      <c r="S8698" s="505"/>
      <c r="T8698" s="505"/>
      <c r="U8698" s="505"/>
      <c r="V8698" s="505"/>
      <c r="W8698" s="505"/>
    </row>
    <row r="8699" spans="19:23" ht="12">
      <c r="S8699" s="505"/>
      <c r="T8699" s="505"/>
      <c r="U8699" s="505"/>
      <c r="V8699" s="505"/>
      <c r="W8699" s="505"/>
    </row>
    <row r="8700" spans="19:23" ht="12">
      <c r="S8700" s="505"/>
      <c r="T8700" s="505"/>
      <c r="U8700" s="505"/>
      <c r="V8700" s="505"/>
      <c r="W8700" s="505"/>
    </row>
    <row r="8701" spans="19:23" ht="12">
      <c r="S8701" s="505"/>
      <c r="T8701" s="505"/>
      <c r="U8701" s="505"/>
      <c r="V8701" s="505"/>
      <c r="W8701" s="505"/>
    </row>
    <row r="8702" spans="19:23" ht="12">
      <c r="S8702" s="505"/>
      <c r="T8702" s="505"/>
      <c r="U8702" s="505"/>
      <c r="V8702" s="505"/>
      <c r="W8702" s="505"/>
    </row>
    <row r="8703" spans="19:23" ht="12">
      <c r="S8703" s="505"/>
      <c r="T8703" s="505"/>
      <c r="U8703" s="505"/>
      <c r="V8703" s="505"/>
      <c r="W8703" s="505"/>
    </row>
    <row r="8704" spans="19:23" ht="12">
      <c r="S8704" s="505"/>
      <c r="T8704" s="505"/>
      <c r="U8704" s="505"/>
      <c r="V8704" s="505"/>
      <c r="W8704" s="505"/>
    </row>
    <row r="8705" spans="19:23" ht="12">
      <c r="S8705" s="505"/>
      <c r="T8705" s="505"/>
      <c r="U8705" s="505"/>
      <c r="V8705" s="505"/>
      <c r="W8705" s="505"/>
    </row>
    <row r="8706" spans="19:23" ht="12">
      <c r="S8706" s="505"/>
      <c r="T8706" s="505"/>
      <c r="U8706" s="505"/>
      <c r="V8706" s="505"/>
      <c r="W8706" s="505"/>
    </row>
    <row r="8707" spans="19:23" ht="12">
      <c r="S8707" s="505"/>
      <c r="T8707" s="505"/>
      <c r="U8707" s="505"/>
      <c r="V8707" s="505"/>
      <c r="W8707" s="505"/>
    </row>
    <row r="8708" spans="19:23" ht="12">
      <c r="S8708" s="505"/>
      <c r="T8708" s="505"/>
      <c r="U8708" s="505"/>
      <c r="V8708" s="505"/>
      <c r="W8708" s="505"/>
    </row>
    <row r="8709" spans="19:23" ht="12">
      <c r="S8709" s="505"/>
      <c r="T8709" s="505"/>
      <c r="U8709" s="505"/>
      <c r="V8709" s="505"/>
      <c r="W8709" s="505"/>
    </row>
    <row r="8710" spans="19:23" ht="12">
      <c r="S8710" s="505"/>
      <c r="T8710" s="505"/>
      <c r="U8710" s="505"/>
      <c r="V8710" s="505"/>
      <c r="W8710" s="505"/>
    </row>
    <row r="8711" spans="19:23" ht="12">
      <c r="S8711" s="505"/>
      <c r="T8711" s="505"/>
      <c r="U8711" s="505"/>
      <c r="V8711" s="505"/>
      <c r="W8711" s="505"/>
    </row>
    <row r="8712" spans="19:23" ht="12">
      <c r="S8712" s="505"/>
      <c r="T8712" s="505"/>
      <c r="U8712" s="505"/>
      <c r="V8712" s="505"/>
      <c r="W8712" s="505"/>
    </row>
    <row r="8713" spans="19:23" ht="12">
      <c r="S8713" s="505"/>
      <c r="T8713" s="505"/>
      <c r="U8713" s="505"/>
      <c r="V8713" s="505"/>
      <c r="W8713" s="505"/>
    </row>
    <row r="8714" spans="19:23" ht="12">
      <c r="S8714" s="505"/>
      <c r="T8714" s="505"/>
      <c r="U8714" s="505"/>
      <c r="V8714" s="505"/>
      <c r="W8714" s="505"/>
    </row>
    <row r="8715" spans="19:23" ht="12">
      <c r="S8715" s="505"/>
      <c r="T8715" s="505"/>
      <c r="U8715" s="505"/>
      <c r="V8715" s="505"/>
      <c r="W8715" s="505"/>
    </row>
    <row r="8716" spans="19:23" ht="12">
      <c r="S8716" s="505"/>
      <c r="T8716" s="505"/>
      <c r="U8716" s="505"/>
      <c r="V8716" s="505"/>
      <c r="W8716" s="505"/>
    </row>
    <row r="8717" spans="19:23" ht="12">
      <c r="S8717" s="505"/>
      <c r="T8717" s="505"/>
      <c r="U8717" s="505"/>
      <c r="V8717" s="505"/>
      <c r="W8717" s="505"/>
    </row>
    <row r="8718" spans="19:23" ht="12">
      <c r="S8718" s="505"/>
      <c r="T8718" s="505"/>
      <c r="U8718" s="505"/>
      <c r="V8718" s="505"/>
      <c r="W8718" s="505"/>
    </row>
    <row r="8719" spans="19:23" ht="12">
      <c r="S8719" s="505"/>
      <c r="T8719" s="505"/>
      <c r="U8719" s="505"/>
      <c r="V8719" s="505"/>
      <c r="W8719" s="505"/>
    </row>
    <row r="8720" spans="19:23" ht="12">
      <c r="S8720" s="505"/>
      <c r="T8720" s="505"/>
      <c r="U8720" s="505"/>
      <c r="V8720" s="505"/>
      <c r="W8720" s="505"/>
    </row>
    <row r="8721" spans="19:23" ht="12">
      <c r="S8721" s="505"/>
      <c r="T8721" s="505"/>
      <c r="U8721" s="505"/>
      <c r="V8721" s="505"/>
      <c r="W8721" s="505"/>
    </row>
    <row r="8722" spans="19:23" ht="12">
      <c r="S8722" s="505"/>
      <c r="T8722" s="505"/>
      <c r="U8722" s="505"/>
      <c r="V8722" s="505"/>
      <c r="W8722" s="505"/>
    </row>
    <row r="8723" spans="19:23" ht="12">
      <c r="S8723" s="505"/>
      <c r="T8723" s="505"/>
      <c r="U8723" s="505"/>
      <c r="V8723" s="505"/>
      <c r="W8723" s="505"/>
    </row>
    <row r="8724" spans="19:23" ht="12">
      <c r="S8724" s="505"/>
      <c r="T8724" s="505"/>
      <c r="U8724" s="505"/>
      <c r="V8724" s="505"/>
      <c r="W8724" s="505"/>
    </row>
    <row r="8725" spans="19:23" ht="12">
      <c r="S8725" s="505"/>
      <c r="T8725" s="505"/>
      <c r="U8725" s="505"/>
      <c r="V8725" s="505"/>
      <c r="W8725" s="505"/>
    </row>
    <row r="8726" spans="19:23" ht="12">
      <c r="S8726" s="505"/>
      <c r="T8726" s="505"/>
      <c r="U8726" s="505"/>
      <c r="V8726" s="505"/>
      <c r="W8726" s="505"/>
    </row>
    <row r="8727" spans="19:23" ht="12">
      <c r="S8727" s="505"/>
      <c r="T8727" s="505"/>
      <c r="U8727" s="505"/>
      <c r="V8727" s="505"/>
      <c r="W8727" s="505"/>
    </row>
    <row r="8728" spans="19:23" ht="12">
      <c r="S8728" s="505"/>
      <c r="T8728" s="505"/>
      <c r="U8728" s="505"/>
      <c r="V8728" s="505"/>
      <c r="W8728" s="505"/>
    </row>
    <row r="8729" spans="19:23" ht="12">
      <c r="S8729" s="505"/>
      <c r="T8729" s="505"/>
      <c r="U8729" s="505"/>
      <c r="V8729" s="505"/>
      <c r="W8729" s="505"/>
    </row>
    <row r="8730" spans="19:23" ht="12">
      <c r="S8730" s="505"/>
      <c r="T8730" s="505"/>
      <c r="U8730" s="505"/>
      <c r="V8730" s="505"/>
      <c r="W8730" s="505"/>
    </row>
    <row r="8731" spans="19:23" ht="12">
      <c r="S8731" s="505"/>
      <c r="T8731" s="505"/>
      <c r="U8731" s="505"/>
      <c r="V8731" s="505"/>
      <c r="W8731" s="505"/>
    </row>
    <row r="8732" spans="19:23" ht="12">
      <c r="S8732" s="505"/>
      <c r="T8732" s="505"/>
      <c r="U8732" s="505"/>
      <c r="V8732" s="505"/>
      <c r="W8732" s="505"/>
    </row>
    <row r="8733" spans="19:23" ht="12">
      <c r="S8733" s="505"/>
      <c r="T8733" s="505"/>
      <c r="U8733" s="505"/>
      <c r="V8733" s="505"/>
      <c r="W8733" s="505"/>
    </row>
    <row r="8734" spans="19:23" ht="12">
      <c r="S8734" s="505"/>
      <c r="T8734" s="505"/>
      <c r="U8734" s="505"/>
      <c r="V8734" s="505"/>
      <c r="W8734" s="505"/>
    </row>
    <row r="8735" spans="19:23" ht="12">
      <c r="S8735" s="505"/>
      <c r="T8735" s="505"/>
      <c r="U8735" s="505"/>
      <c r="V8735" s="505"/>
      <c r="W8735" s="505"/>
    </row>
    <row r="8736" spans="19:23" ht="12">
      <c r="S8736" s="505"/>
      <c r="T8736" s="505"/>
      <c r="U8736" s="505"/>
      <c r="V8736" s="505"/>
      <c r="W8736" s="505"/>
    </row>
    <row r="8737" spans="19:23" ht="12">
      <c r="S8737" s="505"/>
      <c r="T8737" s="505"/>
      <c r="U8737" s="505"/>
      <c r="V8737" s="505"/>
      <c r="W8737" s="505"/>
    </row>
    <row r="8738" spans="19:23" ht="12">
      <c r="S8738" s="505"/>
      <c r="T8738" s="505"/>
      <c r="U8738" s="505"/>
      <c r="V8738" s="505"/>
      <c r="W8738" s="505"/>
    </row>
    <row r="8739" spans="19:23" ht="12">
      <c r="S8739" s="505"/>
      <c r="T8739" s="505"/>
      <c r="U8739" s="505"/>
      <c r="V8739" s="505"/>
      <c r="W8739" s="505"/>
    </row>
    <row r="8740" spans="19:23" ht="12">
      <c r="S8740" s="505"/>
      <c r="T8740" s="505"/>
      <c r="U8740" s="505"/>
      <c r="V8740" s="505"/>
      <c r="W8740" s="505"/>
    </row>
    <row r="8741" spans="19:23" ht="12">
      <c r="S8741" s="505"/>
      <c r="T8741" s="505"/>
      <c r="U8741" s="505"/>
      <c r="V8741" s="505"/>
      <c r="W8741" s="505"/>
    </row>
    <row r="8742" spans="19:23" ht="12">
      <c r="S8742" s="505"/>
      <c r="T8742" s="505"/>
      <c r="U8742" s="505"/>
      <c r="V8742" s="505"/>
      <c r="W8742" s="505"/>
    </row>
    <row r="8743" spans="19:23" ht="12">
      <c r="S8743" s="505"/>
      <c r="T8743" s="505"/>
      <c r="U8743" s="505"/>
      <c r="V8743" s="505"/>
      <c r="W8743" s="505"/>
    </row>
    <row r="8744" spans="19:23" ht="12">
      <c r="S8744" s="505"/>
      <c r="T8744" s="505"/>
      <c r="U8744" s="505"/>
      <c r="V8744" s="505"/>
      <c r="W8744" s="505"/>
    </row>
    <row r="8745" spans="19:23" ht="12">
      <c r="S8745" s="505"/>
      <c r="T8745" s="505"/>
      <c r="U8745" s="505"/>
      <c r="V8745" s="505"/>
      <c r="W8745" s="505"/>
    </row>
    <row r="8746" spans="19:23" ht="12">
      <c r="S8746" s="505"/>
      <c r="T8746" s="505"/>
      <c r="U8746" s="505"/>
      <c r="V8746" s="505"/>
      <c r="W8746" s="505"/>
    </row>
    <row r="8747" spans="19:23" ht="12">
      <c r="S8747" s="505"/>
      <c r="T8747" s="505"/>
      <c r="U8747" s="505"/>
      <c r="V8747" s="505"/>
      <c r="W8747" s="505"/>
    </row>
    <row r="8748" spans="19:23" ht="12">
      <c r="S8748" s="505"/>
      <c r="T8748" s="505"/>
      <c r="U8748" s="505"/>
      <c r="V8748" s="505"/>
      <c r="W8748" s="505"/>
    </row>
    <row r="8749" spans="19:23" ht="12">
      <c r="S8749" s="505"/>
      <c r="T8749" s="505"/>
      <c r="U8749" s="505"/>
      <c r="V8749" s="505"/>
      <c r="W8749" s="505"/>
    </row>
    <row r="8750" spans="19:23" ht="12">
      <c r="S8750" s="505"/>
      <c r="T8750" s="505"/>
      <c r="U8750" s="505"/>
      <c r="V8750" s="505"/>
      <c r="W8750" s="505"/>
    </row>
    <row r="8751" spans="19:23" ht="12">
      <c r="S8751" s="505"/>
      <c r="T8751" s="505"/>
      <c r="U8751" s="505"/>
      <c r="V8751" s="505"/>
      <c r="W8751" s="505"/>
    </row>
    <row r="8752" spans="19:23" ht="12">
      <c r="S8752" s="505"/>
      <c r="T8752" s="505"/>
      <c r="U8752" s="505"/>
      <c r="V8752" s="505"/>
      <c r="W8752" s="505"/>
    </row>
    <row r="8753" spans="19:23" ht="12">
      <c r="S8753" s="505"/>
      <c r="T8753" s="505"/>
      <c r="U8753" s="505"/>
      <c r="V8753" s="505"/>
      <c r="W8753" s="505"/>
    </row>
    <row r="8754" spans="19:23" ht="12">
      <c r="S8754" s="505"/>
      <c r="T8754" s="505"/>
      <c r="U8754" s="505"/>
      <c r="V8754" s="505"/>
      <c r="W8754" s="505"/>
    </row>
    <row r="8755" spans="19:23" ht="12">
      <c r="S8755" s="505"/>
      <c r="T8755" s="505"/>
      <c r="U8755" s="505"/>
      <c r="V8755" s="505"/>
      <c r="W8755" s="505"/>
    </row>
    <row r="8756" spans="19:23" ht="12">
      <c r="S8756" s="505"/>
      <c r="T8756" s="505"/>
      <c r="U8756" s="505"/>
      <c r="V8756" s="505"/>
      <c r="W8756" s="505"/>
    </row>
    <row r="8757" spans="19:23" ht="12">
      <c r="S8757" s="505"/>
      <c r="T8757" s="505"/>
      <c r="U8757" s="505"/>
      <c r="V8757" s="505"/>
      <c r="W8757" s="505"/>
    </row>
    <row r="8758" spans="19:23" ht="12">
      <c r="S8758" s="505"/>
      <c r="T8758" s="505"/>
      <c r="U8758" s="505"/>
      <c r="V8758" s="505"/>
      <c r="W8758" s="505"/>
    </row>
    <row r="8759" spans="19:23" ht="12">
      <c r="S8759" s="505"/>
      <c r="T8759" s="505"/>
      <c r="U8759" s="505"/>
      <c r="V8759" s="505"/>
      <c r="W8759" s="505"/>
    </row>
    <row r="8760" spans="19:23" ht="12">
      <c r="S8760" s="505"/>
      <c r="T8760" s="505"/>
      <c r="U8760" s="505"/>
      <c r="V8760" s="505"/>
      <c r="W8760" s="505"/>
    </row>
    <row r="8761" spans="19:23" ht="12">
      <c r="S8761" s="505"/>
      <c r="T8761" s="505"/>
      <c r="U8761" s="505"/>
      <c r="V8761" s="505"/>
      <c r="W8761" s="505"/>
    </row>
    <row r="8762" spans="19:23" ht="12">
      <c r="S8762" s="505"/>
      <c r="T8762" s="505"/>
      <c r="U8762" s="505"/>
      <c r="V8762" s="505"/>
      <c r="W8762" s="505"/>
    </row>
    <row r="8763" spans="19:23" ht="12">
      <c r="S8763" s="505"/>
      <c r="T8763" s="505"/>
      <c r="U8763" s="505"/>
      <c r="V8763" s="505"/>
      <c r="W8763" s="505"/>
    </row>
    <row r="8764" spans="19:23" ht="12">
      <c r="S8764" s="505"/>
      <c r="T8764" s="505"/>
      <c r="U8764" s="505"/>
      <c r="V8764" s="505"/>
      <c r="W8764" s="505"/>
    </row>
    <row r="8765" spans="19:23" ht="12">
      <c r="S8765" s="505"/>
      <c r="T8765" s="505"/>
      <c r="U8765" s="505"/>
      <c r="V8765" s="505"/>
      <c r="W8765" s="505"/>
    </row>
    <row r="8766" spans="19:23" ht="12">
      <c r="S8766" s="505"/>
      <c r="T8766" s="505"/>
      <c r="U8766" s="505"/>
      <c r="V8766" s="505"/>
      <c r="W8766" s="505"/>
    </row>
    <row r="8767" spans="19:23" ht="12">
      <c r="S8767" s="505"/>
      <c r="T8767" s="505"/>
      <c r="U8767" s="505"/>
      <c r="V8767" s="505"/>
      <c r="W8767" s="505"/>
    </row>
    <row r="8768" spans="19:23" ht="12">
      <c r="S8768" s="505"/>
      <c r="T8768" s="505"/>
      <c r="U8768" s="505"/>
      <c r="V8768" s="505"/>
      <c r="W8768" s="505"/>
    </row>
    <row r="8769" spans="19:23" ht="12">
      <c r="S8769" s="505"/>
      <c r="T8769" s="505"/>
      <c r="U8769" s="505"/>
      <c r="V8769" s="505"/>
      <c r="W8769" s="505"/>
    </row>
    <row r="8770" spans="19:23" ht="12">
      <c r="S8770" s="505"/>
      <c r="T8770" s="505"/>
      <c r="U8770" s="505"/>
      <c r="V8770" s="505"/>
      <c r="W8770" s="505"/>
    </row>
    <row r="8771" spans="19:23" ht="12">
      <c r="S8771" s="505"/>
      <c r="T8771" s="505"/>
      <c r="U8771" s="505"/>
      <c r="V8771" s="505"/>
      <c r="W8771" s="505"/>
    </row>
    <row r="8772" spans="19:23" ht="12">
      <c r="S8772" s="505"/>
      <c r="T8772" s="505"/>
      <c r="U8772" s="505"/>
      <c r="V8772" s="505"/>
      <c r="W8772" s="505"/>
    </row>
    <row r="8773" spans="19:23" ht="12">
      <c r="S8773" s="505"/>
      <c r="T8773" s="505"/>
      <c r="U8773" s="505"/>
      <c r="V8773" s="505"/>
      <c r="W8773" s="505"/>
    </row>
    <row r="8774" spans="19:23" ht="12">
      <c r="S8774" s="505"/>
      <c r="T8774" s="505"/>
      <c r="U8774" s="505"/>
      <c r="V8774" s="505"/>
      <c r="W8774" s="505"/>
    </row>
    <row r="8775" spans="19:23" ht="12">
      <c r="S8775" s="505"/>
      <c r="T8775" s="505"/>
      <c r="U8775" s="505"/>
      <c r="V8775" s="505"/>
      <c r="W8775" s="505"/>
    </row>
    <row r="8776" spans="19:23" ht="12">
      <c r="S8776" s="505"/>
      <c r="T8776" s="505"/>
      <c r="U8776" s="505"/>
      <c r="V8776" s="505"/>
      <c r="W8776" s="505"/>
    </row>
    <row r="8777" spans="19:23" ht="12">
      <c r="S8777" s="505"/>
      <c r="T8777" s="505"/>
      <c r="U8777" s="505"/>
      <c r="V8777" s="505"/>
      <c r="W8777" s="505"/>
    </row>
    <row r="8778" spans="19:23" ht="12">
      <c r="S8778" s="505"/>
      <c r="T8778" s="505"/>
      <c r="U8778" s="505"/>
      <c r="V8778" s="505"/>
      <c r="W8778" s="505"/>
    </row>
    <row r="8779" spans="19:23" ht="12">
      <c r="S8779" s="505"/>
      <c r="T8779" s="505"/>
      <c r="U8779" s="505"/>
      <c r="V8779" s="505"/>
      <c r="W8779" s="505"/>
    </row>
    <row r="8780" spans="19:23" ht="12">
      <c r="S8780" s="505"/>
      <c r="T8780" s="505"/>
      <c r="U8780" s="505"/>
      <c r="V8780" s="505"/>
      <c r="W8780" s="505"/>
    </row>
    <row r="8781" spans="19:23" ht="12">
      <c r="S8781" s="505"/>
      <c r="T8781" s="505"/>
      <c r="U8781" s="505"/>
      <c r="V8781" s="505"/>
      <c r="W8781" s="505"/>
    </row>
    <row r="8782" spans="19:23" ht="12">
      <c r="S8782" s="505"/>
      <c r="T8782" s="505"/>
      <c r="U8782" s="505"/>
      <c r="V8782" s="505"/>
      <c r="W8782" s="505"/>
    </row>
    <row r="8783" spans="19:23" ht="12">
      <c r="S8783" s="505"/>
      <c r="T8783" s="505"/>
      <c r="U8783" s="505"/>
      <c r="V8783" s="505"/>
      <c r="W8783" s="505"/>
    </row>
    <row r="8784" spans="19:23" ht="12">
      <c r="S8784" s="505"/>
      <c r="T8784" s="505"/>
      <c r="U8784" s="505"/>
      <c r="V8784" s="505"/>
      <c r="W8784" s="505"/>
    </row>
    <row r="8785" spans="19:23" ht="12">
      <c r="S8785" s="505"/>
      <c r="T8785" s="505"/>
      <c r="U8785" s="505"/>
      <c r="V8785" s="505"/>
      <c r="W8785" s="505"/>
    </row>
    <row r="8786" spans="19:23" ht="12">
      <c r="S8786" s="505"/>
      <c r="T8786" s="505"/>
      <c r="U8786" s="505"/>
      <c r="V8786" s="505"/>
      <c r="W8786" s="505"/>
    </row>
    <row r="8787" spans="19:23" ht="12">
      <c r="S8787" s="505"/>
      <c r="T8787" s="505"/>
      <c r="U8787" s="505"/>
      <c r="V8787" s="505"/>
      <c r="W8787" s="505"/>
    </row>
    <row r="8788" spans="19:23" ht="12">
      <c r="S8788" s="505"/>
      <c r="T8788" s="505"/>
      <c r="U8788" s="505"/>
      <c r="V8788" s="505"/>
      <c r="W8788" s="505"/>
    </row>
    <row r="8789" spans="19:23" ht="12">
      <c r="S8789" s="505"/>
      <c r="T8789" s="505"/>
      <c r="U8789" s="505"/>
      <c r="V8789" s="505"/>
      <c r="W8789" s="505"/>
    </row>
    <row r="8790" spans="19:23" ht="12">
      <c r="S8790" s="505"/>
      <c r="T8790" s="505"/>
      <c r="U8790" s="505"/>
      <c r="V8790" s="505"/>
      <c r="W8790" s="505"/>
    </row>
    <row r="8791" spans="19:23" ht="12">
      <c r="S8791" s="505"/>
      <c r="T8791" s="505"/>
      <c r="U8791" s="505"/>
      <c r="V8791" s="505"/>
      <c r="W8791" s="505"/>
    </row>
    <row r="8792" spans="19:23" ht="12">
      <c r="S8792" s="505"/>
      <c r="T8792" s="505"/>
      <c r="U8792" s="505"/>
      <c r="V8792" s="505"/>
      <c r="W8792" s="505"/>
    </row>
    <row r="8793" spans="19:23" ht="12">
      <c r="S8793" s="505"/>
      <c r="T8793" s="505"/>
      <c r="U8793" s="505"/>
      <c r="V8793" s="505"/>
      <c r="W8793" s="505"/>
    </row>
    <row r="8794" spans="19:23" ht="12">
      <c r="S8794" s="505"/>
      <c r="T8794" s="505"/>
      <c r="U8794" s="505"/>
      <c r="V8794" s="505"/>
      <c r="W8794" s="505"/>
    </row>
    <row r="8795" spans="19:23" ht="12">
      <c r="S8795" s="505"/>
      <c r="T8795" s="505"/>
      <c r="U8795" s="505"/>
      <c r="V8795" s="505"/>
      <c r="W8795" s="505"/>
    </row>
    <row r="8796" spans="19:23" ht="12">
      <c r="S8796" s="505"/>
      <c r="T8796" s="505"/>
      <c r="U8796" s="505"/>
      <c r="V8796" s="505"/>
      <c r="W8796" s="505"/>
    </row>
    <row r="8797" spans="19:23" ht="12">
      <c r="S8797" s="505"/>
      <c r="T8797" s="505"/>
      <c r="U8797" s="505"/>
      <c r="V8797" s="505"/>
      <c r="W8797" s="505"/>
    </row>
    <row r="8798" spans="19:23" ht="12">
      <c r="S8798" s="505"/>
      <c r="T8798" s="505"/>
      <c r="U8798" s="505"/>
      <c r="V8798" s="505"/>
      <c r="W8798" s="505"/>
    </row>
    <row r="8799" spans="19:23" ht="12">
      <c r="S8799" s="505"/>
      <c r="T8799" s="505"/>
      <c r="U8799" s="505"/>
      <c r="V8799" s="505"/>
      <c r="W8799" s="505"/>
    </row>
    <row r="8800" spans="19:23" ht="12">
      <c r="S8800" s="505"/>
      <c r="T8800" s="505"/>
      <c r="U8800" s="505"/>
      <c r="V8800" s="505"/>
      <c r="W8800" s="505"/>
    </row>
    <row r="8801" spans="19:23" ht="12">
      <c r="S8801" s="505"/>
      <c r="T8801" s="505"/>
      <c r="U8801" s="505"/>
      <c r="V8801" s="505"/>
      <c r="W8801" s="505"/>
    </row>
    <row r="8802" spans="19:23" ht="12">
      <c r="S8802" s="505"/>
      <c r="T8802" s="505"/>
      <c r="U8802" s="505"/>
      <c r="V8802" s="505"/>
      <c r="W8802" s="505"/>
    </row>
    <row r="8803" spans="19:23" ht="12">
      <c r="S8803" s="505"/>
      <c r="T8803" s="505"/>
      <c r="U8803" s="505"/>
      <c r="V8803" s="505"/>
      <c r="W8803" s="505"/>
    </row>
    <row r="8804" spans="19:23" ht="12">
      <c r="S8804" s="505"/>
      <c r="T8804" s="505"/>
      <c r="U8804" s="505"/>
      <c r="V8804" s="505"/>
      <c r="W8804" s="505"/>
    </row>
    <row r="8805" spans="19:23" ht="12">
      <c r="S8805" s="505"/>
      <c r="T8805" s="505"/>
      <c r="U8805" s="505"/>
      <c r="V8805" s="505"/>
      <c r="W8805" s="505"/>
    </row>
    <row r="8806" spans="19:23" ht="12">
      <c r="S8806" s="505"/>
      <c r="T8806" s="505"/>
      <c r="U8806" s="505"/>
      <c r="V8806" s="505"/>
      <c r="W8806" s="505"/>
    </row>
    <row r="8807" spans="19:23" ht="12">
      <c r="S8807" s="505"/>
      <c r="T8807" s="505"/>
      <c r="U8807" s="505"/>
      <c r="V8807" s="505"/>
      <c r="W8807" s="505"/>
    </row>
    <row r="8808" spans="19:23" ht="12">
      <c r="S8808" s="505"/>
      <c r="T8808" s="505"/>
      <c r="U8808" s="505"/>
      <c r="V8808" s="505"/>
      <c r="W8808" s="505"/>
    </row>
    <row r="8809" spans="19:23" ht="12">
      <c r="S8809" s="505"/>
      <c r="T8809" s="505"/>
      <c r="U8809" s="505"/>
      <c r="V8809" s="505"/>
      <c r="W8809" s="505"/>
    </row>
    <row r="8810" spans="19:23" ht="12">
      <c r="S8810" s="505"/>
      <c r="T8810" s="505"/>
      <c r="U8810" s="505"/>
      <c r="V8810" s="505"/>
      <c r="W8810" s="505"/>
    </row>
    <row r="8811" spans="19:23" ht="12">
      <c r="S8811" s="505"/>
      <c r="T8811" s="505"/>
      <c r="U8811" s="505"/>
      <c r="V8811" s="505"/>
      <c r="W8811" s="505"/>
    </row>
    <row r="8812" spans="19:23" ht="12">
      <c r="S8812" s="505"/>
      <c r="T8812" s="505"/>
      <c r="U8812" s="505"/>
      <c r="V8812" s="505"/>
      <c r="W8812" s="505"/>
    </row>
    <row r="8813" spans="19:23" ht="12">
      <c r="S8813" s="505"/>
      <c r="T8813" s="505"/>
      <c r="U8813" s="505"/>
      <c r="V8813" s="505"/>
      <c r="W8813" s="505"/>
    </row>
    <row r="8814" spans="19:23" ht="12">
      <c r="S8814" s="505"/>
      <c r="T8814" s="505"/>
      <c r="U8814" s="505"/>
      <c r="V8814" s="505"/>
      <c r="W8814" s="505"/>
    </row>
    <row r="8815" spans="19:23" ht="12">
      <c r="S8815" s="505"/>
      <c r="T8815" s="505"/>
      <c r="U8815" s="505"/>
      <c r="V8815" s="505"/>
      <c r="W8815" s="505"/>
    </row>
    <row r="8816" spans="19:23" ht="12">
      <c r="S8816" s="505"/>
      <c r="T8816" s="505"/>
      <c r="U8816" s="505"/>
      <c r="V8816" s="505"/>
      <c r="W8816" s="505"/>
    </row>
    <row r="8817" spans="19:23" ht="12">
      <c r="S8817" s="505"/>
      <c r="T8817" s="505"/>
      <c r="U8817" s="505"/>
      <c r="V8817" s="505"/>
      <c r="W8817" s="505"/>
    </row>
    <row r="8818" spans="19:23" ht="12">
      <c r="S8818" s="505"/>
      <c r="T8818" s="505"/>
      <c r="U8818" s="505"/>
      <c r="V8818" s="505"/>
      <c r="W8818" s="505"/>
    </row>
    <row r="8819" spans="19:23" ht="12">
      <c r="S8819" s="505"/>
      <c r="T8819" s="505"/>
      <c r="U8819" s="505"/>
      <c r="V8819" s="505"/>
      <c r="W8819" s="505"/>
    </row>
    <row r="8820" spans="19:23" ht="12">
      <c r="S8820" s="505"/>
      <c r="T8820" s="505"/>
      <c r="U8820" s="505"/>
      <c r="V8820" s="505"/>
      <c r="W8820" s="505"/>
    </row>
    <row r="8821" spans="19:23" ht="12">
      <c r="S8821" s="505"/>
      <c r="T8821" s="505"/>
      <c r="U8821" s="505"/>
      <c r="V8821" s="505"/>
      <c r="W8821" s="505"/>
    </row>
    <row r="8822" spans="19:23" ht="12">
      <c r="S8822" s="505"/>
      <c r="T8822" s="505"/>
      <c r="U8822" s="505"/>
      <c r="V8822" s="505"/>
      <c r="W8822" s="505"/>
    </row>
    <row r="8823" spans="19:23" ht="12">
      <c r="S8823" s="505"/>
      <c r="T8823" s="505"/>
      <c r="U8823" s="505"/>
      <c r="V8823" s="505"/>
      <c r="W8823" s="505"/>
    </row>
    <row r="8824" spans="19:23" ht="12">
      <c r="S8824" s="505"/>
      <c r="T8824" s="505"/>
      <c r="U8824" s="505"/>
      <c r="V8824" s="505"/>
      <c r="W8824" s="505"/>
    </row>
    <row r="8825" spans="19:23" ht="12">
      <c r="S8825" s="505"/>
      <c r="T8825" s="505"/>
      <c r="U8825" s="505"/>
      <c r="V8825" s="505"/>
      <c r="W8825" s="505"/>
    </row>
    <row r="8826" spans="19:23" ht="12">
      <c r="S8826" s="505"/>
      <c r="T8826" s="505"/>
      <c r="U8826" s="505"/>
      <c r="V8826" s="505"/>
      <c r="W8826" s="505"/>
    </row>
    <row r="8827" spans="19:23" ht="12">
      <c r="S8827" s="505"/>
      <c r="T8827" s="505"/>
      <c r="U8827" s="505"/>
      <c r="V8827" s="505"/>
      <c r="W8827" s="505"/>
    </row>
    <row r="8828" spans="19:23" ht="12">
      <c r="S8828" s="505"/>
      <c r="T8828" s="505"/>
      <c r="U8828" s="505"/>
      <c r="V8828" s="505"/>
      <c r="W8828" s="505"/>
    </row>
    <row r="8829" spans="19:23" ht="12">
      <c r="S8829" s="505"/>
      <c r="T8829" s="505"/>
      <c r="U8829" s="505"/>
      <c r="V8829" s="505"/>
      <c r="W8829" s="505"/>
    </row>
    <row r="8830" spans="19:23" ht="12">
      <c r="S8830" s="505"/>
      <c r="T8830" s="505"/>
      <c r="U8830" s="505"/>
      <c r="V8830" s="505"/>
      <c r="W8830" s="505"/>
    </row>
    <row r="8831" spans="19:23" ht="12">
      <c r="S8831" s="505"/>
      <c r="T8831" s="505"/>
      <c r="U8831" s="505"/>
      <c r="V8831" s="505"/>
      <c r="W8831" s="505"/>
    </row>
    <row r="8832" spans="19:23" ht="12">
      <c r="S8832" s="505"/>
      <c r="T8832" s="505"/>
      <c r="U8832" s="505"/>
      <c r="V8832" s="505"/>
      <c r="W8832" s="505"/>
    </row>
    <row r="8833" spans="19:23" ht="12">
      <c r="S8833" s="505"/>
      <c r="T8833" s="505"/>
      <c r="U8833" s="505"/>
      <c r="V8833" s="505"/>
      <c r="W8833" s="505"/>
    </row>
    <row r="8834" spans="19:23" ht="12">
      <c r="S8834" s="505"/>
      <c r="T8834" s="505"/>
      <c r="U8834" s="505"/>
      <c r="V8834" s="505"/>
      <c r="W8834" s="505"/>
    </row>
    <row r="8835" spans="19:23" ht="12">
      <c r="S8835" s="505"/>
      <c r="T8835" s="505"/>
      <c r="U8835" s="505"/>
      <c r="V8835" s="505"/>
      <c r="W8835" s="505"/>
    </row>
    <row r="8836" spans="19:23" ht="12">
      <c r="S8836" s="505"/>
      <c r="T8836" s="505"/>
      <c r="U8836" s="505"/>
      <c r="V8836" s="505"/>
      <c r="W8836" s="505"/>
    </row>
    <row r="8837" spans="19:23" ht="12">
      <c r="S8837" s="505"/>
      <c r="T8837" s="505"/>
      <c r="U8837" s="505"/>
      <c r="V8837" s="505"/>
      <c r="W8837" s="505"/>
    </row>
    <row r="8838" spans="19:23" ht="12">
      <c r="S8838" s="505"/>
      <c r="T8838" s="505"/>
      <c r="U8838" s="505"/>
      <c r="V8838" s="505"/>
      <c r="W8838" s="505"/>
    </row>
    <row r="8839" spans="19:23" ht="12">
      <c r="S8839" s="505"/>
      <c r="T8839" s="505"/>
      <c r="U8839" s="505"/>
      <c r="V8839" s="505"/>
      <c r="W8839" s="505"/>
    </row>
    <row r="8840" spans="19:23" ht="12">
      <c r="S8840" s="505"/>
      <c r="T8840" s="505"/>
      <c r="U8840" s="505"/>
      <c r="V8840" s="505"/>
      <c r="W8840" s="505"/>
    </row>
    <row r="8841" spans="19:23" ht="12">
      <c r="S8841" s="505"/>
      <c r="T8841" s="505"/>
      <c r="U8841" s="505"/>
      <c r="V8841" s="505"/>
      <c r="W8841" s="505"/>
    </row>
    <row r="8842" spans="19:23" ht="12">
      <c r="S8842" s="505"/>
      <c r="T8842" s="505"/>
      <c r="U8842" s="505"/>
      <c r="V8842" s="505"/>
      <c r="W8842" s="505"/>
    </row>
    <row r="8843" spans="19:23" ht="12">
      <c r="S8843" s="505"/>
      <c r="T8843" s="505"/>
      <c r="U8843" s="505"/>
      <c r="V8843" s="505"/>
      <c r="W8843" s="505"/>
    </row>
    <row r="8844" spans="19:23" ht="12">
      <c r="S8844" s="505"/>
      <c r="T8844" s="505"/>
      <c r="U8844" s="505"/>
      <c r="V8844" s="505"/>
      <c r="W8844" s="505"/>
    </row>
    <row r="8845" spans="19:23" ht="12">
      <c r="S8845" s="505"/>
      <c r="T8845" s="505"/>
      <c r="U8845" s="505"/>
      <c r="V8845" s="505"/>
      <c r="W8845" s="505"/>
    </row>
    <row r="8846" spans="19:23" ht="12">
      <c r="S8846" s="505"/>
      <c r="T8846" s="505"/>
      <c r="U8846" s="505"/>
      <c r="V8846" s="505"/>
      <c r="W8846" s="505"/>
    </row>
    <row r="8847" spans="19:23" ht="12">
      <c r="S8847" s="505"/>
      <c r="T8847" s="505"/>
      <c r="U8847" s="505"/>
      <c r="V8847" s="505"/>
      <c r="W8847" s="505"/>
    </row>
    <row r="8848" spans="19:23" ht="12">
      <c r="S8848" s="505"/>
      <c r="T8848" s="505"/>
      <c r="U8848" s="505"/>
      <c r="V8848" s="505"/>
      <c r="W8848" s="505"/>
    </row>
    <row r="8849" spans="19:23" ht="12">
      <c r="S8849" s="505"/>
      <c r="T8849" s="505"/>
      <c r="U8849" s="505"/>
      <c r="V8849" s="505"/>
      <c r="W8849" s="505"/>
    </row>
    <row r="8850" spans="19:23" ht="12">
      <c r="S8850" s="505"/>
      <c r="T8850" s="505"/>
      <c r="U8850" s="505"/>
      <c r="V8850" s="505"/>
      <c r="W8850" s="505"/>
    </row>
    <row r="8851" spans="19:23" ht="12">
      <c r="S8851" s="505"/>
      <c r="T8851" s="505"/>
      <c r="U8851" s="505"/>
      <c r="V8851" s="505"/>
      <c r="W8851" s="505"/>
    </row>
    <row r="8852" spans="19:23" ht="12">
      <c r="S8852" s="505"/>
      <c r="T8852" s="505"/>
      <c r="U8852" s="505"/>
      <c r="V8852" s="505"/>
      <c r="W8852" s="505"/>
    </row>
    <row r="8853" spans="19:23" ht="12">
      <c r="S8853" s="505"/>
      <c r="T8853" s="505"/>
      <c r="U8853" s="505"/>
      <c r="V8853" s="505"/>
      <c r="W8853" s="505"/>
    </row>
    <row r="8854" spans="19:23" ht="12">
      <c r="S8854" s="505"/>
      <c r="T8854" s="505"/>
      <c r="U8854" s="505"/>
      <c r="V8854" s="505"/>
      <c r="W8854" s="505"/>
    </row>
    <row r="8855" spans="19:23" ht="12">
      <c r="S8855" s="505"/>
      <c r="T8855" s="505"/>
      <c r="U8855" s="505"/>
      <c r="V8855" s="505"/>
      <c r="W8855" s="505"/>
    </row>
    <row r="8856" spans="19:23" ht="12">
      <c r="S8856" s="505"/>
      <c r="T8856" s="505"/>
      <c r="U8856" s="505"/>
      <c r="V8856" s="505"/>
      <c r="W8856" s="505"/>
    </row>
    <row r="8857" spans="19:23" ht="12">
      <c r="S8857" s="505"/>
      <c r="T8857" s="505"/>
      <c r="U8857" s="505"/>
      <c r="V8857" s="505"/>
      <c r="W8857" s="505"/>
    </row>
    <row r="8858" spans="19:23" ht="12">
      <c r="S8858" s="505"/>
      <c r="T8858" s="505"/>
      <c r="U8858" s="505"/>
      <c r="V8858" s="505"/>
      <c r="W8858" s="505"/>
    </row>
    <row r="8859" spans="19:23" ht="12">
      <c r="S8859" s="505"/>
      <c r="T8859" s="505"/>
      <c r="U8859" s="505"/>
      <c r="V8859" s="505"/>
      <c r="W8859" s="505"/>
    </row>
    <row r="8860" spans="19:23" ht="12">
      <c r="S8860" s="505"/>
      <c r="T8860" s="505"/>
      <c r="U8860" s="505"/>
      <c r="V8860" s="505"/>
      <c r="W8860" s="505"/>
    </row>
    <row r="8861" spans="19:23" ht="12">
      <c r="S8861" s="505"/>
      <c r="T8861" s="505"/>
      <c r="U8861" s="505"/>
      <c r="V8861" s="505"/>
      <c r="W8861" s="505"/>
    </row>
    <row r="8862" spans="19:23" ht="12">
      <c r="S8862" s="505"/>
      <c r="T8862" s="505"/>
      <c r="U8862" s="505"/>
      <c r="V8862" s="505"/>
      <c r="W8862" s="505"/>
    </row>
    <row r="8863" spans="19:23" ht="12">
      <c r="S8863" s="505"/>
      <c r="T8863" s="505"/>
      <c r="U8863" s="505"/>
      <c r="V8863" s="505"/>
      <c r="W8863" s="505"/>
    </row>
    <row r="8864" spans="19:23" ht="12">
      <c r="S8864" s="505"/>
      <c r="T8864" s="505"/>
      <c r="U8864" s="505"/>
      <c r="V8864" s="505"/>
      <c r="W8864" s="505"/>
    </row>
    <row r="8865" spans="19:23" ht="12">
      <c r="S8865" s="505"/>
      <c r="T8865" s="505"/>
      <c r="U8865" s="505"/>
      <c r="V8865" s="505"/>
      <c r="W8865" s="505"/>
    </row>
    <row r="8866" spans="19:23" ht="12">
      <c r="S8866" s="505"/>
      <c r="T8866" s="505"/>
      <c r="U8866" s="505"/>
      <c r="V8866" s="505"/>
      <c r="W8866" s="505"/>
    </row>
    <row r="8867" spans="19:23" ht="12">
      <c r="S8867" s="505"/>
      <c r="T8867" s="505"/>
      <c r="U8867" s="505"/>
      <c r="V8867" s="505"/>
      <c r="W8867" s="505"/>
    </row>
    <row r="8868" spans="19:23" ht="12">
      <c r="S8868" s="505"/>
      <c r="T8868" s="505"/>
      <c r="U8868" s="505"/>
      <c r="V8868" s="505"/>
      <c r="W8868" s="505"/>
    </row>
    <row r="8869" spans="19:23" ht="12">
      <c r="S8869" s="505"/>
      <c r="T8869" s="505"/>
      <c r="U8869" s="505"/>
      <c r="V8869" s="505"/>
      <c r="W8869" s="505"/>
    </row>
    <row r="8870" spans="19:23" ht="12">
      <c r="S8870" s="505"/>
      <c r="T8870" s="505"/>
      <c r="U8870" s="505"/>
      <c r="V8870" s="505"/>
      <c r="W8870" s="505"/>
    </row>
    <row r="8871" spans="19:23" ht="12">
      <c r="S8871" s="505"/>
      <c r="T8871" s="505"/>
      <c r="U8871" s="505"/>
      <c r="V8871" s="505"/>
      <c r="W8871" s="505"/>
    </row>
    <row r="8872" spans="19:23" ht="12">
      <c r="S8872" s="505"/>
      <c r="T8872" s="505"/>
      <c r="U8872" s="505"/>
      <c r="V8872" s="505"/>
      <c r="W8872" s="505"/>
    </row>
    <row r="8873" spans="19:23" ht="12">
      <c r="S8873" s="505"/>
      <c r="T8873" s="505"/>
      <c r="U8873" s="505"/>
      <c r="V8873" s="505"/>
      <c r="W8873" s="505"/>
    </row>
    <row r="8874" spans="19:23" ht="12">
      <c r="S8874" s="505"/>
      <c r="T8874" s="505"/>
      <c r="U8874" s="505"/>
      <c r="V8874" s="505"/>
      <c r="W8874" s="505"/>
    </row>
    <row r="8875" spans="19:23" ht="12">
      <c r="S8875" s="505"/>
      <c r="T8875" s="505"/>
      <c r="U8875" s="505"/>
      <c r="V8875" s="505"/>
      <c r="W8875" s="505"/>
    </row>
    <row r="8876" spans="19:23" ht="12">
      <c r="S8876" s="505"/>
      <c r="T8876" s="505"/>
      <c r="U8876" s="505"/>
      <c r="V8876" s="505"/>
      <c r="W8876" s="505"/>
    </row>
    <row r="8877" spans="19:23" ht="12">
      <c r="S8877" s="505"/>
      <c r="T8877" s="505"/>
      <c r="U8877" s="505"/>
      <c r="V8877" s="505"/>
      <c r="W8877" s="505"/>
    </row>
    <row r="8878" spans="19:23" ht="12">
      <c r="S8878" s="505"/>
      <c r="T8878" s="505"/>
      <c r="U8878" s="505"/>
      <c r="V8878" s="505"/>
      <c r="W8878" s="505"/>
    </row>
    <row r="8879" spans="19:23" ht="12">
      <c r="S8879" s="505"/>
      <c r="T8879" s="505"/>
      <c r="U8879" s="505"/>
      <c r="V8879" s="505"/>
      <c r="W8879" s="505"/>
    </row>
    <row r="8880" spans="19:23" ht="12">
      <c r="S8880" s="505"/>
      <c r="T8880" s="505"/>
      <c r="U8880" s="505"/>
      <c r="V8880" s="505"/>
      <c r="W8880" s="505"/>
    </row>
    <row r="8881" spans="19:23" ht="12">
      <c r="S8881" s="505"/>
      <c r="T8881" s="505"/>
      <c r="U8881" s="505"/>
      <c r="V8881" s="505"/>
      <c r="W8881" s="505"/>
    </row>
    <row r="8882" spans="19:23" ht="12">
      <c r="S8882" s="505"/>
      <c r="T8882" s="505"/>
      <c r="U8882" s="505"/>
      <c r="V8882" s="505"/>
      <c r="W8882" s="505"/>
    </row>
    <row r="8883" spans="19:23" ht="12">
      <c r="S8883" s="505"/>
      <c r="T8883" s="505"/>
      <c r="U8883" s="505"/>
      <c r="V8883" s="505"/>
      <c r="W8883" s="505"/>
    </row>
    <row r="8884" spans="19:23" ht="12">
      <c r="S8884" s="505"/>
      <c r="T8884" s="505"/>
      <c r="U8884" s="505"/>
      <c r="V8884" s="505"/>
      <c r="W8884" s="505"/>
    </row>
    <row r="8885" spans="19:23" ht="12">
      <c r="S8885" s="505"/>
      <c r="T8885" s="505"/>
      <c r="U8885" s="505"/>
      <c r="V8885" s="505"/>
      <c r="W8885" s="505"/>
    </row>
    <row r="8886" spans="19:23" ht="12">
      <c r="S8886" s="505"/>
      <c r="T8886" s="505"/>
      <c r="U8886" s="505"/>
      <c r="V8886" s="505"/>
      <c r="W8886" s="505"/>
    </row>
    <row r="8887" spans="19:23" ht="12">
      <c r="S8887" s="505"/>
      <c r="T8887" s="505"/>
      <c r="U8887" s="505"/>
      <c r="V8887" s="505"/>
      <c r="W8887" s="505"/>
    </row>
    <row r="8888" spans="19:23" ht="12">
      <c r="S8888" s="505"/>
      <c r="T8888" s="505"/>
      <c r="U8888" s="505"/>
      <c r="V8888" s="505"/>
      <c r="W8888" s="505"/>
    </row>
    <row r="8889" spans="19:23" ht="12">
      <c r="S8889" s="505"/>
      <c r="T8889" s="505"/>
      <c r="U8889" s="505"/>
      <c r="V8889" s="505"/>
      <c r="W8889" s="505"/>
    </row>
    <row r="8890" spans="19:23" ht="12">
      <c r="S8890" s="505"/>
      <c r="T8890" s="505"/>
      <c r="U8890" s="505"/>
      <c r="V8890" s="505"/>
      <c r="W8890" s="505"/>
    </row>
    <row r="8891" spans="19:23" ht="12">
      <c r="S8891" s="505"/>
      <c r="T8891" s="505"/>
      <c r="U8891" s="505"/>
      <c r="V8891" s="505"/>
      <c r="W8891" s="505"/>
    </row>
    <row r="8892" spans="19:23" ht="12">
      <c r="S8892" s="505"/>
      <c r="T8892" s="505"/>
      <c r="U8892" s="505"/>
      <c r="V8892" s="505"/>
      <c r="W8892" s="505"/>
    </row>
    <row r="8893" spans="19:23" ht="12">
      <c r="S8893" s="505"/>
      <c r="T8893" s="505"/>
      <c r="U8893" s="505"/>
      <c r="V8893" s="505"/>
      <c r="W8893" s="505"/>
    </row>
    <row r="8894" spans="19:23" ht="12">
      <c r="S8894" s="505"/>
      <c r="T8894" s="505"/>
      <c r="U8894" s="505"/>
      <c r="V8894" s="505"/>
      <c r="W8894" s="505"/>
    </row>
    <row r="8895" spans="19:23" ht="12">
      <c r="S8895" s="505"/>
      <c r="T8895" s="505"/>
      <c r="U8895" s="505"/>
      <c r="V8895" s="505"/>
      <c r="W8895" s="505"/>
    </row>
    <row r="8896" spans="19:23" ht="12">
      <c r="S8896" s="505"/>
      <c r="T8896" s="505"/>
      <c r="U8896" s="505"/>
      <c r="V8896" s="505"/>
      <c r="W8896" s="505"/>
    </row>
    <row r="8897" spans="19:23" ht="12">
      <c r="S8897" s="505"/>
      <c r="T8897" s="505"/>
      <c r="U8897" s="505"/>
      <c r="V8897" s="505"/>
      <c r="W8897" s="505"/>
    </row>
    <row r="8898" spans="19:23" ht="12">
      <c r="S8898" s="505"/>
      <c r="T8898" s="505"/>
      <c r="U8898" s="505"/>
      <c r="V8898" s="505"/>
      <c r="W8898" s="505"/>
    </row>
    <row r="8899" spans="19:23" ht="12">
      <c r="S8899" s="505"/>
      <c r="T8899" s="505"/>
      <c r="U8899" s="505"/>
      <c r="V8899" s="505"/>
      <c r="W8899" s="505"/>
    </row>
    <row r="8900" spans="19:23" ht="12">
      <c r="S8900" s="505"/>
      <c r="T8900" s="505"/>
      <c r="U8900" s="505"/>
      <c r="V8900" s="505"/>
      <c r="W8900" s="505"/>
    </row>
    <row r="8901" spans="19:23" ht="12">
      <c r="S8901" s="505"/>
      <c r="T8901" s="505"/>
      <c r="U8901" s="505"/>
      <c r="V8901" s="505"/>
      <c r="W8901" s="505"/>
    </row>
    <row r="8902" spans="19:23" ht="12">
      <c r="S8902" s="505"/>
      <c r="T8902" s="505"/>
      <c r="U8902" s="505"/>
      <c r="V8902" s="505"/>
      <c r="W8902" s="505"/>
    </row>
    <row r="8903" spans="19:23" ht="12">
      <c r="S8903" s="505"/>
      <c r="T8903" s="505"/>
      <c r="U8903" s="505"/>
      <c r="V8903" s="505"/>
      <c r="W8903" s="505"/>
    </row>
    <row r="8904" spans="19:23" ht="12">
      <c r="S8904" s="505"/>
      <c r="T8904" s="505"/>
      <c r="U8904" s="505"/>
      <c r="V8904" s="505"/>
      <c r="W8904" s="505"/>
    </row>
    <row r="8905" spans="19:23" ht="12">
      <c r="S8905" s="505"/>
      <c r="T8905" s="505"/>
      <c r="U8905" s="505"/>
      <c r="V8905" s="505"/>
      <c r="W8905" s="505"/>
    </row>
    <row r="8906" spans="19:23" ht="12">
      <c r="S8906" s="505"/>
      <c r="T8906" s="505"/>
      <c r="U8906" s="505"/>
      <c r="V8906" s="505"/>
      <c r="W8906" s="505"/>
    </row>
    <row r="8907" spans="19:23" ht="12">
      <c r="S8907" s="505"/>
      <c r="T8907" s="505"/>
      <c r="U8907" s="505"/>
      <c r="V8907" s="505"/>
      <c r="W8907" s="505"/>
    </row>
    <row r="8908" spans="19:23" ht="12">
      <c r="S8908" s="505"/>
      <c r="T8908" s="505"/>
      <c r="U8908" s="505"/>
      <c r="V8908" s="505"/>
      <c r="W8908" s="505"/>
    </row>
    <row r="8909" spans="19:23" ht="12">
      <c r="S8909" s="505"/>
      <c r="T8909" s="505"/>
      <c r="U8909" s="505"/>
      <c r="V8909" s="505"/>
      <c r="W8909" s="505"/>
    </row>
    <row r="8910" spans="19:23" ht="12">
      <c r="S8910" s="505"/>
      <c r="T8910" s="505"/>
      <c r="U8910" s="505"/>
      <c r="V8910" s="505"/>
      <c r="W8910" s="505"/>
    </row>
    <row r="8911" spans="19:23" ht="12">
      <c r="S8911" s="505"/>
      <c r="T8911" s="505"/>
      <c r="U8911" s="505"/>
      <c r="V8911" s="505"/>
      <c r="W8911" s="505"/>
    </row>
    <row r="8912" spans="19:23" ht="12">
      <c r="S8912" s="505"/>
      <c r="T8912" s="505"/>
      <c r="U8912" s="505"/>
      <c r="V8912" s="505"/>
      <c r="W8912" s="505"/>
    </row>
    <row r="8913" spans="19:23" ht="12">
      <c r="S8913" s="505"/>
      <c r="T8913" s="505"/>
      <c r="U8913" s="505"/>
      <c r="V8913" s="505"/>
      <c r="W8913" s="505"/>
    </row>
    <row r="8914" spans="19:23" ht="12">
      <c r="S8914" s="505"/>
      <c r="T8914" s="505"/>
      <c r="U8914" s="505"/>
      <c r="V8914" s="505"/>
      <c r="W8914" s="505"/>
    </row>
    <row r="8915" spans="19:23" ht="12">
      <c r="S8915" s="505"/>
      <c r="T8915" s="505"/>
      <c r="U8915" s="505"/>
      <c r="V8915" s="505"/>
      <c r="W8915" s="505"/>
    </row>
    <row r="8916" spans="19:23" ht="12">
      <c r="S8916" s="505"/>
      <c r="T8916" s="505"/>
      <c r="U8916" s="505"/>
      <c r="V8916" s="505"/>
      <c r="W8916" s="505"/>
    </row>
    <row r="8917" spans="19:23" ht="12">
      <c r="S8917" s="505"/>
      <c r="T8917" s="505"/>
      <c r="U8917" s="505"/>
      <c r="V8917" s="505"/>
      <c r="W8917" s="505"/>
    </row>
    <row r="8918" spans="19:23" ht="12">
      <c r="S8918" s="505"/>
      <c r="T8918" s="505"/>
      <c r="U8918" s="505"/>
      <c r="V8918" s="505"/>
      <c r="W8918" s="505"/>
    </row>
    <row r="8919" spans="19:23" ht="12">
      <c r="S8919" s="505"/>
      <c r="T8919" s="505"/>
      <c r="U8919" s="505"/>
      <c r="V8919" s="505"/>
      <c r="W8919" s="505"/>
    </row>
    <row r="8920" spans="19:23" ht="12">
      <c r="S8920" s="505"/>
      <c r="T8920" s="505"/>
      <c r="U8920" s="505"/>
      <c r="V8920" s="505"/>
      <c r="W8920" s="505"/>
    </row>
    <row r="8921" spans="19:23" ht="12">
      <c r="S8921" s="505"/>
      <c r="T8921" s="505"/>
      <c r="U8921" s="505"/>
      <c r="V8921" s="505"/>
      <c r="W8921" s="505"/>
    </row>
    <row r="8922" spans="19:23" ht="12">
      <c r="S8922" s="505"/>
      <c r="T8922" s="505"/>
      <c r="U8922" s="505"/>
      <c r="V8922" s="505"/>
      <c r="W8922" s="505"/>
    </row>
    <row r="8923" spans="19:23" ht="12">
      <c r="S8923" s="505"/>
      <c r="T8923" s="505"/>
      <c r="U8923" s="505"/>
      <c r="V8923" s="505"/>
      <c r="W8923" s="505"/>
    </row>
    <row r="8924" spans="19:23" ht="12">
      <c r="S8924" s="505"/>
      <c r="T8924" s="505"/>
      <c r="U8924" s="505"/>
      <c r="V8924" s="505"/>
      <c r="W8924" s="505"/>
    </row>
    <row r="8925" spans="19:23" ht="12">
      <c r="S8925" s="505"/>
      <c r="T8925" s="505"/>
      <c r="U8925" s="505"/>
      <c r="V8925" s="505"/>
      <c r="W8925" s="505"/>
    </row>
    <row r="8926" spans="19:23" ht="12">
      <c r="S8926" s="505"/>
      <c r="T8926" s="505"/>
      <c r="U8926" s="505"/>
      <c r="V8926" s="505"/>
      <c r="W8926" s="505"/>
    </row>
    <row r="8927" spans="19:23" ht="12">
      <c r="S8927" s="505"/>
      <c r="T8927" s="505"/>
      <c r="U8927" s="505"/>
      <c r="V8927" s="505"/>
      <c r="W8927" s="505"/>
    </row>
    <row r="8928" spans="19:23" ht="12">
      <c r="S8928" s="505"/>
      <c r="T8928" s="505"/>
      <c r="U8928" s="505"/>
      <c r="V8928" s="505"/>
      <c r="W8928" s="505"/>
    </row>
    <row r="8929" spans="19:23" ht="12">
      <c r="S8929" s="505"/>
      <c r="T8929" s="505"/>
      <c r="U8929" s="505"/>
      <c r="V8929" s="505"/>
      <c r="W8929" s="505"/>
    </row>
    <row r="8930" spans="19:23" ht="12">
      <c r="S8930" s="505"/>
      <c r="T8930" s="505"/>
      <c r="U8930" s="505"/>
      <c r="V8930" s="505"/>
      <c r="W8930" s="505"/>
    </row>
    <row r="8931" spans="19:23" ht="12">
      <c r="S8931" s="505"/>
      <c r="T8931" s="505"/>
      <c r="U8931" s="505"/>
      <c r="V8931" s="505"/>
      <c r="W8931" s="505"/>
    </row>
    <row r="8932" spans="19:23" ht="12">
      <c r="S8932" s="505"/>
      <c r="T8932" s="505"/>
      <c r="U8932" s="505"/>
      <c r="V8932" s="505"/>
      <c r="W8932" s="505"/>
    </row>
    <row r="8933" spans="19:23" ht="12">
      <c r="S8933" s="505"/>
      <c r="T8933" s="505"/>
      <c r="U8933" s="505"/>
      <c r="V8933" s="505"/>
      <c r="W8933" s="505"/>
    </row>
    <row r="8934" spans="19:23" ht="12">
      <c r="S8934" s="505"/>
      <c r="T8934" s="505"/>
      <c r="U8934" s="505"/>
      <c r="V8934" s="505"/>
      <c r="W8934" s="505"/>
    </row>
    <row r="8935" spans="19:23" ht="12">
      <c r="S8935" s="505"/>
      <c r="T8935" s="505"/>
      <c r="U8935" s="505"/>
      <c r="V8935" s="505"/>
      <c r="W8935" s="505"/>
    </row>
    <row r="8936" spans="19:23" ht="12">
      <c r="S8936" s="505"/>
      <c r="T8936" s="505"/>
      <c r="U8936" s="505"/>
      <c r="V8936" s="505"/>
      <c r="W8936" s="505"/>
    </row>
    <row r="8937" spans="19:23" ht="12">
      <c r="S8937" s="505"/>
      <c r="T8937" s="505"/>
      <c r="U8937" s="505"/>
      <c r="V8937" s="505"/>
      <c r="W8937" s="505"/>
    </row>
    <row r="8938" spans="19:23" ht="12">
      <c r="S8938" s="505"/>
      <c r="T8938" s="505"/>
      <c r="U8938" s="505"/>
      <c r="V8938" s="505"/>
      <c r="W8938" s="505"/>
    </row>
    <row r="8939" spans="19:23" ht="12">
      <c r="S8939" s="505"/>
      <c r="T8939" s="505"/>
      <c r="U8939" s="505"/>
      <c r="V8939" s="505"/>
      <c r="W8939" s="505"/>
    </row>
    <row r="8940" spans="19:23" ht="12">
      <c r="S8940" s="505"/>
      <c r="T8940" s="505"/>
      <c r="U8940" s="505"/>
      <c r="V8940" s="505"/>
      <c r="W8940" s="505"/>
    </row>
    <row r="8941" spans="19:23" ht="12">
      <c r="S8941" s="505"/>
      <c r="T8941" s="505"/>
      <c r="U8941" s="505"/>
      <c r="V8941" s="505"/>
      <c r="W8941" s="505"/>
    </row>
    <row r="8942" spans="19:23" ht="12">
      <c r="S8942" s="505"/>
      <c r="T8942" s="505"/>
      <c r="U8942" s="505"/>
      <c r="V8942" s="505"/>
      <c r="W8942" s="505"/>
    </row>
    <row r="8943" spans="19:23" ht="12">
      <c r="S8943" s="505"/>
      <c r="T8943" s="505"/>
      <c r="U8943" s="505"/>
      <c r="V8943" s="505"/>
      <c r="W8943" s="505"/>
    </row>
    <row r="8944" spans="19:23" ht="12">
      <c r="S8944" s="505"/>
      <c r="T8944" s="505"/>
      <c r="U8944" s="505"/>
      <c r="V8944" s="505"/>
      <c r="W8944" s="505"/>
    </row>
    <row r="8945" spans="19:23" ht="12">
      <c r="S8945" s="505"/>
      <c r="T8945" s="505"/>
      <c r="U8945" s="505"/>
      <c r="V8945" s="505"/>
      <c r="W8945" s="505"/>
    </row>
    <row r="8946" spans="19:23" ht="12">
      <c r="S8946" s="505"/>
      <c r="T8946" s="505"/>
      <c r="U8946" s="505"/>
      <c r="V8946" s="505"/>
      <c r="W8946" s="505"/>
    </row>
    <row r="8947" spans="19:23" ht="12">
      <c r="S8947" s="505"/>
      <c r="T8947" s="505"/>
      <c r="U8947" s="505"/>
      <c r="V8947" s="505"/>
      <c r="W8947" s="505"/>
    </row>
    <row r="8948" spans="19:23" ht="12">
      <c r="S8948" s="505"/>
      <c r="T8948" s="505"/>
      <c r="U8948" s="505"/>
      <c r="V8948" s="505"/>
      <c r="W8948" s="505"/>
    </row>
    <row r="8949" spans="19:23" ht="12">
      <c r="S8949" s="505"/>
      <c r="T8949" s="505"/>
      <c r="U8949" s="505"/>
      <c r="V8949" s="505"/>
      <c r="W8949" s="505"/>
    </row>
    <row r="8950" spans="19:23" ht="12">
      <c r="S8950" s="505"/>
      <c r="T8950" s="505"/>
      <c r="U8950" s="505"/>
      <c r="V8950" s="505"/>
      <c r="W8950" s="505"/>
    </row>
    <row r="8951" spans="19:23" ht="12">
      <c r="S8951" s="505"/>
      <c r="T8951" s="505"/>
      <c r="U8951" s="505"/>
      <c r="V8951" s="505"/>
      <c r="W8951" s="505"/>
    </row>
    <row r="8952" spans="19:23" ht="12">
      <c r="S8952" s="505"/>
      <c r="T8952" s="505"/>
      <c r="U8952" s="505"/>
      <c r="V8952" s="505"/>
      <c r="W8952" s="505"/>
    </row>
    <row r="8953" spans="19:23" ht="12">
      <c r="S8953" s="505"/>
      <c r="T8953" s="505"/>
      <c r="U8953" s="505"/>
      <c r="V8953" s="505"/>
      <c r="W8953" s="505"/>
    </row>
    <row r="8954" spans="19:23" ht="12">
      <c r="S8954" s="505"/>
      <c r="T8954" s="505"/>
      <c r="U8954" s="505"/>
      <c r="V8954" s="505"/>
      <c r="W8954" s="505"/>
    </row>
    <row r="8955" spans="19:23" ht="12">
      <c r="S8955" s="505"/>
      <c r="T8955" s="505"/>
      <c r="U8955" s="505"/>
      <c r="V8955" s="505"/>
      <c r="W8955" s="505"/>
    </row>
    <row r="8956" spans="19:23" ht="12">
      <c r="S8956" s="505"/>
      <c r="T8956" s="505"/>
      <c r="U8956" s="505"/>
      <c r="V8956" s="505"/>
      <c r="W8956" s="505"/>
    </row>
    <row r="8957" spans="19:23" ht="12">
      <c r="S8957" s="505"/>
      <c r="T8957" s="505"/>
      <c r="U8957" s="505"/>
      <c r="V8957" s="505"/>
      <c r="W8957" s="505"/>
    </row>
    <row r="8958" spans="19:23" ht="12">
      <c r="S8958" s="505"/>
      <c r="T8958" s="505"/>
      <c r="U8958" s="505"/>
      <c r="V8958" s="505"/>
      <c r="W8958" s="505"/>
    </row>
    <row r="8959" spans="19:23" ht="12">
      <c r="S8959" s="505"/>
      <c r="T8959" s="505"/>
      <c r="U8959" s="505"/>
      <c r="V8959" s="505"/>
      <c r="W8959" s="505"/>
    </row>
    <row r="8960" spans="19:23" ht="12">
      <c r="S8960" s="505"/>
      <c r="T8960" s="505"/>
      <c r="U8960" s="505"/>
      <c r="V8960" s="505"/>
      <c r="W8960" s="505"/>
    </row>
    <row r="8961" spans="19:23" ht="12">
      <c r="S8961" s="505"/>
      <c r="T8961" s="505"/>
      <c r="U8961" s="505"/>
      <c r="V8961" s="505"/>
      <c r="W8961" s="505"/>
    </row>
    <row r="8962" spans="19:23" ht="12">
      <c r="S8962" s="505"/>
      <c r="T8962" s="505"/>
      <c r="U8962" s="505"/>
      <c r="V8962" s="505"/>
      <c r="W8962" s="505"/>
    </row>
    <row r="8963" spans="19:23" ht="12">
      <c r="S8963" s="505"/>
      <c r="T8963" s="505"/>
      <c r="U8963" s="505"/>
      <c r="V8963" s="505"/>
      <c r="W8963" s="505"/>
    </row>
    <row r="8964" spans="19:23" ht="12">
      <c r="S8964" s="505"/>
      <c r="T8964" s="505"/>
      <c r="U8964" s="505"/>
      <c r="V8964" s="505"/>
      <c r="W8964" s="505"/>
    </row>
    <row r="8965" spans="19:23" ht="12">
      <c r="S8965" s="505"/>
      <c r="T8965" s="505"/>
      <c r="U8965" s="505"/>
      <c r="V8965" s="505"/>
      <c r="W8965" s="505"/>
    </row>
    <row r="8966" spans="19:23" ht="12">
      <c r="S8966" s="505"/>
      <c r="T8966" s="505"/>
      <c r="U8966" s="505"/>
      <c r="V8966" s="505"/>
      <c r="W8966" s="505"/>
    </row>
    <row r="8967" spans="19:23" ht="12">
      <c r="S8967" s="505"/>
      <c r="T8967" s="505"/>
      <c r="U8967" s="505"/>
      <c r="V8967" s="505"/>
      <c r="W8967" s="505"/>
    </row>
    <row r="8968" spans="19:23" ht="12">
      <c r="S8968" s="505"/>
      <c r="T8968" s="505"/>
      <c r="U8968" s="505"/>
      <c r="V8968" s="505"/>
      <c r="W8968" s="505"/>
    </row>
    <row r="8969" spans="19:23" ht="12">
      <c r="S8969" s="505"/>
      <c r="T8969" s="505"/>
      <c r="U8969" s="505"/>
      <c r="V8969" s="505"/>
      <c r="W8969" s="505"/>
    </row>
    <row r="8970" spans="19:23" ht="12">
      <c r="S8970" s="505"/>
      <c r="T8970" s="505"/>
      <c r="U8970" s="505"/>
      <c r="V8970" s="505"/>
      <c r="W8970" s="505"/>
    </row>
    <row r="8971" spans="19:23" ht="12">
      <c r="S8971" s="505"/>
      <c r="T8971" s="505"/>
      <c r="U8971" s="505"/>
      <c r="V8971" s="505"/>
      <c r="W8971" s="505"/>
    </row>
    <row r="8972" spans="19:23" ht="12">
      <c r="S8972" s="505"/>
      <c r="T8972" s="505"/>
      <c r="U8972" s="505"/>
      <c r="V8972" s="505"/>
      <c r="W8972" s="505"/>
    </row>
    <row r="8973" spans="19:23" ht="12">
      <c r="S8973" s="505"/>
      <c r="T8973" s="505"/>
      <c r="U8973" s="505"/>
      <c r="V8973" s="505"/>
      <c r="W8973" s="505"/>
    </row>
    <row r="8974" spans="19:23" ht="12">
      <c r="S8974" s="505"/>
      <c r="T8974" s="505"/>
      <c r="U8974" s="505"/>
      <c r="V8974" s="505"/>
      <c r="W8974" s="505"/>
    </row>
    <row r="8975" spans="19:23" ht="12">
      <c r="S8975" s="505"/>
      <c r="T8975" s="505"/>
      <c r="U8975" s="505"/>
      <c r="V8975" s="505"/>
      <c r="W8975" s="505"/>
    </row>
    <row r="8976" spans="19:23" ht="12">
      <c r="S8976" s="505"/>
      <c r="T8976" s="505"/>
      <c r="U8976" s="505"/>
      <c r="V8976" s="505"/>
      <c r="W8976" s="505"/>
    </row>
    <row r="8977" spans="19:23" ht="12">
      <c r="S8977" s="505"/>
      <c r="T8977" s="505"/>
      <c r="U8977" s="505"/>
      <c r="V8977" s="505"/>
      <c r="W8977" s="505"/>
    </row>
    <row r="8978" spans="19:23" ht="12">
      <c r="S8978" s="505"/>
      <c r="T8978" s="505"/>
      <c r="U8978" s="505"/>
      <c r="V8978" s="505"/>
      <c r="W8978" s="505"/>
    </row>
    <row r="8979" spans="19:23" ht="12">
      <c r="S8979" s="505"/>
      <c r="T8979" s="505"/>
      <c r="U8979" s="505"/>
      <c r="V8979" s="505"/>
      <c r="W8979" s="505"/>
    </row>
    <row r="8980" spans="19:23" ht="12">
      <c r="S8980" s="505"/>
      <c r="T8980" s="505"/>
      <c r="U8980" s="505"/>
      <c r="V8980" s="505"/>
      <c r="W8980" s="505"/>
    </row>
    <row r="8981" spans="19:23" ht="12">
      <c r="S8981" s="505"/>
      <c r="T8981" s="505"/>
      <c r="U8981" s="505"/>
      <c r="V8981" s="505"/>
      <c r="W8981" s="505"/>
    </row>
    <row r="8982" spans="19:23" ht="12">
      <c r="S8982" s="505"/>
      <c r="T8982" s="505"/>
      <c r="U8982" s="505"/>
      <c r="V8982" s="505"/>
      <c r="W8982" s="505"/>
    </row>
    <row r="8983" spans="19:23" ht="12">
      <c r="S8983" s="505"/>
      <c r="T8983" s="505"/>
      <c r="U8983" s="505"/>
      <c r="V8983" s="505"/>
      <c r="W8983" s="505"/>
    </row>
    <row r="8984" spans="19:23" ht="12">
      <c r="S8984" s="505"/>
      <c r="T8984" s="505"/>
      <c r="U8984" s="505"/>
      <c r="V8984" s="505"/>
      <c r="W8984" s="505"/>
    </row>
    <row r="8985" spans="19:23" ht="12">
      <c r="S8985" s="505"/>
      <c r="T8985" s="505"/>
      <c r="U8985" s="505"/>
      <c r="V8985" s="505"/>
      <c r="W8985" s="505"/>
    </row>
    <row r="8986" spans="19:23" ht="12">
      <c r="S8986" s="505"/>
      <c r="T8986" s="505"/>
      <c r="U8986" s="505"/>
      <c r="V8986" s="505"/>
      <c r="W8986" s="505"/>
    </row>
    <row r="8987" spans="19:23" ht="12">
      <c r="S8987" s="505"/>
      <c r="T8987" s="505"/>
      <c r="U8987" s="505"/>
      <c r="V8987" s="505"/>
      <c r="W8987" s="505"/>
    </row>
    <row r="8988" spans="19:23" ht="12">
      <c r="S8988" s="505"/>
      <c r="T8988" s="505"/>
      <c r="U8988" s="505"/>
      <c r="V8988" s="505"/>
      <c r="W8988" s="505"/>
    </row>
    <row r="8989" spans="19:23" ht="12">
      <c r="S8989" s="505"/>
      <c r="T8989" s="505"/>
      <c r="U8989" s="505"/>
      <c r="V8989" s="505"/>
      <c r="W8989" s="505"/>
    </row>
    <row r="8990" spans="19:23" ht="12">
      <c r="S8990" s="505"/>
      <c r="T8990" s="505"/>
      <c r="U8990" s="505"/>
      <c r="V8990" s="505"/>
      <c r="W8990" s="505"/>
    </row>
    <row r="8991" spans="19:23" ht="12">
      <c r="S8991" s="505"/>
      <c r="T8991" s="505"/>
      <c r="U8991" s="505"/>
      <c r="V8991" s="505"/>
      <c r="W8991" s="505"/>
    </row>
    <row r="8992" spans="19:23" ht="12">
      <c r="S8992" s="505"/>
      <c r="T8992" s="505"/>
      <c r="U8992" s="505"/>
      <c r="V8992" s="505"/>
      <c r="W8992" s="505"/>
    </row>
    <row r="8993" spans="19:23" ht="12">
      <c r="S8993" s="505"/>
      <c r="T8993" s="505"/>
      <c r="U8993" s="505"/>
      <c r="V8993" s="505"/>
      <c r="W8993" s="505"/>
    </row>
    <row r="8994" spans="19:23" ht="12">
      <c r="S8994" s="505"/>
      <c r="T8994" s="505"/>
      <c r="U8994" s="505"/>
      <c r="V8994" s="505"/>
      <c r="W8994" s="505"/>
    </row>
    <row r="8995" spans="19:23" ht="12">
      <c r="S8995" s="505"/>
      <c r="T8995" s="505"/>
      <c r="U8995" s="505"/>
      <c r="V8995" s="505"/>
      <c r="W8995" s="505"/>
    </row>
    <row r="8996" spans="19:23" ht="12">
      <c r="S8996" s="505"/>
      <c r="T8996" s="505"/>
      <c r="U8996" s="505"/>
      <c r="V8996" s="505"/>
      <c r="W8996" s="505"/>
    </row>
    <row r="8997" spans="19:23" ht="12">
      <c r="S8997" s="505"/>
      <c r="T8997" s="505"/>
      <c r="U8997" s="505"/>
      <c r="V8997" s="505"/>
      <c r="W8997" s="505"/>
    </row>
    <row r="8998" spans="19:23" ht="12">
      <c r="S8998" s="505"/>
      <c r="T8998" s="505"/>
      <c r="U8998" s="505"/>
      <c r="V8998" s="505"/>
      <c r="W8998" s="505"/>
    </row>
    <row r="8999" spans="19:23" ht="12">
      <c r="S8999" s="505"/>
      <c r="T8999" s="505"/>
      <c r="U8999" s="505"/>
      <c r="V8999" s="505"/>
      <c r="W8999" s="505"/>
    </row>
    <row r="9000" spans="19:23" ht="12">
      <c r="S9000" s="505"/>
      <c r="T9000" s="505"/>
      <c r="U9000" s="505"/>
      <c r="V9000" s="505"/>
      <c r="W9000" s="505"/>
    </row>
    <row r="9001" spans="19:23" ht="12">
      <c r="S9001" s="505"/>
      <c r="T9001" s="505"/>
      <c r="U9001" s="505"/>
      <c r="V9001" s="505"/>
      <c r="W9001" s="505"/>
    </row>
    <row r="9002" spans="19:23" ht="12">
      <c r="S9002" s="505"/>
      <c r="T9002" s="505"/>
      <c r="U9002" s="505"/>
      <c r="V9002" s="505"/>
      <c r="W9002" s="505"/>
    </row>
    <row r="9003" spans="19:23" ht="12">
      <c r="S9003" s="505"/>
      <c r="T9003" s="505"/>
      <c r="U9003" s="505"/>
      <c r="V9003" s="505"/>
      <c r="W9003" s="505"/>
    </row>
    <row r="9004" spans="19:23" ht="12">
      <c r="S9004" s="505"/>
      <c r="T9004" s="505"/>
      <c r="U9004" s="505"/>
      <c r="V9004" s="505"/>
      <c r="W9004" s="505"/>
    </row>
    <row r="9005" spans="19:23" ht="12">
      <c r="S9005" s="505"/>
      <c r="T9005" s="505"/>
      <c r="U9005" s="505"/>
      <c r="V9005" s="505"/>
      <c r="W9005" s="505"/>
    </row>
    <row r="9006" spans="19:23" ht="12">
      <c r="S9006" s="505"/>
      <c r="T9006" s="505"/>
      <c r="U9006" s="505"/>
      <c r="V9006" s="505"/>
      <c r="W9006" s="505"/>
    </row>
    <row r="9007" spans="19:23" ht="12">
      <c r="S9007" s="505"/>
      <c r="T9007" s="505"/>
      <c r="U9007" s="505"/>
      <c r="V9007" s="505"/>
      <c r="W9007" s="505"/>
    </row>
    <row r="9008" spans="19:23" ht="12">
      <c r="S9008" s="505"/>
      <c r="T9008" s="505"/>
      <c r="U9008" s="505"/>
      <c r="V9008" s="505"/>
      <c r="W9008" s="505"/>
    </row>
    <row r="9009" spans="19:23" ht="12">
      <c r="S9009" s="505"/>
      <c r="T9009" s="505"/>
      <c r="U9009" s="505"/>
      <c r="V9009" s="505"/>
      <c r="W9009" s="505"/>
    </row>
    <row r="9010" spans="19:23" ht="12">
      <c r="S9010" s="505"/>
      <c r="T9010" s="505"/>
      <c r="U9010" s="505"/>
      <c r="V9010" s="505"/>
      <c r="W9010" s="505"/>
    </row>
    <row r="9011" spans="19:23" ht="12">
      <c r="S9011" s="505"/>
      <c r="T9011" s="505"/>
      <c r="U9011" s="505"/>
      <c r="V9011" s="505"/>
      <c r="W9011" s="505"/>
    </row>
    <row r="9012" spans="19:23" ht="12">
      <c r="S9012" s="505"/>
      <c r="T9012" s="505"/>
      <c r="U9012" s="505"/>
      <c r="V9012" s="505"/>
      <c r="W9012" s="505"/>
    </row>
    <row r="9013" spans="19:23" ht="12">
      <c r="S9013" s="505"/>
      <c r="T9013" s="505"/>
      <c r="U9013" s="505"/>
      <c r="V9013" s="505"/>
      <c r="W9013" s="505"/>
    </row>
    <row r="9014" spans="19:23" ht="12">
      <c r="S9014" s="505"/>
      <c r="T9014" s="505"/>
      <c r="U9014" s="505"/>
      <c r="V9014" s="505"/>
      <c r="W9014" s="505"/>
    </row>
    <row r="9015" spans="19:23" ht="12">
      <c r="S9015" s="505"/>
      <c r="T9015" s="505"/>
      <c r="U9015" s="505"/>
      <c r="V9015" s="505"/>
      <c r="W9015" s="505"/>
    </row>
    <row r="9016" spans="19:23" ht="12">
      <c r="S9016" s="505"/>
      <c r="T9016" s="505"/>
      <c r="U9016" s="505"/>
      <c r="V9016" s="505"/>
      <c r="W9016" s="505"/>
    </row>
    <row r="9017" spans="19:23" ht="12">
      <c r="S9017" s="505"/>
      <c r="T9017" s="505"/>
      <c r="U9017" s="505"/>
      <c r="V9017" s="505"/>
      <c r="W9017" s="505"/>
    </row>
    <row r="9018" spans="19:23" ht="12">
      <c r="S9018" s="505"/>
      <c r="T9018" s="505"/>
      <c r="U9018" s="505"/>
      <c r="V9018" s="505"/>
      <c r="W9018" s="505"/>
    </row>
    <row r="9019" spans="19:23" ht="12">
      <c r="S9019" s="505"/>
      <c r="T9019" s="505"/>
      <c r="U9019" s="505"/>
      <c r="V9019" s="505"/>
      <c r="W9019" s="505"/>
    </row>
    <row r="9020" spans="19:23" ht="12">
      <c r="S9020" s="505"/>
      <c r="T9020" s="505"/>
      <c r="U9020" s="505"/>
      <c r="V9020" s="505"/>
      <c r="W9020" s="505"/>
    </row>
    <row r="9021" spans="19:23" ht="12">
      <c r="S9021" s="505"/>
      <c r="T9021" s="505"/>
      <c r="U9021" s="505"/>
      <c r="V9021" s="505"/>
      <c r="W9021" s="505"/>
    </row>
    <row r="9022" spans="19:23" ht="12">
      <c r="S9022" s="505"/>
      <c r="T9022" s="505"/>
      <c r="U9022" s="505"/>
      <c r="V9022" s="505"/>
      <c r="W9022" s="505"/>
    </row>
    <row r="9023" spans="19:23" ht="12">
      <c r="S9023" s="505"/>
      <c r="T9023" s="505"/>
      <c r="U9023" s="505"/>
      <c r="V9023" s="505"/>
      <c r="W9023" s="505"/>
    </row>
    <row r="9024" spans="19:23" ht="12">
      <c r="S9024" s="505"/>
      <c r="T9024" s="505"/>
      <c r="U9024" s="505"/>
      <c r="V9024" s="505"/>
      <c r="W9024" s="505"/>
    </row>
    <row r="9025" spans="19:23" ht="12">
      <c r="S9025" s="505"/>
      <c r="T9025" s="505"/>
      <c r="U9025" s="505"/>
      <c r="V9025" s="505"/>
      <c r="W9025" s="505"/>
    </row>
    <row r="9026" spans="19:23" ht="12">
      <c r="S9026" s="505"/>
      <c r="T9026" s="505"/>
      <c r="U9026" s="505"/>
      <c r="V9026" s="505"/>
      <c r="W9026" s="505"/>
    </row>
    <row r="9027" spans="19:23" ht="12">
      <c r="S9027" s="505"/>
      <c r="T9027" s="505"/>
      <c r="U9027" s="505"/>
      <c r="V9027" s="505"/>
      <c r="W9027" s="505"/>
    </row>
    <row r="9028" spans="19:23" ht="12">
      <c r="S9028" s="505"/>
      <c r="T9028" s="505"/>
      <c r="U9028" s="505"/>
      <c r="V9028" s="505"/>
      <c r="W9028" s="505"/>
    </row>
    <row r="9029" spans="19:23" ht="12">
      <c r="S9029" s="505"/>
      <c r="T9029" s="505"/>
      <c r="U9029" s="505"/>
      <c r="V9029" s="505"/>
      <c r="W9029" s="505"/>
    </row>
    <row r="9030" spans="19:23" ht="12">
      <c r="S9030" s="505"/>
      <c r="T9030" s="505"/>
      <c r="U9030" s="505"/>
      <c r="V9030" s="505"/>
      <c r="W9030" s="505"/>
    </row>
    <row r="9031" spans="19:23" ht="12">
      <c r="S9031" s="505"/>
      <c r="T9031" s="505"/>
      <c r="U9031" s="505"/>
      <c r="V9031" s="505"/>
      <c r="W9031" s="505"/>
    </row>
    <row r="9032" spans="19:23" ht="12">
      <c r="S9032" s="505"/>
      <c r="T9032" s="505"/>
      <c r="U9032" s="505"/>
      <c r="V9032" s="505"/>
      <c r="W9032" s="505"/>
    </row>
    <row r="9033" spans="19:23" ht="12">
      <c r="S9033" s="505"/>
      <c r="T9033" s="505"/>
      <c r="U9033" s="505"/>
      <c r="V9033" s="505"/>
      <c r="W9033" s="505"/>
    </row>
    <row r="9034" spans="19:23" ht="12">
      <c r="S9034" s="505"/>
      <c r="T9034" s="505"/>
      <c r="U9034" s="505"/>
      <c r="V9034" s="505"/>
      <c r="W9034" s="505"/>
    </row>
    <row r="9035" spans="19:23" ht="12">
      <c r="S9035" s="505"/>
      <c r="T9035" s="505"/>
      <c r="U9035" s="505"/>
      <c r="V9035" s="505"/>
      <c r="W9035" s="505"/>
    </row>
    <row r="9036" spans="19:23" ht="12">
      <c r="S9036" s="505"/>
      <c r="T9036" s="505"/>
      <c r="U9036" s="505"/>
      <c r="V9036" s="505"/>
      <c r="W9036" s="505"/>
    </row>
    <row r="9037" spans="19:23" ht="12">
      <c r="S9037" s="505"/>
      <c r="T9037" s="505"/>
      <c r="U9037" s="505"/>
      <c r="V9037" s="505"/>
      <c r="W9037" s="505"/>
    </row>
    <row r="9038" spans="19:23" ht="12">
      <c r="S9038" s="505"/>
      <c r="T9038" s="505"/>
      <c r="U9038" s="505"/>
      <c r="V9038" s="505"/>
      <c r="W9038" s="505"/>
    </row>
    <row r="9039" spans="19:23" ht="12">
      <c r="S9039" s="505"/>
      <c r="T9039" s="505"/>
      <c r="U9039" s="505"/>
      <c r="V9039" s="505"/>
      <c r="W9039" s="505"/>
    </row>
    <row r="9040" spans="19:23" ht="12">
      <c r="S9040" s="505"/>
      <c r="T9040" s="505"/>
      <c r="U9040" s="505"/>
      <c r="V9040" s="505"/>
      <c r="W9040" s="505"/>
    </row>
    <row r="9041" spans="19:23" ht="12">
      <c r="S9041" s="505"/>
      <c r="T9041" s="505"/>
      <c r="U9041" s="505"/>
      <c r="V9041" s="505"/>
      <c r="W9041" s="505"/>
    </row>
    <row r="9042" spans="19:23" ht="12">
      <c r="S9042" s="505"/>
      <c r="T9042" s="505"/>
      <c r="U9042" s="505"/>
      <c r="V9042" s="505"/>
      <c r="W9042" s="505"/>
    </row>
    <row r="9043" spans="19:23" ht="12">
      <c r="S9043" s="505"/>
      <c r="T9043" s="505"/>
      <c r="U9043" s="505"/>
      <c r="V9043" s="505"/>
      <c r="W9043" s="505"/>
    </row>
    <row r="9044" spans="19:23" ht="12">
      <c r="S9044" s="505"/>
      <c r="T9044" s="505"/>
      <c r="U9044" s="505"/>
      <c r="V9044" s="505"/>
      <c r="W9044" s="505"/>
    </row>
    <row r="9045" spans="19:23" ht="12">
      <c r="S9045" s="505"/>
      <c r="T9045" s="505"/>
      <c r="U9045" s="505"/>
      <c r="V9045" s="505"/>
      <c r="W9045" s="505"/>
    </row>
    <row r="9046" spans="19:23" ht="12">
      <c r="S9046" s="505"/>
      <c r="T9046" s="505"/>
      <c r="U9046" s="505"/>
      <c r="V9046" s="505"/>
      <c r="W9046" s="505"/>
    </row>
    <row r="9047" spans="19:23" ht="12">
      <c r="S9047" s="505"/>
      <c r="T9047" s="505"/>
      <c r="U9047" s="505"/>
      <c r="V9047" s="505"/>
      <c r="W9047" s="505"/>
    </row>
    <row r="9048" spans="19:23" ht="12">
      <c r="S9048" s="505"/>
      <c r="T9048" s="505"/>
      <c r="U9048" s="505"/>
      <c r="V9048" s="505"/>
      <c r="W9048" s="505"/>
    </row>
    <row r="9049" spans="19:23" ht="12">
      <c r="S9049" s="505"/>
      <c r="T9049" s="505"/>
      <c r="U9049" s="505"/>
      <c r="V9049" s="505"/>
      <c r="W9049" s="505"/>
    </row>
    <row r="9050" spans="19:23" ht="12">
      <c r="S9050" s="505"/>
      <c r="T9050" s="505"/>
      <c r="U9050" s="505"/>
      <c r="V9050" s="505"/>
      <c r="W9050" s="505"/>
    </row>
    <row r="9051" spans="19:23" ht="12">
      <c r="S9051" s="505"/>
      <c r="T9051" s="505"/>
      <c r="U9051" s="505"/>
      <c r="V9051" s="505"/>
      <c r="W9051" s="505"/>
    </row>
    <row r="9052" spans="19:23" ht="12">
      <c r="S9052" s="505"/>
      <c r="T9052" s="505"/>
      <c r="U9052" s="505"/>
      <c r="V9052" s="505"/>
      <c r="W9052" s="505"/>
    </row>
    <row r="9053" spans="19:23" ht="12">
      <c r="S9053" s="505"/>
      <c r="T9053" s="505"/>
      <c r="U9053" s="505"/>
      <c r="V9053" s="505"/>
      <c r="W9053" s="505"/>
    </row>
    <row r="9054" spans="19:23" ht="12">
      <c r="S9054" s="505"/>
      <c r="T9054" s="505"/>
      <c r="U9054" s="505"/>
      <c r="V9054" s="505"/>
      <c r="W9054" s="505"/>
    </row>
    <row r="9055" spans="19:23" ht="12">
      <c r="S9055" s="505"/>
      <c r="T9055" s="505"/>
      <c r="U9055" s="505"/>
      <c r="V9055" s="505"/>
      <c r="W9055" s="505"/>
    </row>
    <row r="9056" spans="19:23" ht="12">
      <c r="S9056" s="505"/>
      <c r="T9056" s="505"/>
      <c r="U9056" s="505"/>
      <c r="V9056" s="505"/>
      <c r="W9056" s="505"/>
    </row>
    <row r="9057" spans="19:23" ht="12">
      <c r="S9057" s="505"/>
      <c r="T9057" s="505"/>
      <c r="U9057" s="505"/>
      <c r="V9057" s="505"/>
      <c r="W9057" s="505"/>
    </row>
    <row r="9058" spans="19:23" ht="12">
      <c r="S9058" s="505"/>
      <c r="T9058" s="505"/>
      <c r="U9058" s="505"/>
      <c r="V9058" s="505"/>
      <c r="W9058" s="505"/>
    </row>
    <row r="9059" spans="19:23" ht="12">
      <c r="S9059" s="505"/>
      <c r="T9059" s="505"/>
      <c r="U9059" s="505"/>
      <c r="V9059" s="505"/>
      <c r="W9059" s="505"/>
    </row>
    <row r="9060" spans="19:23" ht="12">
      <c r="S9060" s="505"/>
      <c r="T9060" s="505"/>
      <c r="U9060" s="505"/>
      <c r="V9060" s="505"/>
      <c r="W9060" s="505"/>
    </row>
    <row r="9061" spans="19:23" ht="12">
      <c r="S9061" s="505"/>
      <c r="T9061" s="505"/>
      <c r="U9061" s="505"/>
      <c r="V9061" s="505"/>
      <c r="W9061" s="505"/>
    </row>
    <row r="9062" spans="19:23" ht="12">
      <c r="S9062" s="505"/>
      <c r="T9062" s="505"/>
      <c r="U9062" s="505"/>
      <c r="V9062" s="505"/>
      <c r="W9062" s="505"/>
    </row>
    <row r="9063" spans="19:23" ht="12">
      <c r="S9063" s="505"/>
      <c r="T9063" s="505"/>
      <c r="U9063" s="505"/>
      <c r="V9063" s="505"/>
      <c r="W9063" s="505"/>
    </row>
    <row r="9064" spans="19:23" ht="12">
      <c r="S9064" s="505"/>
      <c r="T9064" s="505"/>
      <c r="U9064" s="505"/>
      <c r="V9064" s="505"/>
      <c r="W9064" s="505"/>
    </row>
    <row r="9065" spans="19:23" ht="12">
      <c r="S9065" s="505"/>
      <c r="T9065" s="505"/>
      <c r="U9065" s="505"/>
      <c r="V9065" s="505"/>
      <c r="W9065" s="505"/>
    </row>
    <row r="9066" spans="19:23" ht="12">
      <c r="S9066" s="505"/>
      <c r="T9066" s="505"/>
      <c r="U9066" s="505"/>
      <c r="V9066" s="505"/>
      <c r="W9066" s="505"/>
    </row>
    <row r="9067" spans="19:23" ht="12">
      <c r="S9067" s="505"/>
      <c r="T9067" s="505"/>
      <c r="U9067" s="505"/>
      <c r="V9067" s="505"/>
      <c r="W9067" s="505"/>
    </row>
    <row r="9068" spans="19:23" ht="12">
      <c r="S9068" s="505"/>
      <c r="T9068" s="505"/>
      <c r="U9068" s="505"/>
      <c r="V9068" s="505"/>
      <c r="W9068" s="505"/>
    </row>
    <row r="9069" spans="19:23" ht="12">
      <c r="S9069" s="505"/>
      <c r="T9069" s="505"/>
      <c r="U9069" s="505"/>
      <c r="V9069" s="505"/>
      <c r="W9069" s="505"/>
    </row>
    <row r="9070" spans="19:23" ht="12">
      <c r="S9070" s="505"/>
      <c r="T9070" s="505"/>
      <c r="U9070" s="505"/>
      <c r="V9070" s="505"/>
      <c r="W9070" s="505"/>
    </row>
    <row r="9071" spans="19:23" ht="12">
      <c r="S9071" s="505"/>
      <c r="T9071" s="505"/>
      <c r="U9071" s="505"/>
      <c r="V9071" s="505"/>
      <c r="W9071" s="505"/>
    </row>
    <row r="9072" spans="19:23" ht="12">
      <c r="S9072" s="505"/>
      <c r="T9072" s="505"/>
      <c r="U9072" s="505"/>
      <c r="V9072" s="505"/>
      <c r="W9072" s="505"/>
    </row>
    <row r="9073" spans="19:23" ht="12">
      <c r="S9073" s="505"/>
      <c r="T9073" s="505"/>
      <c r="U9073" s="505"/>
      <c r="V9073" s="505"/>
      <c r="W9073" s="505"/>
    </row>
    <row r="9074" spans="19:23" ht="12">
      <c r="S9074" s="505"/>
      <c r="T9074" s="505"/>
      <c r="U9074" s="505"/>
      <c r="V9074" s="505"/>
      <c r="W9074" s="505"/>
    </row>
    <row r="9075" spans="19:23" ht="12">
      <c r="S9075" s="505"/>
      <c r="T9075" s="505"/>
      <c r="U9075" s="505"/>
      <c r="V9075" s="505"/>
      <c r="W9075" s="505"/>
    </row>
    <row r="9076" spans="19:23" ht="12">
      <c r="S9076" s="505"/>
      <c r="T9076" s="505"/>
      <c r="U9076" s="505"/>
      <c r="V9076" s="505"/>
      <c r="W9076" s="505"/>
    </row>
    <row r="9077" spans="19:23" ht="12">
      <c r="S9077" s="505"/>
      <c r="T9077" s="505"/>
      <c r="U9077" s="505"/>
      <c r="V9077" s="505"/>
      <c r="W9077" s="505"/>
    </row>
    <row r="9078" spans="19:23" ht="12">
      <c r="S9078" s="505"/>
      <c r="T9078" s="505"/>
      <c r="U9078" s="505"/>
      <c r="V9078" s="505"/>
      <c r="W9078" s="505"/>
    </row>
    <row r="9079" spans="19:23" ht="12">
      <c r="S9079" s="505"/>
      <c r="T9079" s="505"/>
      <c r="U9079" s="505"/>
      <c r="V9079" s="505"/>
      <c r="W9079" s="505"/>
    </row>
    <row r="9080" spans="19:23" ht="12">
      <c r="S9080" s="505"/>
      <c r="T9080" s="505"/>
      <c r="U9080" s="505"/>
      <c r="V9080" s="505"/>
      <c r="W9080" s="505"/>
    </row>
    <row r="9081" spans="19:23" ht="12">
      <c r="S9081" s="505"/>
      <c r="T9081" s="505"/>
      <c r="U9081" s="505"/>
      <c r="V9081" s="505"/>
      <c r="W9081" s="505"/>
    </row>
    <row r="9082" spans="19:23" ht="12">
      <c r="S9082" s="505"/>
      <c r="T9082" s="505"/>
      <c r="U9082" s="505"/>
      <c r="V9082" s="505"/>
      <c r="W9082" s="505"/>
    </row>
    <row r="9083" spans="19:23" ht="12">
      <c r="S9083" s="505"/>
      <c r="T9083" s="505"/>
      <c r="U9083" s="505"/>
      <c r="V9083" s="505"/>
      <c r="W9083" s="505"/>
    </row>
    <row r="9084" spans="19:23" ht="12">
      <c r="S9084" s="505"/>
      <c r="T9084" s="505"/>
      <c r="U9084" s="505"/>
      <c r="V9084" s="505"/>
      <c r="W9084" s="505"/>
    </row>
    <row r="9085" spans="19:23" ht="12">
      <c r="S9085" s="505"/>
      <c r="T9085" s="505"/>
      <c r="U9085" s="505"/>
      <c r="V9085" s="505"/>
      <c r="W9085" s="505"/>
    </row>
    <row r="9086" spans="19:23" ht="12">
      <c r="S9086" s="505"/>
      <c r="T9086" s="505"/>
      <c r="U9086" s="505"/>
      <c r="V9086" s="505"/>
      <c r="W9086" s="505"/>
    </row>
    <row r="9087" spans="19:23" ht="12">
      <c r="S9087" s="505"/>
      <c r="T9087" s="505"/>
      <c r="U9087" s="505"/>
      <c r="V9087" s="505"/>
      <c r="W9087" s="505"/>
    </row>
    <row r="9088" spans="19:23" ht="12">
      <c r="S9088" s="505"/>
      <c r="T9088" s="505"/>
      <c r="U9088" s="505"/>
      <c r="V9088" s="505"/>
      <c r="W9088" s="505"/>
    </row>
    <row r="9089" spans="19:23" ht="12">
      <c r="S9089" s="505"/>
      <c r="T9089" s="505"/>
      <c r="U9089" s="505"/>
      <c r="V9089" s="505"/>
      <c r="W9089" s="505"/>
    </row>
    <row r="9090" spans="19:23" ht="12">
      <c r="S9090" s="505"/>
      <c r="T9090" s="505"/>
      <c r="U9090" s="505"/>
      <c r="V9090" s="505"/>
      <c r="W9090" s="505"/>
    </row>
    <row r="9091" spans="19:23" ht="12">
      <c r="S9091" s="505"/>
      <c r="T9091" s="505"/>
      <c r="U9091" s="505"/>
      <c r="V9091" s="505"/>
      <c r="W9091" s="505"/>
    </row>
    <row r="9092" spans="19:23" ht="12">
      <c r="S9092" s="505"/>
      <c r="T9092" s="505"/>
      <c r="U9092" s="505"/>
      <c r="V9092" s="505"/>
      <c r="W9092" s="505"/>
    </row>
    <row r="9093" spans="19:23" ht="12">
      <c r="S9093" s="505"/>
      <c r="T9093" s="505"/>
      <c r="U9093" s="505"/>
      <c r="V9093" s="505"/>
      <c r="W9093" s="505"/>
    </row>
    <row r="9094" spans="19:23" ht="12">
      <c r="S9094" s="505"/>
      <c r="T9094" s="505"/>
      <c r="U9094" s="505"/>
      <c r="V9094" s="505"/>
      <c r="W9094" s="505"/>
    </row>
    <row r="9095" spans="19:23" ht="12">
      <c r="S9095" s="505"/>
      <c r="T9095" s="505"/>
      <c r="U9095" s="505"/>
      <c r="V9095" s="505"/>
      <c r="W9095" s="505"/>
    </row>
    <row r="9096" spans="19:23" ht="12">
      <c r="S9096" s="505"/>
      <c r="T9096" s="505"/>
      <c r="U9096" s="505"/>
      <c r="V9096" s="505"/>
      <c r="W9096" s="505"/>
    </row>
    <row r="9097" spans="19:23" ht="12">
      <c r="S9097" s="505"/>
      <c r="T9097" s="505"/>
      <c r="U9097" s="505"/>
      <c r="V9097" s="505"/>
      <c r="W9097" s="505"/>
    </row>
    <row r="9098" spans="19:23" ht="12">
      <c r="S9098" s="505"/>
      <c r="T9098" s="505"/>
      <c r="U9098" s="505"/>
      <c r="V9098" s="505"/>
      <c r="W9098" s="505"/>
    </row>
    <row r="9099" spans="19:23" ht="12">
      <c r="S9099" s="505"/>
      <c r="T9099" s="505"/>
      <c r="U9099" s="505"/>
      <c r="V9099" s="505"/>
      <c r="W9099" s="505"/>
    </row>
    <row r="9100" spans="19:23" ht="12">
      <c r="S9100" s="505"/>
      <c r="T9100" s="505"/>
      <c r="U9100" s="505"/>
      <c r="V9100" s="505"/>
      <c r="W9100" s="505"/>
    </row>
    <row r="9101" spans="19:23" ht="12">
      <c r="S9101" s="505"/>
      <c r="T9101" s="505"/>
      <c r="U9101" s="505"/>
      <c r="V9101" s="505"/>
      <c r="W9101" s="505"/>
    </row>
    <row r="9102" spans="19:23" ht="12">
      <c r="S9102" s="505"/>
      <c r="T9102" s="505"/>
      <c r="U9102" s="505"/>
      <c r="V9102" s="505"/>
      <c r="W9102" s="505"/>
    </row>
    <row r="9103" spans="19:23" ht="12">
      <c r="S9103" s="505"/>
      <c r="T9103" s="505"/>
      <c r="U9103" s="505"/>
      <c r="V9103" s="505"/>
      <c r="W9103" s="505"/>
    </row>
    <row r="9104" spans="19:23" ht="12">
      <c r="S9104" s="505"/>
      <c r="T9104" s="505"/>
      <c r="U9104" s="505"/>
      <c r="V9104" s="505"/>
      <c r="W9104" s="505"/>
    </row>
    <row r="9105" spans="19:23" ht="12">
      <c r="S9105" s="505"/>
      <c r="T9105" s="505"/>
      <c r="U9105" s="505"/>
      <c r="V9105" s="505"/>
      <c r="W9105" s="505"/>
    </row>
    <row r="9106" spans="19:23" ht="12">
      <c r="S9106" s="505"/>
      <c r="T9106" s="505"/>
      <c r="U9106" s="505"/>
      <c r="V9106" s="505"/>
      <c r="W9106" s="505"/>
    </row>
    <row r="9107" spans="19:23" ht="12">
      <c r="S9107" s="505"/>
      <c r="T9107" s="505"/>
      <c r="U9107" s="505"/>
      <c r="V9107" s="505"/>
      <c r="W9107" s="505"/>
    </row>
    <row r="9108" spans="19:23" ht="12">
      <c r="S9108" s="505"/>
      <c r="T9108" s="505"/>
      <c r="U9108" s="505"/>
      <c r="V9108" s="505"/>
      <c r="W9108" s="505"/>
    </row>
    <row r="9109" spans="19:23" ht="12">
      <c r="S9109" s="505"/>
      <c r="T9109" s="505"/>
      <c r="U9109" s="505"/>
      <c r="V9109" s="505"/>
      <c r="W9109" s="505"/>
    </row>
    <row r="9110" spans="19:23" ht="12">
      <c r="S9110" s="505"/>
      <c r="T9110" s="505"/>
      <c r="U9110" s="505"/>
      <c r="V9110" s="505"/>
      <c r="W9110" s="505"/>
    </row>
    <row r="9111" spans="19:23" ht="12">
      <c r="S9111" s="505"/>
      <c r="T9111" s="505"/>
      <c r="U9111" s="505"/>
      <c r="V9111" s="505"/>
      <c r="W9111" s="505"/>
    </row>
    <row r="9112" spans="19:23" ht="12">
      <c r="S9112" s="505"/>
      <c r="T9112" s="505"/>
      <c r="U9112" s="505"/>
      <c r="V9112" s="505"/>
      <c r="W9112" s="505"/>
    </row>
    <row r="9113" spans="19:23" ht="12">
      <c r="S9113" s="505"/>
      <c r="T9113" s="505"/>
      <c r="U9113" s="505"/>
      <c r="V9113" s="505"/>
      <c r="W9113" s="505"/>
    </row>
    <row r="9114" spans="19:23" ht="12">
      <c r="S9114" s="505"/>
      <c r="T9114" s="505"/>
      <c r="U9114" s="505"/>
      <c r="V9114" s="505"/>
      <c r="W9114" s="505"/>
    </row>
    <row r="9115" spans="19:23" ht="12">
      <c r="S9115" s="505"/>
      <c r="T9115" s="505"/>
      <c r="U9115" s="505"/>
      <c r="V9115" s="505"/>
      <c r="W9115" s="505"/>
    </row>
    <row r="9116" spans="19:23" ht="12">
      <c r="S9116" s="505"/>
      <c r="T9116" s="505"/>
      <c r="U9116" s="505"/>
      <c r="V9116" s="505"/>
      <c r="W9116" s="505"/>
    </row>
    <row r="9117" spans="19:23" ht="12">
      <c r="S9117" s="505"/>
      <c r="T9117" s="505"/>
      <c r="U9117" s="505"/>
      <c r="V9117" s="505"/>
      <c r="W9117" s="505"/>
    </row>
    <row r="9118" spans="19:23" ht="12">
      <c r="S9118" s="505"/>
      <c r="T9118" s="505"/>
      <c r="U9118" s="505"/>
      <c r="V9118" s="505"/>
      <c r="W9118" s="505"/>
    </row>
    <row r="9119" spans="19:23" ht="12">
      <c r="S9119" s="505"/>
      <c r="T9119" s="505"/>
      <c r="U9119" s="505"/>
      <c r="V9119" s="505"/>
      <c r="W9119" s="505"/>
    </row>
    <row r="9120" spans="19:23" ht="12">
      <c r="S9120" s="505"/>
      <c r="T9120" s="505"/>
      <c r="U9120" s="505"/>
      <c r="V9120" s="505"/>
      <c r="W9120" s="505"/>
    </row>
    <row r="9121" spans="19:23" ht="12">
      <c r="S9121" s="505"/>
      <c r="T9121" s="505"/>
      <c r="U9121" s="505"/>
      <c r="V9121" s="505"/>
      <c r="W9121" s="505"/>
    </row>
    <row r="9122" spans="19:23" ht="12">
      <c r="S9122" s="505"/>
      <c r="T9122" s="505"/>
      <c r="U9122" s="505"/>
      <c r="V9122" s="505"/>
      <c r="W9122" s="505"/>
    </row>
    <row r="9123" spans="19:23" ht="12">
      <c r="S9123" s="505"/>
      <c r="T9123" s="505"/>
      <c r="U9123" s="505"/>
      <c r="V9123" s="505"/>
      <c r="W9123" s="505"/>
    </row>
    <row r="9124" spans="19:23" ht="12">
      <c r="S9124" s="505"/>
      <c r="T9124" s="505"/>
      <c r="U9124" s="505"/>
      <c r="V9124" s="505"/>
      <c r="W9124" s="505"/>
    </row>
    <row r="9125" spans="19:23" ht="12">
      <c r="S9125" s="505"/>
      <c r="T9125" s="505"/>
      <c r="U9125" s="505"/>
      <c r="V9125" s="505"/>
      <c r="W9125" s="505"/>
    </row>
    <row r="9126" spans="19:23" ht="12">
      <c r="S9126" s="505"/>
      <c r="T9126" s="505"/>
      <c r="U9126" s="505"/>
      <c r="V9126" s="505"/>
      <c r="W9126" s="505"/>
    </row>
    <row r="9127" spans="19:23" ht="12">
      <c r="S9127" s="505"/>
      <c r="T9127" s="505"/>
      <c r="U9127" s="505"/>
      <c r="V9127" s="505"/>
      <c r="W9127" s="505"/>
    </row>
    <row r="9128" spans="19:23" ht="12">
      <c r="S9128" s="505"/>
      <c r="T9128" s="505"/>
      <c r="U9128" s="505"/>
      <c r="V9128" s="505"/>
      <c r="W9128" s="505"/>
    </row>
    <row r="9129" spans="19:23" ht="12">
      <c r="S9129" s="505"/>
      <c r="T9129" s="505"/>
      <c r="U9129" s="505"/>
      <c r="V9129" s="505"/>
      <c r="W9129" s="505"/>
    </row>
    <row r="9130" spans="19:23" ht="12">
      <c r="S9130" s="505"/>
      <c r="T9130" s="505"/>
      <c r="U9130" s="505"/>
      <c r="V9130" s="505"/>
      <c r="W9130" s="505"/>
    </row>
    <row r="9131" spans="19:23" ht="12">
      <c r="S9131" s="505"/>
      <c r="T9131" s="505"/>
      <c r="U9131" s="505"/>
      <c r="V9131" s="505"/>
      <c r="W9131" s="505"/>
    </row>
    <row r="9132" spans="19:23" ht="12">
      <c r="S9132" s="505"/>
      <c r="T9132" s="505"/>
      <c r="U9132" s="505"/>
      <c r="V9132" s="505"/>
      <c r="W9132" s="505"/>
    </row>
    <row r="9133" spans="19:23" ht="12">
      <c r="S9133" s="505"/>
      <c r="T9133" s="505"/>
      <c r="U9133" s="505"/>
      <c r="V9133" s="505"/>
      <c r="W9133" s="505"/>
    </row>
    <row r="9134" spans="19:23" ht="12">
      <c r="S9134" s="505"/>
      <c r="T9134" s="505"/>
      <c r="U9134" s="505"/>
      <c r="V9134" s="505"/>
      <c r="W9134" s="505"/>
    </row>
    <row r="9135" spans="19:23" ht="12">
      <c r="S9135" s="505"/>
      <c r="T9135" s="505"/>
      <c r="U9135" s="505"/>
      <c r="V9135" s="505"/>
      <c r="W9135" s="505"/>
    </row>
    <row r="9136" spans="19:23" ht="12">
      <c r="S9136" s="505"/>
      <c r="T9136" s="505"/>
      <c r="U9136" s="505"/>
      <c r="V9136" s="505"/>
      <c r="W9136" s="505"/>
    </row>
    <row r="9137" spans="19:23" ht="12">
      <c r="S9137" s="505"/>
      <c r="T9137" s="505"/>
      <c r="U9137" s="505"/>
      <c r="V9137" s="505"/>
      <c r="W9137" s="505"/>
    </row>
    <row r="9138" spans="19:23" ht="12">
      <c r="S9138" s="505"/>
      <c r="T9138" s="505"/>
      <c r="U9138" s="505"/>
      <c r="V9138" s="505"/>
      <c r="W9138" s="505"/>
    </row>
    <row r="9139" spans="19:23" ht="12">
      <c r="S9139" s="505"/>
      <c r="T9139" s="505"/>
      <c r="U9139" s="505"/>
      <c r="V9139" s="505"/>
      <c r="W9139" s="505"/>
    </row>
    <row r="9140" spans="19:23" ht="12">
      <c r="S9140" s="505"/>
      <c r="T9140" s="505"/>
      <c r="U9140" s="505"/>
      <c r="V9140" s="505"/>
      <c r="W9140" s="505"/>
    </row>
    <row r="9141" spans="19:23" ht="12">
      <c r="S9141" s="505"/>
      <c r="T9141" s="505"/>
      <c r="U9141" s="505"/>
      <c r="V9141" s="505"/>
      <c r="W9141" s="505"/>
    </row>
    <row r="9142" spans="19:23" ht="12">
      <c r="S9142" s="505"/>
      <c r="T9142" s="505"/>
      <c r="U9142" s="505"/>
      <c r="V9142" s="505"/>
      <c r="W9142" s="505"/>
    </row>
    <row r="9143" spans="19:23" ht="12">
      <c r="S9143" s="505"/>
      <c r="T9143" s="505"/>
      <c r="U9143" s="505"/>
      <c r="V9143" s="505"/>
      <c r="W9143" s="505"/>
    </row>
    <row r="9144" spans="19:23" ht="12">
      <c r="S9144" s="505"/>
      <c r="T9144" s="505"/>
      <c r="U9144" s="505"/>
      <c r="V9144" s="505"/>
      <c r="W9144" s="505"/>
    </row>
    <row r="9145" spans="19:23" ht="12">
      <c r="S9145" s="505"/>
      <c r="T9145" s="505"/>
      <c r="U9145" s="505"/>
      <c r="V9145" s="505"/>
      <c r="W9145" s="505"/>
    </row>
    <row r="9146" spans="19:23" ht="12">
      <c r="S9146" s="505"/>
      <c r="T9146" s="505"/>
      <c r="U9146" s="505"/>
      <c r="V9146" s="505"/>
      <c r="W9146" s="505"/>
    </row>
    <row r="9147" spans="19:23" ht="12">
      <c r="S9147" s="505"/>
      <c r="T9147" s="505"/>
      <c r="U9147" s="505"/>
      <c r="V9147" s="505"/>
      <c r="W9147" s="505"/>
    </row>
    <row r="9148" spans="19:23" ht="12">
      <c r="S9148" s="505"/>
      <c r="T9148" s="505"/>
      <c r="U9148" s="505"/>
      <c r="V9148" s="505"/>
      <c r="W9148" s="505"/>
    </row>
    <row r="9149" spans="19:23" ht="12">
      <c r="S9149" s="505"/>
      <c r="T9149" s="505"/>
      <c r="U9149" s="505"/>
      <c r="V9149" s="505"/>
      <c r="W9149" s="505"/>
    </row>
    <row r="9150" spans="19:23" ht="12">
      <c r="S9150" s="505"/>
      <c r="T9150" s="505"/>
      <c r="U9150" s="505"/>
      <c r="V9150" s="505"/>
      <c r="W9150" s="505"/>
    </row>
    <row r="9151" spans="19:23" ht="12">
      <c r="S9151" s="505"/>
      <c r="T9151" s="505"/>
      <c r="U9151" s="505"/>
      <c r="V9151" s="505"/>
      <c r="W9151" s="505"/>
    </row>
    <row r="9152" spans="19:23" ht="12">
      <c r="S9152" s="505"/>
      <c r="T9152" s="505"/>
      <c r="U9152" s="505"/>
      <c r="V9152" s="505"/>
      <c r="W9152" s="505"/>
    </row>
    <row r="9153" spans="19:23" ht="12">
      <c r="S9153" s="505"/>
      <c r="T9153" s="505"/>
      <c r="U9153" s="505"/>
      <c r="V9153" s="505"/>
      <c r="W9153" s="505"/>
    </row>
    <row r="9154" spans="19:23" ht="12">
      <c r="S9154" s="505"/>
      <c r="T9154" s="505"/>
      <c r="U9154" s="505"/>
      <c r="V9154" s="505"/>
      <c r="W9154" s="505"/>
    </row>
    <row r="9155" spans="19:23" ht="12">
      <c r="S9155" s="505"/>
      <c r="T9155" s="505"/>
      <c r="U9155" s="505"/>
      <c r="V9155" s="505"/>
      <c r="W9155" s="505"/>
    </row>
    <row r="9156" spans="19:23" ht="12">
      <c r="S9156" s="505"/>
      <c r="T9156" s="505"/>
      <c r="U9156" s="505"/>
      <c r="V9156" s="505"/>
      <c r="W9156" s="505"/>
    </row>
    <row r="9157" spans="19:23" ht="12">
      <c r="S9157" s="505"/>
      <c r="T9157" s="505"/>
      <c r="U9157" s="505"/>
      <c r="V9157" s="505"/>
      <c r="W9157" s="505"/>
    </row>
    <row r="9158" spans="19:23" ht="12">
      <c r="S9158" s="505"/>
      <c r="T9158" s="505"/>
      <c r="U9158" s="505"/>
      <c r="V9158" s="505"/>
      <c r="W9158" s="505"/>
    </row>
    <row r="9159" spans="19:23" ht="12">
      <c r="S9159" s="505"/>
      <c r="T9159" s="505"/>
      <c r="U9159" s="505"/>
      <c r="V9159" s="505"/>
      <c r="W9159" s="505"/>
    </row>
    <row r="9160" spans="19:23" ht="12">
      <c r="S9160" s="505"/>
      <c r="T9160" s="505"/>
      <c r="U9160" s="505"/>
      <c r="V9160" s="505"/>
      <c r="W9160" s="505"/>
    </row>
    <row r="9161" spans="19:23" ht="12">
      <c r="S9161" s="505"/>
      <c r="T9161" s="505"/>
      <c r="U9161" s="505"/>
      <c r="V9161" s="505"/>
      <c r="W9161" s="505"/>
    </row>
    <row r="9162" spans="19:23" ht="12">
      <c r="S9162" s="505"/>
      <c r="T9162" s="505"/>
      <c r="U9162" s="505"/>
      <c r="V9162" s="505"/>
      <c r="W9162" s="505"/>
    </row>
    <row r="9163" spans="19:23" ht="12">
      <c r="S9163" s="505"/>
      <c r="T9163" s="505"/>
      <c r="U9163" s="505"/>
      <c r="V9163" s="505"/>
      <c r="W9163" s="505"/>
    </row>
    <row r="9164" spans="19:23" ht="12">
      <c r="S9164" s="505"/>
      <c r="T9164" s="505"/>
      <c r="U9164" s="505"/>
      <c r="V9164" s="505"/>
      <c r="W9164" s="505"/>
    </row>
    <row r="9165" spans="19:23" ht="12">
      <c r="S9165" s="505"/>
      <c r="T9165" s="505"/>
      <c r="U9165" s="505"/>
      <c r="V9165" s="505"/>
      <c r="W9165" s="505"/>
    </row>
    <row r="9166" spans="19:23" ht="12">
      <c r="S9166" s="505"/>
      <c r="T9166" s="505"/>
      <c r="U9166" s="505"/>
      <c r="V9166" s="505"/>
      <c r="W9166" s="505"/>
    </row>
    <row r="9167" spans="19:23" ht="12">
      <c r="S9167" s="505"/>
      <c r="T9167" s="505"/>
      <c r="U9167" s="505"/>
      <c r="V9167" s="505"/>
      <c r="W9167" s="505"/>
    </row>
    <row r="9168" spans="19:23" ht="12">
      <c r="S9168" s="505"/>
      <c r="T9168" s="505"/>
      <c r="U9168" s="505"/>
      <c r="V9168" s="505"/>
      <c r="W9168" s="505"/>
    </row>
    <row r="9169" spans="19:23" ht="12">
      <c r="S9169" s="505"/>
      <c r="T9169" s="505"/>
      <c r="U9169" s="505"/>
      <c r="V9169" s="505"/>
      <c r="W9169" s="505"/>
    </row>
    <row r="9170" spans="19:23" ht="12">
      <c r="S9170" s="505"/>
      <c r="T9170" s="505"/>
      <c r="U9170" s="505"/>
      <c r="V9170" s="505"/>
      <c r="W9170" s="505"/>
    </row>
    <row r="9171" spans="19:23" ht="12">
      <c r="S9171" s="505"/>
      <c r="T9171" s="505"/>
      <c r="U9171" s="505"/>
      <c r="V9171" s="505"/>
      <c r="W9171" s="505"/>
    </row>
    <row r="9172" spans="19:23" ht="12">
      <c r="S9172" s="505"/>
      <c r="T9172" s="505"/>
      <c r="U9172" s="505"/>
      <c r="V9172" s="505"/>
      <c r="W9172" s="505"/>
    </row>
    <row r="9173" spans="19:23" ht="12">
      <c r="S9173" s="505"/>
      <c r="T9173" s="505"/>
      <c r="U9173" s="505"/>
      <c r="V9173" s="505"/>
      <c r="W9173" s="505"/>
    </row>
    <row r="9174" spans="19:23" ht="12">
      <c r="S9174" s="505"/>
      <c r="T9174" s="505"/>
      <c r="U9174" s="505"/>
      <c r="V9174" s="505"/>
      <c r="W9174" s="505"/>
    </row>
    <row r="9175" spans="19:23" ht="12">
      <c r="S9175" s="505"/>
      <c r="T9175" s="505"/>
      <c r="U9175" s="505"/>
      <c r="V9175" s="505"/>
      <c r="W9175" s="505"/>
    </row>
    <row r="9176" spans="19:23" ht="12">
      <c r="S9176" s="505"/>
      <c r="T9176" s="505"/>
      <c r="U9176" s="505"/>
      <c r="V9176" s="505"/>
      <c r="W9176" s="505"/>
    </row>
    <row r="9177" spans="19:23" ht="12">
      <c r="S9177" s="505"/>
      <c r="T9177" s="505"/>
      <c r="U9177" s="505"/>
      <c r="V9177" s="505"/>
      <c r="W9177" s="505"/>
    </row>
    <row r="9178" spans="19:23" ht="12">
      <c r="S9178" s="505"/>
      <c r="T9178" s="505"/>
      <c r="U9178" s="505"/>
      <c r="V9178" s="505"/>
      <c r="W9178" s="505"/>
    </row>
    <row r="9179" spans="19:23" ht="12">
      <c r="S9179" s="505"/>
      <c r="T9179" s="505"/>
      <c r="U9179" s="505"/>
      <c r="V9179" s="505"/>
      <c r="W9179" s="505"/>
    </row>
    <row r="9180" spans="19:23" ht="12">
      <c r="S9180" s="505"/>
      <c r="T9180" s="505"/>
      <c r="U9180" s="505"/>
      <c r="V9180" s="505"/>
      <c r="W9180" s="505"/>
    </row>
    <row r="9181" spans="19:23" ht="12">
      <c r="S9181" s="505"/>
      <c r="T9181" s="505"/>
      <c r="U9181" s="505"/>
      <c r="V9181" s="505"/>
      <c r="W9181" s="505"/>
    </row>
    <row r="9182" spans="19:23" ht="12">
      <c r="S9182" s="505"/>
      <c r="T9182" s="505"/>
      <c r="U9182" s="505"/>
      <c r="V9182" s="505"/>
      <c r="W9182" s="505"/>
    </row>
    <row r="9183" spans="19:23" ht="12">
      <c r="S9183" s="505"/>
      <c r="T9183" s="505"/>
      <c r="U9183" s="505"/>
      <c r="V9183" s="505"/>
      <c r="W9183" s="505"/>
    </row>
    <row r="9184" spans="19:23" ht="12">
      <c r="S9184" s="505"/>
      <c r="T9184" s="505"/>
      <c r="U9184" s="505"/>
      <c r="V9184" s="505"/>
      <c r="W9184" s="505"/>
    </row>
    <row r="9185" spans="19:23" ht="12">
      <c r="S9185" s="505"/>
      <c r="T9185" s="505"/>
      <c r="U9185" s="505"/>
      <c r="V9185" s="505"/>
      <c r="W9185" s="505"/>
    </row>
    <row r="9186" spans="19:23" ht="12">
      <c r="S9186" s="505"/>
      <c r="T9186" s="505"/>
      <c r="U9186" s="505"/>
      <c r="V9186" s="505"/>
      <c r="W9186" s="505"/>
    </row>
    <row r="9187" spans="19:23" ht="12">
      <c r="S9187" s="505"/>
      <c r="T9187" s="505"/>
      <c r="U9187" s="505"/>
      <c r="V9187" s="505"/>
      <c r="W9187" s="505"/>
    </row>
    <row r="9188" spans="19:23" ht="12">
      <c r="S9188" s="505"/>
      <c r="T9188" s="505"/>
      <c r="U9188" s="505"/>
      <c r="V9188" s="505"/>
      <c r="W9188" s="505"/>
    </row>
    <row r="9189" spans="19:23" ht="12">
      <c r="S9189" s="505"/>
      <c r="T9189" s="505"/>
      <c r="U9189" s="505"/>
      <c r="V9189" s="505"/>
      <c r="W9189" s="505"/>
    </row>
    <row r="9190" spans="19:23" ht="12">
      <c r="S9190" s="505"/>
      <c r="T9190" s="505"/>
      <c r="U9190" s="505"/>
      <c r="V9190" s="505"/>
      <c r="W9190" s="505"/>
    </row>
    <row r="9191" spans="19:23" ht="12">
      <c r="S9191" s="505"/>
      <c r="T9191" s="505"/>
      <c r="U9191" s="505"/>
      <c r="V9191" s="505"/>
      <c r="W9191" s="505"/>
    </row>
    <row r="9192" spans="19:23" ht="12">
      <c r="S9192" s="505"/>
      <c r="T9192" s="505"/>
      <c r="U9192" s="505"/>
      <c r="V9192" s="505"/>
      <c r="W9192" s="505"/>
    </row>
    <row r="9193" spans="19:23" ht="12">
      <c r="S9193" s="505"/>
      <c r="T9193" s="505"/>
      <c r="U9193" s="505"/>
      <c r="V9193" s="505"/>
      <c r="W9193" s="505"/>
    </row>
    <row r="9194" spans="19:23" ht="12">
      <c r="S9194" s="505"/>
      <c r="T9194" s="505"/>
      <c r="U9194" s="505"/>
      <c r="V9194" s="505"/>
      <c r="W9194" s="505"/>
    </row>
    <row r="9195" spans="19:23" ht="12">
      <c r="S9195" s="505"/>
      <c r="T9195" s="505"/>
      <c r="U9195" s="505"/>
      <c r="V9195" s="505"/>
      <c r="W9195" s="505"/>
    </row>
    <row r="9196" spans="19:23" ht="12">
      <c r="S9196" s="505"/>
      <c r="T9196" s="505"/>
      <c r="U9196" s="505"/>
      <c r="V9196" s="505"/>
      <c r="W9196" s="505"/>
    </row>
    <row r="9197" spans="19:23" ht="12">
      <c r="S9197" s="505"/>
      <c r="T9197" s="505"/>
      <c r="U9197" s="505"/>
      <c r="V9197" s="505"/>
      <c r="W9197" s="505"/>
    </row>
    <row r="9198" spans="19:23" ht="12">
      <c r="S9198" s="505"/>
      <c r="T9198" s="505"/>
      <c r="U9198" s="505"/>
      <c r="V9198" s="505"/>
      <c r="W9198" s="505"/>
    </row>
    <row r="9199" spans="19:23" ht="12">
      <c r="S9199" s="505"/>
      <c r="T9199" s="505"/>
      <c r="U9199" s="505"/>
      <c r="V9199" s="505"/>
      <c r="W9199" s="505"/>
    </row>
    <row r="9200" spans="19:23" ht="12">
      <c r="S9200" s="505"/>
      <c r="T9200" s="505"/>
      <c r="U9200" s="505"/>
      <c r="V9200" s="505"/>
      <c r="W9200" s="505"/>
    </row>
    <row r="9201" spans="19:23" ht="12">
      <c r="S9201" s="505"/>
      <c r="T9201" s="505"/>
      <c r="U9201" s="505"/>
      <c r="V9201" s="505"/>
      <c r="W9201" s="505"/>
    </row>
    <row r="9202" spans="19:23" ht="12">
      <c r="S9202" s="505"/>
      <c r="T9202" s="505"/>
      <c r="U9202" s="505"/>
      <c r="V9202" s="505"/>
      <c r="W9202" s="505"/>
    </row>
    <row r="9203" spans="19:23" ht="12">
      <c r="S9203" s="505"/>
      <c r="T9203" s="505"/>
      <c r="U9203" s="505"/>
      <c r="V9203" s="505"/>
      <c r="W9203" s="505"/>
    </row>
    <row r="9204" spans="19:23" ht="12">
      <c r="S9204" s="505"/>
      <c r="T9204" s="505"/>
      <c r="U9204" s="505"/>
      <c r="V9204" s="505"/>
      <c r="W9204" s="505"/>
    </row>
    <row r="9205" spans="19:23" ht="12">
      <c r="S9205" s="505"/>
      <c r="T9205" s="505"/>
      <c r="U9205" s="505"/>
      <c r="V9205" s="505"/>
      <c r="W9205" s="505"/>
    </row>
    <row r="9206" spans="19:23" ht="12">
      <c r="S9206" s="505"/>
      <c r="T9206" s="505"/>
      <c r="U9206" s="505"/>
      <c r="V9206" s="505"/>
      <c r="W9206" s="505"/>
    </row>
    <row r="9207" spans="19:23" ht="12">
      <c r="S9207" s="505"/>
      <c r="T9207" s="505"/>
      <c r="U9207" s="505"/>
      <c r="V9207" s="505"/>
      <c r="W9207" s="505"/>
    </row>
    <row r="9208" spans="19:23" ht="12">
      <c r="S9208" s="505"/>
      <c r="T9208" s="505"/>
      <c r="U9208" s="505"/>
      <c r="V9208" s="505"/>
      <c r="W9208" s="505"/>
    </row>
    <row r="9209" spans="19:23" ht="12">
      <c r="S9209" s="505"/>
      <c r="T9209" s="505"/>
      <c r="U9209" s="505"/>
      <c r="V9209" s="505"/>
      <c r="W9209" s="505"/>
    </row>
    <row r="9210" spans="19:23" ht="12">
      <c r="S9210" s="505"/>
      <c r="T9210" s="505"/>
      <c r="U9210" s="505"/>
      <c r="V9210" s="505"/>
      <c r="W9210" s="505"/>
    </row>
    <row r="9211" spans="19:23" ht="12">
      <c r="S9211" s="505"/>
      <c r="T9211" s="505"/>
      <c r="U9211" s="505"/>
      <c r="V9211" s="505"/>
      <c r="W9211" s="505"/>
    </row>
    <row r="9212" spans="19:23" ht="12">
      <c r="S9212" s="505"/>
      <c r="T9212" s="505"/>
      <c r="U9212" s="505"/>
      <c r="V9212" s="505"/>
      <c r="W9212" s="505"/>
    </row>
    <row r="9213" spans="19:23" ht="12">
      <c r="S9213" s="505"/>
      <c r="T9213" s="505"/>
      <c r="U9213" s="505"/>
      <c r="V9213" s="505"/>
      <c r="W9213" s="505"/>
    </row>
    <row r="9214" spans="19:23" ht="12">
      <c r="S9214" s="505"/>
      <c r="T9214" s="505"/>
      <c r="U9214" s="505"/>
      <c r="V9214" s="505"/>
      <c r="W9214" s="505"/>
    </row>
    <row r="9215" spans="19:23" ht="12">
      <c r="S9215" s="505"/>
      <c r="T9215" s="505"/>
      <c r="U9215" s="505"/>
      <c r="V9215" s="505"/>
      <c r="W9215" s="505"/>
    </row>
    <row r="9216" spans="19:23" ht="12">
      <c r="S9216" s="505"/>
      <c r="T9216" s="505"/>
      <c r="U9216" s="505"/>
      <c r="V9216" s="505"/>
      <c r="W9216" s="505"/>
    </row>
    <row r="9217" spans="19:23" ht="12">
      <c r="S9217" s="505"/>
      <c r="T9217" s="505"/>
      <c r="U9217" s="505"/>
      <c r="V9217" s="505"/>
      <c r="W9217" s="505"/>
    </row>
    <row r="9218" spans="19:23" ht="12">
      <c r="S9218" s="505"/>
      <c r="T9218" s="505"/>
      <c r="U9218" s="505"/>
      <c r="V9218" s="505"/>
      <c r="W9218" s="505"/>
    </row>
    <row r="9219" spans="19:23" ht="12">
      <c r="S9219" s="505"/>
      <c r="T9219" s="505"/>
      <c r="U9219" s="505"/>
      <c r="V9219" s="505"/>
      <c r="W9219" s="505"/>
    </row>
    <row r="9220" spans="19:23" ht="12">
      <c r="S9220" s="505"/>
      <c r="T9220" s="505"/>
      <c r="U9220" s="505"/>
      <c r="V9220" s="505"/>
      <c r="W9220" s="505"/>
    </row>
    <row r="9221" spans="19:23" ht="12">
      <c r="S9221" s="505"/>
      <c r="T9221" s="505"/>
      <c r="U9221" s="505"/>
      <c r="V9221" s="505"/>
      <c r="W9221" s="505"/>
    </row>
    <row r="9222" spans="19:23" ht="12">
      <c r="S9222" s="505"/>
      <c r="T9222" s="505"/>
      <c r="U9222" s="505"/>
      <c r="V9222" s="505"/>
      <c r="W9222" s="505"/>
    </row>
    <row r="9223" spans="19:23" ht="12">
      <c r="S9223" s="505"/>
      <c r="T9223" s="505"/>
      <c r="U9223" s="505"/>
      <c r="V9223" s="505"/>
      <c r="W9223" s="505"/>
    </row>
    <row r="9224" spans="19:23" ht="12">
      <c r="S9224" s="505"/>
      <c r="T9224" s="505"/>
      <c r="U9224" s="505"/>
      <c r="V9224" s="505"/>
      <c r="W9224" s="505"/>
    </row>
    <row r="9225" spans="19:23" ht="12">
      <c r="S9225" s="505"/>
      <c r="T9225" s="505"/>
      <c r="U9225" s="505"/>
      <c r="V9225" s="505"/>
      <c r="W9225" s="505"/>
    </row>
    <row r="9226" spans="19:23" ht="12">
      <c r="S9226" s="505"/>
      <c r="T9226" s="505"/>
      <c r="U9226" s="505"/>
      <c r="V9226" s="505"/>
      <c r="W9226" s="505"/>
    </row>
    <row r="9227" spans="19:23" ht="12">
      <c r="S9227" s="505"/>
      <c r="T9227" s="505"/>
      <c r="U9227" s="505"/>
      <c r="V9227" s="505"/>
      <c r="W9227" s="505"/>
    </row>
    <row r="9228" spans="19:23" ht="12">
      <c r="S9228" s="505"/>
      <c r="T9228" s="505"/>
      <c r="U9228" s="505"/>
      <c r="V9228" s="505"/>
      <c r="W9228" s="505"/>
    </row>
    <row r="9229" spans="19:23" ht="12">
      <c r="S9229" s="505"/>
      <c r="T9229" s="505"/>
      <c r="U9229" s="505"/>
      <c r="V9229" s="505"/>
      <c r="W9229" s="505"/>
    </row>
    <row r="9230" spans="19:23" ht="12">
      <c r="S9230" s="505"/>
      <c r="T9230" s="505"/>
      <c r="U9230" s="505"/>
      <c r="V9230" s="505"/>
      <c r="W9230" s="505"/>
    </row>
    <row r="9231" spans="19:23" ht="12">
      <c r="S9231" s="505"/>
      <c r="T9231" s="505"/>
      <c r="U9231" s="505"/>
      <c r="V9231" s="505"/>
      <c r="W9231" s="505"/>
    </row>
    <row r="9232" spans="19:23" ht="12">
      <c r="S9232" s="505"/>
      <c r="T9232" s="505"/>
      <c r="U9232" s="505"/>
      <c r="V9232" s="505"/>
      <c r="W9232" s="505"/>
    </row>
    <row r="9233" spans="19:23" ht="12">
      <c r="S9233" s="505"/>
      <c r="T9233" s="505"/>
      <c r="U9233" s="505"/>
      <c r="V9233" s="505"/>
      <c r="W9233" s="505"/>
    </row>
    <row r="9234" spans="19:23" ht="12">
      <c r="S9234" s="505"/>
      <c r="T9234" s="505"/>
      <c r="U9234" s="505"/>
      <c r="V9234" s="505"/>
      <c r="W9234" s="505"/>
    </row>
    <row r="9235" spans="19:23" ht="12">
      <c r="S9235" s="505"/>
      <c r="T9235" s="505"/>
      <c r="U9235" s="505"/>
      <c r="V9235" s="505"/>
      <c r="W9235" s="505"/>
    </row>
    <row r="9236" spans="19:23" ht="12">
      <c r="S9236" s="505"/>
      <c r="T9236" s="505"/>
      <c r="U9236" s="505"/>
      <c r="V9236" s="505"/>
      <c r="W9236" s="505"/>
    </row>
    <row r="9237" spans="19:23" ht="12">
      <c r="S9237" s="505"/>
      <c r="T9237" s="505"/>
      <c r="U9237" s="505"/>
      <c r="V9237" s="505"/>
      <c r="W9237" s="505"/>
    </row>
    <row r="9238" spans="19:23" ht="12">
      <c r="S9238" s="505"/>
      <c r="T9238" s="505"/>
      <c r="U9238" s="505"/>
      <c r="V9238" s="505"/>
      <c r="W9238" s="505"/>
    </row>
    <row r="9239" spans="19:23" ht="12">
      <c r="S9239" s="505"/>
      <c r="T9239" s="505"/>
      <c r="U9239" s="505"/>
      <c r="V9239" s="505"/>
      <c r="W9239" s="505"/>
    </row>
    <row r="9240" spans="19:23" ht="12">
      <c r="S9240" s="505"/>
      <c r="T9240" s="505"/>
      <c r="U9240" s="505"/>
      <c r="V9240" s="505"/>
      <c r="W9240" s="505"/>
    </row>
    <row r="9241" spans="19:23" ht="12">
      <c r="S9241" s="505"/>
      <c r="T9241" s="505"/>
      <c r="U9241" s="505"/>
      <c r="V9241" s="505"/>
      <c r="W9241" s="505"/>
    </row>
    <row r="9242" spans="19:23" ht="12">
      <c r="S9242" s="505"/>
      <c r="T9242" s="505"/>
      <c r="U9242" s="505"/>
      <c r="V9242" s="505"/>
      <c r="W9242" s="505"/>
    </row>
    <row r="9243" spans="19:23" ht="12">
      <c r="S9243" s="505"/>
      <c r="T9243" s="505"/>
      <c r="U9243" s="505"/>
      <c r="V9243" s="505"/>
      <c r="W9243" s="505"/>
    </row>
    <row r="9244" spans="19:23" ht="12">
      <c r="S9244" s="505"/>
      <c r="T9244" s="505"/>
      <c r="U9244" s="505"/>
      <c r="V9244" s="505"/>
      <c r="W9244" s="505"/>
    </row>
    <row r="9245" spans="19:23" ht="12">
      <c r="S9245" s="505"/>
      <c r="T9245" s="505"/>
      <c r="U9245" s="505"/>
      <c r="V9245" s="505"/>
      <c r="W9245" s="505"/>
    </row>
    <row r="9246" spans="19:23" ht="12">
      <c r="S9246" s="505"/>
      <c r="T9246" s="505"/>
      <c r="U9246" s="505"/>
      <c r="V9246" s="505"/>
      <c r="W9246" s="505"/>
    </row>
    <row r="9247" spans="19:23" ht="12">
      <c r="S9247" s="505"/>
      <c r="T9247" s="505"/>
      <c r="U9247" s="505"/>
      <c r="V9247" s="505"/>
      <c r="W9247" s="505"/>
    </row>
    <row r="9248" spans="19:23" ht="12">
      <c r="S9248" s="505"/>
      <c r="T9248" s="505"/>
      <c r="U9248" s="505"/>
      <c r="V9248" s="505"/>
      <c r="W9248" s="505"/>
    </row>
    <row r="9249" spans="19:23" ht="12">
      <c r="S9249" s="505"/>
      <c r="T9249" s="505"/>
      <c r="U9249" s="505"/>
      <c r="V9249" s="505"/>
      <c r="W9249" s="505"/>
    </row>
    <row r="9250" spans="19:23" ht="12">
      <c r="S9250" s="505"/>
      <c r="T9250" s="505"/>
      <c r="U9250" s="505"/>
      <c r="V9250" s="505"/>
      <c r="W9250" s="505"/>
    </row>
    <row r="9251" spans="19:23" ht="12">
      <c r="S9251" s="505"/>
      <c r="T9251" s="505"/>
      <c r="U9251" s="505"/>
      <c r="V9251" s="505"/>
      <c r="W9251" s="505"/>
    </row>
    <row r="9252" spans="19:23" ht="12">
      <c r="S9252" s="505"/>
      <c r="T9252" s="505"/>
      <c r="U9252" s="505"/>
      <c r="V9252" s="505"/>
      <c r="W9252" s="505"/>
    </row>
    <row r="9253" spans="19:23" ht="12">
      <c r="S9253" s="505"/>
      <c r="T9253" s="505"/>
      <c r="U9253" s="505"/>
      <c r="V9253" s="505"/>
      <c r="W9253" s="505"/>
    </row>
    <row r="9254" spans="19:23" ht="12">
      <c r="S9254" s="505"/>
      <c r="T9254" s="505"/>
      <c r="U9254" s="505"/>
      <c r="V9254" s="505"/>
      <c r="W9254" s="505"/>
    </row>
    <row r="9255" spans="19:23" ht="12">
      <c r="S9255" s="505"/>
      <c r="T9255" s="505"/>
      <c r="U9255" s="505"/>
      <c r="V9255" s="505"/>
      <c r="W9255" s="505"/>
    </row>
    <row r="9256" spans="19:23" ht="12">
      <c r="S9256" s="505"/>
      <c r="T9256" s="505"/>
      <c r="U9256" s="505"/>
      <c r="V9256" s="505"/>
      <c r="W9256" s="505"/>
    </row>
    <row r="9257" spans="19:23" ht="12">
      <c r="S9257" s="505"/>
      <c r="T9257" s="505"/>
      <c r="U9257" s="505"/>
      <c r="V9257" s="505"/>
      <c r="W9257" s="505"/>
    </row>
    <row r="9258" spans="19:23" ht="12">
      <c r="S9258" s="505"/>
      <c r="T9258" s="505"/>
      <c r="U9258" s="505"/>
      <c r="V9258" s="505"/>
      <c r="W9258" s="505"/>
    </row>
    <row r="9259" spans="19:23" ht="12">
      <c r="S9259" s="505"/>
      <c r="T9259" s="505"/>
      <c r="U9259" s="505"/>
      <c r="V9259" s="505"/>
      <c r="W9259" s="505"/>
    </row>
    <row r="9260" spans="19:23" ht="12">
      <c r="S9260" s="505"/>
      <c r="T9260" s="505"/>
      <c r="U9260" s="505"/>
      <c r="V9260" s="505"/>
      <c r="W9260" s="505"/>
    </row>
    <row r="9261" spans="19:23" ht="12">
      <c r="S9261" s="505"/>
      <c r="T9261" s="505"/>
      <c r="U9261" s="505"/>
      <c r="V9261" s="505"/>
      <c r="W9261" s="505"/>
    </row>
    <row r="9262" spans="19:23" ht="12">
      <c r="S9262" s="505"/>
      <c r="T9262" s="505"/>
      <c r="U9262" s="505"/>
      <c r="V9262" s="505"/>
      <c r="W9262" s="505"/>
    </row>
    <row r="9263" spans="19:23" ht="12">
      <c r="S9263" s="505"/>
      <c r="T9263" s="505"/>
      <c r="U9263" s="505"/>
      <c r="V9263" s="505"/>
      <c r="W9263" s="505"/>
    </row>
    <row r="9264" spans="19:23" ht="12">
      <c r="S9264" s="505"/>
      <c r="T9264" s="505"/>
      <c r="U9264" s="505"/>
      <c r="V9264" s="505"/>
      <c r="W9264" s="505"/>
    </row>
    <row r="9265" spans="19:23" ht="12">
      <c r="S9265" s="505"/>
      <c r="T9265" s="505"/>
      <c r="U9265" s="505"/>
      <c r="V9265" s="505"/>
      <c r="W9265" s="505"/>
    </row>
    <row r="9266" spans="19:23" ht="12">
      <c r="S9266" s="505"/>
      <c r="T9266" s="505"/>
      <c r="U9266" s="505"/>
      <c r="V9266" s="505"/>
      <c r="W9266" s="505"/>
    </row>
    <row r="9267" spans="19:23" ht="12">
      <c r="S9267" s="505"/>
      <c r="T9267" s="505"/>
      <c r="U9267" s="505"/>
      <c r="V9267" s="505"/>
      <c r="W9267" s="505"/>
    </row>
    <row r="9268" spans="19:23" ht="12">
      <c r="S9268" s="505"/>
      <c r="T9268" s="505"/>
      <c r="U9268" s="505"/>
      <c r="V9268" s="505"/>
      <c r="W9268" s="505"/>
    </row>
    <row r="9269" spans="19:23" ht="12">
      <c r="S9269" s="505"/>
      <c r="T9269" s="505"/>
      <c r="U9269" s="505"/>
      <c r="V9269" s="505"/>
      <c r="W9269" s="505"/>
    </row>
    <row r="9270" spans="19:23" ht="12">
      <c r="S9270" s="505"/>
      <c r="T9270" s="505"/>
      <c r="U9270" s="505"/>
      <c r="V9270" s="505"/>
      <c r="W9270" s="505"/>
    </row>
    <row r="9271" spans="19:23" ht="12">
      <c r="S9271" s="505"/>
      <c r="T9271" s="505"/>
      <c r="U9271" s="505"/>
      <c r="V9271" s="505"/>
      <c r="W9271" s="505"/>
    </row>
    <row r="9272" spans="19:23" ht="12">
      <c r="S9272" s="505"/>
      <c r="T9272" s="505"/>
      <c r="U9272" s="505"/>
      <c r="V9272" s="505"/>
      <c r="W9272" s="505"/>
    </row>
    <row r="9273" spans="19:23" ht="12">
      <c r="S9273" s="505"/>
      <c r="T9273" s="505"/>
      <c r="U9273" s="505"/>
      <c r="V9273" s="505"/>
      <c r="W9273" s="505"/>
    </row>
    <row r="9274" spans="19:23" ht="12">
      <c r="S9274" s="505"/>
      <c r="T9274" s="505"/>
      <c r="U9274" s="505"/>
      <c r="V9274" s="505"/>
      <c r="W9274" s="505"/>
    </row>
    <row r="9275" spans="19:23" ht="12">
      <c r="S9275" s="505"/>
      <c r="T9275" s="505"/>
      <c r="U9275" s="505"/>
      <c r="V9275" s="505"/>
      <c r="W9275" s="505"/>
    </row>
    <row r="9276" spans="19:23" ht="12">
      <c r="S9276" s="505"/>
      <c r="T9276" s="505"/>
      <c r="U9276" s="505"/>
      <c r="V9276" s="505"/>
      <c r="W9276" s="505"/>
    </row>
    <row r="9277" spans="19:23" ht="12">
      <c r="S9277" s="505"/>
      <c r="T9277" s="505"/>
      <c r="U9277" s="505"/>
      <c r="V9277" s="505"/>
      <c r="W9277" s="505"/>
    </row>
    <row r="9278" spans="19:23" ht="12">
      <c r="S9278" s="505"/>
      <c r="T9278" s="505"/>
      <c r="U9278" s="505"/>
      <c r="V9278" s="505"/>
      <c r="W9278" s="505"/>
    </row>
    <row r="9279" spans="19:23" ht="12">
      <c r="S9279" s="505"/>
      <c r="T9279" s="505"/>
      <c r="U9279" s="505"/>
      <c r="V9279" s="505"/>
      <c r="W9279" s="505"/>
    </row>
    <row r="9280" spans="19:23" ht="12">
      <c r="S9280" s="505"/>
      <c r="T9280" s="505"/>
      <c r="U9280" s="505"/>
      <c r="V9280" s="505"/>
      <c r="W9280" s="505"/>
    </row>
    <row r="9281" spans="19:23" ht="12">
      <c r="S9281" s="505"/>
      <c r="T9281" s="505"/>
      <c r="U9281" s="505"/>
      <c r="V9281" s="505"/>
      <c r="W9281" s="505"/>
    </row>
    <row r="9282" spans="19:23" ht="12">
      <c r="S9282" s="505"/>
      <c r="T9282" s="505"/>
      <c r="U9282" s="505"/>
      <c r="V9282" s="505"/>
      <c r="W9282" s="505"/>
    </row>
    <row r="9283" spans="19:23" ht="12">
      <c r="S9283" s="505"/>
      <c r="T9283" s="505"/>
      <c r="U9283" s="505"/>
      <c r="V9283" s="505"/>
      <c r="W9283" s="505"/>
    </row>
    <row r="9284" spans="19:23" ht="12">
      <c r="S9284" s="505"/>
      <c r="T9284" s="505"/>
      <c r="U9284" s="505"/>
      <c r="V9284" s="505"/>
      <c r="W9284" s="505"/>
    </row>
    <row r="9285" spans="19:23" ht="12">
      <c r="S9285" s="505"/>
      <c r="T9285" s="505"/>
      <c r="U9285" s="505"/>
      <c r="V9285" s="505"/>
      <c r="W9285" s="505"/>
    </row>
    <row r="9286" spans="19:23" ht="12">
      <c r="S9286" s="505"/>
      <c r="T9286" s="505"/>
      <c r="U9286" s="505"/>
      <c r="V9286" s="505"/>
      <c r="W9286" s="505"/>
    </row>
    <row r="9287" spans="19:23" ht="12">
      <c r="S9287" s="505"/>
      <c r="T9287" s="505"/>
      <c r="U9287" s="505"/>
      <c r="V9287" s="505"/>
      <c r="W9287" s="505"/>
    </row>
    <row r="9288" spans="19:23" ht="12">
      <c r="S9288" s="505"/>
      <c r="T9288" s="505"/>
      <c r="U9288" s="505"/>
      <c r="V9288" s="505"/>
      <c r="W9288" s="505"/>
    </row>
    <row r="9289" spans="19:23" ht="12">
      <c r="S9289" s="505"/>
      <c r="T9289" s="505"/>
      <c r="U9289" s="505"/>
      <c r="V9289" s="505"/>
      <c r="W9289" s="505"/>
    </row>
    <row r="9290" spans="19:23" ht="12">
      <c r="S9290" s="505"/>
      <c r="T9290" s="505"/>
      <c r="U9290" s="505"/>
      <c r="V9290" s="505"/>
      <c r="W9290" s="505"/>
    </row>
    <row r="9291" spans="19:23" ht="12">
      <c r="S9291" s="505"/>
      <c r="T9291" s="505"/>
      <c r="U9291" s="505"/>
      <c r="V9291" s="505"/>
      <c r="W9291" s="505"/>
    </row>
    <row r="9292" spans="19:23" ht="12">
      <c r="S9292" s="505"/>
      <c r="T9292" s="505"/>
      <c r="U9292" s="505"/>
      <c r="V9292" s="505"/>
      <c r="W9292" s="505"/>
    </row>
    <row r="9293" spans="19:23" ht="12">
      <c r="S9293" s="505"/>
      <c r="T9293" s="505"/>
      <c r="U9293" s="505"/>
      <c r="V9293" s="505"/>
      <c r="W9293" s="505"/>
    </row>
    <row r="9294" spans="19:23" ht="12">
      <c r="S9294" s="505"/>
      <c r="T9294" s="505"/>
      <c r="U9294" s="505"/>
      <c r="V9294" s="505"/>
      <c r="W9294" s="505"/>
    </row>
    <row r="9295" spans="19:23" ht="12">
      <c r="S9295" s="505"/>
      <c r="T9295" s="505"/>
      <c r="U9295" s="505"/>
      <c r="V9295" s="505"/>
      <c r="W9295" s="505"/>
    </row>
    <row r="9296" spans="19:23" ht="12">
      <c r="S9296" s="505"/>
      <c r="T9296" s="505"/>
      <c r="U9296" s="505"/>
      <c r="V9296" s="505"/>
      <c r="W9296" s="505"/>
    </row>
    <row r="9297" spans="19:23" ht="12">
      <c r="S9297" s="505"/>
      <c r="T9297" s="505"/>
      <c r="U9297" s="505"/>
      <c r="V9297" s="505"/>
      <c r="W9297" s="505"/>
    </row>
    <row r="9298" spans="19:23" ht="12">
      <c r="S9298" s="505"/>
      <c r="T9298" s="505"/>
      <c r="U9298" s="505"/>
      <c r="V9298" s="505"/>
      <c r="W9298" s="505"/>
    </row>
    <row r="9299" spans="19:23" ht="12">
      <c r="S9299" s="505"/>
      <c r="T9299" s="505"/>
      <c r="U9299" s="505"/>
      <c r="V9299" s="505"/>
      <c r="W9299" s="505"/>
    </row>
    <row r="9300" spans="19:23" ht="12">
      <c r="S9300" s="505"/>
      <c r="T9300" s="505"/>
      <c r="U9300" s="505"/>
      <c r="V9300" s="505"/>
      <c r="W9300" s="505"/>
    </row>
    <row r="9301" spans="19:23" ht="12">
      <c r="S9301" s="505"/>
      <c r="T9301" s="505"/>
      <c r="U9301" s="505"/>
      <c r="V9301" s="505"/>
      <c r="W9301" s="505"/>
    </row>
    <row r="9302" spans="19:23" ht="12">
      <c r="S9302" s="505"/>
      <c r="T9302" s="505"/>
      <c r="U9302" s="505"/>
      <c r="V9302" s="505"/>
      <c r="W9302" s="505"/>
    </row>
    <row r="9303" spans="19:23" ht="12">
      <c r="S9303" s="505"/>
      <c r="T9303" s="505"/>
      <c r="U9303" s="505"/>
      <c r="V9303" s="505"/>
      <c r="W9303" s="505"/>
    </row>
    <row r="9304" spans="19:23" ht="12">
      <c r="S9304" s="505"/>
      <c r="T9304" s="505"/>
      <c r="U9304" s="505"/>
      <c r="V9304" s="505"/>
      <c r="W9304" s="505"/>
    </row>
    <row r="9305" spans="19:23" ht="12">
      <c r="S9305" s="505"/>
      <c r="T9305" s="505"/>
      <c r="U9305" s="505"/>
      <c r="V9305" s="505"/>
      <c r="W9305" s="505"/>
    </row>
    <row r="9306" spans="19:23" ht="12">
      <c r="S9306" s="505"/>
      <c r="T9306" s="505"/>
      <c r="U9306" s="505"/>
      <c r="V9306" s="505"/>
      <c r="W9306" s="505"/>
    </row>
    <row r="9307" spans="19:23" ht="12">
      <c r="S9307" s="505"/>
      <c r="T9307" s="505"/>
      <c r="U9307" s="505"/>
      <c r="V9307" s="505"/>
      <c r="W9307" s="505"/>
    </row>
    <row r="9308" spans="19:23" ht="12">
      <c r="S9308" s="505"/>
      <c r="T9308" s="505"/>
      <c r="U9308" s="505"/>
      <c r="V9308" s="505"/>
      <c r="W9308" s="505"/>
    </row>
    <row r="9309" spans="19:23" ht="12">
      <c r="S9309" s="505"/>
      <c r="T9309" s="505"/>
      <c r="U9309" s="505"/>
      <c r="V9309" s="505"/>
      <c r="W9309" s="505"/>
    </row>
    <row r="9310" spans="19:23" ht="12">
      <c r="S9310" s="505"/>
      <c r="T9310" s="505"/>
      <c r="U9310" s="505"/>
      <c r="V9310" s="505"/>
      <c r="W9310" s="505"/>
    </row>
    <row r="9311" spans="19:23" ht="12">
      <c r="S9311" s="505"/>
      <c r="T9311" s="505"/>
      <c r="U9311" s="505"/>
      <c r="V9311" s="505"/>
      <c r="W9311" s="505"/>
    </row>
    <row r="9312" spans="19:23" ht="12">
      <c r="S9312" s="505"/>
      <c r="T9312" s="505"/>
      <c r="U9312" s="505"/>
      <c r="V9312" s="505"/>
      <c r="W9312" s="505"/>
    </row>
    <row r="9313" spans="19:23" ht="12">
      <c r="S9313" s="505"/>
      <c r="T9313" s="505"/>
      <c r="U9313" s="505"/>
      <c r="V9313" s="505"/>
      <c r="W9313" s="505"/>
    </row>
    <row r="9314" spans="19:23" ht="12">
      <c r="S9314" s="505"/>
      <c r="T9314" s="505"/>
      <c r="U9314" s="505"/>
      <c r="V9314" s="505"/>
      <c r="W9314" s="505"/>
    </row>
    <row r="9315" spans="19:23" ht="12">
      <c r="S9315" s="505"/>
      <c r="T9315" s="505"/>
      <c r="U9315" s="505"/>
      <c r="V9315" s="505"/>
      <c r="W9315" s="505"/>
    </row>
    <row r="9316" spans="19:23" ht="12">
      <c r="S9316" s="505"/>
      <c r="T9316" s="505"/>
      <c r="U9316" s="505"/>
      <c r="V9316" s="505"/>
      <c r="W9316" s="505"/>
    </row>
    <row r="9317" spans="19:23" ht="12">
      <c r="S9317" s="505"/>
      <c r="T9317" s="505"/>
      <c r="U9317" s="505"/>
      <c r="V9317" s="505"/>
      <c r="W9317" s="505"/>
    </row>
    <row r="9318" spans="19:23" ht="12">
      <c r="S9318" s="505"/>
      <c r="T9318" s="505"/>
      <c r="U9318" s="505"/>
      <c r="V9318" s="505"/>
      <c r="W9318" s="505"/>
    </row>
    <row r="9319" spans="19:23" ht="12">
      <c r="S9319" s="505"/>
      <c r="T9319" s="505"/>
      <c r="U9319" s="505"/>
      <c r="V9319" s="505"/>
      <c r="W9319" s="505"/>
    </row>
    <row r="9320" spans="19:23" ht="12">
      <c r="S9320" s="505"/>
      <c r="T9320" s="505"/>
      <c r="U9320" s="505"/>
      <c r="V9320" s="505"/>
      <c r="W9320" s="505"/>
    </row>
    <row r="9321" spans="19:23" ht="12">
      <c r="S9321" s="505"/>
      <c r="T9321" s="505"/>
      <c r="U9321" s="505"/>
      <c r="V9321" s="505"/>
      <c r="W9321" s="505"/>
    </row>
    <row r="9322" spans="19:23" ht="12">
      <c r="S9322" s="505"/>
      <c r="T9322" s="505"/>
      <c r="U9322" s="505"/>
      <c r="V9322" s="505"/>
      <c r="W9322" s="505"/>
    </row>
    <row r="9323" spans="19:23" ht="12">
      <c r="S9323" s="505"/>
      <c r="T9323" s="505"/>
      <c r="U9323" s="505"/>
      <c r="V9323" s="505"/>
      <c r="W9323" s="505"/>
    </row>
    <row r="9324" spans="19:23" ht="12">
      <c r="S9324" s="505"/>
      <c r="T9324" s="505"/>
      <c r="U9324" s="505"/>
      <c r="V9324" s="505"/>
      <c r="W9324" s="505"/>
    </row>
    <row r="9325" spans="19:23" ht="12">
      <c r="S9325" s="505"/>
      <c r="T9325" s="505"/>
      <c r="U9325" s="505"/>
      <c r="V9325" s="505"/>
      <c r="W9325" s="505"/>
    </row>
    <row r="9326" spans="19:23" ht="12">
      <c r="S9326" s="505"/>
      <c r="T9326" s="505"/>
      <c r="U9326" s="505"/>
      <c r="V9326" s="505"/>
      <c r="W9326" s="505"/>
    </row>
    <row r="9327" spans="19:23" ht="12">
      <c r="S9327" s="505"/>
      <c r="T9327" s="505"/>
      <c r="U9327" s="505"/>
      <c r="V9327" s="505"/>
      <c r="W9327" s="505"/>
    </row>
    <row r="9328" spans="19:23" ht="12">
      <c r="S9328" s="505"/>
      <c r="T9328" s="505"/>
      <c r="U9328" s="505"/>
      <c r="V9328" s="505"/>
      <c r="W9328" s="505"/>
    </row>
    <row r="9329" spans="19:23" ht="12">
      <c r="S9329" s="505"/>
      <c r="T9329" s="505"/>
      <c r="U9329" s="505"/>
      <c r="V9329" s="505"/>
      <c r="W9329" s="505"/>
    </row>
    <row r="9330" spans="19:23" ht="12">
      <c r="S9330" s="505"/>
      <c r="T9330" s="505"/>
      <c r="U9330" s="505"/>
      <c r="V9330" s="505"/>
      <c r="W9330" s="505"/>
    </row>
    <row r="9331" spans="19:23" ht="12">
      <c r="S9331" s="505"/>
      <c r="T9331" s="505"/>
      <c r="U9331" s="505"/>
      <c r="V9331" s="505"/>
      <c r="W9331" s="505"/>
    </row>
    <row r="9332" spans="19:23" ht="12">
      <c r="S9332" s="505"/>
      <c r="T9332" s="505"/>
      <c r="U9332" s="505"/>
      <c r="V9332" s="505"/>
      <c r="W9332" s="505"/>
    </row>
    <row r="9333" spans="19:23" ht="12">
      <c r="S9333" s="505"/>
      <c r="T9333" s="505"/>
      <c r="U9333" s="505"/>
      <c r="V9333" s="505"/>
      <c r="W9333" s="505"/>
    </row>
    <row r="9334" spans="19:23" ht="12">
      <c r="S9334" s="505"/>
      <c r="T9334" s="505"/>
      <c r="U9334" s="505"/>
      <c r="V9334" s="505"/>
      <c r="W9334" s="505"/>
    </row>
    <row r="9335" spans="19:23" ht="12">
      <c r="S9335" s="505"/>
      <c r="T9335" s="505"/>
      <c r="U9335" s="505"/>
      <c r="V9335" s="505"/>
      <c r="W9335" s="505"/>
    </row>
    <row r="9336" spans="19:23" ht="12">
      <c r="S9336" s="505"/>
      <c r="T9336" s="505"/>
      <c r="U9336" s="505"/>
      <c r="V9336" s="505"/>
      <c r="W9336" s="505"/>
    </row>
    <row r="9337" spans="19:23" ht="12">
      <c r="S9337" s="505"/>
      <c r="T9337" s="505"/>
      <c r="U9337" s="505"/>
      <c r="V9337" s="505"/>
      <c r="W9337" s="505"/>
    </row>
    <row r="9338" spans="19:23" ht="12">
      <c r="S9338" s="505"/>
      <c r="T9338" s="505"/>
      <c r="U9338" s="505"/>
      <c r="V9338" s="505"/>
      <c r="W9338" s="505"/>
    </row>
    <row r="9339" spans="19:23" ht="12">
      <c r="S9339" s="505"/>
      <c r="T9339" s="505"/>
      <c r="U9339" s="505"/>
      <c r="V9339" s="505"/>
      <c r="W9339" s="505"/>
    </row>
    <row r="9340" spans="19:23" ht="12">
      <c r="S9340" s="505"/>
      <c r="T9340" s="505"/>
      <c r="U9340" s="505"/>
      <c r="V9340" s="505"/>
      <c r="W9340" s="505"/>
    </row>
    <row r="9341" spans="19:23" ht="12">
      <c r="S9341" s="505"/>
      <c r="T9341" s="505"/>
      <c r="U9341" s="505"/>
      <c r="V9341" s="505"/>
      <c r="W9341" s="505"/>
    </row>
    <row r="9342" spans="19:23" ht="12">
      <c r="S9342" s="505"/>
      <c r="T9342" s="505"/>
      <c r="U9342" s="505"/>
      <c r="V9342" s="505"/>
      <c r="W9342" s="505"/>
    </row>
    <row r="9343" spans="19:23" ht="12">
      <c r="S9343" s="505"/>
      <c r="T9343" s="505"/>
      <c r="U9343" s="505"/>
      <c r="V9343" s="505"/>
      <c r="W9343" s="505"/>
    </row>
    <row r="9344" spans="19:23" ht="12">
      <c r="S9344" s="505"/>
      <c r="T9344" s="505"/>
      <c r="U9344" s="505"/>
      <c r="V9344" s="505"/>
      <c r="W9344" s="505"/>
    </row>
    <row r="9345" spans="19:23" ht="12">
      <c r="S9345" s="505"/>
      <c r="T9345" s="505"/>
      <c r="U9345" s="505"/>
      <c r="V9345" s="505"/>
      <c r="W9345" s="505"/>
    </row>
    <row r="9346" spans="19:23" ht="12">
      <c r="S9346" s="505"/>
      <c r="T9346" s="505"/>
      <c r="U9346" s="505"/>
      <c r="V9346" s="505"/>
      <c r="W9346" s="505"/>
    </row>
    <row r="9347" spans="19:23" ht="12">
      <c r="S9347" s="505"/>
      <c r="T9347" s="505"/>
      <c r="U9347" s="505"/>
      <c r="V9347" s="505"/>
      <c r="W9347" s="505"/>
    </row>
    <row r="9348" spans="19:23" ht="12">
      <c r="S9348" s="505"/>
      <c r="T9348" s="505"/>
      <c r="U9348" s="505"/>
      <c r="V9348" s="505"/>
      <c r="W9348" s="505"/>
    </row>
    <row r="9349" spans="19:23" ht="12">
      <c r="S9349" s="505"/>
      <c r="T9349" s="505"/>
      <c r="U9349" s="505"/>
      <c r="V9349" s="505"/>
      <c r="W9349" s="505"/>
    </row>
    <row r="9350" spans="19:23" ht="12">
      <c r="S9350" s="505"/>
      <c r="T9350" s="505"/>
      <c r="U9350" s="505"/>
      <c r="V9350" s="505"/>
      <c r="W9350" s="505"/>
    </row>
    <row r="9351" spans="19:23" ht="12">
      <c r="S9351" s="505"/>
      <c r="T9351" s="505"/>
      <c r="U9351" s="505"/>
      <c r="V9351" s="505"/>
      <c r="W9351" s="505"/>
    </row>
    <row r="9352" spans="19:23" ht="12">
      <c r="S9352" s="505"/>
      <c r="T9352" s="505"/>
      <c r="U9352" s="505"/>
      <c r="V9352" s="505"/>
      <c r="W9352" s="505"/>
    </row>
    <row r="9353" spans="19:23" ht="12">
      <c r="S9353" s="505"/>
      <c r="T9353" s="505"/>
      <c r="U9353" s="505"/>
      <c r="V9353" s="505"/>
      <c r="W9353" s="505"/>
    </row>
    <row r="9354" spans="19:23" ht="12">
      <c r="S9354" s="505"/>
      <c r="T9354" s="505"/>
      <c r="U9354" s="505"/>
      <c r="V9354" s="505"/>
      <c r="W9354" s="505"/>
    </row>
    <row r="9355" spans="19:23" ht="12">
      <c r="S9355" s="505"/>
      <c r="T9355" s="505"/>
      <c r="U9355" s="505"/>
      <c r="V9355" s="505"/>
      <c r="W9355" s="505"/>
    </row>
    <row r="9356" spans="19:23" ht="12">
      <c r="S9356" s="505"/>
      <c r="T9356" s="505"/>
      <c r="U9356" s="505"/>
      <c r="V9356" s="505"/>
      <c r="W9356" s="505"/>
    </row>
    <row r="9357" spans="19:23" ht="12">
      <c r="S9357" s="505"/>
      <c r="T9357" s="505"/>
      <c r="U9357" s="505"/>
      <c r="V9357" s="505"/>
      <c r="W9357" s="505"/>
    </row>
    <row r="9358" spans="19:23" ht="12">
      <c r="S9358" s="505"/>
      <c r="T9358" s="505"/>
      <c r="U9358" s="505"/>
      <c r="V9358" s="505"/>
      <c r="W9358" s="505"/>
    </row>
    <row r="9359" spans="19:23" ht="12">
      <c r="S9359" s="505"/>
      <c r="T9359" s="505"/>
      <c r="U9359" s="505"/>
      <c r="V9359" s="505"/>
      <c r="W9359" s="505"/>
    </row>
    <row r="9360" spans="19:23" ht="12">
      <c r="S9360" s="505"/>
      <c r="T9360" s="505"/>
      <c r="U9360" s="505"/>
      <c r="V9360" s="505"/>
      <c r="W9360" s="505"/>
    </row>
    <row r="9361" spans="19:23" ht="12">
      <c r="S9361" s="505"/>
      <c r="T9361" s="505"/>
      <c r="U9361" s="505"/>
      <c r="V9361" s="505"/>
      <c r="W9361" s="505"/>
    </row>
    <row r="9362" spans="19:23" ht="12">
      <c r="S9362" s="505"/>
      <c r="T9362" s="505"/>
      <c r="U9362" s="505"/>
      <c r="V9362" s="505"/>
      <c r="W9362" s="505"/>
    </row>
    <row r="9363" spans="19:23" ht="12">
      <c r="S9363" s="505"/>
      <c r="T9363" s="505"/>
      <c r="U9363" s="505"/>
      <c r="V9363" s="505"/>
      <c r="W9363" s="505"/>
    </row>
    <row r="9364" spans="19:23" ht="12">
      <c r="S9364" s="505"/>
      <c r="T9364" s="505"/>
      <c r="U9364" s="505"/>
      <c r="V9364" s="505"/>
      <c r="W9364" s="505"/>
    </row>
    <row r="9365" spans="19:23" ht="12">
      <c r="S9365" s="505"/>
      <c r="T9365" s="505"/>
      <c r="U9365" s="505"/>
      <c r="V9365" s="505"/>
      <c r="W9365" s="505"/>
    </row>
    <row r="9366" spans="19:23" ht="12">
      <c r="S9366" s="505"/>
      <c r="T9366" s="505"/>
      <c r="U9366" s="505"/>
      <c r="V9366" s="505"/>
      <c r="W9366" s="505"/>
    </row>
    <row r="9367" spans="19:23" ht="12">
      <c r="S9367" s="505"/>
      <c r="T9367" s="505"/>
      <c r="U9367" s="505"/>
      <c r="V9367" s="505"/>
      <c r="W9367" s="505"/>
    </row>
    <row r="9368" spans="19:23" ht="12">
      <c r="S9368" s="505"/>
      <c r="T9368" s="505"/>
      <c r="U9368" s="505"/>
      <c r="V9368" s="505"/>
      <c r="W9368" s="505"/>
    </row>
    <row r="9369" spans="19:23" ht="12">
      <c r="S9369" s="505"/>
      <c r="T9369" s="505"/>
      <c r="U9369" s="505"/>
      <c r="V9369" s="505"/>
      <c r="W9369" s="505"/>
    </row>
    <row r="9370" spans="19:23" ht="12">
      <c r="S9370" s="505"/>
      <c r="T9370" s="505"/>
      <c r="U9370" s="505"/>
      <c r="V9370" s="505"/>
      <c r="W9370" s="505"/>
    </row>
    <row r="9371" spans="19:23" ht="12">
      <c r="S9371" s="505"/>
      <c r="T9371" s="505"/>
      <c r="U9371" s="505"/>
      <c r="V9371" s="505"/>
      <c r="W9371" s="505"/>
    </row>
    <row r="9372" spans="19:23" ht="12">
      <c r="S9372" s="505"/>
      <c r="T9372" s="505"/>
      <c r="U9372" s="505"/>
      <c r="V9372" s="505"/>
      <c r="W9372" s="505"/>
    </row>
    <row r="9373" spans="19:23" ht="12">
      <c r="S9373" s="505"/>
      <c r="T9373" s="505"/>
      <c r="U9373" s="505"/>
      <c r="V9373" s="505"/>
      <c r="W9373" s="505"/>
    </row>
    <row r="9374" spans="19:23" ht="12">
      <c r="S9374" s="505"/>
      <c r="T9374" s="505"/>
      <c r="U9374" s="505"/>
      <c r="V9374" s="505"/>
      <c r="W9374" s="505"/>
    </row>
    <row r="9375" spans="19:23" ht="12">
      <c r="S9375" s="505"/>
      <c r="T9375" s="505"/>
      <c r="U9375" s="505"/>
      <c r="V9375" s="505"/>
      <c r="W9375" s="505"/>
    </row>
    <row r="9376" spans="19:23" ht="12">
      <c r="S9376" s="505"/>
      <c r="T9376" s="505"/>
      <c r="U9376" s="505"/>
      <c r="V9376" s="505"/>
      <c r="W9376" s="505"/>
    </row>
    <row r="9377" spans="19:23" ht="12">
      <c r="S9377" s="505"/>
      <c r="T9377" s="505"/>
      <c r="U9377" s="505"/>
      <c r="V9377" s="505"/>
      <c r="W9377" s="505"/>
    </row>
    <row r="9378" spans="19:23" ht="12">
      <c r="S9378" s="505"/>
      <c r="T9378" s="505"/>
      <c r="U9378" s="505"/>
      <c r="V9378" s="505"/>
      <c r="W9378" s="505"/>
    </row>
    <row r="9379" spans="19:23" ht="12">
      <c r="S9379" s="505"/>
      <c r="T9379" s="505"/>
      <c r="U9379" s="505"/>
      <c r="V9379" s="505"/>
      <c r="W9379" s="505"/>
    </row>
    <row r="9380" spans="19:23" ht="12">
      <c r="S9380" s="505"/>
      <c r="T9380" s="505"/>
      <c r="U9380" s="505"/>
      <c r="V9380" s="505"/>
      <c r="W9380" s="505"/>
    </row>
    <row r="9381" spans="19:23" ht="12">
      <c r="S9381" s="505"/>
      <c r="T9381" s="505"/>
      <c r="U9381" s="505"/>
      <c r="V9381" s="505"/>
      <c r="W9381" s="505"/>
    </row>
    <row r="9382" spans="19:23" ht="12">
      <c r="S9382" s="505"/>
      <c r="T9382" s="505"/>
      <c r="U9382" s="505"/>
      <c r="V9382" s="505"/>
      <c r="W9382" s="505"/>
    </row>
    <row r="9383" spans="19:23" ht="12">
      <c r="S9383" s="505"/>
      <c r="T9383" s="505"/>
      <c r="U9383" s="505"/>
      <c r="V9383" s="505"/>
      <c r="W9383" s="505"/>
    </row>
    <row r="9384" spans="19:23" ht="12">
      <c r="S9384" s="505"/>
      <c r="T9384" s="505"/>
      <c r="U9384" s="505"/>
      <c r="V9384" s="505"/>
      <c r="W9384" s="505"/>
    </row>
    <row r="9385" spans="19:23" ht="12">
      <c r="S9385" s="505"/>
      <c r="T9385" s="505"/>
      <c r="U9385" s="505"/>
      <c r="V9385" s="505"/>
      <c r="W9385" s="505"/>
    </row>
    <row r="9386" spans="19:23" ht="12">
      <c r="S9386" s="505"/>
      <c r="T9386" s="505"/>
      <c r="U9386" s="505"/>
      <c r="V9386" s="505"/>
      <c r="W9386" s="505"/>
    </row>
    <row r="9387" spans="19:23" ht="12">
      <c r="S9387" s="505"/>
      <c r="T9387" s="505"/>
      <c r="U9387" s="505"/>
      <c r="V9387" s="505"/>
      <c r="W9387" s="505"/>
    </row>
    <row r="9388" spans="19:23" ht="12">
      <c r="S9388" s="505"/>
      <c r="T9388" s="505"/>
      <c r="U9388" s="505"/>
      <c r="V9388" s="505"/>
      <c r="W9388" s="505"/>
    </row>
    <row r="9389" spans="19:23" ht="12">
      <c r="S9389" s="505"/>
      <c r="T9389" s="505"/>
      <c r="U9389" s="505"/>
      <c r="V9389" s="505"/>
      <c r="W9389" s="505"/>
    </row>
    <row r="9390" spans="19:23" ht="12">
      <c r="S9390" s="505"/>
      <c r="T9390" s="505"/>
      <c r="U9390" s="505"/>
      <c r="V9390" s="505"/>
      <c r="W9390" s="505"/>
    </row>
    <row r="9391" spans="19:23" ht="12">
      <c r="S9391" s="505"/>
      <c r="T9391" s="505"/>
      <c r="U9391" s="505"/>
      <c r="V9391" s="505"/>
      <c r="W9391" s="505"/>
    </row>
    <row r="9392" spans="19:23" ht="12">
      <c r="S9392" s="505"/>
      <c r="T9392" s="505"/>
      <c r="U9392" s="505"/>
      <c r="V9392" s="505"/>
      <c r="W9392" s="505"/>
    </row>
    <row r="9393" spans="19:23" ht="12">
      <c r="S9393" s="505"/>
      <c r="T9393" s="505"/>
      <c r="U9393" s="505"/>
      <c r="V9393" s="505"/>
      <c r="W9393" s="505"/>
    </row>
    <row r="9394" spans="19:23" ht="12">
      <c r="S9394" s="505"/>
      <c r="T9394" s="505"/>
      <c r="U9394" s="505"/>
      <c r="V9394" s="505"/>
      <c r="W9394" s="505"/>
    </row>
    <row r="9395" spans="19:23" ht="12">
      <c r="S9395" s="505"/>
      <c r="T9395" s="505"/>
      <c r="U9395" s="505"/>
      <c r="V9395" s="505"/>
      <c r="W9395" s="505"/>
    </row>
    <row r="9396" spans="19:23" ht="12">
      <c r="S9396" s="505"/>
      <c r="T9396" s="505"/>
      <c r="U9396" s="505"/>
      <c r="V9396" s="505"/>
      <c r="W9396" s="505"/>
    </row>
    <row r="9397" spans="19:23" ht="12">
      <c r="S9397" s="505"/>
      <c r="T9397" s="505"/>
      <c r="U9397" s="505"/>
      <c r="V9397" s="505"/>
      <c r="W9397" s="505"/>
    </row>
    <row r="9398" spans="19:23" ht="12">
      <c r="S9398" s="505"/>
      <c r="T9398" s="505"/>
      <c r="U9398" s="505"/>
      <c r="V9398" s="505"/>
      <c r="W9398" s="505"/>
    </row>
    <row r="9399" spans="19:23" ht="12">
      <c r="S9399" s="505"/>
      <c r="T9399" s="505"/>
      <c r="U9399" s="505"/>
      <c r="V9399" s="505"/>
      <c r="W9399" s="505"/>
    </row>
    <row r="9400" spans="19:23" ht="12">
      <c r="S9400" s="505"/>
      <c r="T9400" s="505"/>
      <c r="U9400" s="505"/>
      <c r="V9400" s="505"/>
      <c r="W9400" s="505"/>
    </row>
    <row r="9401" spans="19:23" ht="12">
      <c r="S9401" s="505"/>
      <c r="T9401" s="505"/>
      <c r="U9401" s="505"/>
      <c r="V9401" s="505"/>
      <c r="W9401" s="505"/>
    </row>
    <row r="9402" spans="19:23" ht="12">
      <c r="S9402" s="505"/>
      <c r="T9402" s="505"/>
      <c r="U9402" s="505"/>
      <c r="V9402" s="505"/>
      <c r="W9402" s="505"/>
    </row>
    <row r="9403" spans="19:23" ht="12">
      <c r="S9403" s="505"/>
      <c r="T9403" s="505"/>
      <c r="U9403" s="505"/>
      <c r="V9403" s="505"/>
      <c r="W9403" s="505"/>
    </row>
    <row r="9404" spans="19:23" ht="12">
      <c r="S9404" s="505"/>
      <c r="T9404" s="505"/>
      <c r="U9404" s="505"/>
      <c r="V9404" s="505"/>
      <c r="W9404" s="505"/>
    </row>
    <row r="9405" spans="19:23" ht="12">
      <c r="S9405" s="505"/>
      <c r="T9405" s="505"/>
      <c r="U9405" s="505"/>
      <c r="V9405" s="505"/>
      <c r="W9405" s="505"/>
    </row>
    <row r="9406" spans="19:23" ht="12">
      <c r="S9406" s="505"/>
      <c r="T9406" s="505"/>
      <c r="U9406" s="505"/>
      <c r="V9406" s="505"/>
      <c r="W9406" s="505"/>
    </row>
    <row r="9407" spans="19:23" ht="12">
      <c r="S9407" s="505"/>
      <c r="T9407" s="505"/>
      <c r="U9407" s="505"/>
      <c r="V9407" s="505"/>
      <c r="W9407" s="505"/>
    </row>
    <row r="9408" spans="19:23" ht="12">
      <c r="S9408" s="505"/>
      <c r="T9408" s="505"/>
      <c r="U9408" s="505"/>
      <c r="V9408" s="505"/>
      <c r="W9408" s="505"/>
    </row>
    <row r="9409" spans="19:23" ht="12">
      <c r="S9409" s="505"/>
      <c r="T9409" s="505"/>
      <c r="U9409" s="505"/>
      <c r="V9409" s="505"/>
      <c r="W9409" s="505"/>
    </row>
    <row r="9410" spans="19:23" ht="12">
      <c r="S9410" s="505"/>
      <c r="T9410" s="505"/>
      <c r="U9410" s="505"/>
      <c r="V9410" s="505"/>
      <c r="W9410" s="505"/>
    </row>
    <row r="9411" spans="19:23" ht="12">
      <c r="S9411" s="505"/>
      <c r="T9411" s="505"/>
      <c r="U9411" s="505"/>
      <c r="V9411" s="505"/>
      <c r="W9411" s="505"/>
    </row>
    <row r="9412" spans="19:23" ht="12">
      <c r="S9412" s="505"/>
      <c r="T9412" s="505"/>
      <c r="U9412" s="505"/>
      <c r="V9412" s="505"/>
      <c r="W9412" s="505"/>
    </row>
    <row r="9413" spans="19:23" ht="12">
      <c r="S9413" s="505"/>
      <c r="T9413" s="505"/>
      <c r="U9413" s="505"/>
      <c r="V9413" s="505"/>
      <c r="W9413" s="505"/>
    </row>
    <row r="9414" spans="19:23" ht="12">
      <c r="S9414" s="505"/>
      <c r="T9414" s="505"/>
      <c r="U9414" s="505"/>
      <c r="V9414" s="505"/>
      <c r="W9414" s="505"/>
    </row>
    <row r="9415" spans="19:23" ht="12">
      <c r="S9415" s="505"/>
      <c r="T9415" s="505"/>
      <c r="U9415" s="505"/>
      <c r="V9415" s="505"/>
      <c r="W9415" s="505"/>
    </row>
    <row r="9416" spans="19:23" ht="12">
      <c r="S9416" s="505"/>
      <c r="T9416" s="505"/>
      <c r="U9416" s="505"/>
      <c r="V9416" s="505"/>
      <c r="W9416" s="505"/>
    </row>
    <row r="9417" spans="19:23" ht="12">
      <c r="S9417" s="505"/>
      <c r="T9417" s="505"/>
      <c r="U9417" s="505"/>
      <c r="V9417" s="505"/>
      <c r="W9417" s="505"/>
    </row>
    <row r="9418" spans="19:23" ht="12">
      <c r="S9418" s="505"/>
      <c r="T9418" s="505"/>
      <c r="U9418" s="505"/>
      <c r="V9418" s="505"/>
      <c r="W9418" s="505"/>
    </row>
    <row r="9419" spans="19:23" ht="12">
      <c r="S9419" s="505"/>
      <c r="T9419" s="505"/>
      <c r="U9419" s="505"/>
      <c r="V9419" s="505"/>
      <c r="W9419" s="505"/>
    </row>
    <row r="9420" spans="19:23" ht="12">
      <c r="S9420" s="505"/>
      <c r="T9420" s="505"/>
      <c r="U9420" s="505"/>
      <c r="V9420" s="505"/>
      <c r="W9420" s="505"/>
    </row>
    <row r="9421" spans="19:23" ht="12">
      <c r="S9421" s="505"/>
      <c r="T9421" s="505"/>
      <c r="U9421" s="505"/>
      <c r="V9421" s="505"/>
      <c r="W9421" s="505"/>
    </row>
    <row r="9422" spans="19:23" ht="12">
      <c r="S9422" s="505"/>
      <c r="T9422" s="505"/>
      <c r="U9422" s="505"/>
      <c r="V9422" s="505"/>
      <c r="W9422" s="505"/>
    </row>
    <row r="9423" spans="19:23" ht="12">
      <c r="S9423" s="505"/>
      <c r="T9423" s="505"/>
      <c r="U9423" s="505"/>
      <c r="V9423" s="505"/>
      <c r="W9423" s="505"/>
    </row>
    <row r="9424" spans="19:23" ht="12">
      <c r="S9424" s="505"/>
      <c r="T9424" s="505"/>
      <c r="U9424" s="505"/>
      <c r="V9424" s="505"/>
      <c r="W9424" s="505"/>
    </row>
    <row r="9425" spans="19:23" ht="12">
      <c r="S9425" s="505"/>
      <c r="T9425" s="505"/>
      <c r="U9425" s="505"/>
      <c r="V9425" s="505"/>
      <c r="W9425" s="505"/>
    </row>
    <row r="9426" spans="19:23" ht="12">
      <c r="S9426" s="505"/>
      <c r="T9426" s="505"/>
      <c r="U9426" s="505"/>
      <c r="V9426" s="505"/>
      <c r="W9426" s="505"/>
    </row>
    <row r="9427" spans="19:23" ht="12">
      <c r="S9427" s="505"/>
      <c r="T9427" s="505"/>
      <c r="U9427" s="505"/>
      <c r="V9427" s="505"/>
      <c r="W9427" s="505"/>
    </row>
    <row r="9428" spans="19:23" ht="12">
      <c r="S9428" s="505"/>
      <c r="T9428" s="505"/>
      <c r="U9428" s="505"/>
      <c r="V9428" s="505"/>
      <c r="W9428" s="505"/>
    </row>
    <row r="9429" spans="19:23" ht="12">
      <c r="S9429" s="505"/>
      <c r="T9429" s="505"/>
      <c r="U9429" s="505"/>
      <c r="V9429" s="505"/>
      <c r="W9429" s="505"/>
    </row>
    <row r="9430" spans="19:23" ht="12">
      <c r="S9430" s="505"/>
      <c r="T9430" s="505"/>
      <c r="U9430" s="505"/>
      <c r="V9430" s="505"/>
      <c r="W9430" s="505"/>
    </row>
    <row r="9431" spans="19:23" ht="12">
      <c r="S9431" s="505"/>
      <c r="T9431" s="505"/>
      <c r="U9431" s="505"/>
      <c r="V9431" s="505"/>
      <c r="W9431" s="505"/>
    </row>
    <row r="9432" spans="19:23" ht="12">
      <c r="S9432" s="505"/>
      <c r="T9432" s="505"/>
      <c r="U9432" s="505"/>
      <c r="V9432" s="505"/>
      <c r="W9432" s="505"/>
    </row>
    <row r="9433" spans="19:23" ht="12">
      <c r="S9433" s="505"/>
      <c r="T9433" s="505"/>
      <c r="U9433" s="505"/>
      <c r="V9433" s="505"/>
      <c r="W9433" s="505"/>
    </row>
    <row r="9434" spans="19:23" ht="12">
      <c r="S9434" s="505"/>
      <c r="T9434" s="505"/>
      <c r="U9434" s="505"/>
      <c r="V9434" s="505"/>
      <c r="W9434" s="505"/>
    </row>
    <row r="9435" spans="19:23" ht="12">
      <c r="S9435" s="505"/>
      <c r="T9435" s="505"/>
      <c r="U9435" s="505"/>
      <c r="V9435" s="505"/>
      <c r="W9435" s="505"/>
    </row>
    <row r="9436" spans="19:23" ht="12">
      <c r="S9436" s="505"/>
      <c r="T9436" s="505"/>
      <c r="U9436" s="505"/>
      <c r="V9436" s="505"/>
      <c r="W9436" s="505"/>
    </row>
    <row r="9437" spans="19:23" ht="12">
      <c r="S9437" s="505"/>
      <c r="T9437" s="505"/>
      <c r="U9437" s="505"/>
      <c r="V9437" s="505"/>
      <c r="W9437" s="505"/>
    </row>
    <row r="9438" spans="19:23" ht="12">
      <c r="S9438" s="505"/>
      <c r="T9438" s="505"/>
      <c r="U9438" s="505"/>
      <c r="V9438" s="505"/>
      <c r="W9438" s="505"/>
    </row>
    <row r="9439" spans="19:23" ht="12">
      <c r="S9439" s="505"/>
      <c r="T9439" s="505"/>
      <c r="U9439" s="505"/>
      <c r="V9439" s="505"/>
      <c r="W9439" s="505"/>
    </row>
    <row r="9440" spans="19:23" ht="12">
      <c r="S9440" s="505"/>
      <c r="T9440" s="505"/>
      <c r="U9440" s="505"/>
      <c r="V9440" s="505"/>
      <c r="W9440" s="505"/>
    </row>
    <row r="9441" spans="19:23" ht="12">
      <c r="S9441" s="505"/>
      <c r="T9441" s="505"/>
      <c r="U9441" s="505"/>
      <c r="V9441" s="505"/>
      <c r="W9441" s="505"/>
    </row>
    <row r="9442" spans="19:23" ht="12">
      <c r="S9442" s="505"/>
      <c r="T9442" s="505"/>
      <c r="U9442" s="505"/>
      <c r="V9442" s="505"/>
      <c r="W9442" s="505"/>
    </row>
    <row r="9443" spans="19:23" ht="12">
      <c r="S9443" s="505"/>
      <c r="T9443" s="505"/>
      <c r="U9443" s="505"/>
      <c r="V9443" s="505"/>
      <c r="W9443" s="505"/>
    </row>
    <row r="9444" spans="19:23" ht="12">
      <c r="S9444" s="505"/>
      <c r="T9444" s="505"/>
      <c r="U9444" s="505"/>
      <c r="V9444" s="505"/>
      <c r="W9444" s="505"/>
    </row>
    <row r="9445" spans="19:23" ht="12">
      <c r="S9445" s="505"/>
      <c r="T9445" s="505"/>
      <c r="U9445" s="505"/>
      <c r="V9445" s="505"/>
      <c r="W9445" s="505"/>
    </row>
    <row r="9446" spans="19:23" ht="12">
      <c r="S9446" s="505"/>
      <c r="T9446" s="505"/>
      <c r="U9446" s="505"/>
      <c r="V9446" s="505"/>
      <c r="W9446" s="505"/>
    </row>
    <row r="9447" spans="19:23" ht="12">
      <c r="S9447" s="505"/>
      <c r="T9447" s="505"/>
      <c r="U9447" s="505"/>
      <c r="V9447" s="505"/>
      <c r="W9447" s="505"/>
    </row>
    <row r="9448" spans="19:23" ht="12">
      <c r="S9448" s="505"/>
      <c r="T9448" s="505"/>
      <c r="U9448" s="505"/>
      <c r="V9448" s="505"/>
      <c r="W9448" s="505"/>
    </row>
    <row r="9449" spans="19:23" ht="12">
      <c r="S9449" s="505"/>
      <c r="T9449" s="505"/>
      <c r="U9449" s="505"/>
      <c r="V9449" s="505"/>
      <c r="W9449" s="505"/>
    </row>
    <row r="9450" spans="19:23" ht="12">
      <c r="S9450" s="505"/>
      <c r="T9450" s="505"/>
      <c r="U9450" s="505"/>
      <c r="V9450" s="505"/>
      <c r="W9450" s="505"/>
    </row>
    <row r="9451" spans="19:23" ht="12">
      <c r="S9451" s="505"/>
      <c r="T9451" s="505"/>
      <c r="U9451" s="505"/>
      <c r="V9451" s="505"/>
      <c r="W9451" s="505"/>
    </row>
    <row r="9452" spans="19:23" ht="12">
      <c r="S9452" s="505"/>
      <c r="T9452" s="505"/>
      <c r="U9452" s="505"/>
      <c r="V9452" s="505"/>
      <c r="W9452" s="505"/>
    </row>
    <row r="9453" spans="19:23" ht="12">
      <c r="S9453" s="505"/>
      <c r="T9453" s="505"/>
      <c r="U9453" s="505"/>
      <c r="V9453" s="505"/>
      <c r="W9453" s="505"/>
    </row>
    <row r="9454" spans="19:23" ht="12">
      <c r="S9454" s="505"/>
      <c r="T9454" s="505"/>
      <c r="U9454" s="505"/>
      <c r="V9454" s="505"/>
      <c r="W9454" s="505"/>
    </row>
    <row r="9455" spans="19:23" ht="12">
      <c r="S9455" s="505"/>
      <c r="T9455" s="505"/>
      <c r="U9455" s="505"/>
      <c r="V9455" s="505"/>
      <c r="W9455" s="505"/>
    </row>
    <row r="9456" spans="19:23" ht="12">
      <c r="S9456" s="505"/>
      <c r="T9456" s="505"/>
      <c r="U9456" s="505"/>
      <c r="V9456" s="505"/>
      <c r="W9456" s="505"/>
    </row>
    <row r="9457" spans="19:23" ht="12">
      <c r="S9457" s="505"/>
      <c r="T9457" s="505"/>
      <c r="U9457" s="505"/>
      <c r="V9457" s="505"/>
      <c r="W9457" s="505"/>
    </row>
    <row r="9458" spans="19:23" ht="12">
      <c r="S9458" s="505"/>
      <c r="T9458" s="505"/>
      <c r="U9458" s="505"/>
      <c r="V9458" s="505"/>
      <c r="W9458" s="505"/>
    </row>
    <row r="9459" spans="19:23" ht="12">
      <c r="S9459" s="505"/>
      <c r="T9459" s="505"/>
      <c r="U9459" s="505"/>
      <c r="V9459" s="505"/>
      <c r="W9459" s="505"/>
    </row>
    <row r="9460" spans="19:23" ht="12">
      <c r="S9460" s="505"/>
      <c r="T9460" s="505"/>
      <c r="U9460" s="505"/>
      <c r="V9460" s="505"/>
      <c r="W9460" s="505"/>
    </row>
    <row r="9461" spans="19:23" ht="12">
      <c r="S9461" s="505"/>
      <c r="T9461" s="505"/>
      <c r="U9461" s="505"/>
      <c r="V9461" s="505"/>
      <c r="W9461" s="505"/>
    </row>
    <row r="9462" spans="19:23" ht="12">
      <c r="S9462" s="505"/>
      <c r="T9462" s="505"/>
      <c r="U9462" s="505"/>
      <c r="V9462" s="505"/>
      <c r="W9462" s="505"/>
    </row>
    <row r="9463" spans="19:23" ht="12">
      <c r="S9463" s="505"/>
      <c r="T9463" s="505"/>
      <c r="U9463" s="505"/>
      <c r="V9463" s="505"/>
      <c r="W9463" s="505"/>
    </row>
    <row r="9464" spans="19:23" ht="12">
      <c r="S9464" s="505"/>
      <c r="T9464" s="505"/>
      <c r="U9464" s="505"/>
      <c r="V9464" s="505"/>
      <c r="W9464" s="505"/>
    </row>
    <row r="9465" spans="19:23" ht="12">
      <c r="S9465" s="505"/>
      <c r="T9465" s="505"/>
      <c r="U9465" s="505"/>
      <c r="V9465" s="505"/>
      <c r="W9465" s="505"/>
    </row>
    <row r="9466" spans="19:23" ht="12">
      <c r="S9466" s="505"/>
      <c r="T9466" s="505"/>
      <c r="U9466" s="505"/>
      <c r="V9466" s="505"/>
      <c r="W9466" s="505"/>
    </row>
    <row r="9467" spans="19:23" ht="12">
      <c r="S9467" s="505"/>
      <c r="T9467" s="505"/>
      <c r="U9467" s="505"/>
      <c r="V9467" s="505"/>
      <c r="W9467" s="505"/>
    </row>
    <row r="9468" spans="19:23" ht="12">
      <c r="S9468" s="505"/>
      <c r="T9468" s="505"/>
      <c r="U9468" s="505"/>
      <c r="V9468" s="505"/>
      <c r="W9468" s="505"/>
    </row>
    <row r="9469" spans="19:23" ht="12">
      <c r="S9469" s="505"/>
      <c r="T9469" s="505"/>
      <c r="U9469" s="505"/>
      <c r="V9469" s="505"/>
      <c r="W9469" s="505"/>
    </row>
    <row r="9470" spans="19:23" ht="12">
      <c r="S9470" s="505"/>
      <c r="T9470" s="505"/>
      <c r="U9470" s="505"/>
      <c r="V9470" s="505"/>
      <c r="W9470" s="505"/>
    </row>
    <row r="9471" spans="19:23" ht="12">
      <c r="S9471" s="505"/>
      <c r="T9471" s="505"/>
      <c r="U9471" s="505"/>
      <c r="V9471" s="505"/>
      <c r="W9471" s="505"/>
    </row>
    <row r="9472" spans="19:23" ht="12">
      <c r="S9472" s="505"/>
      <c r="T9472" s="505"/>
      <c r="U9472" s="505"/>
      <c r="V9472" s="505"/>
      <c r="W9472" s="505"/>
    </row>
    <row r="9473" spans="19:23" ht="12">
      <c r="S9473" s="505"/>
      <c r="T9473" s="505"/>
      <c r="U9473" s="505"/>
      <c r="V9473" s="505"/>
      <c r="W9473" s="505"/>
    </row>
    <row r="9474" spans="19:23" ht="12">
      <c r="S9474" s="505"/>
      <c r="T9474" s="505"/>
      <c r="U9474" s="505"/>
      <c r="V9474" s="505"/>
      <c r="W9474" s="505"/>
    </row>
    <row r="9475" spans="19:23" ht="12">
      <c r="S9475" s="505"/>
      <c r="T9475" s="505"/>
      <c r="U9475" s="505"/>
      <c r="V9475" s="505"/>
      <c r="W9475" s="505"/>
    </row>
    <row r="9476" spans="19:23" ht="12">
      <c r="S9476" s="505"/>
      <c r="T9476" s="505"/>
      <c r="U9476" s="505"/>
      <c r="V9476" s="505"/>
      <c r="W9476" s="505"/>
    </row>
    <row r="9477" spans="19:23" ht="12">
      <c r="S9477" s="505"/>
      <c r="T9477" s="505"/>
      <c r="U9477" s="505"/>
      <c r="V9477" s="505"/>
      <c r="W9477" s="505"/>
    </row>
    <row r="9478" spans="19:23" ht="12">
      <c r="S9478" s="505"/>
      <c r="T9478" s="505"/>
      <c r="U9478" s="505"/>
      <c r="V9478" s="505"/>
      <c r="W9478" s="505"/>
    </row>
    <row r="9479" spans="19:23" ht="12">
      <c r="S9479" s="505"/>
      <c r="T9479" s="505"/>
      <c r="U9479" s="505"/>
      <c r="V9479" s="505"/>
      <c r="W9479" s="505"/>
    </row>
    <row r="9480" spans="19:23" ht="12">
      <c r="S9480" s="505"/>
      <c r="T9480" s="505"/>
      <c r="U9480" s="505"/>
      <c r="V9480" s="505"/>
      <c r="W9480" s="505"/>
    </row>
    <row r="9481" spans="19:23" ht="12">
      <c r="S9481" s="505"/>
      <c r="T9481" s="505"/>
      <c r="U9481" s="505"/>
      <c r="V9481" s="505"/>
      <c r="W9481" s="505"/>
    </row>
    <row r="9482" spans="19:23" ht="12">
      <c r="S9482" s="505"/>
      <c r="T9482" s="505"/>
      <c r="U9482" s="505"/>
      <c r="V9482" s="505"/>
      <c r="W9482" s="505"/>
    </row>
    <row r="9483" spans="19:23" ht="12">
      <c r="S9483" s="505"/>
      <c r="T9483" s="505"/>
      <c r="U9483" s="505"/>
      <c r="V9483" s="505"/>
      <c r="W9483" s="505"/>
    </row>
    <row r="9484" spans="19:23" ht="12">
      <c r="S9484" s="505"/>
      <c r="T9484" s="505"/>
      <c r="U9484" s="505"/>
      <c r="V9484" s="505"/>
      <c r="W9484" s="505"/>
    </row>
    <row r="9485" spans="19:23" ht="12">
      <c r="S9485" s="505"/>
      <c r="T9485" s="505"/>
      <c r="U9485" s="505"/>
      <c r="V9485" s="505"/>
      <c r="W9485" s="505"/>
    </row>
    <row r="9486" spans="19:23" ht="12">
      <c r="S9486" s="505"/>
      <c r="T9486" s="505"/>
      <c r="U9486" s="505"/>
      <c r="V9486" s="505"/>
      <c r="W9486" s="505"/>
    </row>
    <row r="9487" spans="19:23" ht="12">
      <c r="S9487" s="505"/>
      <c r="T9487" s="505"/>
      <c r="U9487" s="505"/>
      <c r="V9487" s="505"/>
      <c r="W9487" s="505"/>
    </row>
    <row r="9488" spans="19:23" ht="12">
      <c r="S9488" s="505"/>
      <c r="T9488" s="505"/>
      <c r="U9488" s="505"/>
      <c r="V9488" s="505"/>
      <c r="W9488" s="505"/>
    </row>
    <row r="9489" spans="19:23" ht="12">
      <c r="S9489" s="505"/>
      <c r="T9489" s="505"/>
      <c r="U9489" s="505"/>
      <c r="V9489" s="505"/>
      <c r="W9489" s="505"/>
    </row>
    <row r="9490" spans="19:23" ht="12">
      <c r="S9490" s="505"/>
      <c r="T9490" s="505"/>
      <c r="U9490" s="505"/>
      <c r="V9490" s="505"/>
      <c r="W9490" s="505"/>
    </row>
    <row r="9491" spans="19:23" ht="12">
      <c r="S9491" s="505"/>
      <c r="T9491" s="505"/>
      <c r="U9491" s="505"/>
      <c r="V9491" s="505"/>
      <c r="W9491" s="505"/>
    </row>
    <row r="9492" spans="19:23" ht="12">
      <c r="S9492" s="505"/>
      <c r="T9492" s="505"/>
      <c r="U9492" s="505"/>
      <c r="V9492" s="505"/>
      <c r="W9492" s="505"/>
    </row>
    <row r="9493" spans="19:23" ht="12">
      <c r="S9493" s="505"/>
      <c r="T9493" s="505"/>
      <c r="U9493" s="505"/>
      <c r="V9493" s="505"/>
      <c r="W9493" s="505"/>
    </row>
    <row r="9494" spans="19:23" ht="12">
      <c r="S9494" s="505"/>
      <c r="T9494" s="505"/>
      <c r="U9494" s="505"/>
      <c r="V9494" s="505"/>
      <c r="W9494" s="505"/>
    </row>
    <row r="9495" spans="19:23" ht="12">
      <c r="S9495" s="505"/>
      <c r="T9495" s="505"/>
      <c r="U9495" s="505"/>
      <c r="V9495" s="505"/>
      <c r="W9495" s="505"/>
    </row>
    <row r="9496" spans="19:23" ht="12">
      <c r="S9496" s="505"/>
      <c r="T9496" s="505"/>
      <c r="U9496" s="505"/>
      <c r="V9496" s="505"/>
      <c r="W9496" s="505"/>
    </row>
    <row r="9497" spans="19:23" ht="12">
      <c r="S9497" s="505"/>
      <c r="T9497" s="505"/>
      <c r="U9497" s="505"/>
      <c r="V9497" s="505"/>
      <c r="W9497" s="505"/>
    </row>
    <row r="9498" spans="19:23" ht="12">
      <c r="S9498" s="505"/>
      <c r="T9498" s="505"/>
      <c r="U9498" s="505"/>
      <c r="V9498" s="505"/>
      <c r="W9498" s="505"/>
    </row>
    <row r="9499" spans="19:23" ht="12">
      <c r="S9499" s="505"/>
      <c r="T9499" s="505"/>
      <c r="U9499" s="505"/>
      <c r="V9499" s="505"/>
      <c r="W9499" s="505"/>
    </row>
    <row r="9500" spans="19:23" ht="12">
      <c r="S9500" s="505"/>
      <c r="T9500" s="505"/>
      <c r="U9500" s="505"/>
      <c r="V9500" s="505"/>
      <c r="W9500" s="505"/>
    </row>
    <row r="9501" spans="19:23" ht="12">
      <c r="S9501" s="505"/>
      <c r="T9501" s="505"/>
      <c r="U9501" s="505"/>
      <c r="V9501" s="505"/>
      <c r="W9501" s="505"/>
    </row>
    <row r="9502" spans="19:23" ht="12">
      <c r="S9502" s="505"/>
      <c r="T9502" s="505"/>
      <c r="U9502" s="505"/>
      <c r="V9502" s="505"/>
      <c r="W9502" s="505"/>
    </row>
    <row r="9503" spans="19:23" ht="12">
      <c r="S9503" s="505"/>
      <c r="T9503" s="505"/>
      <c r="U9503" s="505"/>
      <c r="V9503" s="505"/>
      <c r="W9503" s="505"/>
    </row>
    <row r="9504" spans="19:23" ht="12">
      <c r="S9504" s="505"/>
      <c r="T9504" s="505"/>
      <c r="U9504" s="505"/>
      <c r="V9504" s="505"/>
      <c r="W9504" s="505"/>
    </row>
    <row r="9505" spans="19:23" ht="12">
      <c r="S9505" s="505"/>
      <c r="T9505" s="505"/>
      <c r="U9505" s="505"/>
      <c r="V9505" s="505"/>
      <c r="W9505" s="505"/>
    </row>
    <row r="9506" spans="19:23" ht="12">
      <c r="S9506" s="505"/>
      <c r="T9506" s="505"/>
      <c r="U9506" s="505"/>
      <c r="V9506" s="505"/>
      <c r="W9506" s="505"/>
    </row>
    <row r="9507" spans="19:23" ht="12">
      <c r="S9507" s="505"/>
      <c r="T9507" s="505"/>
      <c r="U9507" s="505"/>
      <c r="V9507" s="505"/>
      <c r="W9507" s="505"/>
    </row>
    <row r="9508" spans="19:23" ht="12">
      <c r="S9508" s="505"/>
      <c r="T9508" s="505"/>
      <c r="U9508" s="505"/>
      <c r="V9508" s="505"/>
      <c r="W9508" s="505"/>
    </row>
    <row r="9509" spans="19:23" ht="12">
      <c r="S9509" s="505"/>
      <c r="T9509" s="505"/>
      <c r="U9509" s="505"/>
      <c r="V9509" s="505"/>
      <c r="W9509" s="505"/>
    </row>
    <row r="9510" spans="19:23" ht="12">
      <c r="S9510" s="505"/>
      <c r="T9510" s="505"/>
      <c r="U9510" s="505"/>
      <c r="V9510" s="505"/>
      <c r="W9510" s="505"/>
    </row>
    <row r="9511" spans="19:23" ht="12">
      <c r="S9511" s="505"/>
      <c r="T9511" s="505"/>
      <c r="U9511" s="505"/>
      <c r="V9511" s="505"/>
      <c r="W9511" s="505"/>
    </row>
    <row r="9512" spans="19:23" ht="12">
      <c r="S9512" s="505"/>
      <c r="T9512" s="505"/>
      <c r="U9512" s="505"/>
      <c r="V9512" s="505"/>
      <c r="W9512" s="505"/>
    </row>
    <row r="9513" spans="19:23" ht="12">
      <c r="S9513" s="505"/>
      <c r="T9513" s="505"/>
      <c r="U9513" s="505"/>
      <c r="V9513" s="505"/>
      <c r="W9513" s="505"/>
    </row>
    <row r="9514" spans="19:23" ht="12">
      <c r="S9514" s="505"/>
      <c r="T9514" s="505"/>
      <c r="U9514" s="505"/>
      <c r="V9514" s="505"/>
      <c r="W9514" s="505"/>
    </row>
    <row r="9515" spans="19:23" ht="12">
      <c r="S9515" s="505"/>
      <c r="T9515" s="505"/>
      <c r="U9515" s="505"/>
      <c r="V9515" s="505"/>
      <c r="W9515" s="505"/>
    </row>
    <row r="9516" spans="19:23" ht="12">
      <c r="S9516" s="505"/>
      <c r="T9516" s="505"/>
      <c r="U9516" s="505"/>
      <c r="V9516" s="505"/>
      <c r="W9516" s="505"/>
    </row>
    <row r="9517" spans="19:23" ht="12">
      <c r="S9517" s="505"/>
      <c r="T9517" s="505"/>
      <c r="U9517" s="505"/>
      <c r="V9517" s="505"/>
      <c r="W9517" s="505"/>
    </row>
    <row r="9518" spans="19:23" ht="12">
      <c r="S9518" s="505"/>
      <c r="T9518" s="505"/>
      <c r="U9518" s="505"/>
      <c r="V9518" s="505"/>
      <c r="W9518" s="505"/>
    </row>
    <row r="9519" spans="19:23" ht="12">
      <c r="S9519" s="505"/>
      <c r="T9519" s="505"/>
      <c r="U9519" s="505"/>
      <c r="V9519" s="505"/>
      <c r="W9519" s="505"/>
    </row>
    <row r="9520" spans="19:23" ht="12">
      <c r="S9520" s="505"/>
      <c r="T9520" s="505"/>
      <c r="U9520" s="505"/>
      <c r="V9520" s="505"/>
      <c r="W9520" s="505"/>
    </row>
    <row r="9521" spans="19:23" ht="12">
      <c r="S9521" s="505"/>
      <c r="T9521" s="505"/>
      <c r="U9521" s="505"/>
      <c r="V9521" s="505"/>
      <c r="W9521" s="505"/>
    </row>
    <row r="9522" spans="19:23" ht="12">
      <c r="S9522" s="505"/>
      <c r="T9522" s="505"/>
      <c r="U9522" s="505"/>
      <c r="V9522" s="505"/>
      <c r="W9522" s="505"/>
    </row>
    <row r="9523" spans="19:23" ht="12">
      <c r="S9523" s="505"/>
      <c r="T9523" s="505"/>
      <c r="U9523" s="505"/>
      <c r="V9523" s="505"/>
      <c r="W9523" s="505"/>
    </row>
    <row r="9524" spans="19:23" ht="12">
      <c r="S9524" s="505"/>
      <c r="T9524" s="505"/>
      <c r="U9524" s="505"/>
      <c r="V9524" s="505"/>
      <c r="W9524" s="505"/>
    </row>
    <row r="9525" spans="19:23" ht="12">
      <c r="S9525" s="505"/>
      <c r="T9525" s="505"/>
      <c r="U9525" s="505"/>
      <c r="V9525" s="505"/>
      <c r="W9525" s="505"/>
    </row>
    <row r="9526" spans="19:23" ht="12">
      <c r="S9526" s="505"/>
      <c r="T9526" s="505"/>
      <c r="U9526" s="505"/>
      <c r="V9526" s="505"/>
      <c r="W9526" s="505"/>
    </row>
    <row r="9527" spans="19:23" ht="12">
      <c r="S9527" s="505"/>
      <c r="T9527" s="505"/>
      <c r="U9527" s="505"/>
      <c r="V9527" s="505"/>
      <c r="W9527" s="505"/>
    </row>
    <row r="9528" spans="19:23" ht="12">
      <c r="S9528" s="505"/>
      <c r="T9528" s="505"/>
      <c r="U9528" s="505"/>
      <c r="V9528" s="505"/>
      <c r="W9528" s="505"/>
    </row>
    <row r="9529" spans="19:23" ht="12">
      <c r="S9529" s="505"/>
      <c r="T9529" s="505"/>
      <c r="U9529" s="505"/>
      <c r="V9529" s="505"/>
      <c r="W9529" s="505"/>
    </row>
    <row r="9530" spans="19:23" ht="12">
      <c r="S9530" s="505"/>
      <c r="T9530" s="505"/>
      <c r="U9530" s="505"/>
      <c r="V9530" s="505"/>
      <c r="W9530" s="505"/>
    </row>
    <row r="9531" spans="19:23" ht="12">
      <c r="S9531" s="505"/>
      <c r="T9531" s="505"/>
      <c r="U9531" s="505"/>
      <c r="V9531" s="505"/>
      <c r="W9531" s="505"/>
    </row>
    <row r="9532" spans="19:23" ht="12">
      <c r="S9532" s="505"/>
      <c r="T9532" s="505"/>
      <c r="U9532" s="505"/>
      <c r="V9532" s="505"/>
      <c r="W9532" s="505"/>
    </row>
    <row r="9533" spans="19:23" ht="12">
      <c r="S9533" s="505"/>
      <c r="T9533" s="505"/>
      <c r="U9533" s="505"/>
      <c r="V9533" s="505"/>
      <c r="W9533" s="505"/>
    </row>
    <row r="9534" spans="19:23" ht="12">
      <c r="S9534" s="505"/>
      <c r="T9534" s="505"/>
      <c r="U9534" s="505"/>
      <c r="V9534" s="505"/>
      <c r="W9534" s="505"/>
    </row>
    <row r="9535" spans="19:23" ht="12">
      <c r="S9535" s="505"/>
      <c r="T9535" s="505"/>
      <c r="U9535" s="505"/>
      <c r="V9535" s="505"/>
      <c r="W9535" s="505"/>
    </row>
    <row r="9536" spans="19:23" ht="12">
      <c r="S9536" s="505"/>
      <c r="T9536" s="505"/>
      <c r="U9536" s="505"/>
      <c r="V9536" s="505"/>
      <c r="W9536" s="505"/>
    </row>
    <row r="9537" spans="19:23" ht="12">
      <c r="S9537" s="505"/>
      <c r="T9537" s="505"/>
      <c r="U9537" s="505"/>
      <c r="V9537" s="505"/>
      <c r="W9537" s="505"/>
    </row>
    <row r="9538" spans="19:23" ht="12">
      <c r="S9538" s="505"/>
      <c r="T9538" s="505"/>
      <c r="U9538" s="505"/>
      <c r="V9538" s="505"/>
      <c r="W9538" s="505"/>
    </row>
    <row r="9539" spans="19:23" ht="12">
      <c r="S9539" s="505"/>
      <c r="T9539" s="505"/>
      <c r="U9539" s="505"/>
      <c r="V9539" s="505"/>
      <c r="W9539" s="505"/>
    </row>
    <row r="9540" spans="19:23" ht="12">
      <c r="S9540" s="505"/>
      <c r="T9540" s="505"/>
      <c r="U9540" s="505"/>
      <c r="V9540" s="505"/>
      <c r="W9540" s="505"/>
    </row>
    <row r="9541" spans="19:23" ht="12">
      <c r="S9541" s="505"/>
      <c r="T9541" s="505"/>
      <c r="U9541" s="505"/>
      <c r="V9541" s="505"/>
      <c r="W9541" s="505"/>
    </row>
    <row r="9542" spans="19:23" ht="12">
      <c r="S9542" s="505"/>
      <c r="T9542" s="505"/>
      <c r="U9542" s="505"/>
      <c r="V9542" s="505"/>
      <c r="W9542" s="505"/>
    </row>
    <row r="9543" spans="19:23" ht="12">
      <c r="S9543" s="505"/>
      <c r="T9543" s="505"/>
      <c r="U9543" s="505"/>
      <c r="V9543" s="505"/>
      <c r="W9543" s="505"/>
    </row>
    <row r="9544" spans="19:23" ht="12">
      <c r="S9544" s="505"/>
      <c r="T9544" s="505"/>
      <c r="U9544" s="505"/>
      <c r="V9544" s="505"/>
      <c r="W9544" s="505"/>
    </row>
    <row r="9545" spans="19:23" ht="12">
      <c r="S9545" s="505"/>
      <c r="T9545" s="505"/>
      <c r="U9545" s="505"/>
      <c r="V9545" s="505"/>
      <c r="W9545" s="505"/>
    </row>
    <row r="9546" spans="19:23" ht="12">
      <c r="S9546" s="505"/>
      <c r="T9546" s="505"/>
      <c r="U9546" s="505"/>
      <c r="V9546" s="505"/>
      <c r="W9546" s="505"/>
    </row>
    <row r="9547" spans="19:23" ht="12">
      <c r="S9547" s="505"/>
      <c r="T9547" s="505"/>
      <c r="U9547" s="505"/>
      <c r="V9547" s="505"/>
      <c r="W9547" s="505"/>
    </row>
    <row r="9548" spans="19:23" ht="12">
      <c r="S9548" s="505"/>
      <c r="T9548" s="505"/>
      <c r="U9548" s="505"/>
      <c r="V9548" s="505"/>
      <c r="W9548" s="505"/>
    </row>
    <row r="9549" spans="19:23" ht="12">
      <c r="S9549" s="505"/>
      <c r="T9549" s="505"/>
      <c r="U9549" s="505"/>
      <c r="V9549" s="505"/>
      <c r="W9549" s="505"/>
    </row>
    <row r="9550" spans="19:23" ht="12">
      <c r="S9550" s="505"/>
      <c r="T9550" s="505"/>
      <c r="U9550" s="505"/>
      <c r="V9550" s="505"/>
      <c r="W9550" s="505"/>
    </row>
    <row r="9551" spans="19:23" ht="12">
      <c r="S9551" s="505"/>
      <c r="T9551" s="505"/>
      <c r="U9551" s="505"/>
      <c r="V9551" s="505"/>
      <c r="W9551" s="505"/>
    </row>
    <row r="9552" spans="19:23" ht="12">
      <c r="S9552" s="505"/>
      <c r="T9552" s="505"/>
      <c r="U9552" s="505"/>
      <c r="V9552" s="505"/>
      <c r="W9552" s="505"/>
    </row>
    <row r="9553" spans="19:23" ht="12">
      <c r="S9553" s="505"/>
      <c r="T9553" s="505"/>
      <c r="U9553" s="505"/>
      <c r="V9553" s="505"/>
      <c r="W9553" s="505"/>
    </row>
    <row r="9554" spans="19:23" ht="12">
      <c r="S9554" s="505"/>
      <c r="T9554" s="505"/>
      <c r="U9554" s="505"/>
      <c r="V9554" s="505"/>
      <c r="W9554" s="505"/>
    </row>
    <row r="9555" spans="19:23" ht="12">
      <c r="S9555" s="505"/>
      <c r="T9555" s="505"/>
      <c r="U9555" s="505"/>
      <c r="V9555" s="505"/>
      <c r="W9555" s="505"/>
    </row>
    <row r="9556" spans="19:23" ht="12">
      <c r="S9556" s="505"/>
      <c r="T9556" s="505"/>
      <c r="U9556" s="505"/>
      <c r="V9556" s="505"/>
      <c r="W9556" s="505"/>
    </row>
    <row r="9557" spans="19:23" ht="12">
      <c r="S9557" s="505"/>
      <c r="T9557" s="505"/>
      <c r="U9557" s="505"/>
      <c r="V9557" s="505"/>
      <c r="W9557" s="505"/>
    </row>
    <row r="9558" spans="19:23" ht="12">
      <c r="S9558" s="505"/>
      <c r="T9558" s="505"/>
      <c r="U9558" s="505"/>
      <c r="V9558" s="505"/>
      <c r="W9558" s="505"/>
    </row>
    <row r="9559" spans="19:23" ht="12">
      <c r="S9559" s="505"/>
      <c r="T9559" s="505"/>
      <c r="U9559" s="505"/>
      <c r="V9559" s="505"/>
      <c r="W9559" s="505"/>
    </row>
    <row r="9560" spans="19:23" ht="12">
      <c r="S9560" s="505"/>
      <c r="T9560" s="505"/>
      <c r="U9560" s="505"/>
      <c r="V9560" s="505"/>
      <c r="W9560" s="505"/>
    </row>
    <row r="9561" spans="19:23" ht="12">
      <c r="S9561" s="505"/>
      <c r="T9561" s="505"/>
      <c r="U9561" s="505"/>
      <c r="V9561" s="505"/>
      <c r="W9561" s="505"/>
    </row>
    <row r="9562" spans="19:23" ht="12">
      <c r="S9562" s="505"/>
      <c r="T9562" s="505"/>
      <c r="U9562" s="505"/>
      <c r="V9562" s="505"/>
      <c r="W9562" s="505"/>
    </row>
    <row r="9563" spans="19:23" ht="12">
      <c r="S9563" s="505"/>
      <c r="T9563" s="505"/>
      <c r="U9563" s="505"/>
      <c r="V9563" s="505"/>
      <c r="W9563" s="505"/>
    </row>
    <row r="9564" spans="19:23" ht="12">
      <c r="S9564" s="505"/>
      <c r="T9564" s="505"/>
      <c r="U9564" s="505"/>
      <c r="V9564" s="505"/>
      <c r="W9564" s="505"/>
    </row>
    <row r="9565" spans="19:23" ht="12">
      <c r="S9565" s="505"/>
      <c r="T9565" s="505"/>
      <c r="U9565" s="505"/>
      <c r="V9565" s="505"/>
      <c r="W9565" s="505"/>
    </row>
    <row r="9566" spans="19:23" ht="12">
      <c r="S9566" s="505"/>
      <c r="T9566" s="505"/>
      <c r="U9566" s="505"/>
      <c r="V9566" s="505"/>
      <c r="W9566" s="505"/>
    </row>
    <row r="9567" spans="19:23" ht="12">
      <c r="S9567" s="505"/>
      <c r="T9567" s="505"/>
      <c r="U9567" s="505"/>
      <c r="V9567" s="505"/>
      <c r="W9567" s="505"/>
    </row>
    <row r="9568" spans="19:23" ht="12">
      <c r="S9568" s="505"/>
      <c r="T9568" s="505"/>
      <c r="U9568" s="505"/>
      <c r="V9568" s="505"/>
      <c r="W9568" s="505"/>
    </row>
    <row r="9569" spans="19:23" ht="12">
      <c r="S9569" s="505"/>
      <c r="T9569" s="505"/>
      <c r="U9569" s="505"/>
      <c r="V9569" s="505"/>
      <c r="W9569" s="505"/>
    </row>
    <row r="9570" spans="19:23" ht="12">
      <c r="S9570" s="505"/>
      <c r="T9570" s="505"/>
      <c r="U9570" s="505"/>
      <c r="V9570" s="505"/>
      <c r="W9570" s="505"/>
    </row>
    <row r="9571" spans="19:23" ht="12">
      <c r="S9571" s="505"/>
      <c r="T9571" s="505"/>
      <c r="U9571" s="505"/>
      <c r="V9571" s="505"/>
      <c r="W9571" s="505"/>
    </row>
    <row r="9572" spans="19:23" ht="12">
      <c r="S9572" s="505"/>
      <c r="T9572" s="505"/>
      <c r="U9572" s="505"/>
      <c r="V9572" s="505"/>
      <c r="W9572" s="505"/>
    </row>
    <row r="9573" spans="19:23" ht="12">
      <c r="S9573" s="505"/>
      <c r="T9573" s="505"/>
      <c r="U9573" s="505"/>
      <c r="V9573" s="505"/>
      <c r="W9573" s="505"/>
    </row>
    <row r="9574" spans="19:23" ht="12">
      <c r="S9574" s="505"/>
      <c r="T9574" s="505"/>
      <c r="U9574" s="505"/>
      <c r="V9574" s="505"/>
      <c r="W9574" s="505"/>
    </row>
    <row r="9575" spans="19:23" ht="12">
      <c r="S9575" s="505"/>
      <c r="T9575" s="505"/>
      <c r="U9575" s="505"/>
      <c r="V9575" s="505"/>
      <c r="W9575" s="505"/>
    </row>
    <row r="9576" spans="19:23" ht="12">
      <c r="S9576" s="505"/>
      <c r="T9576" s="505"/>
      <c r="U9576" s="505"/>
      <c r="V9576" s="505"/>
      <c r="W9576" s="505"/>
    </row>
    <row r="9577" spans="19:23" ht="12">
      <c r="S9577" s="505"/>
      <c r="T9577" s="505"/>
      <c r="U9577" s="505"/>
      <c r="V9577" s="505"/>
      <c r="W9577" s="505"/>
    </row>
    <row r="9578" spans="19:23" ht="12">
      <c r="S9578" s="505"/>
      <c r="T9578" s="505"/>
      <c r="U9578" s="505"/>
      <c r="V9578" s="505"/>
      <c r="W9578" s="505"/>
    </row>
    <row r="9579" spans="19:23" ht="12">
      <c r="S9579" s="505"/>
      <c r="T9579" s="505"/>
      <c r="U9579" s="505"/>
      <c r="V9579" s="505"/>
      <c r="W9579" s="505"/>
    </row>
    <row r="9580" spans="19:23" ht="12">
      <c r="S9580" s="505"/>
      <c r="T9580" s="505"/>
      <c r="U9580" s="505"/>
      <c r="V9580" s="505"/>
      <c r="W9580" s="505"/>
    </row>
    <row r="9581" spans="19:23" ht="12">
      <c r="S9581" s="505"/>
      <c r="T9581" s="505"/>
      <c r="U9581" s="505"/>
      <c r="V9581" s="505"/>
      <c r="W9581" s="505"/>
    </row>
    <row r="9582" spans="19:23" ht="12">
      <c r="S9582" s="505"/>
      <c r="T9582" s="505"/>
      <c r="U9582" s="505"/>
      <c r="V9582" s="505"/>
      <c r="W9582" s="505"/>
    </row>
    <row r="9583" spans="19:23" ht="12">
      <c r="S9583" s="505"/>
      <c r="T9583" s="505"/>
      <c r="U9583" s="505"/>
      <c r="V9583" s="505"/>
      <c r="W9583" s="505"/>
    </row>
    <row r="9584" spans="19:23" ht="12">
      <c r="S9584" s="505"/>
      <c r="T9584" s="505"/>
      <c r="U9584" s="505"/>
      <c r="V9584" s="505"/>
      <c r="W9584" s="505"/>
    </row>
    <row r="9585" spans="19:23" ht="12">
      <c r="S9585" s="505"/>
      <c r="T9585" s="505"/>
      <c r="U9585" s="505"/>
      <c r="V9585" s="505"/>
      <c r="W9585" s="505"/>
    </row>
    <row r="9586" spans="19:23" ht="12">
      <c r="S9586" s="505"/>
      <c r="T9586" s="505"/>
      <c r="U9586" s="505"/>
      <c r="V9586" s="505"/>
      <c r="W9586" s="505"/>
    </row>
    <row r="9587" spans="19:23" ht="12">
      <c r="S9587" s="505"/>
      <c r="T9587" s="505"/>
      <c r="U9587" s="505"/>
      <c r="V9587" s="505"/>
      <c r="W9587" s="505"/>
    </row>
    <row r="9588" spans="19:23" ht="12">
      <c r="S9588" s="505"/>
      <c r="T9588" s="505"/>
      <c r="U9588" s="505"/>
      <c r="V9588" s="505"/>
      <c r="W9588" s="505"/>
    </row>
    <row r="9589" spans="19:23" ht="12">
      <c r="S9589" s="505"/>
      <c r="T9589" s="505"/>
      <c r="U9589" s="505"/>
      <c r="V9589" s="505"/>
      <c r="W9589" s="505"/>
    </row>
    <row r="9590" spans="19:23" ht="12">
      <c r="S9590" s="505"/>
      <c r="T9590" s="505"/>
      <c r="U9590" s="505"/>
      <c r="V9590" s="505"/>
      <c r="W9590" s="505"/>
    </row>
    <row r="9591" spans="19:23" ht="12">
      <c r="S9591" s="505"/>
      <c r="T9591" s="505"/>
      <c r="U9591" s="505"/>
      <c r="V9591" s="505"/>
      <c r="W9591" s="505"/>
    </row>
    <row r="9592" spans="19:23" ht="12">
      <c r="S9592" s="505"/>
      <c r="T9592" s="505"/>
      <c r="U9592" s="505"/>
      <c r="V9592" s="505"/>
      <c r="W9592" s="505"/>
    </row>
    <row r="9593" spans="19:23" ht="12">
      <c r="S9593" s="505"/>
      <c r="T9593" s="505"/>
      <c r="U9593" s="505"/>
      <c r="V9593" s="505"/>
      <c r="W9593" s="505"/>
    </row>
    <row r="9594" spans="19:23" ht="12">
      <c r="S9594" s="505"/>
      <c r="T9594" s="505"/>
      <c r="U9594" s="505"/>
      <c r="V9594" s="505"/>
      <c r="W9594" s="505"/>
    </row>
    <row r="9595" spans="19:23" ht="12">
      <c r="S9595" s="505"/>
      <c r="T9595" s="505"/>
      <c r="U9595" s="505"/>
      <c r="V9595" s="505"/>
      <c r="W9595" s="505"/>
    </row>
    <row r="9596" spans="19:23" ht="12">
      <c r="S9596" s="505"/>
      <c r="T9596" s="505"/>
      <c r="U9596" s="505"/>
      <c r="V9596" s="505"/>
      <c r="W9596" s="505"/>
    </row>
    <row r="9597" spans="19:23" ht="12">
      <c r="S9597" s="505"/>
      <c r="T9597" s="505"/>
      <c r="U9597" s="505"/>
      <c r="V9597" s="505"/>
      <c r="W9597" s="505"/>
    </row>
    <row r="9598" spans="19:23" ht="12">
      <c r="S9598" s="505"/>
      <c r="T9598" s="505"/>
      <c r="U9598" s="505"/>
      <c r="V9598" s="505"/>
      <c r="W9598" s="505"/>
    </row>
    <row r="9599" spans="19:23" ht="12">
      <c r="S9599" s="505"/>
      <c r="T9599" s="505"/>
      <c r="U9599" s="505"/>
      <c r="V9599" s="505"/>
      <c r="W9599" s="505"/>
    </row>
    <row r="9600" spans="19:23" ht="12">
      <c r="S9600" s="505"/>
      <c r="T9600" s="505"/>
      <c r="U9600" s="505"/>
      <c r="V9600" s="505"/>
      <c r="W9600" s="505"/>
    </row>
    <row r="9601" spans="19:23" ht="12">
      <c r="S9601" s="505"/>
      <c r="T9601" s="505"/>
      <c r="U9601" s="505"/>
      <c r="V9601" s="505"/>
      <c r="W9601" s="505"/>
    </row>
    <row r="9602" spans="19:23" ht="12">
      <c r="S9602" s="505"/>
      <c r="T9602" s="505"/>
      <c r="U9602" s="505"/>
      <c r="V9602" s="505"/>
      <c r="W9602" s="505"/>
    </row>
    <row r="9603" spans="19:23" ht="12">
      <c r="S9603" s="505"/>
      <c r="T9603" s="505"/>
      <c r="U9603" s="505"/>
      <c r="V9603" s="505"/>
      <c r="W9603" s="505"/>
    </row>
    <row r="9604" spans="19:23" ht="12">
      <c r="S9604" s="505"/>
      <c r="T9604" s="505"/>
      <c r="U9604" s="505"/>
      <c r="V9604" s="505"/>
      <c r="W9604" s="505"/>
    </row>
    <row r="9605" spans="19:23" ht="12">
      <c r="S9605" s="505"/>
      <c r="T9605" s="505"/>
      <c r="U9605" s="505"/>
      <c r="V9605" s="505"/>
      <c r="W9605" s="505"/>
    </row>
    <row r="9606" spans="19:23" ht="12">
      <c r="S9606" s="505"/>
      <c r="T9606" s="505"/>
      <c r="U9606" s="505"/>
      <c r="V9606" s="505"/>
      <c r="W9606" s="505"/>
    </row>
    <row r="9607" spans="19:23" ht="12">
      <c r="S9607" s="505"/>
      <c r="T9607" s="505"/>
      <c r="U9607" s="505"/>
      <c r="V9607" s="505"/>
      <c r="W9607" s="505"/>
    </row>
    <row r="9608" spans="19:23" ht="12">
      <c r="S9608" s="505"/>
      <c r="T9608" s="505"/>
      <c r="U9608" s="505"/>
      <c r="V9608" s="505"/>
      <c r="W9608" s="505"/>
    </row>
    <row r="9609" spans="19:23" ht="12">
      <c r="S9609" s="505"/>
      <c r="T9609" s="505"/>
      <c r="U9609" s="505"/>
      <c r="V9609" s="505"/>
      <c r="W9609" s="505"/>
    </row>
    <row r="9610" spans="19:23" ht="12">
      <c r="S9610" s="505"/>
      <c r="T9610" s="505"/>
      <c r="U9610" s="505"/>
      <c r="V9610" s="505"/>
      <c r="W9610" s="505"/>
    </row>
    <row r="9611" spans="19:23" ht="12">
      <c r="S9611" s="505"/>
      <c r="T9611" s="505"/>
      <c r="U9611" s="505"/>
      <c r="V9611" s="505"/>
      <c r="W9611" s="505"/>
    </row>
    <row r="9612" spans="19:23" ht="12">
      <c r="S9612" s="505"/>
      <c r="T9612" s="505"/>
      <c r="U9612" s="505"/>
      <c r="V9612" s="505"/>
      <c r="W9612" s="505"/>
    </row>
    <row r="9613" spans="19:23" ht="12">
      <c r="S9613" s="505"/>
      <c r="T9613" s="505"/>
      <c r="U9613" s="505"/>
      <c r="V9613" s="505"/>
      <c r="W9613" s="505"/>
    </row>
    <row r="9614" spans="19:23" ht="12">
      <c r="S9614" s="505"/>
      <c r="T9614" s="505"/>
      <c r="U9614" s="505"/>
      <c r="V9614" s="505"/>
      <c r="W9614" s="505"/>
    </row>
    <row r="9615" spans="19:23" ht="12">
      <c r="S9615" s="505"/>
      <c r="T9615" s="505"/>
      <c r="U9615" s="505"/>
      <c r="V9615" s="505"/>
      <c r="W9615" s="505"/>
    </row>
    <row r="9616" spans="19:23" ht="12">
      <c r="S9616" s="505"/>
      <c r="T9616" s="505"/>
      <c r="U9616" s="505"/>
      <c r="V9616" s="505"/>
      <c r="W9616" s="505"/>
    </row>
    <row r="9617" spans="19:23" ht="12">
      <c r="S9617" s="505"/>
      <c r="T9617" s="505"/>
      <c r="U9617" s="505"/>
      <c r="V9617" s="505"/>
      <c r="W9617" s="505"/>
    </row>
    <row r="9618" spans="19:23" ht="12">
      <c r="S9618" s="505"/>
      <c r="T9618" s="505"/>
      <c r="U9618" s="505"/>
      <c r="V9618" s="505"/>
      <c r="W9618" s="505"/>
    </row>
    <row r="9619" spans="19:23" ht="12">
      <c r="S9619" s="505"/>
      <c r="T9619" s="505"/>
      <c r="U9619" s="505"/>
      <c r="V9619" s="505"/>
      <c r="W9619" s="505"/>
    </row>
    <row r="9620" spans="19:23" ht="12">
      <c r="S9620" s="505"/>
      <c r="T9620" s="505"/>
      <c r="U9620" s="505"/>
      <c r="V9620" s="505"/>
      <c r="W9620" s="505"/>
    </row>
    <row r="9621" spans="19:23" ht="12">
      <c r="S9621" s="505"/>
      <c r="T9621" s="505"/>
      <c r="U9621" s="505"/>
      <c r="V9621" s="505"/>
      <c r="W9621" s="505"/>
    </row>
    <row r="9622" spans="19:23" ht="12">
      <c r="S9622" s="505"/>
      <c r="T9622" s="505"/>
      <c r="U9622" s="505"/>
      <c r="V9622" s="505"/>
      <c r="W9622" s="505"/>
    </row>
    <row r="9623" spans="19:23" ht="12">
      <c r="S9623" s="505"/>
      <c r="T9623" s="505"/>
      <c r="U9623" s="505"/>
      <c r="V9623" s="505"/>
      <c r="W9623" s="505"/>
    </row>
    <row r="9624" spans="19:23" ht="12">
      <c r="S9624" s="505"/>
      <c r="T9624" s="505"/>
      <c r="U9624" s="505"/>
      <c r="V9624" s="505"/>
      <c r="W9624" s="505"/>
    </row>
    <row r="9625" spans="19:23" ht="12">
      <c r="S9625" s="505"/>
      <c r="T9625" s="505"/>
      <c r="U9625" s="505"/>
      <c r="V9625" s="505"/>
      <c r="W9625" s="505"/>
    </row>
    <row r="9626" spans="19:23" ht="12">
      <c r="S9626" s="505"/>
      <c r="T9626" s="505"/>
      <c r="U9626" s="505"/>
      <c r="V9626" s="505"/>
      <c r="W9626" s="505"/>
    </row>
    <row r="9627" spans="19:23" ht="12">
      <c r="S9627" s="505"/>
      <c r="T9627" s="505"/>
      <c r="U9627" s="505"/>
      <c r="V9627" s="505"/>
      <c r="W9627" s="505"/>
    </row>
    <row r="9628" spans="19:23" ht="12">
      <c r="S9628" s="505"/>
      <c r="T9628" s="505"/>
      <c r="U9628" s="505"/>
      <c r="V9628" s="505"/>
      <c r="W9628" s="505"/>
    </row>
    <row r="9629" spans="19:23" ht="12">
      <c r="S9629" s="505"/>
      <c r="T9629" s="505"/>
      <c r="U9629" s="505"/>
      <c r="V9629" s="505"/>
      <c r="W9629" s="505"/>
    </row>
    <row r="9630" spans="19:23" ht="12">
      <c r="S9630" s="505"/>
      <c r="T9630" s="505"/>
      <c r="U9630" s="505"/>
      <c r="V9630" s="505"/>
      <c r="W9630" s="505"/>
    </row>
    <row r="9631" spans="19:23" ht="12">
      <c r="S9631" s="505"/>
      <c r="T9631" s="505"/>
      <c r="U9631" s="505"/>
      <c r="V9631" s="505"/>
      <c r="W9631" s="505"/>
    </row>
    <row r="9632" spans="19:23" ht="12">
      <c r="S9632" s="505"/>
      <c r="T9632" s="505"/>
      <c r="U9632" s="505"/>
      <c r="V9632" s="505"/>
      <c r="W9632" s="505"/>
    </row>
    <row r="9633" spans="19:23" ht="12">
      <c r="S9633" s="505"/>
      <c r="T9633" s="505"/>
      <c r="U9633" s="505"/>
      <c r="V9633" s="505"/>
      <c r="W9633" s="505"/>
    </row>
    <row r="9634" spans="19:23" ht="12">
      <c r="S9634" s="505"/>
      <c r="T9634" s="505"/>
      <c r="U9634" s="505"/>
      <c r="V9634" s="505"/>
      <c r="W9634" s="505"/>
    </row>
    <row r="9635" spans="19:23" ht="12">
      <c r="S9635" s="505"/>
      <c r="T9635" s="505"/>
      <c r="U9635" s="505"/>
      <c r="V9635" s="505"/>
      <c r="W9635" s="505"/>
    </row>
    <row r="9636" spans="19:23" ht="12">
      <c r="S9636" s="505"/>
      <c r="T9636" s="505"/>
      <c r="U9636" s="505"/>
      <c r="V9636" s="505"/>
      <c r="W9636" s="505"/>
    </row>
    <row r="9637" spans="19:23" ht="12">
      <c r="S9637" s="505"/>
      <c r="T9637" s="505"/>
      <c r="U9637" s="505"/>
      <c r="V9637" s="505"/>
      <c r="W9637" s="505"/>
    </row>
    <row r="9638" spans="19:23" ht="12">
      <c r="S9638" s="505"/>
      <c r="T9638" s="505"/>
      <c r="U9638" s="505"/>
      <c r="V9638" s="505"/>
      <c r="W9638" s="505"/>
    </row>
    <row r="9639" spans="19:23" ht="12">
      <c r="S9639" s="505"/>
      <c r="T9639" s="505"/>
      <c r="U9639" s="505"/>
      <c r="V9639" s="505"/>
      <c r="W9639" s="505"/>
    </row>
    <row r="9640" spans="19:23" ht="12">
      <c r="S9640" s="505"/>
      <c r="T9640" s="505"/>
      <c r="U9640" s="505"/>
      <c r="V9640" s="505"/>
      <c r="W9640" s="505"/>
    </row>
    <row r="9641" spans="19:23" ht="12">
      <c r="S9641" s="505"/>
      <c r="T9641" s="505"/>
      <c r="U9641" s="505"/>
      <c r="V9641" s="505"/>
      <c r="W9641" s="505"/>
    </row>
    <row r="9642" spans="19:23" ht="12">
      <c r="S9642" s="505"/>
      <c r="T9642" s="505"/>
      <c r="U9642" s="505"/>
      <c r="V9642" s="505"/>
      <c r="W9642" s="505"/>
    </row>
    <row r="9643" spans="19:23" ht="12">
      <c r="S9643" s="505"/>
      <c r="T9643" s="505"/>
      <c r="U9643" s="505"/>
      <c r="V9643" s="505"/>
      <c r="W9643" s="505"/>
    </row>
    <row r="9644" spans="19:23" ht="12">
      <c r="S9644" s="505"/>
      <c r="T9644" s="505"/>
      <c r="U9644" s="505"/>
      <c r="V9644" s="505"/>
      <c r="W9644" s="505"/>
    </row>
    <row r="9645" spans="19:23" ht="12">
      <c r="S9645" s="505"/>
      <c r="T9645" s="505"/>
      <c r="U9645" s="505"/>
      <c r="V9645" s="505"/>
      <c r="W9645" s="505"/>
    </row>
    <row r="9646" spans="19:23" ht="12">
      <c r="S9646" s="505"/>
      <c r="T9646" s="505"/>
      <c r="U9646" s="505"/>
      <c r="V9646" s="505"/>
      <c r="W9646" s="505"/>
    </row>
    <row r="9647" spans="19:23" ht="12">
      <c r="S9647" s="505"/>
      <c r="T9647" s="505"/>
      <c r="U9647" s="505"/>
      <c r="V9647" s="505"/>
      <c r="W9647" s="505"/>
    </row>
    <row r="9648" spans="19:23" ht="12">
      <c r="S9648" s="505"/>
      <c r="T9648" s="505"/>
      <c r="U9648" s="505"/>
      <c r="V9648" s="505"/>
      <c r="W9648" s="505"/>
    </row>
    <row r="9649" spans="19:23" ht="12">
      <c r="S9649" s="505"/>
      <c r="T9649" s="505"/>
      <c r="U9649" s="505"/>
      <c r="V9649" s="505"/>
      <c r="W9649" s="505"/>
    </row>
    <row r="9650" spans="19:23" ht="12">
      <c r="S9650" s="505"/>
      <c r="T9650" s="505"/>
      <c r="U9650" s="505"/>
      <c r="V9650" s="505"/>
      <c r="W9650" s="505"/>
    </row>
    <row r="9651" spans="19:23" ht="12">
      <c r="S9651" s="505"/>
      <c r="T9651" s="505"/>
      <c r="U9651" s="505"/>
      <c r="V9651" s="505"/>
      <c r="W9651" s="505"/>
    </row>
    <row r="9652" spans="19:23" ht="12">
      <c r="S9652" s="505"/>
      <c r="T9652" s="505"/>
      <c r="U9652" s="505"/>
      <c r="V9652" s="505"/>
      <c r="W9652" s="505"/>
    </row>
    <row r="9653" spans="19:23" ht="12">
      <c r="S9653" s="505"/>
      <c r="T9653" s="505"/>
      <c r="U9653" s="505"/>
      <c r="V9653" s="505"/>
      <c r="W9653" s="505"/>
    </row>
    <row r="9654" spans="19:23" ht="12">
      <c r="S9654" s="505"/>
      <c r="T9654" s="505"/>
      <c r="U9654" s="505"/>
      <c r="V9654" s="505"/>
      <c r="W9654" s="505"/>
    </row>
    <row r="9655" spans="19:23" ht="12">
      <c r="S9655" s="505"/>
      <c r="T9655" s="505"/>
      <c r="U9655" s="505"/>
      <c r="V9655" s="505"/>
      <c r="W9655" s="505"/>
    </row>
    <row r="9656" spans="19:23" ht="12">
      <c r="S9656" s="505"/>
      <c r="T9656" s="505"/>
      <c r="U9656" s="505"/>
      <c r="V9656" s="505"/>
      <c r="W9656" s="505"/>
    </row>
    <row r="9657" spans="19:23" ht="12">
      <c r="S9657" s="505"/>
      <c r="T9657" s="505"/>
      <c r="U9657" s="505"/>
      <c r="V9657" s="505"/>
      <c r="W9657" s="505"/>
    </row>
    <row r="9658" spans="19:23" ht="12">
      <c r="S9658" s="505"/>
      <c r="T9658" s="505"/>
      <c r="U9658" s="505"/>
      <c r="V9658" s="505"/>
      <c r="W9658" s="505"/>
    </row>
    <row r="9659" spans="19:23" ht="12">
      <c r="S9659" s="505"/>
      <c r="T9659" s="505"/>
      <c r="U9659" s="505"/>
      <c r="V9659" s="505"/>
      <c r="W9659" s="505"/>
    </row>
    <row r="9660" spans="19:23" ht="12">
      <c r="S9660" s="505"/>
      <c r="T9660" s="505"/>
      <c r="U9660" s="505"/>
      <c r="V9660" s="505"/>
      <c r="W9660" s="505"/>
    </row>
    <row r="9661" spans="19:23" ht="12">
      <c r="S9661" s="505"/>
      <c r="T9661" s="505"/>
      <c r="U9661" s="505"/>
      <c r="V9661" s="505"/>
      <c r="W9661" s="505"/>
    </row>
    <row r="9662" spans="19:23" ht="12">
      <c r="S9662" s="505"/>
      <c r="T9662" s="505"/>
      <c r="U9662" s="505"/>
      <c r="V9662" s="505"/>
      <c r="W9662" s="505"/>
    </row>
    <row r="9663" spans="19:23" ht="12">
      <c r="S9663" s="505"/>
      <c r="T9663" s="505"/>
      <c r="U9663" s="505"/>
      <c r="V9663" s="505"/>
      <c r="W9663" s="505"/>
    </row>
    <row r="9664" spans="19:23" ht="12">
      <c r="S9664" s="505"/>
      <c r="T9664" s="505"/>
      <c r="U9664" s="505"/>
      <c r="V9664" s="505"/>
      <c r="W9664" s="505"/>
    </row>
    <row r="9665" spans="19:23" ht="12">
      <c r="S9665" s="505"/>
      <c r="T9665" s="505"/>
      <c r="U9665" s="505"/>
      <c r="V9665" s="505"/>
      <c r="W9665" s="505"/>
    </row>
    <row r="9666" spans="19:23" ht="12">
      <c r="S9666" s="505"/>
      <c r="T9666" s="505"/>
      <c r="U9666" s="505"/>
      <c r="V9666" s="505"/>
      <c r="W9666" s="505"/>
    </row>
    <row r="9667" spans="19:23" ht="12">
      <c r="S9667" s="505"/>
      <c r="T9667" s="505"/>
      <c r="U9667" s="505"/>
      <c r="V9667" s="505"/>
      <c r="W9667" s="505"/>
    </row>
    <row r="9668" spans="19:23" ht="12">
      <c r="S9668" s="505"/>
      <c r="T9668" s="505"/>
      <c r="U9668" s="505"/>
      <c r="V9668" s="505"/>
      <c r="W9668" s="505"/>
    </row>
    <row r="9669" spans="19:23" ht="12">
      <c r="S9669" s="505"/>
      <c r="T9669" s="505"/>
      <c r="U9669" s="505"/>
      <c r="V9669" s="505"/>
      <c r="W9669" s="505"/>
    </row>
    <row r="9670" spans="19:23" ht="12">
      <c r="S9670" s="505"/>
      <c r="T9670" s="505"/>
      <c r="U9670" s="505"/>
      <c r="V9670" s="505"/>
      <c r="W9670" s="505"/>
    </row>
    <row r="9671" spans="19:23" ht="12">
      <c r="S9671" s="505"/>
      <c r="T9671" s="505"/>
      <c r="U9671" s="505"/>
      <c r="V9671" s="505"/>
      <c r="W9671" s="505"/>
    </row>
    <row r="9672" spans="19:23" ht="12">
      <c r="S9672" s="505"/>
      <c r="T9672" s="505"/>
      <c r="U9672" s="505"/>
      <c r="V9672" s="505"/>
      <c r="W9672" s="505"/>
    </row>
    <row r="9673" spans="19:23" ht="12">
      <c r="S9673" s="505"/>
      <c r="T9673" s="505"/>
      <c r="U9673" s="505"/>
      <c r="V9673" s="505"/>
      <c r="W9673" s="505"/>
    </row>
    <row r="9674" spans="19:23" ht="12">
      <c r="S9674" s="505"/>
      <c r="T9674" s="505"/>
      <c r="U9674" s="505"/>
      <c r="V9674" s="505"/>
      <c r="W9674" s="505"/>
    </row>
    <row r="9675" spans="19:23" ht="12">
      <c r="S9675" s="505"/>
      <c r="T9675" s="505"/>
      <c r="U9675" s="505"/>
      <c r="V9675" s="505"/>
      <c r="W9675" s="505"/>
    </row>
    <row r="9676" spans="19:23" ht="12">
      <c r="S9676" s="505"/>
      <c r="T9676" s="505"/>
      <c r="U9676" s="505"/>
      <c r="V9676" s="505"/>
      <c r="W9676" s="505"/>
    </row>
    <row r="9677" spans="19:23" ht="12">
      <c r="S9677" s="505"/>
      <c r="T9677" s="505"/>
      <c r="U9677" s="505"/>
      <c r="V9677" s="505"/>
      <c r="W9677" s="505"/>
    </row>
    <row r="9678" spans="19:23" ht="12">
      <c r="S9678" s="505"/>
      <c r="T9678" s="505"/>
      <c r="U9678" s="505"/>
      <c r="V9678" s="505"/>
      <c r="W9678" s="505"/>
    </row>
    <row r="9679" spans="19:23" ht="12">
      <c r="S9679" s="505"/>
      <c r="T9679" s="505"/>
      <c r="U9679" s="505"/>
      <c r="V9679" s="505"/>
      <c r="W9679" s="505"/>
    </row>
    <row r="9680" spans="19:23" ht="12">
      <c r="S9680" s="505"/>
      <c r="T9680" s="505"/>
      <c r="U9680" s="505"/>
      <c r="V9680" s="505"/>
      <c r="W9680" s="505"/>
    </row>
    <row r="9681" spans="19:23" ht="12">
      <c r="S9681" s="505"/>
      <c r="T9681" s="505"/>
      <c r="U9681" s="505"/>
      <c r="V9681" s="505"/>
      <c r="W9681" s="505"/>
    </row>
    <row r="9682" spans="19:23" ht="12">
      <c r="S9682" s="505"/>
      <c r="T9682" s="505"/>
      <c r="U9682" s="505"/>
      <c r="V9682" s="505"/>
      <c r="W9682" s="505"/>
    </row>
    <row r="9683" spans="19:23" ht="12">
      <c r="S9683" s="505"/>
      <c r="T9683" s="505"/>
      <c r="U9683" s="505"/>
      <c r="V9683" s="505"/>
      <c r="W9683" s="505"/>
    </row>
    <row r="9684" spans="19:23" ht="12">
      <c r="S9684" s="505"/>
      <c r="T9684" s="505"/>
      <c r="U9684" s="505"/>
      <c r="V9684" s="505"/>
      <c r="W9684" s="505"/>
    </row>
    <row r="9685" spans="19:23" ht="12">
      <c r="S9685" s="505"/>
      <c r="T9685" s="505"/>
      <c r="U9685" s="505"/>
      <c r="V9685" s="505"/>
      <c r="W9685" s="505"/>
    </row>
    <row r="9686" spans="19:23" ht="12">
      <c r="S9686" s="505"/>
      <c r="T9686" s="505"/>
      <c r="U9686" s="505"/>
      <c r="V9686" s="505"/>
      <c r="W9686" s="505"/>
    </row>
    <row r="9687" spans="19:23" ht="12">
      <c r="S9687" s="505"/>
      <c r="T9687" s="505"/>
      <c r="U9687" s="505"/>
      <c r="V9687" s="505"/>
      <c r="W9687" s="505"/>
    </row>
    <row r="9688" spans="19:23" ht="12">
      <c r="S9688" s="505"/>
      <c r="T9688" s="505"/>
      <c r="U9688" s="505"/>
      <c r="V9688" s="505"/>
      <c r="W9688" s="505"/>
    </row>
    <row r="9689" spans="19:23" ht="12">
      <c r="S9689" s="505"/>
      <c r="T9689" s="505"/>
      <c r="U9689" s="505"/>
      <c r="V9689" s="505"/>
      <c r="W9689" s="505"/>
    </row>
    <row r="9690" spans="19:23" ht="12">
      <c r="S9690" s="505"/>
      <c r="T9690" s="505"/>
      <c r="U9690" s="505"/>
      <c r="V9690" s="505"/>
      <c r="W9690" s="505"/>
    </row>
    <row r="9691" spans="19:23" ht="12">
      <c r="S9691" s="505"/>
      <c r="T9691" s="505"/>
      <c r="U9691" s="505"/>
      <c r="V9691" s="505"/>
      <c r="W9691" s="505"/>
    </row>
    <row r="9692" spans="19:23" ht="12">
      <c r="S9692" s="505"/>
      <c r="T9692" s="505"/>
      <c r="U9692" s="505"/>
      <c r="V9692" s="505"/>
      <c r="W9692" s="505"/>
    </row>
    <row r="9693" spans="19:23" ht="12">
      <c r="S9693" s="505"/>
      <c r="T9693" s="505"/>
      <c r="U9693" s="505"/>
      <c r="V9693" s="505"/>
      <c r="W9693" s="505"/>
    </row>
    <row r="9694" spans="19:23" ht="12">
      <c r="S9694" s="505"/>
      <c r="T9694" s="505"/>
      <c r="U9694" s="505"/>
      <c r="V9694" s="505"/>
      <c r="W9694" s="505"/>
    </row>
    <row r="9695" spans="19:23" ht="12">
      <c r="S9695" s="505"/>
      <c r="T9695" s="505"/>
      <c r="U9695" s="505"/>
      <c r="V9695" s="505"/>
      <c r="W9695" s="505"/>
    </row>
    <row r="9696" spans="19:23" ht="12">
      <c r="S9696" s="505"/>
      <c r="T9696" s="505"/>
      <c r="U9696" s="505"/>
      <c r="V9696" s="505"/>
      <c r="W9696" s="505"/>
    </row>
    <row r="9697" spans="19:23" ht="12">
      <c r="S9697" s="505"/>
      <c r="T9697" s="505"/>
      <c r="U9697" s="505"/>
      <c r="V9697" s="505"/>
      <c r="W9697" s="505"/>
    </row>
    <row r="9698" spans="19:23" ht="12">
      <c r="S9698" s="505"/>
      <c r="T9698" s="505"/>
      <c r="U9698" s="505"/>
      <c r="V9698" s="505"/>
      <c r="W9698" s="505"/>
    </row>
    <row r="9699" spans="19:23" ht="12">
      <c r="S9699" s="505"/>
      <c r="T9699" s="505"/>
      <c r="U9699" s="505"/>
      <c r="V9699" s="505"/>
      <c r="W9699" s="505"/>
    </row>
    <row r="9700" spans="19:23" ht="12">
      <c r="S9700" s="505"/>
      <c r="T9700" s="505"/>
      <c r="U9700" s="505"/>
      <c r="V9700" s="505"/>
      <c r="W9700" s="505"/>
    </row>
    <row r="9701" spans="19:23" ht="12">
      <c r="S9701" s="505"/>
      <c r="T9701" s="505"/>
      <c r="U9701" s="505"/>
      <c r="V9701" s="505"/>
      <c r="W9701" s="505"/>
    </row>
    <row r="9702" spans="19:23" ht="12">
      <c r="S9702" s="505"/>
      <c r="T9702" s="505"/>
      <c r="U9702" s="505"/>
      <c r="V9702" s="505"/>
      <c r="W9702" s="505"/>
    </row>
    <row r="9703" spans="19:23" ht="12">
      <c r="S9703" s="505"/>
      <c r="T9703" s="505"/>
      <c r="U9703" s="505"/>
      <c r="V9703" s="505"/>
      <c r="W9703" s="505"/>
    </row>
    <row r="9704" spans="19:23" ht="12">
      <c r="S9704" s="505"/>
      <c r="T9704" s="505"/>
      <c r="U9704" s="505"/>
      <c r="V9704" s="505"/>
      <c r="W9704" s="505"/>
    </row>
    <row r="9705" spans="19:23" ht="12">
      <c r="S9705" s="505"/>
      <c r="T9705" s="505"/>
      <c r="U9705" s="505"/>
      <c r="V9705" s="505"/>
      <c r="W9705" s="505"/>
    </row>
    <row r="9706" spans="19:23" ht="12">
      <c r="S9706" s="505"/>
      <c r="T9706" s="505"/>
      <c r="U9706" s="505"/>
      <c r="V9706" s="505"/>
      <c r="W9706" s="505"/>
    </row>
    <row r="9707" spans="19:23" ht="12">
      <c r="S9707" s="505"/>
      <c r="T9707" s="505"/>
      <c r="U9707" s="505"/>
      <c r="V9707" s="505"/>
      <c r="W9707" s="505"/>
    </row>
    <row r="9708" spans="19:23" ht="12">
      <c r="S9708" s="505"/>
      <c r="T9708" s="505"/>
      <c r="U9708" s="505"/>
      <c r="V9708" s="505"/>
      <c r="W9708" s="505"/>
    </row>
    <row r="9709" spans="19:23" ht="12">
      <c r="S9709" s="505"/>
      <c r="T9709" s="505"/>
      <c r="U9709" s="505"/>
      <c r="V9709" s="505"/>
      <c r="W9709" s="505"/>
    </row>
    <row r="9710" spans="19:23" ht="12">
      <c r="S9710" s="505"/>
      <c r="T9710" s="505"/>
      <c r="U9710" s="505"/>
      <c r="V9710" s="505"/>
      <c r="W9710" s="505"/>
    </row>
    <row r="9711" spans="19:23" ht="12">
      <c r="S9711" s="505"/>
      <c r="T9711" s="505"/>
      <c r="U9711" s="505"/>
      <c r="V9711" s="505"/>
      <c r="W9711" s="505"/>
    </row>
    <row r="9712" spans="19:23" ht="12">
      <c r="S9712" s="505"/>
      <c r="T9712" s="505"/>
      <c r="U9712" s="505"/>
      <c r="V9712" s="505"/>
      <c r="W9712" s="505"/>
    </row>
    <row r="9713" spans="19:23" ht="12">
      <c r="S9713" s="505"/>
      <c r="T9713" s="505"/>
      <c r="U9713" s="505"/>
      <c r="V9713" s="505"/>
      <c r="W9713" s="505"/>
    </row>
    <row r="9714" spans="19:23" ht="12">
      <c r="S9714" s="505"/>
      <c r="T9714" s="505"/>
      <c r="U9714" s="505"/>
      <c r="V9714" s="505"/>
      <c r="W9714" s="505"/>
    </row>
    <row r="9715" spans="19:23" ht="12">
      <c r="S9715" s="505"/>
      <c r="T9715" s="505"/>
      <c r="U9715" s="505"/>
      <c r="V9715" s="505"/>
      <c r="W9715" s="505"/>
    </row>
    <row r="9716" spans="19:23" ht="12">
      <c r="S9716" s="505"/>
      <c r="T9716" s="505"/>
      <c r="U9716" s="505"/>
      <c r="V9716" s="505"/>
      <c r="W9716" s="505"/>
    </row>
    <row r="9717" spans="19:23" ht="12">
      <c r="S9717" s="505"/>
      <c r="T9717" s="505"/>
      <c r="U9717" s="505"/>
      <c r="V9717" s="505"/>
      <c r="W9717" s="505"/>
    </row>
    <row r="9718" spans="19:23" ht="12">
      <c r="S9718" s="505"/>
      <c r="T9718" s="505"/>
      <c r="U9718" s="505"/>
      <c r="V9718" s="505"/>
      <c r="W9718" s="505"/>
    </row>
    <row r="9719" spans="19:23" ht="12">
      <c r="S9719" s="505"/>
      <c r="T9719" s="505"/>
      <c r="U9719" s="505"/>
      <c r="V9719" s="505"/>
      <c r="W9719" s="505"/>
    </row>
    <row r="9720" spans="19:23" ht="12">
      <c r="S9720" s="505"/>
      <c r="T9720" s="505"/>
      <c r="U9720" s="505"/>
      <c r="V9720" s="505"/>
      <c r="W9720" s="505"/>
    </row>
    <row r="9721" spans="19:23" ht="12">
      <c r="S9721" s="505"/>
      <c r="T9721" s="505"/>
      <c r="U9721" s="505"/>
      <c r="V9721" s="505"/>
      <c r="W9721" s="505"/>
    </row>
    <row r="9722" spans="19:23" ht="12">
      <c r="S9722" s="505"/>
      <c r="T9722" s="505"/>
      <c r="U9722" s="505"/>
      <c r="V9722" s="505"/>
      <c r="W9722" s="505"/>
    </row>
    <row r="9723" spans="19:23" ht="12">
      <c r="S9723" s="505"/>
      <c r="T9723" s="505"/>
      <c r="U9723" s="505"/>
      <c r="V9723" s="505"/>
      <c r="W9723" s="505"/>
    </row>
    <row r="9724" spans="19:23" ht="12">
      <c r="S9724" s="505"/>
      <c r="T9724" s="505"/>
      <c r="U9724" s="505"/>
      <c r="V9724" s="505"/>
      <c r="W9724" s="505"/>
    </row>
    <row r="9725" spans="19:23" ht="12">
      <c r="S9725" s="505"/>
      <c r="T9725" s="505"/>
      <c r="U9725" s="505"/>
      <c r="V9725" s="505"/>
      <c r="W9725" s="505"/>
    </row>
    <row r="9726" spans="19:23" ht="12">
      <c r="S9726" s="505"/>
      <c r="T9726" s="505"/>
      <c r="U9726" s="505"/>
      <c r="V9726" s="505"/>
      <c r="W9726" s="505"/>
    </row>
    <row r="9727" spans="19:23" ht="12">
      <c r="S9727" s="505"/>
      <c r="T9727" s="505"/>
      <c r="U9727" s="505"/>
      <c r="V9727" s="505"/>
      <c r="W9727" s="505"/>
    </row>
    <row r="9728" spans="19:23" ht="12">
      <c r="S9728" s="505"/>
      <c r="T9728" s="505"/>
      <c r="U9728" s="505"/>
      <c r="V9728" s="505"/>
      <c r="W9728" s="505"/>
    </row>
    <row r="9729" spans="19:23" ht="12">
      <c r="S9729" s="505"/>
      <c r="T9729" s="505"/>
      <c r="U9729" s="505"/>
      <c r="V9729" s="505"/>
      <c r="W9729" s="505"/>
    </row>
    <row r="9730" spans="19:23" ht="12">
      <c r="S9730" s="505"/>
      <c r="T9730" s="505"/>
      <c r="U9730" s="505"/>
      <c r="V9730" s="505"/>
      <c r="W9730" s="505"/>
    </row>
    <row r="9731" spans="19:23" ht="12">
      <c r="S9731" s="505"/>
      <c r="T9731" s="505"/>
      <c r="U9731" s="505"/>
      <c r="V9731" s="505"/>
      <c r="W9731" s="505"/>
    </row>
    <row r="9732" spans="19:23" ht="12">
      <c r="S9732" s="505"/>
      <c r="T9732" s="505"/>
      <c r="U9732" s="505"/>
      <c r="V9732" s="505"/>
      <c r="W9732" s="505"/>
    </row>
    <row r="9733" spans="19:23" ht="12">
      <c r="S9733" s="505"/>
      <c r="T9733" s="505"/>
      <c r="U9733" s="505"/>
      <c r="V9733" s="505"/>
      <c r="W9733" s="505"/>
    </row>
    <row r="9734" spans="19:23" ht="12">
      <c r="S9734" s="505"/>
      <c r="T9734" s="505"/>
      <c r="U9734" s="505"/>
      <c r="V9734" s="505"/>
      <c r="W9734" s="505"/>
    </row>
    <row r="9735" spans="19:23" ht="12">
      <c r="S9735" s="505"/>
      <c r="T9735" s="505"/>
      <c r="U9735" s="505"/>
      <c r="V9735" s="505"/>
      <c r="W9735" s="505"/>
    </row>
    <row r="9736" spans="19:23" ht="12">
      <c r="S9736" s="505"/>
      <c r="T9736" s="505"/>
      <c r="U9736" s="505"/>
      <c r="V9736" s="505"/>
      <c r="W9736" s="505"/>
    </row>
    <row r="9737" spans="19:23" ht="12">
      <c r="S9737" s="505"/>
      <c r="T9737" s="505"/>
      <c r="U9737" s="505"/>
      <c r="V9737" s="505"/>
      <c r="W9737" s="505"/>
    </row>
    <row r="9738" spans="19:23" ht="12">
      <c r="S9738" s="505"/>
      <c r="T9738" s="505"/>
      <c r="U9738" s="505"/>
      <c r="V9738" s="505"/>
      <c r="W9738" s="505"/>
    </row>
    <row r="9739" spans="19:23" ht="12">
      <c r="S9739" s="505"/>
      <c r="T9739" s="505"/>
      <c r="U9739" s="505"/>
      <c r="V9739" s="505"/>
      <c r="W9739" s="505"/>
    </row>
    <row r="9740" spans="19:23" ht="12">
      <c r="S9740" s="505"/>
      <c r="T9740" s="505"/>
      <c r="U9740" s="505"/>
      <c r="V9740" s="505"/>
      <c r="W9740" s="505"/>
    </row>
    <row r="9741" spans="19:23" ht="12">
      <c r="S9741" s="505"/>
      <c r="T9741" s="505"/>
      <c r="U9741" s="505"/>
      <c r="V9741" s="505"/>
      <c r="W9741" s="505"/>
    </row>
    <row r="9742" spans="19:23" ht="12">
      <c r="S9742" s="505"/>
      <c r="T9742" s="505"/>
      <c r="U9742" s="505"/>
      <c r="V9742" s="505"/>
      <c r="W9742" s="505"/>
    </row>
    <row r="9743" spans="19:23" ht="12">
      <c r="S9743" s="505"/>
      <c r="T9743" s="505"/>
      <c r="U9743" s="505"/>
      <c r="V9743" s="505"/>
      <c r="W9743" s="505"/>
    </row>
    <row r="9744" spans="19:23" ht="12">
      <c r="S9744" s="505"/>
      <c r="T9744" s="505"/>
      <c r="U9744" s="505"/>
      <c r="V9744" s="505"/>
      <c r="W9744" s="505"/>
    </row>
    <row r="9745" spans="19:23" ht="12">
      <c r="S9745" s="505"/>
      <c r="T9745" s="505"/>
      <c r="U9745" s="505"/>
      <c r="V9745" s="505"/>
      <c r="W9745" s="505"/>
    </row>
    <row r="9746" spans="19:23" ht="12">
      <c r="S9746" s="505"/>
      <c r="T9746" s="505"/>
      <c r="U9746" s="505"/>
      <c r="V9746" s="505"/>
      <c r="W9746" s="505"/>
    </row>
    <row r="9747" spans="19:23" ht="12">
      <c r="S9747" s="505"/>
      <c r="T9747" s="505"/>
      <c r="U9747" s="505"/>
      <c r="V9747" s="505"/>
      <c r="W9747" s="505"/>
    </row>
    <row r="9748" spans="19:23" ht="12">
      <c r="S9748" s="505"/>
      <c r="T9748" s="505"/>
      <c r="U9748" s="505"/>
      <c r="V9748" s="505"/>
      <c r="W9748" s="505"/>
    </row>
    <row r="9749" spans="19:23" ht="12">
      <c r="S9749" s="505"/>
      <c r="T9749" s="505"/>
      <c r="U9749" s="505"/>
      <c r="V9749" s="505"/>
      <c r="W9749" s="505"/>
    </row>
    <row r="9750" spans="19:23" ht="12">
      <c r="S9750" s="505"/>
      <c r="T9750" s="505"/>
      <c r="U9750" s="505"/>
      <c r="V9750" s="505"/>
      <c r="W9750" s="505"/>
    </row>
    <row r="9751" spans="19:23" ht="12">
      <c r="S9751" s="505"/>
      <c r="T9751" s="505"/>
      <c r="U9751" s="505"/>
      <c r="V9751" s="505"/>
      <c r="W9751" s="505"/>
    </row>
    <row r="9752" spans="19:23" ht="12">
      <c r="S9752" s="505"/>
      <c r="T9752" s="505"/>
      <c r="U9752" s="505"/>
      <c r="V9752" s="505"/>
      <c r="W9752" s="505"/>
    </row>
    <row r="9753" spans="19:23" ht="12">
      <c r="S9753" s="505"/>
      <c r="T9753" s="505"/>
      <c r="U9753" s="505"/>
      <c r="V9753" s="505"/>
      <c r="W9753" s="505"/>
    </row>
    <row r="9754" spans="19:23" ht="12">
      <c r="S9754" s="505"/>
      <c r="T9754" s="505"/>
      <c r="U9754" s="505"/>
      <c r="V9754" s="505"/>
      <c r="W9754" s="505"/>
    </row>
    <row r="9755" spans="19:23" ht="12">
      <c r="S9755" s="505"/>
      <c r="T9755" s="505"/>
      <c r="U9755" s="505"/>
      <c r="V9755" s="505"/>
      <c r="W9755" s="505"/>
    </row>
    <row r="9756" spans="19:23" ht="12">
      <c r="S9756" s="505"/>
      <c r="T9756" s="505"/>
      <c r="U9756" s="505"/>
      <c r="V9756" s="505"/>
      <c r="W9756" s="505"/>
    </row>
    <row r="9757" spans="19:23" ht="12">
      <c r="S9757" s="505"/>
      <c r="T9757" s="505"/>
      <c r="U9757" s="505"/>
      <c r="V9757" s="505"/>
      <c r="W9757" s="505"/>
    </row>
    <row r="9758" spans="19:23" ht="12">
      <c r="S9758" s="505"/>
      <c r="T9758" s="505"/>
      <c r="U9758" s="505"/>
      <c r="V9758" s="505"/>
      <c r="W9758" s="505"/>
    </row>
    <row r="9759" spans="19:23" ht="12">
      <c r="S9759" s="505"/>
      <c r="T9759" s="505"/>
      <c r="U9759" s="505"/>
      <c r="V9759" s="505"/>
      <c r="W9759" s="505"/>
    </row>
    <row r="9760" spans="19:23" ht="12">
      <c r="S9760" s="505"/>
      <c r="T9760" s="505"/>
      <c r="U9760" s="505"/>
      <c r="V9760" s="505"/>
      <c r="W9760" s="505"/>
    </row>
    <row r="9761" spans="19:23" ht="12">
      <c r="S9761" s="505"/>
      <c r="T9761" s="505"/>
      <c r="U9761" s="505"/>
      <c r="V9761" s="505"/>
      <c r="W9761" s="505"/>
    </row>
    <row r="9762" spans="19:23" ht="12">
      <c r="S9762" s="505"/>
      <c r="T9762" s="505"/>
      <c r="U9762" s="505"/>
      <c r="V9762" s="505"/>
      <c r="W9762" s="505"/>
    </row>
    <row r="9763" spans="19:23" ht="12">
      <c r="S9763" s="505"/>
      <c r="T9763" s="505"/>
      <c r="U9763" s="505"/>
      <c r="V9763" s="505"/>
      <c r="W9763" s="505"/>
    </row>
    <row r="9764" spans="19:23" ht="12">
      <c r="S9764" s="505"/>
      <c r="T9764" s="505"/>
      <c r="U9764" s="505"/>
      <c r="V9764" s="505"/>
      <c r="W9764" s="505"/>
    </row>
    <row r="9765" spans="19:23" ht="12">
      <c r="S9765" s="505"/>
      <c r="T9765" s="505"/>
      <c r="U9765" s="505"/>
      <c r="V9765" s="505"/>
      <c r="W9765" s="505"/>
    </row>
    <row r="9766" spans="19:23" ht="12">
      <c r="S9766" s="505"/>
      <c r="T9766" s="505"/>
      <c r="U9766" s="505"/>
      <c r="V9766" s="505"/>
      <c r="W9766" s="505"/>
    </row>
    <row r="9767" spans="19:23" ht="12">
      <c r="S9767" s="505"/>
      <c r="T9767" s="505"/>
      <c r="U9767" s="505"/>
      <c r="V9767" s="505"/>
      <c r="W9767" s="505"/>
    </row>
    <row r="9768" spans="19:23" ht="12">
      <c r="S9768" s="505"/>
      <c r="T9768" s="505"/>
      <c r="U9768" s="505"/>
      <c r="V9768" s="505"/>
      <c r="W9768" s="505"/>
    </row>
    <row r="9769" spans="19:23" ht="12">
      <c r="S9769" s="505"/>
      <c r="T9769" s="505"/>
      <c r="U9769" s="505"/>
      <c r="V9769" s="505"/>
      <c r="W9769" s="505"/>
    </row>
    <row r="9770" spans="19:23" ht="12">
      <c r="S9770" s="505"/>
      <c r="T9770" s="505"/>
      <c r="U9770" s="505"/>
      <c r="V9770" s="505"/>
      <c r="W9770" s="505"/>
    </row>
    <row r="9771" spans="19:23" ht="12">
      <c r="S9771" s="505"/>
      <c r="T9771" s="505"/>
      <c r="U9771" s="505"/>
      <c r="V9771" s="505"/>
      <c r="W9771" s="505"/>
    </row>
    <row r="9772" spans="19:23" ht="12">
      <c r="S9772" s="505"/>
      <c r="T9772" s="505"/>
      <c r="U9772" s="505"/>
      <c r="V9772" s="505"/>
      <c r="W9772" s="505"/>
    </row>
    <row r="9773" spans="19:23" ht="12">
      <c r="S9773" s="505"/>
      <c r="T9773" s="505"/>
      <c r="U9773" s="505"/>
      <c r="V9773" s="505"/>
      <c r="W9773" s="505"/>
    </row>
    <row r="9774" spans="19:23" ht="12">
      <c r="S9774" s="505"/>
      <c r="T9774" s="505"/>
      <c r="U9774" s="505"/>
      <c r="V9774" s="505"/>
      <c r="W9774" s="505"/>
    </row>
    <row r="9775" spans="19:23" ht="12">
      <c r="S9775" s="505"/>
      <c r="T9775" s="505"/>
      <c r="U9775" s="505"/>
      <c r="V9775" s="505"/>
      <c r="W9775" s="505"/>
    </row>
    <row r="9776" spans="19:23" ht="12">
      <c r="S9776" s="505"/>
      <c r="T9776" s="505"/>
      <c r="U9776" s="505"/>
      <c r="V9776" s="505"/>
      <c r="W9776" s="505"/>
    </row>
    <row r="9777" spans="19:23" ht="12">
      <c r="S9777" s="505"/>
      <c r="T9777" s="505"/>
      <c r="U9777" s="505"/>
      <c r="V9777" s="505"/>
      <c r="W9777" s="505"/>
    </row>
    <row r="9778" spans="19:23" ht="12">
      <c r="S9778" s="505"/>
      <c r="T9778" s="505"/>
      <c r="U9778" s="505"/>
      <c r="V9778" s="505"/>
      <c r="W9778" s="505"/>
    </row>
    <row r="9779" spans="19:23" ht="12">
      <c r="S9779" s="505"/>
      <c r="T9779" s="505"/>
      <c r="U9779" s="505"/>
      <c r="V9779" s="505"/>
      <c r="W9779" s="505"/>
    </row>
    <row r="9780" spans="19:23" ht="12">
      <c r="S9780" s="505"/>
      <c r="T9780" s="505"/>
      <c r="U9780" s="505"/>
      <c r="V9780" s="505"/>
      <c r="W9780" s="505"/>
    </row>
    <row r="9781" spans="19:23" ht="12">
      <c r="S9781" s="505"/>
      <c r="T9781" s="505"/>
      <c r="U9781" s="505"/>
      <c r="V9781" s="505"/>
      <c r="W9781" s="505"/>
    </row>
    <row r="9782" spans="19:23" ht="12">
      <c r="S9782" s="505"/>
      <c r="T9782" s="505"/>
      <c r="U9782" s="505"/>
      <c r="V9782" s="505"/>
      <c r="W9782" s="505"/>
    </row>
    <row r="9783" spans="19:23" ht="12">
      <c r="S9783" s="505"/>
      <c r="T9783" s="505"/>
      <c r="U9783" s="505"/>
      <c r="V9783" s="505"/>
      <c r="W9783" s="505"/>
    </row>
    <row r="9784" spans="19:23" ht="12">
      <c r="S9784" s="505"/>
      <c r="T9784" s="505"/>
      <c r="U9784" s="505"/>
      <c r="V9784" s="505"/>
      <c r="W9784" s="505"/>
    </row>
    <row r="9785" spans="19:23" ht="12">
      <c r="S9785" s="505"/>
      <c r="T9785" s="505"/>
      <c r="U9785" s="505"/>
      <c r="V9785" s="505"/>
      <c r="W9785" s="505"/>
    </row>
    <row r="9786" spans="19:23" ht="12">
      <c r="S9786" s="505"/>
      <c r="T9786" s="505"/>
      <c r="U9786" s="505"/>
      <c r="V9786" s="505"/>
      <c r="W9786" s="505"/>
    </row>
    <row r="9787" spans="19:23" ht="12">
      <c r="S9787" s="505"/>
      <c r="T9787" s="505"/>
      <c r="U9787" s="505"/>
      <c r="V9787" s="505"/>
      <c r="W9787" s="505"/>
    </row>
    <row r="9788" spans="19:23" ht="12">
      <c r="S9788" s="505"/>
      <c r="T9788" s="505"/>
      <c r="U9788" s="505"/>
      <c r="V9788" s="505"/>
      <c r="W9788" s="505"/>
    </row>
    <row r="9789" spans="19:23" ht="12">
      <c r="S9789" s="505"/>
      <c r="T9789" s="505"/>
      <c r="U9789" s="505"/>
      <c r="V9789" s="505"/>
      <c r="W9789" s="505"/>
    </row>
    <row r="9790" spans="19:23" ht="12">
      <c r="S9790" s="505"/>
      <c r="T9790" s="505"/>
      <c r="U9790" s="505"/>
      <c r="V9790" s="505"/>
      <c r="W9790" s="505"/>
    </row>
    <row r="9791" spans="19:23" ht="12">
      <c r="S9791" s="505"/>
      <c r="T9791" s="505"/>
      <c r="U9791" s="505"/>
      <c r="V9791" s="505"/>
      <c r="W9791" s="505"/>
    </row>
    <row r="9792" spans="19:23" ht="12">
      <c r="S9792" s="505"/>
      <c r="T9792" s="505"/>
      <c r="U9792" s="505"/>
      <c r="V9792" s="505"/>
      <c r="W9792" s="505"/>
    </row>
    <row r="9793" spans="19:23" ht="12">
      <c r="S9793" s="505"/>
      <c r="T9793" s="505"/>
      <c r="U9793" s="505"/>
      <c r="V9793" s="505"/>
      <c r="W9793" s="505"/>
    </row>
    <row r="9794" spans="19:23" ht="12">
      <c r="S9794" s="505"/>
      <c r="T9794" s="505"/>
      <c r="U9794" s="505"/>
      <c r="V9794" s="505"/>
      <c r="W9794" s="505"/>
    </row>
    <row r="9795" spans="19:23" ht="12">
      <c r="S9795" s="505"/>
      <c r="T9795" s="505"/>
      <c r="U9795" s="505"/>
      <c r="V9795" s="505"/>
      <c r="W9795" s="505"/>
    </row>
    <row r="9796" spans="19:23" ht="12">
      <c r="S9796" s="505"/>
      <c r="T9796" s="505"/>
      <c r="U9796" s="505"/>
      <c r="V9796" s="505"/>
      <c r="W9796" s="505"/>
    </row>
    <row r="9797" spans="19:23" ht="12">
      <c r="S9797" s="505"/>
      <c r="T9797" s="505"/>
      <c r="U9797" s="505"/>
      <c r="V9797" s="505"/>
      <c r="W9797" s="505"/>
    </row>
    <row r="9798" spans="19:23" ht="12">
      <c r="S9798" s="505"/>
      <c r="T9798" s="505"/>
      <c r="U9798" s="505"/>
      <c r="V9798" s="505"/>
      <c r="W9798" s="505"/>
    </row>
    <row r="9799" spans="19:23" ht="12">
      <c r="S9799" s="505"/>
      <c r="T9799" s="505"/>
      <c r="U9799" s="505"/>
      <c r="V9799" s="505"/>
      <c r="W9799" s="505"/>
    </row>
    <row r="9800" spans="19:23" ht="12">
      <c r="S9800" s="505"/>
      <c r="T9800" s="505"/>
      <c r="U9800" s="505"/>
      <c r="V9800" s="505"/>
      <c r="W9800" s="505"/>
    </row>
    <row r="9801" spans="19:23" ht="12">
      <c r="S9801" s="505"/>
      <c r="T9801" s="505"/>
      <c r="U9801" s="505"/>
      <c r="V9801" s="505"/>
      <c r="W9801" s="505"/>
    </row>
    <row r="9802" spans="19:23" ht="12">
      <c r="S9802" s="505"/>
      <c r="T9802" s="505"/>
      <c r="U9802" s="505"/>
      <c r="V9802" s="505"/>
      <c r="W9802" s="505"/>
    </row>
    <row r="9803" spans="19:23" ht="12">
      <c r="S9803" s="505"/>
      <c r="T9803" s="505"/>
      <c r="U9803" s="505"/>
      <c r="V9803" s="505"/>
      <c r="W9803" s="505"/>
    </row>
    <row r="9804" spans="19:23" ht="12">
      <c r="S9804" s="505"/>
      <c r="T9804" s="505"/>
      <c r="U9804" s="505"/>
      <c r="V9804" s="505"/>
      <c r="W9804" s="505"/>
    </row>
    <row r="9805" spans="19:23" ht="12">
      <c r="S9805" s="505"/>
      <c r="T9805" s="505"/>
      <c r="U9805" s="505"/>
      <c r="V9805" s="505"/>
      <c r="W9805" s="505"/>
    </row>
    <row r="9806" spans="19:23" ht="12">
      <c r="S9806" s="505"/>
      <c r="T9806" s="505"/>
      <c r="U9806" s="505"/>
      <c r="V9806" s="505"/>
      <c r="W9806" s="505"/>
    </row>
    <row r="9807" spans="19:23" ht="12">
      <c r="S9807" s="505"/>
      <c r="T9807" s="505"/>
      <c r="U9807" s="505"/>
      <c r="V9807" s="505"/>
      <c r="W9807" s="505"/>
    </row>
    <row r="9808" spans="19:23" ht="12">
      <c r="S9808" s="505"/>
      <c r="T9808" s="505"/>
      <c r="U9808" s="505"/>
      <c r="V9808" s="505"/>
      <c r="W9808" s="505"/>
    </row>
    <row r="9809" spans="19:23" ht="12">
      <c r="S9809" s="505"/>
      <c r="T9809" s="505"/>
      <c r="U9809" s="505"/>
      <c r="V9809" s="505"/>
      <c r="W9809" s="505"/>
    </row>
    <row r="9810" spans="19:23" ht="12">
      <c r="S9810" s="505"/>
      <c r="T9810" s="505"/>
      <c r="U9810" s="505"/>
      <c r="V9810" s="505"/>
      <c r="W9810" s="505"/>
    </row>
    <row r="9811" spans="19:23" ht="12">
      <c r="S9811" s="505"/>
      <c r="T9811" s="505"/>
      <c r="U9811" s="505"/>
      <c r="V9811" s="505"/>
      <c r="W9811" s="505"/>
    </row>
    <row r="9812" spans="19:23" ht="12">
      <c r="S9812" s="505"/>
      <c r="T9812" s="505"/>
      <c r="U9812" s="505"/>
      <c r="V9812" s="505"/>
      <c r="W9812" s="505"/>
    </row>
    <row r="9813" spans="19:23" ht="12">
      <c r="S9813" s="505"/>
      <c r="T9813" s="505"/>
      <c r="U9813" s="505"/>
      <c r="V9813" s="505"/>
      <c r="W9813" s="505"/>
    </row>
    <row r="9814" spans="19:23" ht="12">
      <c r="S9814" s="505"/>
      <c r="T9814" s="505"/>
      <c r="U9814" s="505"/>
      <c r="V9814" s="505"/>
      <c r="W9814" s="505"/>
    </row>
    <row r="9815" spans="19:23" ht="12">
      <c r="S9815" s="505"/>
      <c r="T9815" s="505"/>
      <c r="U9815" s="505"/>
      <c r="V9815" s="505"/>
      <c r="W9815" s="505"/>
    </row>
    <row r="9816" spans="19:23" ht="12">
      <c r="S9816" s="505"/>
      <c r="T9816" s="505"/>
      <c r="U9816" s="505"/>
      <c r="V9816" s="505"/>
      <c r="W9816" s="505"/>
    </row>
    <row r="9817" spans="19:23" ht="12">
      <c r="S9817" s="505"/>
      <c r="T9817" s="505"/>
      <c r="U9817" s="505"/>
      <c r="V9817" s="505"/>
      <c r="W9817" s="505"/>
    </row>
    <row r="9818" spans="19:23" ht="12">
      <c r="S9818" s="505"/>
      <c r="T9818" s="505"/>
      <c r="U9818" s="505"/>
      <c r="V9818" s="505"/>
      <c r="W9818" s="505"/>
    </row>
    <row r="9819" spans="19:23" ht="12">
      <c r="S9819" s="505"/>
      <c r="T9819" s="505"/>
      <c r="U9819" s="505"/>
      <c r="V9819" s="505"/>
      <c r="W9819" s="505"/>
    </row>
    <row r="9820" spans="19:23" ht="12">
      <c r="S9820" s="505"/>
      <c r="T9820" s="505"/>
      <c r="U9820" s="505"/>
      <c r="V9820" s="505"/>
      <c r="W9820" s="505"/>
    </row>
    <row r="9821" spans="19:23" ht="12">
      <c r="S9821" s="505"/>
      <c r="T9821" s="505"/>
      <c r="U9821" s="505"/>
      <c r="V9821" s="505"/>
      <c r="W9821" s="505"/>
    </row>
    <row r="9822" spans="19:23" ht="12">
      <c r="S9822" s="505"/>
      <c r="T9822" s="505"/>
      <c r="U9822" s="505"/>
      <c r="V9822" s="505"/>
      <c r="W9822" s="505"/>
    </row>
    <row r="9823" spans="19:23" ht="12">
      <c r="S9823" s="505"/>
      <c r="T9823" s="505"/>
      <c r="U9823" s="505"/>
      <c r="V9823" s="505"/>
      <c r="W9823" s="505"/>
    </row>
    <row r="9824" spans="19:23" ht="12">
      <c r="S9824" s="505"/>
      <c r="T9824" s="505"/>
      <c r="U9824" s="505"/>
      <c r="V9824" s="505"/>
      <c r="W9824" s="505"/>
    </row>
    <row r="9825" spans="19:23" ht="12">
      <c r="S9825" s="505"/>
      <c r="T9825" s="505"/>
      <c r="U9825" s="505"/>
      <c r="V9825" s="505"/>
      <c r="W9825" s="505"/>
    </row>
    <row r="9826" spans="19:23" ht="12">
      <c r="S9826" s="505"/>
      <c r="T9826" s="505"/>
      <c r="U9826" s="505"/>
      <c r="V9826" s="505"/>
      <c r="W9826" s="505"/>
    </row>
    <row r="9827" spans="19:23" ht="12">
      <c r="S9827" s="505"/>
      <c r="T9827" s="505"/>
      <c r="U9827" s="505"/>
      <c r="V9827" s="505"/>
      <c r="W9827" s="505"/>
    </row>
    <row r="9828" spans="19:23" ht="12">
      <c r="S9828" s="505"/>
      <c r="T9828" s="505"/>
      <c r="U9828" s="505"/>
      <c r="V9828" s="505"/>
      <c r="W9828" s="505"/>
    </row>
    <row r="9829" spans="19:23" ht="12">
      <c r="S9829" s="505"/>
      <c r="T9829" s="505"/>
      <c r="U9829" s="505"/>
      <c r="V9829" s="505"/>
      <c r="W9829" s="505"/>
    </row>
    <row r="9830" spans="19:23" ht="12">
      <c r="S9830" s="505"/>
      <c r="T9830" s="505"/>
      <c r="U9830" s="505"/>
      <c r="V9830" s="505"/>
      <c r="W9830" s="505"/>
    </row>
    <row r="9831" spans="19:23" ht="12">
      <c r="S9831" s="505"/>
      <c r="T9831" s="505"/>
      <c r="U9831" s="505"/>
      <c r="V9831" s="505"/>
      <c r="W9831" s="505"/>
    </row>
    <row r="9832" spans="19:23" ht="12">
      <c r="S9832" s="505"/>
      <c r="T9832" s="505"/>
      <c r="U9832" s="505"/>
      <c r="V9832" s="505"/>
      <c r="W9832" s="505"/>
    </row>
    <row r="9833" spans="19:23" ht="12">
      <c r="S9833" s="505"/>
      <c r="T9833" s="505"/>
      <c r="U9833" s="505"/>
      <c r="V9833" s="505"/>
      <c r="W9833" s="505"/>
    </row>
    <row r="9834" spans="19:23" ht="12">
      <c r="S9834" s="505"/>
      <c r="T9834" s="505"/>
      <c r="U9834" s="505"/>
      <c r="V9834" s="505"/>
      <c r="W9834" s="505"/>
    </row>
    <row r="9835" spans="19:23" ht="12">
      <c r="S9835" s="505"/>
      <c r="T9835" s="505"/>
      <c r="U9835" s="505"/>
      <c r="V9835" s="505"/>
      <c r="W9835" s="505"/>
    </row>
    <row r="9836" spans="19:23" ht="12">
      <c r="S9836" s="505"/>
      <c r="T9836" s="505"/>
      <c r="U9836" s="505"/>
      <c r="V9836" s="505"/>
      <c r="W9836" s="505"/>
    </row>
    <row r="9837" spans="19:23" ht="12">
      <c r="S9837" s="505"/>
      <c r="T9837" s="505"/>
      <c r="U9837" s="505"/>
      <c r="V9837" s="505"/>
      <c r="W9837" s="505"/>
    </row>
    <row r="9838" spans="19:23" ht="12">
      <c r="S9838" s="505"/>
      <c r="T9838" s="505"/>
      <c r="U9838" s="505"/>
      <c r="V9838" s="505"/>
      <c r="W9838" s="505"/>
    </row>
    <row r="9839" spans="19:23" ht="12">
      <c r="S9839" s="505"/>
      <c r="T9839" s="505"/>
      <c r="U9839" s="505"/>
      <c r="V9839" s="505"/>
      <c r="W9839" s="505"/>
    </row>
    <row r="9840" spans="19:23" ht="12">
      <c r="S9840" s="505"/>
      <c r="T9840" s="505"/>
      <c r="U9840" s="505"/>
      <c r="V9840" s="505"/>
      <c r="W9840" s="505"/>
    </row>
    <row r="9841" spans="19:23" ht="12">
      <c r="S9841" s="505"/>
      <c r="T9841" s="505"/>
      <c r="U9841" s="505"/>
      <c r="V9841" s="505"/>
      <c r="W9841" s="505"/>
    </row>
    <row r="9842" spans="19:23" ht="12">
      <c r="S9842" s="505"/>
      <c r="T9842" s="505"/>
      <c r="U9842" s="505"/>
      <c r="V9842" s="505"/>
      <c r="W9842" s="505"/>
    </row>
    <row r="9843" spans="19:23" ht="12">
      <c r="S9843" s="505"/>
      <c r="T9843" s="505"/>
      <c r="U9843" s="505"/>
      <c r="V9843" s="505"/>
      <c r="W9843" s="505"/>
    </row>
    <row r="9844" spans="19:23" ht="12">
      <c r="S9844" s="505"/>
      <c r="T9844" s="505"/>
      <c r="U9844" s="505"/>
      <c r="V9844" s="505"/>
      <c r="W9844" s="505"/>
    </row>
    <row r="9845" spans="19:23" ht="12">
      <c r="S9845" s="505"/>
      <c r="T9845" s="505"/>
      <c r="U9845" s="505"/>
      <c r="V9845" s="505"/>
      <c r="W9845" s="505"/>
    </row>
    <row r="9846" spans="19:23" ht="12">
      <c r="S9846" s="505"/>
      <c r="T9846" s="505"/>
      <c r="U9846" s="505"/>
      <c r="V9846" s="505"/>
      <c r="W9846" s="505"/>
    </row>
    <row r="9847" spans="19:23" ht="12">
      <c r="S9847" s="505"/>
      <c r="T9847" s="505"/>
      <c r="U9847" s="505"/>
      <c r="V9847" s="505"/>
      <c r="W9847" s="505"/>
    </row>
    <row r="9848" spans="19:23" ht="12">
      <c r="S9848" s="505"/>
      <c r="T9848" s="505"/>
      <c r="U9848" s="505"/>
      <c r="V9848" s="505"/>
      <c r="W9848" s="505"/>
    </row>
    <row r="9849" spans="19:23" ht="12">
      <c r="S9849" s="505"/>
      <c r="T9849" s="505"/>
      <c r="U9849" s="505"/>
      <c r="V9849" s="505"/>
      <c r="W9849" s="505"/>
    </row>
    <row r="9850" spans="19:23" ht="12">
      <c r="S9850" s="505"/>
      <c r="T9850" s="505"/>
      <c r="U9850" s="505"/>
      <c r="V9850" s="505"/>
      <c r="W9850" s="505"/>
    </row>
    <row r="9851" spans="19:23" ht="12">
      <c r="S9851" s="505"/>
      <c r="T9851" s="505"/>
      <c r="U9851" s="505"/>
      <c r="V9851" s="505"/>
      <c r="W9851" s="505"/>
    </row>
    <row r="9852" spans="19:23" ht="12">
      <c r="S9852" s="505"/>
      <c r="T9852" s="505"/>
      <c r="U9852" s="505"/>
      <c r="V9852" s="505"/>
      <c r="W9852" s="505"/>
    </row>
    <row r="9853" spans="19:23" ht="12">
      <c r="S9853" s="505"/>
      <c r="T9853" s="505"/>
      <c r="U9853" s="505"/>
      <c r="V9853" s="505"/>
      <c r="W9853" s="505"/>
    </row>
    <row r="9854" spans="19:23" ht="12">
      <c r="S9854" s="505"/>
      <c r="T9854" s="505"/>
      <c r="U9854" s="505"/>
      <c r="V9854" s="505"/>
      <c r="W9854" s="505"/>
    </row>
    <row r="9855" spans="19:23" ht="12">
      <c r="S9855" s="505"/>
      <c r="T9855" s="505"/>
      <c r="U9855" s="505"/>
      <c r="V9855" s="505"/>
      <c r="W9855" s="505"/>
    </row>
    <row r="9856" spans="19:23" ht="12">
      <c r="S9856" s="505"/>
      <c r="T9856" s="505"/>
      <c r="U9856" s="505"/>
      <c r="V9856" s="505"/>
      <c r="W9856" s="505"/>
    </row>
    <row r="9857" spans="19:23" ht="12">
      <c r="S9857" s="505"/>
      <c r="T9857" s="505"/>
      <c r="U9857" s="505"/>
      <c r="V9857" s="505"/>
      <c r="W9857" s="505"/>
    </row>
    <row r="9858" spans="19:23" ht="12">
      <c r="S9858" s="505"/>
      <c r="T9858" s="505"/>
      <c r="U9858" s="505"/>
      <c r="V9858" s="505"/>
      <c r="W9858" s="505"/>
    </row>
    <row r="9859" spans="19:23" ht="12">
      <c r="S9859" s="505"/>
      <c r="T9859" s="505"/>
      <c r="U9859" s="505"/>
      <c r="V9859" s="505"/>
      <c r="W9859" s="505"/>
    </row>
    <row r="9860" spans="19:23" ht="12">
      <c r="S9860" s="505"/>
      <c r="T9860" s="505"/>
      <c r="U9860" s="505"/>
      <c r="V9860" s="505"/>
      <c r="W9860" s="505"/>
    </row>
    <row r="9861" spans="19:23" ht="12">
      <c r="S9861" s="505"/>
      <c r="T9861" s="505"/>
      <c r="U9861" s="505"/>
      <c r="V9861" s="505"/>
      <c r="W9861" s="505"/>
    </row>
    <row r="9862" spans="19:23" ht="12">
      <c r="S9862" s="505"/>
      <c r="T9862" s="505"/>
      <c r="U9862" s="505"/>
      <c r="V9862" s="505"/>
      <c r="W9862" s="505"/>
    </row>
    <row r="9863" spans="19:23" ht="12">
      <c r="S9863" s="505"/>
      <c r="T9863" s="505"/>
      <c r="U9863" s="505"/>
      <c r="V9863" s="505"/>
      <c r="W9863" s="505"/>
    </row>
    <row r="9864" spans="19:23" ht="12">
      <c r="S9864" s="505"/>
      <c r="T9864" s="505"/>
      <c r="U9864" s="505"/>
      <c r="V9864" s="505"/>
      <c r="W9864" s="505"/>
    </row>
    <row r="9865" spans="19:23" ht="12">
      <c r="S9865" s="505"/>
      <c r="T9865" s="505"/>
      <c r="U9865" s="505"/>
      <c r="V9865" s="505"/>
      <c r="W9865" s="505"/>
    </row>
    <row r="9866" spans="19:23" ht="12">
      <c r="S9866" s="505"/>
      <c r="T9866" s="505"/>
      <c r="U9866" s="505"/>
      <c r="V9866" s="505"/>
      <c r="W9866" s="505"/>
    </row>
    <row r="9867" spans="19:23" ht="12">
      <c r="S9867" s="505"/>
      <c r="T9867" s="505"/>
      <c r="U9867" s="505"/>
      <c r="V9867" s="505"/>
      <c r="W9867" s="505"/>
    </row>
    <row r="9868" spans="19:23" ht="12">
      <c r="S9868" s="505"/>
      <c r="T9868" s="505"/>
      <c r="U9868" s="505"/>
      <c r="V9868" s="505"/>
      <c r="W9868" s="505"/>
    </row>
    <row r="9869" spans="19:23" ht="12">
      <c r="S9869" s="505"/>
      <c r="T9869" s="505"/>
      <c r="U9869" s="505"/>
      <c r="V9869" s="505"/>
      <c r="W9869" s="505"/>
    </row>
    <row r="9870" spans="19:23" ht="12">
      <c r="S9870" s="505"/>
      <c r="T9870" s="505"/>
      <c r="U9870" s="505"/>
      <c r="V9870" s="505"/>
      <c r="W9870" s="505"/>
    </row>
    <row r="9871" spans="19:23" ht="12">
      <c r="S9871" s="505"/>
      <c r="T9871" s="505"/>
      <c r="U9871" s="505"/>
      <c r="V9871" s="505"/>
      <c r="W9871" s="505"/>
    </row>
    <row r="9872" spans="19:23" ht="12">
      <c r="S9872" s="505"/>
      <c r="T9872" s="505"/>
      <c r="U9872" s="505"/>
      <c r="V9872" s="505"/>
      <c r="W9872" s="505"/>
    </row>
    <row r="9873" spans="19:23" ht="12">
      <c r="S9873" s="505"/>
      <c r="T9873" s="505"/>
      <c r="U9873" s="505"/>
      <c r="V9873" s="505"/>
      <c r="W9873" s="505"/>
    </row>
    <row r="9874" spans="19:23" ht="12">
      <c r="S9874" s="505"/>
      <c r="T9874" s="505"/>
      <c r="U9874" s="505"/>
      <c r="V9874" s="505"/>
      <c r="W9874" s="505"/>
    </row>
    <row r="9875" spans="19:23" ht="12">
      <c r="S9875" s="505"/>
      <c r="T9875" s="505"/>
      <c r="U9875" s="505"/>
      <c r="V9875" s="505"/>
      <c r="W9875" s="505"/>
    </row>
    <row r="9876" spans="19:23" ht="12">
      <c r="S9876" s="505"/>
      <c r="T9876" s="505"/>
      <c r="U9876" s="505"/>
      <c r="V9876" s="505"/>
      <c r="W9876" s="505"/>
    </row>
    <row r="9877" spans="19:23" ht="12">
      <c r="S9877" s="505"/>
      <c r="T9877" s="505"/>
      <c r="U9877" s="505"/>
      <c r="V9877" s="505"/>
      <c r="W9877" s="505"/>
    </row>
    <row r="9878" spans="19:23" ht="12">
      <c r="S9878" s="505"/>
      <c r="T9878" s="505"/>
      <c r="U9878" s="505"/>
      <c r="V9878" s="505"/>
      <c r="W9878" s="505"/>
    </row>
    <row r="9879" spans="19:23" ht="12">
      <c r="S9879" s="505"/>
      <c r="T9879" s="505"/>
      <c r="U9879" s="505"/>
      <c r="V9879" s="505"/>
      <c r="W9879" s="505"/>
    </row>
    <row r="9880" spans="19:23" ht="12">
      <c r="S9880" s="505"/>
      <c r="T9880" s="505"/>
      <c r="U9880" s="505"/>
      <c r="V9880" s="505"/>
      <c r="W9880" s="505"/>
    </row>
    <row r="9881" spans="19:23" ht="12">
      <c r="S9881" s="505"/>
      <c r="T9881" s="505"/>
      <c r="U9881" s="505"/>
      <c r="V9881" s="505"/>
      <c r="W9881" s="505"/>
    </row>
    <row r="9882" spans="19:23" ht="12">
      <c r="S9882" s="505"/>
      <c r="T9882" s="505"/>
      <c r="U9882" s="505"/>
      <c r="V9882" s="505"/>
      <c r="W9882" s="505"/>
    </row>
    <row r="9883" spans="19:23" ht="12">
      <c r="S9883" s="505"/>
      <c r="T9883" s="505"/>
      <c r="U9883" s="505"/>
      <c r="V9883" s="505"/>
      <c r="W9883" s="505"/>
    </row>
    <row r="9884" spans="19:23" ht="12">
      <c r="S9884" s="505"/>
      <c r="T9884" s="505"/>
      <c r="U9884" s="505"/>
      <c r="V9884" s="505"/>
      <c r="W9884" s="505"/>
    </row>
    <row r="9885" spans="19:23" ht="12">
      <c r="S9885" s="505"/>
      <c r="T9885" s="505"/>
      <c r="U9885" s="505"/>
      <c r="V9885" s="505"/>
      <c r="W9885" s="505"/>
    </row>
    <row r="9886" spans="19:23" ht="12">
      <c r="S9886" s="505"/>
      <c r="T9886" s="505"/>
      <c r="U9886" s="505"/>
      <c r="V9886" s="505"/>
      <c r="W9886" s="505"/>
    </row>
    <row r="9887" spans="19:23" ht="12">
      <c r="S9887" s="505"/>
      <c r="T9887" s="505"/>
      <c r="U9887" s="505"/>
      <c r="V9887" s="505"/>
      <c r="W9887" s="505"/>
    </row>
    <row r="9888" spans="19:23" ht="12">
      <c r="S9888" s="505"/>
      <c r="T9888" s="505"/>
      <c r="U9888" s="505"/>
      <c r="V9888" s="505"/>
      <c r="W9888" s="505"/>
    </row>
    <row r="9889" spans="19:23" ht="12">
      <c r="S9889" s="505"/>
      <c r="T9889" s="505"/>
      <c r="U9889" s="505"/>
      <c r="V9889" s="505"/>
      <c r="W9889" s="505"/>
    </row>
    <row r="9890" spans="19:23" ht="12">
      <c r="S9890" s="505"/>
      <c r="T9890" s="505"/>
      <c r="U9890" s="505"/>
      <c r="V9890" s="505"/>
      <c r="W9890" s="505"/>
    </row>
    <row r="9891" spans="19:23" ht="12">
      <c r="S9891" s="505"/>
      <c r="T9891" s="505"/>
      <c r="U9891" s="505"/>
      <c r="V9891" s="505"/>
      <c r="W9891" s="505"/>
    </row>
    <row r="9892" spans="19:23" ht="12">
      <c r="S9892" s="505"/>
      <c r="T9892" s="505"/>
      <c r="U9892" s="505"/>
      <c r="V9892" s="505"/>
      <c r="W9892" s="505"/>
    </row>
    <row r="9893" spans="19:23" ht="12">
      <c r="S9893" s="505"/>
      <c r="T9893" s="505"/>
      <c r="U9893" s="505"/>
      <c r="V9893" s="505"/>
      <c r="W9893" s="505"/>
    </row>
    <row r="9894" spans="19:23" ht="12">
      <c r="S9894" s="505"/>
      <c r="T9894" s="505"/>
      <c r="U9894" s="505"/>
      <c r="V9894" s="505"/>
      <c r="W9894" s="505"/>
    </row>
    <row r="9895" spans="19:23" ht="12">
      <c r="S9895" s="505"/>
      <c r="T9895" s="505"/>
      <c r="U9895" s="505"/>
      <c r="V9895" s="505"/>
      <c r="W9895" s="505"/>
    </row>
    <row r="9896" spans="19:23" ht="12">
      <c r="S9896" s="505"/>
      <c r="T9896" s="505"/>
      <c r="U9896" s="505"/>
      <c r="V9896" s="505"/>
      <c r="W9896" s="505"/>
    </row>
    <row r="9897" spans="19:23" ht="12">
      <c r="S9897" s="505"/>
      <c r="T9897" s="505"/>
      <c r="U9897" s="505"/>
      <c r="V9897" s="505"/>
      <c r="W9897" s="505"/>
    </row>
    <row r="9898" spans="19:23" ht="12">
      <c r="S9898" s="505"/>
      <c r="T9898" s="505"/>
      <c r="U9898" s="505"/>
      <c r="V9898" s="505"/>
      <c r="W9898" s="505"/>
    </row>
    <row r="9899" spans="19:23" ht="12">
      <c r="S9899" s="505"/>
      <c r="T9899" s="505"/>
      <c r="U9899" s="505"/>
      <c r="V9899" s="505"/>
      <c r="W9899" s="505"/>
    </row>
    <row r="9900" spans="19:23" ht="12">
      <c r="S9900" s="505"/>
      <c r="T9900" s="505"/>
      <c r="U9900" s="505"/>
      <c r="V9900" s="505"/>
      <c r="W9900" s="505"/>
    </row>
    <row r="9901" spans="19:23" ht="12">
      <c r="S9901" s="505"/>
      <c r="T9901" s="505"/>
      <c r="U9901" s="505"/>
      <c r="V9901" s="505"/>
      <c r="W9901" s="505"/>
    </row>
    <row r="9902" spans="19:23" ht="12">
      <c r="S9902" s="505"/>
      <c r="T9902" s="505"/>
      <c r="U9902" s="505"/>
      <c r="V9902" s="505"/>
      <c r="W9902" s="505"/>
    </row>
    <row r="9903" spans="19:23" ht="12">
      <c r="S9903" s="505"/>
      <c r="T9903" s="505"/>
      <c r="U9903" s="505"/>
      <c r="V9903" s="505"/>
      <c r="W9903" s="505"/>
    </row>
    <row r="9904" spans="19:23" ht="12">
      <c r="S9904" s="505"/>
      <c r="T9904" s="505"/>
      <c r="U9904" s="505"/>
      <c r="V9904" s="505"/>
      <c r="W9904" s="505"/>
    </row>
    <row r="9905" spans="19:23" ht="12">
      <c r="S9905" s="505"/>
      <c r="T9905" s="505"/>
      <c r="U9905" s="505"/>
      <c r="V9905" s="505"/>
      <c r="W9905" s="505"/>
    </row>
    <row r="9906" spans="19:23" ht="12">
      <c r="S9906" s="505"/>
      <c r="T9906" s="505"/>
      <c r="U9906" s="505"/>
      <c r="V9906" s="505"/>
      <c r="W9906" s="505"/>
    </row>
    <row r="9907" spans="19:23" ht="12">
      <c r="S9907" s="505"/>
      <c r="T9907" s="505"/>
      <c r="U9907" s="505"/>
      <c r="V9907" s="505"/>
      <c r="W9907" s="505"/>
    </row>
    <row r="9908" spans="19:23" ht="12">
      <c r="S9908" s="505"/>
      <c r="T9908" s="505"/>
      <c r="U9908" s="505"/>
      <c r="V9908" s="505"/>
      <c r="W9908" s="505"/>
    </row>
    <row r="9909" spans="19:23" ht="12">
      <c r="S9909" s="505"/>
      <c r="T9909" s="505"/>
      <c r="U9909" s="505"/>
      <c r="V9909" s="505"/>
      <c r="W9909" s="505"/>
    </row>
    <row r="9910" spans="19:23" ht="12">
      <c r="S9910" s="505"/>
      <c r="T9910" s="505"/>
      <c r="U9910" s="505"/>
      <c r="V9910" s="505"/>
      <c r="W9910" s="505"/>
    </row>
    <row r="9911" spans="19:23" ht="12">
      <c r="S9911" s="505"/>
      <c r="T9911" s="505"/>
      <c r="U9911" s="505"/>
      <c r="V9911" s="505"/>
      <c r="W9911" s="505"/>
    </row>
    <row r="9912" spans="19:23" ht="12">
      <c r="S9912" s="505"/>
      <c r="T9912" s="505"/>
      <c r="U9912" s="505"/>
      <c r="V9912" s="505"/>
      <c r="W9912" s="505"/>
    </row>
    <row r="9913" spans="19:23" ht="12">
      <c r="S9913" s="505"/>
      <c r="T9913" s="505"/>
      <c r="U9913" s="505"/>
      <c r="V9913" s="505"/>
      <c r="W9913" s="505"/>
    </row>
    <row r="9914" spans="19:23" ht="12">
      <c r="S9914" s="505"/>
      <c r="T9914" s="505"/>
      <c r="U9914" s="505"/>
      <c r="V9914" s="505"/>
      <c r="W9914" s="505"/>
    </row>
    <row r="9915" spans="19:23" ht="12">
      <c r="S9915" s="505"/>
      <c r="T9915" s="505"/>
      <c r="U9915" s="505"/>
      <c r="V9915" s="505"/>
      <c r="W9915" s="505"/>
    </row>
    <row r="9916" spans="19:23" ht="12">
      <c r="S9916" s="505"/>
      <c r="T9916" s="505"/>
      <c r="U9916" s="505"/>
      <c r="V9916" s="505"/>
      <c r="W9916" s="505"/>
    </row>
    <row r="9917" spans="19:23" ht="12">
      <c r="S9917" s="505"/>
      <c r="T9917" s="505"/>
      <c r="U9917" s="505"/>
      <c r="V9917" s="505"/>
      <c r="W9917" s="505"/>
    </row>
    <row r="9918" spans="19:23" ht="12">
      <c r="S9918" s="505"/>
      <c r="T9918" s="505"/>
      <c r="U9918" s="505"/>
      <c r="V9918" s="505"/>
      <c r="W9918" s="505"/>
    </row>
    <row r="9919" spans="19:23" ht="12">
      <c r="S9919" s="505"/>
      <c r="T9919" s="505"/>
      <c r="U9919" s="505"/>
      <c r="V9919" s="505"/>
      <c r="W9919" s="505"/>
    </row>
    <row r="9920" spans="19:23" ht="12">
      <c r="S9920" s="505"/>
      <c r="T9920" s="505"/>
      <c r="U9920" s="505"/>
      <c r="V9920" s="505"/>
      <c r="W9920" s="505"/>
    </row>
    <row r="9921" spans="19:23" ht="12">
      <c r="S9921" s="505"/>
      <c r="T9921" s="505"/>
      <c r="U9921" s="505"/>
      <c r="V9921" s="505"/>
      <c r="W9921" s="505"/>
    </row>
    <row r="9922" spans="19:23" ht="12">
      <c r="S9922" s="505"/>
      <c r="T9922" s="505"/>
      <c r="U9922" s="505"/>
      <c r="V9922" s="505"/>
      <c r="W9922" s="505"/>
    </row>
    <row r="9923" spans="19:23" ht="12">
      <c r="S9923" s="505"/>
      <c r="T9923" s="505"/>
      <c r="U9923" s="505"/>
      <c r="V9923" s="505"/>
      <c r="W9923" s="505"/>
    </row>
    <row r="9924" spans="19:23" ht="12">
      <c r="S9924" s="505"/>
      <c r="T9924" s="505"/>
      <c r="U9924" s="505"/>
      <c r="V9924" s="505"/>
      <c r="W9924" s="505"/>
    </row>
    <row r="9925" spans="19:23" ht="12">
      <c r="S9925" s="505"/>
      <c r="T9925" s="505"/>
      <c r="U9925" s="505"/>
      <c r="V9925" s="505"/>
      <c r="W9925" s="505"/>
    </row>
    <row r="9926" spans="19:23" ht="12">
      <c r="S9926" s="505"/>
      <c r="T9926" s="505"/>
      <c r="U9926" s="505"/>
      <c r="V9926" s="505"/>
      <c r="W9926" s="505"/>
    </row>
    <row r="9927" spans="19:23" ht="12">
      <c r="S9927" s="505"/>
      <c r="T9927" s="505"/>
      <c r="U9927" s="505"/>
      <c r="V9927" s="505"/>
      <c r="W9927" s="505"/>
    </row>
    <row r="9928" spans="19:23" ht="12">
      <c r="S9928" s="505"/>
      <c r="T9928" s="505"/>
      <c r="U9928" s="505"/>
      <c r="V9928" s="505"/>
      <c r="W9928" s="505"/>
    </row>
    <row r="9929" spans="19:23" ht="12">
      <c r="S9929" s="505"/>
      <c r="T9929" s="505"/>
      <c r="U9929" s="505"/>
      <c r="V9929" s="505"/>
      <c r="W9929" s="505"/>
    </row>
    <row r="9930" spans="19:23" ht="12">
      <c r="S9930" s="505"/>
      <c r="T9930" s="505"/>
      <c r="U9930" s="505"/>
      <c r="V9930" s="505"/>
      <c r="W9930" s="505"/>
    </row>
    <row r="9931" spans="19:23" ht="12">
      <c r="S9931" s="505"/>
      <c r="T9931" s="505"/>
      <c r="U9931" s="505"/>
      <c r="V9931" s="505"/>
      <c r="W9931" s="505"/>
    </row>
    <row r="9932" spans="19:23" ht="12">
      <c r="S9932" s="505"/>
      <c r="T9932" s="505"/>
      <c r="U9932" s="505"/>
      <c r="V9932" s="505"/>
      <c r="W9932" s="505"/>
    </row>
    <row r="9933" spans="19:23" ht="12">
      <c r="S9933" s="505"/>
      <c r="T9933" s="505"/>
      <c r="U9933" s="505"/>
      <c r="V9933" s="505"/>
      <c r="W9933" s="505"/>
    </row>
    <row r="9934" spans="19:23" ht="12">
      <c r="S9934" s="505"/>
      <c r="T9934" s="505"/>
      <c r="U9934" s="505"/>
      <c r="V9934" s="505"/>
      <c r="W9934" s="505"/>
    </row>
    <row r="9935" spans="19:23" ht="12">
      <c r="S9935" s="505"/>
      <c r="T9935" s="505"/>
      <c r="U9935" s="505"/>
      <c r="V9935" s="505"/>
      <c r="W9935" s="505"/>
    </row>
    <row r="9936" spans="19:23" ht="12">
      <c r="S9936" s="505"/>
      <c r="T9936" s="505"/>
      <c r="U9936" s="505"/>
      <c r="V9936" s="505"/>
      <c r="W9936" s="505"/>
    </row>
    <row r="9937" spans="19:23" ht="12">
      <c r="S9937" s="505"/>
      <c r="T9937" s="505"/>
      <c r="U9937" s="505"/>
      <c r="V9937" s="505"/>
      <c r="W9937" s="505"/>
    </row>
    <row r="9938" spans="19:23" ht="12">
      <c r="S9938" s="505"/>
      <c r="T9938" s="505"/>
      <c r="U9938" s="505"/>
      <c r="V9938" s="505"/>
      <c r="W9938" s="505"/>
    </row>
    <row r="9939" spans="19:23" ht="12">
      <c r="S9939" s="505"/>
      <c r="T9939" s="505"/>
      <c r="U9939" s="505"/>
      <c r="V9939" s="505"/>
      <c r="W9939" s="505"/>
    </row>
    <row r="9940" spans="19:23" ht="12">
      <c r="S9940" s="505"/>
      <c r="T9940" s="505"/>
      <c r="U9940" s="505"/>
      <c r="V9940" s="505"/>
      <c r="W9940" s="505"/>
    </row>
    <row r="9941" spans="19:23" ht="12">
      <c r="S9941" s="505"/>
      <c r="T9941" s="505"/>
      <c r="U9941" s="505"/>
      <c r="V9941" s="505"/>
      <c r="W9941" s="505"/>
    </row>
    <row r="9942" spans="19:23" ht="12">
      <c r="S9942" s="505"/>
      <c r="T9942" s="505"/>
      <c r="U9942" s="505"/>
      <c r="V9942" s="505"/>
      <c r="W9942" s="505"/>
    </row>
    <row r="9943" spans="19:23" ht="12">
      <c r="S9943" s="505"/>
      <c r="T9943" s="505"/>
      <c r="U9943" s="505"/>
      <c r="V9943" s="505"/>
      <c r="W9943" s="505"/>
    </row>
    <row r="9944" spans="19:23" ht="12">
      <c r="S9944" s="505"/>
      <c r="T9944" s="505"/>
      <c r="U9944" s="505"/>
      <c r="V9944" s="505"/>
      <c r="W9944" s="505"/>
    </row>
    <row r="9945" spans="19:23" ht="12">
      <c r="S9945" s="505"/>
      <c r="T9945" s="505"/>
      <c r="U9945" s="505"/>
      <c r="V9945" s="505"/>
      <c r="W9945" s="505"/>
    </row>
    <row r="9946" spans="19:23" ht="12">
      <c r="S9946" s="505"/>
      <c r="T9946" s="505"/>
      <c r="U9946" s="505"/>
      <c r="V9946" s="505"/>
      <c r="W9946" s="505"/>
    </row>
    <row r="9947" spans="19:23" ht="12">
      <c r="S9947" s="505"/>
      <c r="T9947" s="505"/>
      <c r="U9947" s="505"/>
      <c r="V9947" s="505"/>
      <c r="W9947" s="505"/>
    </row>
    <row r="9948" spans="19:23" ht="12">
      <c r="S9948" s="505"/>
      <c r="T9948" s="505"/>
      <c r="U9948" s="505"/>
      <c r="V9948" s="505"/>
      <c r="W9948" s="505"/>
    </row>
    <row r="9949" spans="19:23" ht="12">
      <c r="S9949" s="505"/>
      <c r="T9949" s="505"/>
      <c r="U9949" s="505"/>
      <c r="V9949" s="505"/>
      <c r="W9949" s="505"/>
    </row>
    <row r="9950" spans="19:23" ht="12">
      <c r="S9950" s="505"/>
      <c r="T9950" s="505"/>
      <c r="U9950" s="505"/>
      <c r="V9950" s="505"/>
      <c r="W9950" s="505"/>
    </row>
    <row r="9951" spans="19:23" ht="12">
      <c r="S9951" s="505"/>
      <c r="T9951" s="505"/>
      <c r="U9951" s="505"/>
      <c r="V9951" s="505"/>
      <c r="W9951" s="505"/>
    </row>
    <row r="9952" spans="19:23" ht="12">
      <c r="S9952" s="505"/>
      <c r="T9952" s="505"/>
      <c r="U9952" s="505"/>
      <c r="V9952" s="505"/>
      <c r="W9952" s="505"/>
    </row>
    <row r="9953" spans="19:23" ht="12">
      <c r="S9953" s="505"/>
      <c r="T9953" s="505"/>
      <c r="U9953" s="505"/>
      <c r="V9953" s="505"/>
      <c r="W9953" s="505"/>
    </row>
    <row r="9954" spans="19:23" ht="12">
      <c r="S9954" s="505"/>
      <c r="T9954" s="505"/>
      <c r="U9954" s="505"/>
      <c r="V9954" s="505"/>
      <c r="W9954" s="505"/>
    </row>
    <row r="9955" spans="19:23" ht="12">
      <c r="S9955" s="505"/>
      <c r="T9955" s="505"/>
      <c r="U9955" s="505"/>
      <c r="V9955" s="505"/>
      <c r="W9955" s="505"/>
    </row>
    <row r="9956" spans="19:23" ht="12">
      <c r="S9956" s="505"/>
      <c r="T9956" s="505"/>
      <c r="U9956" s="505"/>
      <c r="V9956" s="505"/>
      <c r="W9956" s="505"/>
    </row>
    <row r="9957" spans="19:23" ht="12">
      <c r="S9957" s="505"/>
      <c r="T9957" s="505"/>
      <c r="U9957" s="505"/>
      <c r="V9957" s="505"/>
      <c r="W9957" s="505"/>
    </row>
    <row r="9958" spans="19:23" ht="12">
      <c r="S9958" s="505"/>
      <c r="T9958" s="505"/>
      <c r="U9958" s="505"/>
      <c r="V9958" s="505"/>
      <c r="W9958" s="505"/>
    </row>
    <row r="9959" spans="19:23" ht="12">
      <c r="S9959" s="505"/>
      <c r="T9959" s="505"/>
      <c r="U9959" s="505"/>
      <c r="V9959" s="505"/>
      <c r="W9959" s="505"/>
    </row>
    <row r="9960" spans="19:23" ht="12">
      <c r="S9960" s="505"/>
      <c r="T9960" s="505"/>
      <c r="U9960" s="505"/>
      <c r="V9960" s="505"/>
      <c r="W9960" s="505"/>
    </row>
    <row r="9961" spans="19:23" ht="12">
      <c r="S9961" s="505"/>
      <c r="T9961" s="505"/>
      <c r="U9961" s="505"/>
      <c r="V9961" s="505"/>
      <c r="W9961" s="505"/>
    </row>
    <row r="9962" spans="19:23" ht="12">
      <c r="S9962" s="505"/>
      <c r="T9962" s="505"/>
      <c r="U9962" s="505"/>
      <c r="V9962" s="505"/>
      <c r="W9962" s="505"/>
    </row>
    <row r="9963" spans="19:23" ht="12">
      <c r="S9963" s="505"/>
      <c r="T9963" s="505"/>
      <c r="U9963" s="505"/>
      <c r="V9963" s="505"/>
      <c r="W9963" s="505"/>
    </row>
    <row r="9964" spans="19:23" ht="12">
      <c r="S9964" s="505"/>
      <c r="T9964" s="505"/>
      <c r="U9964" s="505"/>
      <c r="V9964" s="505"/>
      <c r="W9964" s="505"/>
    </row>
    <row r="9965" spans="19:23" ht="12">
      <c r="S9965" s="505"/>
      <c r="T9965" s="505"/>
      <c r="U9965" s="505"/>
      <c r="V9965" s="505"/>
      <c r="W9965" s="505"/>
    </row>
    <row r="9966" spans="19:23" ht="12">
      <c r="S9966" s="505"/>
      <c r="T9966" s="505"/>
      <c r="U9966" s="505"/>
      <c r="V9966" s="505"/>
      <c r="W9966" s="505"/>
    </row>
    <row r="9967" spans="19:23" ht="12">
      <c r="S9967" s="505"/>
      <c r="T9967" s="505"/>
      <c r="U9967" s="505"/>
      <c r="V9967" s="505"/>
      <c r="W9967" s="505"/>
    </row>
    <row r="9968" spans="19:23" ht="12">
      <c r="S9968" s="505"/>
      <c r="T9968" s="505"/>
      <c r="U9968" s="505"/>
      <c r="V9968" s="505"/>
      <c r="W9968" s="505"/>
    </row>
    <row r="9969" spans="19:23" ht="12">
      <c r="S9969" s="505"/>
      <c r="T9969" s="505"/>
      <c r="U9969" s="505"/>
      <c r="V9969" s="505"/>
      <c r="W9969" s="505"/>
    </row>
    <row r="9970" spans="19:23" ht="12">
      <c r="S9970" s="505"/>
      <c r="T9970" s="505"/>
      <c r="U9970" s="505"/>
      <c r="V9970" s="505"/>
      <c r="W9970" s="505"/>
    </row>
    <row r="9971" spans="19:23" ht="12">
      <c r="S9971" s="505"/>
      <c r="T9971" s="505"/>
      <c r="U9971" s="505"/>
      <c r="V9971" s="505"/>
      <c r="W9971" s="505"/>
    </row>
    <row r="9972" spans="19:23" ht="12">
      <c r="S9972" s="505"/>
      <c r="T9972" s="505"/>
      <c r="U9972" s="505"/>
      <c r="V9972" s="505"/>
      <c r="W9972" s="505"/>
    </row>
    <row r="9973" spans="19:23" ht="12">
      <c r="S9973" s="505"/>
      <c r="T9973" s="505"/>
      <c r="U9973" s="505"/>
      <c r="V9973" s="505"/>
      <c r="W9973" s="505"/>
    </row>
    <row r="9974" spans="19:23" ht="12">
      <c r="S9974" s="505"/>
      <c r="T9974" s="505"/>
      <c r="U9974" s="505"/>
      <c r="V9974" s="505"/>
      <c r="W9974" s="505"/>
    </row>
    <row r="9975" spans="19:23" ht="12">
      <c r="S9975" s="505"/>
      <c r="T9975" s="505"/>
      <c r="U9975" s="505"/>
      <c r="V9975" s="505"/>
      <c r="W9975" s="505"/>
    </row>
    <row r="9976" spans="19:23" ht="12">
      <c r="S9976" s="505"/>
      <c r="T9976" s="505"/>
      <c r="U9976" s="505"/>
      <c r="V9976" s="505"/>
      <c r="W9976" s="505"/>
    </row>
    <row r="9977" spans="19:23" ht="12">
      <c r="S9977" s="505"/>
      <c r="T9977" s="505"/>
      <c r="U9977" s="505"/>
      <c r="V9977" s="505"/>
      <c r="W9977" s="505"/>
    </row>
    <row r="9978" spans="19:23" ht="12">
      <c r="S9978" s="505"/>
      <c r="T9978" s="505"/>
      <c r="U9978" s="505"/>
      <c r="V9978" s="505"/>
      <c r="W9978" s="505"/>
    </row>
    <row r="9979" spans="19:23" ht="12">
      <c r="S9979" s="505"/>
      <c r="T9979" s="505"/>
      <c r="U9979" s="505"/>
      <c r="V9979" s="505"/>
      <c r="W9979" s="505"/>
    </row>
    <row r="9980" spans="19:23" ht="12">
      <c r="S9980" s="505"/>
      <c r="T9980" s="505"/>
      <c r="U9980" s="505"/>
      <c r="V9980" s="505"/>
      <c r="W9980" s="505"/>
    </row>
    <row r="9981" spans="19:23" ht="12">
      <c r="S9981" s="505"/>
      <c r="T9981" s="505"/>
      <c r="U9981" s="505"/>
      <c r="V9981" s="505"/>
      <c r="W9981" s="505"/>
    </row>
    <row r="9982" spans="19:23" ht="12">
      <c r="S9982" s="505"/>
      <c r="T9982" s="505"/>
      <c r="U9982" s="505"/>
      <c r="V9982" s="505"/>
      <c r="W9982" s="505"/>
    </row>
    <row r="9983" spans="19:23" ht="12">
      <c r="S9983" s="505"/>
      <c r="T9983" s="505"/>
      <c r="U9983" s="505"/>
      <c r="V9983" s="505"/>
      <c r="W9983" s="505"/>
    </row>
    <row r="9984" spans="19:23" ht="12">
      <c r="S9984" s="505"/>
      <c r="T9984" s="505"/>
      <c r="U9984" s="505"/>
      <c r="V9984" s="505"/>
      <c r="W9984" s="505"/>
    </row>
    <row r="9985" spans="19:23" ht="12">
      <c r="S9985" s="505"/>
      <c r="T9985" s="505"/>
      <c r="U9985" s="505"/>
      <c r="V9985" s="505"/>
      <c r="W9985" s="505"/>
    </row>
    <row r="9986" spans="19:23" ht="12">
      <c r="S9986" s="505"/>
      <c r="T9986" s="505"/>
      <c r="U9986" s="505"/>
      <c r="V9986" s="505"/>
      <c r="W9986" s="505"/>
    </row>
    <row r="9987" spans="19:23" ht="12">
      <c r="S9987" s="505"/>
      <c r="T9987" s="505"/>
      <c r="U9987" s="505"/>
      <c r="V9987" s="505"/>
      <c r="W9987" s="505"/>
    </row>
    <row r="9988" spans="19:23" ht="12">
      <c r="S9988" s="505"/>
      <c r="T9988" s="505"/>
      <c r="U9988" s="505"/>
      <c r="V9988" s="505"/>
      <c r="W9988" s="505"/>
    </row>
    <row r="9989" spans="19:23" ht="12">
      <c r="S9989" s="505"/>
      <c r="T9989" s="505"/>
      <c r="U9989" s="505"/>
      <c r="V9989" s="505"/>
      <c r="W9989" s="505"/>
    </row>
    <row r="9990" spans="19:23" ht="12">
      <c r="S9990" s="505"/>
      <c r="T9990" s="505"/>
      <c r="U9990" s="505"/>
      <c r="V9990" s="505"/>
      <c r="W9990" s="505"/>
    </row>
    <row r="9991" spans="19:23" ht="12">
      <c r="S9991" s="505"/>
      <c r="T9991" s="505"/>
      <c r="U9991" s="505"/>
      <c r="V9991" s="505"/>
      <c r="W9991" s="505"/>
    </row>
    <row r="9992" spans="19:23" ht="12">
      <c r="S9992" s="505"/>
      <c r="T9992" s="505"/>
      <c r="U9992" s="505"/>
      <c r="V9992" s="505"/>
      <c r="W9992" s="505"/>
    </row>
    <row r="9993" spans="19:23" ht="12">
      <c r="S9993" s="505"/>
      <c r="T9993" s="505"/>
      <c r="U9993" s="505"/>
      <c r="V9993" s="505"/>
      <c r="W9993" s="505"/>
    </row>
    <row r="9994" spans="19:23" ht="12">
      <c r="S9994" s="505"/>
      <c r="T9994" s="505"/>
      <c r="U9994" s="505"/>
      <c r="V9994" s="505"/>
      <c r="W9994" s="505"/>
    </row>
    <row r="9995" spans="19:23" ht="12">
      <c r="S9995" s="505"/>
      <c r="T9995" s="505"/>
      <c r="U9995" s="505"/>
      <c r="V9995" s="505"/>
      <c r="W9995" s="505"/>
    </row>
    <row r="9996" spans="19:23" ht="12">
      <c r="S9996" s="505"/>
      <c r="T9996" s="505"/>
      <c r="U9996" s="505"/>
      <c r="V9996" s="505"/>
      <c r="W9996" s="505"/>
    </row>
    <row r="9997" spans="19:23" ht="12">
      <c r="S9997" s="505"/>
      <c r="T9997" s="505"/>
      <c r="U9997" s="505"/>
      <c r="V9997" s="505"/>
      <c r="W9997" s="505"/>
    </row>
    <row r="9998" spans="19:23" ht="12">
      <c r="S9998" s="505"/>
      <c r="T9998" s="505"/>
      <c r="U9998" s="505"/>
      <c r="V9998" s="505"/>
      <c r="W9998" s="505"/>
    </row>
    <row r="9999" spans="19:23" ht="12">
      <c r="S9999" s="505"/>
      <c r="T9999" s="505"/>
      <c r="U9999" s="505"/>
      <c r="V9999" s="505"/>
      <c r="W9999" s="505"/>
    </row>
    <row r="10000" spans="19:23" ht="12">
      <c r="S10000" s="505"/>
      <c r="T10000" s="505"/>
      <c r="U10000" s="505"/>
      <c r="V10000" s="505"/>
      <c r="W10000" s="505"/>
    </row>
    <row r="10001" spans="19:23" ht="12">
      <c r="S10001" s="505"/>
      <c r="T10001" s="505"/>
      <c r="U10001" s="505"/>
      <c r="V10001" s="505"/>
      <c r="W10001" s="505"/>
    </row>
    <row r="10002" spans="19:23" ht="12">
      <c r="S10002" s="505"/>
      <c r="T10002" s="505"/>
      <c r="U10002" s="505"/>
      <c r="V10002" s="505"/>
      <c r="W10002" s="505"/>
    </row>
    <row r="10003" spans="19:23" ht="12">
      <c r="S10003" s="505"/>
      <c r="T10003" s="505"/>
      <c r="U10003" s="505"/>
      <c r="V10003" s="505"/>
      <c r="W10003" s="505"/>
    </row>
    <row r="10004" spans="19:23" ht="12">
      <c r="S10004" s="505"/>
      <c r="T10004" s="505"/>
      <c r="U10004" s="505"/>
      <c r="V10004" s="505"/>
      <c r="W10004" s="505"/>
    </row>
    <row r="10005" spans="19:23" ht="12">
      <c r="S10005" s="505"/>
      <c r="T10005" s="505"/>
      <c r="U10005" s="505"/>
      <c r="V10005" s="505"/>
      <c r="W10005" s="505"/>
    </row>
    <row r="10006" spans="19:23" ht="12">
      <c r="S10006" s="505"/>
      <c r="T10006" s="505"/>
      <c r="U10006" s="505"/>
      <c r="V10006" s="505"/>
      <c r="W10006" s="505"/>
    </row>
    <row r="10007" spans="19:23" ht="12">
      <c r="S10007" s="505"/>
      <c r="T10007" s="505"/>
      <c r="U10007" s="505"/>
      <c r="V10007" s="505"/>
      <c r="W10007" s="505"/>
    </row>
    <row r="10008" spans="19:23" ht="12">
      <c r="S10008" s="505"/>
      <c r="T10008" s="505"/>
      <c r="U10008" s="505"/>
      <c r="V10008" s="505"/>
      <c r="W10008" s="505"/>
    </row>
    <row r="10009" spans="19:23" ht="12">
      <c r="S10009" s="505"/>
      <c r="T10009" s="505"/>
      <c r="U10009" s="505"/>
      <c r="V10009" s="505"/>
      <c r="W10009" s="505"/>
    </row>
    <row r="10010" spans="19:23" ht="12">
      <c r="S10010" s="505"/>
      <c r="T10010" s="505"/>
      <c r="U10010" s="505"/>
      <c r="V10010" s="505"/>
      <c r="W10010" s="505"/>
    </row>
    <row r="10011" spans="19:23" ht="12">
      <c r="S10011" s="505"/>
      <c r="T10011" s="505"/>
      <c r="U10011" s="505"/>
      <c r="V10011" s="505"/>
      <c r="W10011" s="505"/>
    </row>
    <row r="10012" spans="19:23" ht="12">
      <c r="S10012" s="505"/>
      <c r="T10012" s="505"/>
      <c r="U10012" s="505"/>
      <c r="V10012" s="505"/>
      <c r="W10012" s="505"/>
    </row>
    <row r="10013" spans="19:23" ht="12">
      <c r="S10013" s="505"/>
      <c r="T10013" s="505"/>
      <c r="U10013" s="505"/>
      <c r="V10013" s="505"/>
      <c r="W10013" s="505"/>
    </row>
    <row r="10014" spans="19:23" ht="12">
      <c r="S10014" s="505"/>
      <c r="T10014" s="505"/>
      <c r="U10014" s="505"/>
      <c r="V10014" s="505"/>
      <c r="W10014" s="505"/>
    </row>
    <row r="10015" spans="19:23" ht="12">
      <c r="S10015" s="505"/>
      <c r="T10015" s="505"/>
      <c r="U10015" s="505"/>
      <c r="V10015" s="505"/>
      <c r="W10015" s="505"/>
    </row>
    <row r="10016" spans="19:23" ht="12">
      <c r="S10016" s="505"/>
      <c r="T10016" s="505"/>
      <c r="U10016" s="505"/>
      <c r="V10016" s="505"/>
      <c r="W10016" s="505"/>
    </row>
    <row r="10017" spans="19:23" ht="12">
      <c r="S10017" s="505"/>
      <c r="T10017" s="505"/>
      <c r="U10017" s="505"/>
      <c r="V10017" s="505"/>
      <c r="W10017" s="505"/>
    </row>
    <row r="10018" spans="19:23" ht="12">
      <c r="S10018" s="505"/>
      <c r="T10018" s="505"/>
      <c r="U10018" s="505"/>
      <c r="V10018" s="505"/>
      <c r="W10018" s="505"/>
    </row>
    <row r="10019" spans="19:23" ht="12">
      <c r="S10019" s="505"/>
      <c r="T10019" s="505"/>
      <c r="U10019" s="505"/>
      <c r="V10019" s="505"/>
      <c r="W10019" s="505"/>
    </row>
    <row r="10020" spans="19:23" ht="12">
      <c r="S10020" s="505"/>
      <c r="T10020" s="505"/>
      <c r="U10020" s="505"/>
      <c r="V10020" s="505"/>
      <c r="W10020" s="505"/>
    </row>
    <row r="10021" spans="19:23" ht="12">
      <c r="S10021" s="505"/>
      <c r="T10021" s="505"/>
      <c r="U10021" s="505"/>
      <c r="V10021" s="505"/>
      <c r="W10021" s="505"/>
    </row>
    <row r="10022" spans="19:23" ht="12">
      <c r="S10022" s="505"/>
      <c r="T10022" s="505"/>
      <c r="U10022" s="505"/>
      <c r="V10022" s="505"/>
      <c r="W10022" s="505"/>
    </row>
    <row r="10023" spans="19:23" ht="12">
      <c r="S10023" s="505"/>
      <c r="T10023" s="505"/>
      <c r="U10023" s="505"/>
      <c r="V10023" s="505"/>
      <c r="W10023" s="505"/>
    </row>
    <row r="10024" spans="19:23" ht="12">
      <c r="S10024" s="505"/>
      <c r="T10024" s="505"/>
      <c r="U10024" s="505"/>
      <c r="V10024" s="505"/>
      <c r="W10024" s="505"/>
    </row>
    <row r="10025" spans="19:23" ht="12">
      <c r="S10025" s="505"/>
      <c r="T10025" s="505"/>
      <c r="U10025" s="505"/>
      <c r="V10025" s="505"/>
      <c r="W10025" s="505"/>
    </row>
    <row r="10026" spans="19:23" ht="12">
      <c r="S10026" s="505"/>
      <c r="T10026" s="505"/>
      <c r="U10026" s="505"/>
      <c r="V10026" s="505"/>
      <c r="W10026" s="505"/>
    </row>
    <row r="10027" spans="19:23" ht="12">
      <c r="S10027" s="505"/>
      <c r="T10027" s="505"/>
      <c r="U10027" s="505"/>
      <c r="V10027" s="505"/>
      <c r="W10027" s="505"/>
    </row>
    <row r="10028" spans="19:23" ht="12">
      <c r="S10028" s="505"/>
      <c r="T10028" s="505"/>
      <c r="U10028" s="505"/>
      <c r="V10028" s="505"/>
      <c r="W10028" s="505"/>
    </row>
    <row r="10029" spans="19:23" ht="12">
      <c r="S10029" s="505"/>
      <c r="T10029" s="505"/>
      <c r="U10029" s="505"/>
      <c r="V10029" s="505"/>
      <c r="W10029" s="505"/>
    </row>
    <row r="10030" spans="19:23" ht="12">
      <c r="S10030" s="505"/>
      <c r="T10030" s="505"/>
      <c r="U10030" s="505"/>
      <c r="V10030" s="505"/>
      <c r="W10030" s="505"/>
    </row>
    <row r="10031" spans="19:23" ht="12">
      <c r="S10031" s="505"/>
      <c r="T10031" s="505"/>
      <c r="U10031" s="505"/>
      <c r="V10031" s="505"/>
      <c r="W10031" s="505"/>
    </row>
    <row r="10032" spans="19:23" ht="12">
      <c r="S10032" s="505"/>
      <c r="T10032" s="505"/>
      <c r="U10032" s="505"/>
      <c r="V10032" s="505"/>
      <c r="W10032" s="505"/>
    </row>
    <row r="10033" spans="19:23" ht="12">
      <c r="S10033" s="505"/>
      <c r="T10033" s="505"/>
      <c r="U10033" s="505"/>
      <c r="V10033" s="505"/>
      <c r="W10033" s="505"/>
    </row>
    <row r="10034" spans="19:23" ht="12">
      <c r="S10034" s="505"/>
      <c r="T10034" s="505"/>
      <c r="U10034" s="505"/>
      <c r="V10034" s="505"/>
      <c r="W10034" s="505"/>
    </row>
    <row r="10035" spans="19:23" ht="12">
      <c r="S10035" s="505"/>
      <c r="T10035" s="505"/>
      <c r="U10035" s="505"/>
      <c r="V10035" s="505"/>
      <c r="W10035" s="505"/>
    </row>
    <row r="10036" spans="19:23" ht="12">
      <c r="S10036" s="505"/>
      <c r="T10036" s="505"/>
      <c r="U10036" s="505"/>
      <c r="V10036" s="505"/>
      <c r="W10036" s="505"/>
    </row>
    <row r="10037" spans="19:23" ht="12">
      <c r="S10037" s="505"/>
      <c r="T10037" s="505"/>
      <c r="U10037" s="505"/>
      <c r="V10037" s="505"/>
      <c r="W10037" s="505"/>
    </row>
    <row r="10038" spans="19:23" ht="12">
      <c r="S10038" s="505"/>
      <c r="T10038" s="505"/>
      <c r="U10038" s="505"/>
      <c r="V10038" s="505"/>
      <c r="W10038" s="505"/>
    </row>
    <row r="10039" spans="19:23" ht="12">
      <c r="S10039" s="505"/>
      <c r="T10039" s="505"/>
      <c r="U10039" s="505"/>
      <c r="V10039" s="505"/>
      <c r="W10039" s="505"/>
    </row>
    <row r="10040" spans="19:23" ht="12">
      <c r="S10040" s="505"/>
      <c r="T10040" s="505"/>
      <c r="U10040" s="505"/>
      <c r="V10040" s="505"/>
      <c r="W10040" s="505"/>
    </row>
    <row r="10041" spans="19:23" ht="12">
      <c r="S10041" s="505"/>
      <c r="T10041" s="505"/>
      <c r="U10041" s="505"/>
      <c r="V10041" s="505"/>
      <c r="W10041" s="505"/>
    </row>
    <row r="10042" spans="19:23" ht="12">
      <c r="S10042" s="505"/>
      <c r="T10042" s="505"/>
      <c r="U10042" s="505"/>
      <c r="V10042" s="505"/>
      <c r="W10042" s="505"/>
    </row>
    <row r="10043" spans="19:23" ht="12">
      <c r="S10043" s="505"/>
      <c r="T10043" s="505"/>
      <c r="U10043" s="505"/>
      <c r="V10043" s="505"/>
      <c r="W10043" s="505"/>
    </row>
    <row r="10044" spans="19:23" ht="12">
      <c r="S10044" s="505"/>
      <c r="T10044" s="505"/>
      <c r="U10044" s="505"/>
      <c r="V10044" s="505"/>
      <c r="W10044" s="505"/>
    </row>
    <row r="10045" spans="19:23" ht="12">
      <c r="S10045" s="505"/>
      <c r="T10045" s="505"/>
      <c r="U10045" s="505"/>
      <c r="V10045" s="505"/>
      <c r="W10045" s="505"/>
    </row>
    <row r="10046" spans="19:23" ht="12">
      <c r="S10046" s="505"/>
      <c r="T10046" s="505"/>
      <c r="U10046" s="505"/>
      <c r="V10046" s="505"/>
      <c r="W10046" s="505"/>
    </row>
    <row r="10047" spans="19:23" ht="12">
      <c r="S10047" s="505"/>
      <c r="T10047" s="505"/>
      <c r="U10047" s="505"/>
      <c r="V10047" s="505"/>
      <c r="W10047" s="505"/>
    </row>
    <row r="10048" spans="19:23" ht="12">
      <c r="S10048" s="505"/>
      <c r="T10048" s="505"/>
      <c r="U10048" s="505"/>
      <c r="V10048" s="505"/>
      <c r="W10048" s="505"/>
    </row>
    <row r="10049" spans="19:23" ht="12">
      <c r="S10049" s="505"/>
      <c r="T10049" s="505"/>
      <c r="U10049" s="505"/>
      <c r="V10049" s="505"/>
      <c r="W10049" s="505"/>
    </row>
    <row r="10050" spans="19:23" ht="12">
      <c r="S10050" s="505"/>
      <c r="T10050" s="505"/>
      <c r="U10050" s="505"/>
      <c r="V10050" s="505"/>
      <c r="W10050" s="505"/>
    </row>
    <row r="10051" spans="19:23" ht="12">
      <c r="S10051" s="505"/>
      <c r="T10051" s="505"/>
      <c r="U10051" s="505"/>
      <c r="V10051" s="505"/>
      <c r="W10051" s="505"/>
    </row>
    <row r="10052" spans="19:23" ht="12">
      <c r="S10052" s="505"/>
      <c r="T10052" s="505"/>
      <c r="U10052" s="505"/>
      <c r="V10052" s="505"/>
      <c r="W10052" s="505"/>
    </row>
    <row r="10053" spans="19:23" ht="12">
      <c r="S10053" s="505"/>
      <c r="T10053" s="505"/>
      <c r="U10053" s="505"/>
      <c r="V10053" s="505"/>
      <c r="W10053" s="505"/>
    </row>
    <row r="10054" spans="19:23" ht="12">
      <c r="S10054" s="505"/>
      <c r="T10054" s="505"/>
      <c r="U10054" s="505"/>
      <c r="V10054" s="505"/>
      <c r="W10054" s="505"/>
    </row>
    <row r="10055" spans="19:23" ht="12">
      <c r="S10055" s="505"/>
      <c r="T10055" s="505"/>
      <c r="U10055" s="505"/>
      <c r="V10055" s="505"/>
      <c r="W10055" s="505"/>
    </row>
    <row r="10056" spans="19:23" ht="12">
      <c r="S10056" s="505"/>
      <c r="T10056" s="505"/>
      <c r="U10056" s="505"/>
      <c r="V10056" s="505"/>
      <c r="W10056" s="505"/>
    </row>
    <row r="10057" spans="19:23" ht="12">
      <c r="S10057" s="505"/>
      <c r="T10057" s="505"/>
      <c r="U10057" s="505"/>
      <c r="V10057" s="505"/>
      <c r="W10057" s="505"/>
    </row>
    <row r="10058" spans="19:23" ht="12">
      <c r="S10058" s="505"/>
      <c r="T10058" s="505"/>
      <c r="U10058" s="505"/>
      <c r="V10058" s="505"/>
      <c r="W10058" s="505"/>
    </row>
    <row r="10059" spans="19:23" ht="12">
      <c r="S10059" s="505"/>
      <c r="T10059" s="505"/>
      <c r="U10059" s="505"/>
      <c r="V10059" s="505"/>
      <c r="W10059" s="505"/>
    </row>
    <row r="10060" spans="19:23" ht="12">
      <c r="S10060" s="505"/>
      <c r="T10060" s="505"/>
      <c r="U10060" s="505"/>
      <c r="V10060" s="505"/>
      <c r="W10060" s="505"/>
    </row>
    <row r="10061" spans="19:23" ht="12">
      <c r="S10061" s="505"/>
      <c r="T10061" s="505"/>
      <c r="U10061" s="505"/>
      <c r="V10061" s="505"/>
      <c r="W10061" s="505"/>
    </row>
    <row r="10062" spans="19:23" ht="12">
      <c r="S10062" s="505"/>
      <c r="T10062" s="505"/>
      <c r="U10062" s="505"/>
      <c r="V10062" s="505"/>
      <c r="W10062" s="505"/>
    </row>
    <row r="10063" spans="19:23" ht="12">
      <c r="S10063" s="505"/>
      <c r="T10063" s="505"/>
      <c r="U10063" s="505"/>
      <c r="V10063" s="505"/>
      <c r="W10063" s="505"/>
    </row>
    <row r="10064" spans="19:23" ht="12">
      <c r="S10064" s="505"/>
      <c r="T10064" s="505"/>
      <c r="U10064" s="505"/>
      <c r="V10064" s="505"/>
      <c r="W10064" s="505"/>
    </row>
    <row r="10065" spans="19:23" ht="12">
      <c r="S10065" s="505"/>
      <c r="T10065" s="505"/>
      <c r="U10065" s="505"/>
      <c r="V10065" s="505"/>
      <c r="W10065" s="505"/>
    </row>
    <row r="10066" spans="19:23" ht="12">
      <c r="S10066" s="505"/>
      <c r="T10066" s="505"/>
      <c r="U10066" s="505"/>
      <c r="V10066" s="505"/>
      <c r="W10066" s="505"/>
    </row>
    <row r="10067" spans="19:23" ht="12">
      <c r="S10067" s="505"/>
      <c r="T10067" s="505"/>
      <c r="U10067" s="505"/>
      <c r="V10067" s="505"/>
      <c r="W10067" s="505"/>
    </row>
    <row r="10068" spans="19:23" ht="12">
      <c r="S10068" s="505"/>
      <c r="T10068" s="505"/>
      <c r="U10068" s="505"/>
      <c r="V10068" s="505"/>
      <c r="W10068" s="505"/>
    </row>
    <row r="10069" spans="19:23" ht="12">
      <c r="S10069" s="505"/>
      <c r="T10069" s="505"/>
      <c r="U10069" s="505"/>
      <c r="V10069" s="505"/>
      <c r="W10069" s="505"/>
    </row>
    <row r="10070" spans="19:23" ht="12">
      <c r="S10070" s="505"/>
      <c r="T10070" s="505"/>
      <c r="U10070" s="505"/>
      <c r="V10070" s="505"/>
      <c r="W10070" s="505"/>
    </row>
    <row r="10071" spans="19:23" ht="12">
      <c r="S10071" s="505"/>
      <c r="T10071" s="505"/>
      <c r="U10071" s="505"/>
      <c r="V10071" s="505"/>
      <c r="W10071" s="505"/>
    </row>
    <row r="10072" spans="19:23" ht="12">
      <c r="S10072" s="505"/>
      <c r="T10072" s="505"/>
      <c r="U10072" s="505"/>
      <c r="V10072" s="505"/>
      <c r="W10072" s="505"/>
    </row>
    <row r="10073" spans="19:23" ht="12">
      <c r="S10073" s="505"/>
      <c r="T10073" s="505"/>
      <c r="U10073" s="505"/>
      <c r="V10073" s="505"/>
      <c r="W10073" s="505"/>
    </row>
    <row r="10074" spans="19:23" ht="12">
      <c r="S10074" s="505"/>
      <c r="T10074" s="505"/>
      <c r="U10074" s="505"/>
      <c r="V10074" s="505"/>
      <c r="W10074" s="505"/>
    </row>
    <row r="10075" spans="19:23" ht="12">
      <c r="S10075" s="505"/>
      <c r="T10075" s="505"/>
      <c r="U10075" s="505"/>
      <c r="V10075" s="505"/>
      <c r="W10075" s="505"/>
    </row>
    <row r="10076" spans="19:23" ht="12">
      <c r="S10076" s="505"/>
      <c r="T10076" s="505"/>
      <c r="U10076" s="505"/>
      <c r="V10076" s="505"/>
      <c r="W10076" s="505"/>
    </row>
    <row r="10077" spans="19:23" ht="12">
      <c r="S10077" s="505"/>
      <c r="T10077" s="505"/>
      <c r="U10077" s="505"/>
      <c r="V10077" s="505"/>
      <c r="W10077" s="505"/>
    </row>
    <row r="10078" spans="19:23" ht="12">
      <c r="S10078" s="505"/>
      <c r="T10078" s="505"/>
      <c r="U10078" s="505"/>
      <c r="V10078" s="505"/>
      <c r="W10078" s="505"/>
    </row>
    <row r="10079" spans="19:23" ht="12">
      <c r="S10079" s="505"/>
      <c r="T10079" s="505"/>
      <c r="U10079" s="505"/>
      <c r="V10079" s="505"/>
      <c r="W10079" s="505"/>
    </row>
    <row r="10080" spans="19:23" ht="12">
      <c r="S10080" s="505"/>
      <c r="T10080" s="505"/>
      <c r="U10080" s="505"/>
      <c r="V10080" s="505"/>
      <c r="W10080" s="505"/>
    </row>
    <row r="10081" spans="19:23" ht="12">
      <c r="S10081" s="505"/>
      <c r="T10081" s="505"/>
      <c r="U10081" s="505"/>
      <c r="V10081" s="505"/>
      <c r="W10081" s="505"/>
    </row>
    <row r="10082" spans="19:23" ht="12">
      <c r="S10082" s="505"/>
      <c r="T10082" s="505"/>
      <c r="U10082" s="505"/>
      <c r="V10082" s="505"/>
      <c r="W10082" s="505"/>
    </row>
    <row r="10083" spans="19:23" ht="12">
      <c r="S10083" s="505"/>
      <c r="T10083" s="505"/>
      <c r="U10083" s="505"/>
      <c r="V10083" s="505"/>
      <c r="W10083" s="505"/>
    </row>
    <row r="10084" spans="19:23" ht="12">
      <c r="S10084" s="505"/>
      <c r="T10084" s="505"/>
      <c r="U10084" s="505"/>
      <c r="V10084" s="505"/>
      <c r="W10084" s="505"/>
    </row>
    <row r="10085" spans="19:23" ht="12">
      <c r="S10085" s="505"/>
      <c r="T10085" s="505"/>
      <c r="U10085" s="505"/>
      <c r="V10085" s="505"/>
      <c r="W10085" s="505"/>
    </row>
    <row r="10086" spans="19:23" ht="12">
      <c r="S10086" s="505"/>
      <c r="T10086" s="505"/>
      <c r="U10086" s="505"/>
      <c r="V10086" s="505"/>
      <c r="W10086" s="505"/>
    </row>
    <row r="10087" spans="19:23" ht="12">
      <c r="S10087" s="505"/>
      <c r="T10087" s="505"/>
      <c r="U10087" s="505"/>
      <c r="V10087" s="505"/>
      <c r="W10087" s="505"/>
    </row>
    <row r="10088" spans="19:23" ht="12">
      <c r="S10088" s="505"/>
      <c r="T10088" s="505"/>
      <c r="U10088" s="505"/>
      <c r="V10088" s="505"/>
      <c r="W10088" s="505"/>
    </row>
    <row r="10089" spans="19:23" ht="12">
      <c r="S10089" s="505"/>
      <c r="T10089" s="505"/>
      <c r="U10089" s="505"/>
      <c r="V10089" s="505"/>
      <c r="W10089" s="505"/>
    </row>
    <row r="10090" spans="19:23" ht="12">
      <c r="S10090" s="505"/>
      <c r="T10090" s="505"/>
      <c r="U10090" s="505"/>
      <c r="V10090" s="505"/>
      <c r="W10090" s="505"/>
    </row>
    <row r="10091" spans="19:23" ht="12">
      <c r="S10091" s="505"/>
      <c r="T10091" s="505"/>
      <c r="U10091" s="505"/>
      <c r="V10091" s="505"/>
      <c r="W10091" s="505"/>
    </row>
    <row r="10092" spans="19:23" ht="12">
      <c r="S10092" s="505"/>
      <c r="T10092" s="505"/>
      <c r="U10092" s="505"/>
      <c r="V10092" s="505"/>
      <c r="W10092" s="505"/>
    </row>
    <row r="10093" spans="19:23" ht="12">
      <c r="S10093" s="505"/>
      <c r="T10093" s="505"/>
      <c r="U10093" s="505"/>
      <c r="V10093" s="505"/>
      <c r="W10093" s="505"/>
    </row>
    <row r="10094" spans="19:23" ht="12">
      <c r="S10094" s="505"/>
      <c r="T10094" s="505"/>
      <c r="U10094" s="505"/>
      <c r="V10094" s="505"/>
      <c r="W10094" s="505"/>
    </row>
    <row r="10095" spans="19:23" ht="12">
      <c r="S10095" s="505"/>
      <c r="T10095" s="505"/>
      <c r="U10095" s="505"/>
      <c r="V10095" s="505"/>
      <c r="W10095" s="505"/>
    </row>
    <row r="10096" spans="19:23" ht="12">
      <c r="S10096" s="505"/>
      <c r="T10096" s="505"/>
      <c r="U10096" s="505"/>
      <c r="V10096" s="505"/>
      <c r="W10096" s="505"/>
    </row>
    <row r="10097" spans="19:23" ht="12">
      <c r="S10097" s="505"/>
      <c r="T10097" s="505"/>
      <c r="U10097" s="505"/>
      <c r="V10097" s="505"/>
      <c r="W10097" s="505"/>
    </row>
    <row r="10098" spans="19:23" ht="12">
      <c r="S10098" s="505"/>
      <c r="T10098" s="505"/>
      <c r="U10098" s="505"/>
      <c r="V10098" s="505"/>
      <c r="W10098" s="505"/>
    </row>
    <row r="10099" spans="19:23" ht="12">
      <c r="S10099" s="505"/>
      <c r="T10099" s="505"/>
      <c r="U10099" s="505"/>
      <c r="V10099" s="505"/>
      <c r="W10099" s="505"/>
    </row>
    <row r="10100" spans="19:23" ht="12">
      <c r="S10100" s="505"/>
      <c r="T10100" s="505"/>
      <c r="U10100" s="505"/>
      <c r="V10100" s="505"/>
      <c r="W10100" s="505"/>
    </row>
    <row r="10101" spans="19:23" ht="12">
      <c r="S10101" s="505"/>
      <c r="T10101" s="505"/>
      <c r="U10101" s="505"/>
      <c r="V10101" s="505"/>
      <c r="W10101" s="505"/>
    </row>
    <row r="10102" spans="19:23" ht="12">
      <c r="S10102" s="505"/>
      <c r="T10102" s="505"/>
      <c r="U10102" s="505"/>
      <c r="V10102" s="505"/>
      <c r="W10102" s="505"/>
    </row>
    <row r="10103" spans="19:23" ht="12">
      <c r="S10103" s="505"/>
      <c r="T10103" s="505"/>
      <c r="U10103" s="505"/>
      <c r="V10103" s="505"/>
      <c r="W10103" s="505"/>
    </row>
    <row r="10104" spans="19:23" ht="12">
      <c r="S10104" s="505"/>
      <c r="T10104" s="505"/>
      <c r="U10104" s="505"/>
      <c r="V10104" s="505"/>
      <c r="W10104" s="505"/>
    </row>
    <row r="10105" spans="19:23" ht="12">
      <c r="S10105" s="505"/>
      <c r="T10105" s="505"/>
      <c r="U10105" s="505"/>
      <c r="V10105" s="505"/>
      <c r="W10105" s="505"/>
    </row>
    <row r="10106" spans="19:23" ht="12">
      <c r="S10106" s="505"/>
      <c r="T10106" s="505"/>
      <c r="U10106" s="505"/>
      <c r="V10106" s="505"/>
      <c r="W10106" s="505"/>
    </row>
    <row r="10107" spans="19:23" ht="12">
      <c r="S10107" s="505"/>
      <c r="T10107" s="505"/>
      <c r="U10107" s="505"/>
      <c r="V10107" s="505"/>
      <c r="W10107" s="505"/>
    </row>
    <row r="10108" spans="19:23" ht="12">
      <c r="S10108" s="505"/>
      <c r="T10108" s="505"/>
      <c r="U10108" s="505"/>
      <c r="V10108" s="505"/>
      <c r="W10108" s="505"/>
    </row>
    <row r="10109" spans="19:23" ht="12">
      <c r="S10109" s="505"/>
      <c r="T10109" s="505"/>
      <c r="U10109" s="505"/>
      <c r="V10109" s="505"/>
      <c r="W10109" s="505"/>
    </row>
    <row r="10110" spans="19:23" ht="12">
      <c r="S10110" s="505"/>
      <c r="T10110" s="505"/>
      <c r="U10110" s="505"/>
      <c r="V10110" s="505"/>
      <c r="W10110" s="505"/>
    </row>
    <row r="10111" spans="19:23" ht="12">
      <c r="S10111" s="505"/>
      <c r="T10111" s="505"/>
      <c r="U10111" s="505"/>
      <c r="V10111" s="505"/>
      <c r="W10111" s="505"/>
    </row>
    <row r="10112" spans="19:23" ht="12">
      <c r="S10112" s="505"/>
      <c r="T10112" s="505"/>
      <c r="U10112" s="505"/>
      <c r="V10112" s="505"/>
      <c r="W10112" s="505"/>
    </row>
    <row r="10113" spans="19:23" ht="12">
      <c r="S10113" s="505"/>
      <c r="T10113" s="505"/>
      <c r="U10113" s="505"/>
      <c r="V10113" s="505"/>
      <c r="W10113" s="505"/>
    </row>
    <row r="10114" spans="19:23" ht="12">
      <c r="S10114" s="505"/>
      <c r="T10114" s="505"/>
      <c r="U10114" s="505"/>
      <c r="V10114" s="505"/>
      <c r="W10114" s="505"/>
    </row>
    <row r="10115" spans="19:23" ht="12">
      <c r="S10115" s="505"/>
      <c r="T10115" s="505"/>
      <c r="U10115" s="505"/>
      <c r="V10115" s="505"/>
      <c r="W10115" s="505"/>
    </row>
    <row r="10116" spans="19:23" ht="12">
      <c r="S10116" s="505"/>
      <c r="T10116" s="505"/>
      <c r="U10116" s="505"/>
      <c r="V10116" s="505"/>
      <c r="W10116" s="505"/>
    </row>
    <row r="10117" spans="19:23" ht="12">
      <c r="S10117" s="505"/>
      <c r="T10117" s="505"/>
      <c r="U10117" s="505"/>
      <c r="V10117" s="505"/>
      <c r="W10117" s="505"/>
    </row>
    <row r="10118" spans="19:23" ht="12">
      <c r="S10118" s="505"/>
      <c r="T10118" s="505"/>
      <c r="U10118" s="505"/>
      <c r="V10118" s="505"/>
      <c r="W10118" s="505"/>
    </row>
    <row r="10119" spans="19:23" ht="12">
      <c r="S10119" s="505"/>
      <c r="T10119" s="505"/>
      <c r="U10119" s="505"/>
      <c r="V10119" s="505"/>
      <c r="W10119" s="505"/>
    </row>
    <row r="10120" spans="19:23" ht="12">
      <c r="S10120" s="505"/>
      <c r="T10120" s="505"/>
      <c r="U10120" s="505"/>
      <c r="V10120" s="505"/>
      <c r="W10120" s="505"/>
    </row>
    <row r="10121" spans="19:23" ht="12">
      <c r="S10121" s="505"/>
      <c r="T10121" s="505"/>
      <c r="U10121" s="505"/>
      <c r="V10121" s="505"/>
      <c r="W10121" s="505"/>
    </row>
    <row r="10122" spans="19:23" ht="12">
      <c r="S10122" s="505"/>
      <c r="T10122" s="505"/>
      <c r="U10122" s="505"/>
      <c r="V10122" s="505"/>
      <c r="W10122" s="505"/>
    </row>
    <row r="10123" spans="19:23" ht="12">
      <c r="S10123" s="505"/>
      <c r="T10123" s="505"/>
      <c r="U10123" s="505"/>
      <c r="V10123" s="505"/>
      <c r="W10123" s="505"/>
    </row>
    <row r="10124" spans="19:23" ht="12">
      <c r="S10124" s="505"/>
      <c r="T10124" s="505"/>
      <c r="U10124" s="505"/>
      <c r="V10124" s="505"/>
      <c r="W10124" s="505"/>
    </row>
    <row r="10125" spans="19:23" ht="12">
      <c r="S10125" s="505"/>
      <c r="T10125" s="505"/>
      <c r="U10125" s="505"/>
      <c r="V10125" s="505"/>
      <c r="W10125" s="505"/>
    </row>
    <row r="10126" spans="19:23" ht="12">
      <c r="S10126" s="505"/>
      <c r="T10126" s="505"/>
      <c r="U10126" s="505"/>
      <c r="V10126" s="505"/>
      <c r="W10126" s="505"/>
    </row>
    <row r="10127" spans="19:23" ht="12">
      <c r="S10127" s="505"/>
      <c r="T10127" s="505"/>
      <c r="U10127" s="505"/>
      <c r="V10127" s="505"/>
      <c r="W10127" s="505"/>
    </row>
    <row r="10128" spans="19:23" ht="12">
      <c r="S10128" s="505"/>
      <c r="T10128" s="505"/>
      <c r="U10128" s="505"/>
      <c r="V10128" s="505"/>
      <c r="W10128" s="505"/>
    </row>
    <row r="10129" spans="19:23" ht="12">
      <c r="S10129" s="505"/>
      <c r="T10129" s="505"/>
      <c r="U10129" s="505"/>
      <c r="V10129" s="505"/>
      <c r="W10129" s="505"/>
    </row>
    <row r="10130" spans="19:23" ht="12">
      <c r="S10130" s="505"/>
      <c r="T10130" s="505"/>
      <c r="U10130" s="505"/>
      <c r="V10130" s="505"/>
      <c r="W10130" s="505"/>
    </row>
    <row r="10131" spans="19:23" ht="12">
      <c r="S10131" s="505"/>
      <c r="T10131" s="505"/>
      <c r="U10131" s="505"/>
      <c r="V10131" s="505"/>
      <c r="W10131" s="505"/>
    </row>
    <row r="10132" spans="19:23" ht="12">
      <c r="S10132" s="505"/>
      <c r="T10132" s="505"/>
      <c r="U10132" s="505"/>
      <c r="V10132" s="505"/>
      <c r="W10132" s="505"/>
    </row>
    <row r="10133" spans="19:23" ht="12">
      <c r="S10133" s="505"/>
      <c r="T10133" s="505"/>
      <c r="U10133" s="505"/>
      <c r="V10133" s="505"/>
      <c r="W10133" s="505"/>
    </row>
    <row r="10134" spans="19:23" ht="12">
      <c r="S10134" s="505"/>
      <c r="T10134" s="505"/>
      <c r="U10134" s="505"/>
      <c r="V10134" s="505"/>
      <c r="W10134" s="505"/>
    </row>
    <row r="10135" spans="19:23" ht="12">
      <c r="S10135" s="505"/>
      <c r="T10135" s="505"/>
      <c r="U10135" s="505"/>
      <c r="V10135" s="505"/>
      <c r="W10135" s="505"/>
    </row>
    <row r="10136" spans="19:23" ht="12">
      <c r="S10136" s="505"/>
      <c r="T10136" s="505"/>
      <c r="U10136" s="505"/>
      <c r="V10136" s="505"/>
      <c r="W10136" s="505"/>
    </row>
    <row r="10137" spans="19:23" ht="12">
      <c r="S10137" s="505"/>
      <c r="T10137" s="505"/>
      <c r="U10137" s="505"/>
      <c r="V10137" s="505"/>
      <c r="W10137" s="505"/>
    </row>
    <row r="10138" spans="19:23" ht="12">
      <c r="S10138" s="505"/>
      <c r="T10138" s="505"/>
      <c r="U10138" s="505"/>
      <c r="V10138" s="505"/>
      <c r="W10138" s="505"/>
    </row>
    <row r="10139" spans="19:23" ht="12">
      <c r="S10139" s="505"/>
      <c r="T10139" s="505"/>
      <c r="U10139" s="505"/>
      <c r="V10139" s="505"/>
      <c r="W10139" s="505"/>
    </row>
    <row r="10140" spans="19:23" ht="12">
      <c r="S10140" s="505"/>
      <c r="T10140" s="505"/>
      <c r="U10140" s="505"/>
      <c r="V10140" s="505"/>
      <c r="W10140" s="505"/>
    </row>
    <row r="10141" spans="19:23" ht="12">
      <c r="S10141" s="505"/>
      <c r="T10141" s="505"/>
      <c r="U10141" s="505"/>
      <c r="V10141" s="505"/>
      <c r="W10141" s="505"/>
    </row>
    <row r="10142" spans="19:23" ht="12">
      <c r="S10142" s="505"/>
      <c r="T10142" s="505"/>
      <c r="U10142" s="505"/>
      <c r="V10142" s="505"/>
      <c r="W10142" s="505"/>
    </row>
    <row r="10143" spans="19:23" ht="12">
      <c r="S10143" s="505"/>
      <c r="T10143" s="505"/>
      <c r="U10143" s="505"/>
      <c r="V10143" s="505"/>
      <c r="W10143" s="505"/>
    </row>
    <row r="10144" spans="19:23" ht="12">
      <c r="S10144" s="505"/>
      <c r="T10144" s="505"/>
      <c r="U10144" s="505"/>
      <c r="V10144" s="505"/>
      <c r="W10144" s="505"/>
    </row>
    <row r="10145" spans="19:23" ht="12">
      <c r="S10145" s="505"/>
      <c r="T10145" s="505"/>
      <c r="U10145" s="505"/>
      <c r="V10145" s="505"/>
      <c r="W10145" s="505"/>
    </row>
    <row r="10146" spans="19:23" ht="12">
      <c r="S10146" s="505"/>
      <c r="T10146" s="505"/>
      <c r="U10146" s="505"/>
      <c r="V10146" s="505"/>
      <c r="W10146" s="505"/>
    </row>
    <row r="10147" spans="19:23" ht="12">
      <c r="S10147" s="505"/>
      <c r="T10147" s="505"/>
      <c r="U10147" s="505"/>
      <c r="V10147" s="505"/>
      <c r="W10147" s="505"/>
    </row>
    <row r="10148" spans="19:23" ht="12">
      <c r="S10148" s="505"/>
      <c r="T10148" s="505"/>
      <c r="U10148" s="505"/>
      <c r="V10148" s="505"/>
      <c r="W10148" s="505"/>
    </row>
    <row r="10149" spans="19:23" ht="12">
      <c r="S10149" s="505"/>
      <c r="T10149" s="505"/>
      <c r="U10149" s="505"/>
      <c r="V10149" s="505"/>
      <c r="W10149" s="505"/>
    </row>
    <row r="10150" spans="19:23" ht="12">
      <c r="S10150" s="505"/>
      <c r="T10150" s="505"/>
      <c r="U10150" s="505"/>
      <c r="V10150" s="505"/>
      <c r="W10150" s="505"/>
    </row>
    <row r="10151" spans="19:23" ht="12">
      <c r="S10151" s="505"/>
      <c r="T10151" s="505"/>
      <c r="U10151" s="505"/>
      <c r="V10151" s="505"/>
      <c r="W10151" s="505"/>
    </row>
    <row r="10152" spans="19:23" ht="12">
      <c r="S10152" s="505"/>
      <c r="T10152" s="505"/>
      <c r="U10152" s="505"/>
      <c r="V10152" s="505"/>
      <c r="W10152" s="505"/>
    </row>
    <row r="10153" spans="19:23" ht="12">
      <c r="S10153" s="505"/>
      <c r="T10153" s="505"/>
      <c r="U10153" s="505"/>
      <c r="V10153" s="505"/>
      <c r="W10153" s="505"/>
    </row>
    <row r="10154" spans="19:23" ht="12">
      <c r="S10154" s="505"/>
      <c r="T10154" s="505"/>
      <c r="U10154" s="505"/>
      <c r="V10154" s="505"/>
      <c r="W10154" s="505"/>
    </row>
    <row r="10155" spans="19:23" ht="12">
      <c r="S10155" s="505"/>
      <c r="T10155" s="505"/>
      <c r="U10155" s="505"/>
      <c r="V10155" s="505"/>
      <c r="W10155" s="505"/>
    </row>
    <row r="10156" spans="19:23" ht="12">
      <c r="S10156" s="505"/>
      <c r="T10156" s="505"/>
      <c r="U10156" s="505"/>
      <c r="V10156" s="505"/>
      <c r="W10156" s="505"/>
    </row>
    <row r="10157" spans="19:23" ht="12">
      <c r="S10157" s="505"/>
      <c r="T10157" s="505"/>
      <c r="U10157" s="505"/>
      <c r="V10157" s="505"/>
      <c r="W10157" s="505"/>
    </row>
    <row r="10158" spans="19:23" ht="12">
      <c r="S10158" s="505"/>
      <c r="T10158" s="505"/>
      <c r="U10158" s="505"/>
      <c r="V10158" s="505"/>
      <c r="W10158" s="505"/>
    </row>
    <row r="10159" spans="19:23" ht="12">
      <c r="S10159" s="505"/>
      <c r="T10159" s="505"/>
      <c r="U10159" s="505"/>
      <c r="V10159" s="505"/>
      <c r="W10159" s="505"/>
    </row>
    <row r="10160" spans="19:23" ht="12">
      <c r="S10160" s="505"/>
      <c r="T10160" s="505"/>
      <c r="U10160" s="505"/>
      <c r="V10160" s="505"/>
      <c r="W10160" s="505"/>
    </row>
    <row r="10161" spans="19:23" ht="12">
      <c r="S10161" s="505"/>
      <c r="T10161" s="505"/>
      <c r="U10161" s="505"/>
      <c r="V10161" s="505"/>
      <c r="W10161" s="505"/>
    </row>
    <row r="10162" spans="19:23" ht="12">
      <c r="S10162" s="505"/>
      <c r="T10162" s="505"/>
      <c r="U10162" s="505"/>
      <c r="V10162" s="505"/>
      <c r="W10162" s="505"/>
    </row>
    <row r="10163" spans="19:23" ht="12">
      <c r="S10163" s="505"/>
      <c r="T10163" s="505"/>
      <c r="U10163" s="505"/>
      <c r="V10163" s="505"/>
      <c r="W10163" s="505"/>
    </row>
    <row r="10164" spans="19:23" ht="12">
      <c r="S10164" s="505"/>
      <c r="T10164" s="505"/>
      <c r="U10164" s="505"/>
      <c r="V10164" s="505"/>
      <c r="W10164" s="505"/>
    </row>
    <row r="10165" spans="19:23" ht="12">
      <c r="S10165" s="505"/>
      <c r="T10165" s="505"/>
      <c r="U10165" s="505"/>
      <c r="V10165" s="505"/>
      <c r="W10165" s="505"/>
    </row>
    <row r="10166" spans="19:23" ht="12">
      <c r="S10166" s="505"/>
      <c r="T10166" s="505"/>
      <c r="U10166" s="505"/>
      <c r="V10166" s="505"/>
      <c r="W10166" s="505"/>
    </row>
    <row r="10167" spans="19:23" ht="12">
      <c r="S10167" s="505"/>
      <c r="T10167" s="505"/>
      <c r="U10167" s="505"/>
      <c r="V10167" s="505"/>
      <c r="W10167" s="505"/>
    </row>
    <row r="10168" spans="19:23" ht="12">
      <c r="S10168" s="505"/>
      <c r="T10168" s="505"/>
      <c r="U10168" s="505"/>
      <c r="V10168" s="505"/>
      <c r="W10168" s="505"/>
    </row>
    <row r="10169" spans="19:23" ht="12">
      <c r="S10169" s="505"/>
      <c r="T10169" s="505"/>
      <c r="U10169" s="505"/>
      <c r="V10169" s="505"/>
      <c r="W10169" s="505"/>
    </row>
    <row r="10170" spans="19:23" ht="12">
      <c r="S10170" s="505"/>
      <c r="T10170" s="505"/>
      <c r="U10170" s="505"/>
      <c r="V10170" s="505"/>
      <c r="W10170" s="505"/>
    </row>
    <row r="10171" spans="19:23" ht="12">
      <c r="S10171" s="505"/>
      <c r="T10171" s="505"/>
      <c r="U10171" s="505"/>
      <c r="V10171" s="505"/>
      <c r="W10171" s="505"/>
    </row>
    <row r="10172" spans="19:23" ht="12">
      <c r="S10172" s="505"/>
      <c r="T10172" s="505"/>
      <c r="U10172" s="505"/>
      <c r="V10172" s="505"/>
      <c r="W10172" s="505"/>
    </row>
    <row r="10173" spans="19:23" ht="12">
      <c r="S10173" s="505"/>
      <c r="T10173" s="505"/>
      <c r="U10173" s="505"/>
      <c r="V10173" s="505"/>
      <c r="W10173" s="505"/>
    </row>
    <row r="10174" spans="19:23" ht="12">
      <c r="S10174" s="505"/>
      <c r="T10174" s="505"/>
      <c r="U10174" s="505"/>
      <c r="V10174" s="505"/>
      <c r="W10174" s="505"/>
    </row>
    <row r="10175" spans="19:23" ht="12">
      <c r="S10175" s="505"/>
      <c r="T10175" s="505"/>
      <c r="U10175" s="505"/>
      <c r="V10175" s="505"/>
      <c r="W10175" s="505"/>
    </row>
    <row r="10176" spans="19:23" ht="12">
      <c r="S10176" s="505"/>
      <c r="T10176" s="505"/>
      <c r="U10176" s="505"/>
      <c r="V10176" s="505"/>
      <c r="W10176" s="505"/>
    </row>
    <row r="10177" spans="19:23" ht="12">
      <c r="S10177" s="505"/>
      <c r="T10177" s="505"/>
      <c r="U10177" s="505"/>
      <c r="V10177" s="505"/>
      <c r="W10177" s="505"/>
    </row>
    <row r="10178" spans="19:23" ht="12">
      <c r="S10178" s="505"/>
      <c r="T10178" s="505"/>
      <c r="U10178" s="505"/>
      <c r="V10178" s="505"/>
      <c r="W10178" s="505"/>
    </row>
    <row r="10179" spans="19:23" ht="12">
      <c r="S10179" s="505"/>
      <c r="T10179" s="505"/>
      <c r="U10179" s="505"/>
      <c r="V10179" s="505"/>
      <c r="W10179" s="505"/>
    </row>
    <row r="10180" spans="19:23" ht="12">
      <c r="S10180" s="505"/>
      <c r="T10180" s="505"/>
      <c r="U10180" s="505"/>
      <c r="V10180" s="505"/>
      <c r="W10180" s="505"/>
    </row>
    <row r="10181" spans="19:23" ht="12">
      <c r="S10181" s="505"/>
      <c r="T10181" s="505"/>
      <c r="U10181" s="505"/>
      <c r="V10181" s="505"/>
      <c r="W10181" s="505"/>
    </row>
    <row r="10182" spans="19:23" ht="12">
      <c r="S10182" s="505"/>
      <c r="T10182" s="505"/>
      <c r="U10182" s="505"/>
      <c r="V10182" s="505"/>
      <c r="W10182" s="505"/>
    </row>
    <row r="10183" spans="19:23" ht="12">
      <c r="S10183" s="505"/>
      <c r="T10183" s="505"/>
      <c r="U10183" s="505"/>
      <c r="V10183" s="505"/>
      <c r="W10183" s="505"/>
    </row>
    <row r="10184" spans="19:23" ht="12">
      <c r="S10184" s="505"/>
      <c r="T10184" s="505"/>
      <c r="U10184" s="505"/>
      <c r="V10184" s="505"/>
      <c r="W10184" s="505"/>
    </row>
    <row r="10185" spans="19:23" ht="12">
      <c r="S10185" s="505"/>
      <c r="T10185" s="505"/>
      <c r="U10185" s="505"/>
      <c r="V10185" s="505"/>
      <c r="W10185" s="505"/>
    </row>
    <row r="10186" spans="19:23" ht="12">
      <c r="S10186" s="505"/>
      <c r="T10186" s="505"/>
      <c r="U10186" s="505"/>
      <c r="V10186" s="505"/>
      <c r="W10186" s="505"/>
    </row>
    <row r="10187" spans="19:23" ht="12">
      <c r="S10187" s="505"/>
      <c r="T10187" s="505"/>
      <c r="U10187" s="505"/>
      <c r="V10187" s="505"/>
      <c r="W10187" s="505"/>
    </row>
    <row r="10188" spans="19:23" ht="12">
      <c r="S10188" s="505"/>
      <c r="T10188" s="505"/>
      <c r="U10188" s="505"/>
      <c r="V10188" s="505"/>
      <c r="W10188" s="505"/>
    </row>
    <row r="10189" spans="19:23" ht="12">
      <c r="S10189" s="505"/>
      <c r="T10189" s="505"/>
      <c r="U10189" s="505"/>
      <c r="V10189" s="505"/>
      <c r="W10189" s="505"/>
    </row>
    <row r="10190" spans="19:23" ht="12">
      <c r="S10190" s="505"/>
      <c r="T10190" s="505"/>
      <c r="U10190" s="505"/>
      <c r="V10190" s="505"/>
      <c r="W10190" s="505"/>
    </row>
    <row r="10191" spans="19:23" ht="12">
      <c r="S10191" s="505"/>
      <c r="T10191" s="505"/>
      <c r="U10191" s="505"/>
      <c r="V10191" s="505"/>
      <c r="W10191" s="505"/>
    </row>
    <row r="10192" spans="19:23" ht="12">
      <c r="S10192" s="505"/>
      <c r="T10192" s="505"/>
      <c r="U10192" s="505"/>
      <c r="V10192" s="505"/>
      <c r="W10192" s="505"/>
    </row>
    <row r="10193" spans="19:23" ht="12">
      <c r="S10193" s="505"/>
      <c r="T10193" s="505"/>
      <c r="U10193" s="505"/>
      <c r="V10193" s="505"/>
      <c r="W10193" s="505"/>
    </row>
    <row r="10194" spans="19:23" ht="12">
      <c r="S10194" s="505"/>
      <c r="T10194" s="505"/>
      <c r="U10194" s="505"/>
      <c r="V10194" s="505"/>
      <c r="W10194" s="505"/>
    </row>
    <row r="10195" spans="19:23" ht="12">
      <c r="S10195" s="505"/>
      <c r="T10195" s="505"/>
      <c r="U10195" s="505"/>
      <c r="V10195" s="505"/>
      <c r="W10195" s="505"/>
    </row>
    <row r="10196" spans="19:23" ht="12">
      <c r="S10196" s="505"/>
      <c r="T10196" s="505"/>
      <c r="U10196" s="505"/>
      <c r="V10196" s="505"/>
      <c r="W10196" s="505"/>
    </row>
    <row r="10197" spans="19:23" ht="12">
      <c r="S10197" s="505"/>
      <c r="T10197" s="505"/>
      <c r="U10197" s="505"/>
      <c r="V10197" s="505"/>
      <c r="W10197" s="505"/>
    </row>
    <row r="10198" spans="19:23" ht="12">
      <c r="S10198" s="505"/>
      <c r="T10198" s="505"/>
      <c r="U10198" s="505"/>
      <c r="V10198" s="505"/>
      <c r="W10198" s="505"/>
    </row>
    <row r="10199" spans="19:23" ht="12">
      <c r="S10199" s="505"/>
      <c r="T10199" s="505"/>
      <c r="U10199" s="505"/>
      <c r="V10199" s="505"/>
      <c r="W10199" s="505"/>
    </row>
    <row r="10200" spans="19:23" ht="12">
      <c r="S10200" s="505"/>
      <c r="T10200" s="505"/>
      <c r="U10200" s="505"/>
      <c r="V10200" s="505"/>
      <c r="W10200" s="505"/>
    </row>
    <row r="10201" spans="19:23" ht="12">
      <c r="S10201" s="505"/>
      <c r="T10201" s="505"/>
      <c r="U10201" s="505"/>
      <c r="V10201" s="505"/>
      <c r="W10201" s="505"/>
    </row>
    <row r="10202" spans="19:23" ht="12">
      <c r="S10202" s="505"/>
      <c r="T10202" s="505"/>
      <c r="U10202" s="505"/>
      <c r="V10202" s="505"/>
      <c r="W10202" s="505"/>
    </row>
    <row r="10203" spans="19:23" ht="12">
      <c r="S10203" s="505"/>
      <c r="T10203" s="505"/>
      <c r="U10203" s="505"/>
      <c r="V10203" s="505"/>
      <c r="W10203" s="505"/>
    </row>
    <row r="10204" spans="19:23" ht="12">
      <c r="S10204" s="505"/>
      <c r="T10204" s="505"/>
      <c r="U10204" s="505"/>
      <c r="V10204" s="505"/>
      <c r="W10204" s="505"/>
    </row>
    <row r="10205" spans="19:23" ht="12">
      <c r="S10205" s="505"/>
      <c r="T10205" s="505"/>
      <c r="U10205" s="505"/>
      <c r="V10205" s="505"/>
      <c r="W10205" s="505"/>
    </row>
    <row r="10206" spans="19:23" ht="12">
      <c r="S10206" s="505"/>
      <c r="T10206" s="505"/>
      <c r="U10206" s="505"/>
      <c r="V10206" s="505"/>
      <c r="W10206" s="505"/>
    </row>
    <row r="10207" spans="19:23" ht="12">
      <c r="S10207" s="505"/>
      <c r="T10207" s="505"/>
      <c r="U10207" s="505"/>
      <c r="V10207" s="505"/>
      <c r="W10207" s="505"/>
    </row>
    <row r="10208" spans="19:23" ht="12">
      <c r="S10208" s="505"/>
      <c r="T10208" s="505"/>
      <c r="U10208" s="505"/>
      <c r="V10208" s="505"/>
      <c r="W10208" s="505"/>
    </row>
    <row r="10209" spans="19:23" ht="12">
      <c r="S10209" s="505"/>
      <c r="T10209" s="505"/>
      <c r="U10209" s="505"/>
      <c r="V10209" s="505"/>
      <c r="W10209" s="505"/>
    </row>
    <row r="10210" spans="19:23" ht="12">
      <c r="S10210" s="505"/>
      <c r="T10210" s="505"/>
      <c r="U10210" s="505"/>
      <c r="V10210" s="505"/>
      <c r="W10210" s="505"/>
    </row>
    <row r="10211" spans="19:23" ht="12">
      <c r="S10211" s="505"/>
      <c r="T10211" s="505"/>
      <c r="U10211" s="505"/>
      <c r="V10211" s="505"/>
      <c r="W10211" s="505"/>
    </row>
    <row r="10212" spans="19:23" ht="12">
      <c r="S10212" s="505"/>
      <c r="T10212" s="505"/>
      <c r="U10212" s="505"/>
      <c r="V10212" s="505"/>
      <c r="W10212" s="505"/>
    </row>
    <row r="10213" spans="19:23" ht="12">
      <c r="S10213" s="505"/>
      <c r="T10213" s="505"/>
      <c r="U10213" s="505"/>
      <c r="V10213" s="505"/>
      <c r="W10213" s="505"/>
    </row>
    <row r="10214" spans="19:23" ht="12">
      <c r="S10214" s="505"/>
      <c r="T10214" s="505"/>
      <c r="U10214" s="505"/>
      <c r="V10214" s="505"/>
      <c r="W10214" s="505"/>
    </row>
    <row r="10215" spans="19:23" ht="12">
      <c r="S10215" s="505"/>
      <c r="T10215" s="505"/>
      <c r="U10215" s="505"/>
      <c r="V10215" s="505"/>
      <c r="W10215" s="505"/>
    </row>
    <row r="10216" spans="19:23" ht="12">
      <c r="S10216" s="505"/>
      <c r="T10216" s="505"/>
      <c r="U10216" s="505"/>
      <c r="V10216" s="505"/>
      <c r="W10216" s="505"/>
    </row>
    <row r="10217" spans="19:23" ht="12">
      <c r="S10217" s="505"/>
      <c r="T10217" s="505"/>
      <c r="U10217" s="505"/>
      <c r="V10217" s="505"/>
      <c r="W10217" s="505"/>
    </row>
    <row r="10218" spans="19:23" ht="12">
      <c r="S10218" s="505"/>
      <c r="T10218" s="505"/>
      <c r="U10218" s="505"/>
      <c r="V10218" s="505"/>
      <c r="W10218" s="505"/>
    </row>
    <row r="10219" spans="19:23" ht="12">
      <c r="S10219" s="505"/>
      <c r="T10219" s="505"/>
      <c r="U10219" s="505"/>
      <c r="V10219" s="505"/>
      <c r="W10219" s="505"/>
    </row>
    <row r="10220" spans="19:23" ht="12">
      <c r="S10220" s="505"/>
      <c r="T10220" s="505"/>
      <c r="U10220" s="505"/>
      <c r="V10220" s="505"/>
      <c r="W10220" s="505"/>
    </row>
    <row r="10221" spans="19:23" ht="12">
      <c r="S10221" s="505"/>
      <c r="T10221" s="505"/>
      <c r="U10221" s="505"/>
      <c r="V10221" s="505"/>
      <c r="W10221" s="505"/>
    </row>
    <row r="10222" spans="19:23" ht="12">
      <c r="S10222" s="505"/>
      <c r="T10222" s="505"/>
      <c r="U10222" s="505"/>
      <c r="V10222" s="505"/>
      <c r="W10222" s="505"/>
    </row>
    <row r="10223" spans="19:23" ht="12">
      <c r="S10223" s="505"/>
      <c r="T10223" s="505"/>
      <c r="U10223" s="505"/>
      <c r="V10223" s="505"/>
      <c r="W10223" s="505"/>
    </row>
    <row r="10224" spans="19:23" ht="12">
      <c r="S10224" s="505"/>
      <c r="T10224" s="505"/>
      <c r="U10224" s="505"/>
      <c r="V10224" s="505"/>
      <c r="W10224" s="505"/>
    </row>
    <row r="10225" spans="19:23" ht="12">
      <c r="S10225" s="505"/>
      <c r="T10225" s="505"/>
      <c r="U10225" s="505"/>
      <c r="V10225" s="505"/>
      <c r="W10225" s="505"/>
    </row>
    <row r="10226" spans="19:23" ht="12">
      <c r="S10226" s="505"/>
      <c r="T10226" s="505"/>
      <c r="U10226" s="505"/>
      <c r="V10226" s="505"/>
      <c r="W10226" s="505"/>
    </row>
    <row r="10227" spans="19:23" ht="12">
      <c r="S10227" s="505"/>
      <c r="T10227" s="505"/>
      <c r="U10227" s="505"/>
      <c r="V10227" s="505"/>
      <c r="W10227" s="505"/>
    </row>
    <row r="10228" spans="19:23" ht="12">
      <c r="S10228" s="505"/>
      <c r="T10228" s="505"/>
      <c r="U10228" s="505"/>
      <c r="V10228" s="505"/>
      <c r="W10228" s="505"/>
    </row>
    <row r="10229" spans="19:23" ht="12">
      <c r="S10229" s="505"/>
      <c r="T10229" s="505"/>
      <c r="U10229" s="505"/>
      <c r="V10229" s="505"/>
      <c r="W10229" s="505"/>
    </row>
    <row r="10230" spans="19:23" ht="12">
      <c r="S10230" s="505"/>
      <c r="T10230" s="505"/>
      <c r="U10230" s="505"/>
      <c r="V10230" s="505"/>
      <c r="W10230" s="505"/>
    </row>
    <row r="10231" spans="19:23" ht="12">
      <c r="S10231" s="505"/>
      <c r="T10231" s="505"/>
      <c r="U10231" s="505"/>
      <c r="V10231" s="505"/>
      <c r="W10231" s="505"/>
    </row>
    <row r="10232" spans="19:23" ht="12">
      <c r="S10232" s="505"/>
      <c r="T10232" s="505"/>
      <c r="U10232" s="505"/>
      <c r="V10232" s="505"/>
      <c r="W10232" s="505"/>
    </row>
    <row r="10233" spans="19:23" ht="12">
      <c r="S10233" s="505"/>
      <c r="T10233" s="505"/>
      <c r="U10233" s="505"/>
      <c r="V10233" s="505"/>
      <c r="W10233" s="505"/>
    </row>
    <row r="10234" spans="19:23" ht="12">
      <c r="S10234" s="505"/>
      <c r="T10234" s="505"/>
      <c r="U10234" s="505"/>
      <c r="V10234" s="505"/>
      <c r="W10234" s="505"/>
    </row>
    <row r="10235" spans="19:23" ht="12">
      <c r="S10235" s="505"/>
      <c r="T10235" s="505"/>
      <c r="U10235" s="505"/>
      <c r="V10235" s="505"/>
      <c r="W10235" s="505"/>
    </row>
    <row r="10236" spans="19:23" ht="12">
      <c r="S10236" s="505"/>
      <c r="T10236" s="505"/>
      <c r="U10236" s="505"/>
      <c r="V10236" s="505"/>
      <c r="W10236" s="505"/>
    </row>
    <row r="10237" spans="19:23" ht="12">
      <c r="S10237" s="505"/>
      <c r="T10237" s="505"/>
      <c r="U10237" s="505"/>
      <c r="V10237" s="505"/>
      <c r="W10237" s="505"/>
    </row>
    <row r="10238" spans="19:23" ht="12">
      <c r="S10238" s="505"/>
      <c r="T10238" s="505"/>
      <c r="U10238" s="505"/>
      <c r="V10238" s="505"/>
      <c r="W10238" s="505"/>
    </row>
    <row r="10239" spans="19:23" ht="12">
      <c r="S10239" s="505"/>
      <c r="T10239" s="505"/>
      <c r="U10239" s="505"/>
      <c r="V10239" s="505"/>
      <c r="W10239" s="505"/>
    </row>
    <row r="10240" spans="19:23" ht="12">
      <c r="S10240" s="505"/>
      <c r="T10240" s="505"/>
      <c r="U10240" s="505"/>
      <c r="V10240" s="505"/>
      <c r="W10240" s="505"/>
    </row>
    <row r="10241" spans="19:23" ht="12">
      <c r="S10241" s="505"/>
      <c r="T10241" s="505"/>
      <c r="U10241" s="505"/>
      <c r="V10241" s="505"/>
      <c r="W10241" s="505"/>
    </row>
    <row r="10242" spans="19:23" ht="12">
      <c r="S10242" s="505"/>
      <c r="T10242" s="505"/>
      <c r="U10242" s="505"/>
      <c r="V10242" s="505"/>
      <c r="W10242" s="505"/>
    </row>
    <row r="10243" spans="19:23" ht="12">
      <c r="S10243" s="505"/>
      <c r="T10243" s="505"/>
      <c r="U10243" s="505"/>
      <c r="V10243" s="505"/>
      <c r="W10243" s="505"/>
    </row>
    <row r="10244" spans="19:23" ht="12">
      <c r="S10244" s="505"/>
      <c r="T10244" s="505"/>
      <c r="U10244" s="505"/>
      <c r="V10244" s="505"/>
      <c r="W10244" s="505"/>
    </row>
    <row r="10245" spans="19:23" ht="12">
      <c r="S10245" s="505"/>
      <c r="T10245" s="505"/>
      <c r="U10245" s="505"/>
      <c r="V10245" s="505"/>
      <c r="W10245" s="505"/>
    </row>
    <row r="10246" spans="19:23" ht="12">
      <c r="S10246" s="505"/>
      <c r="T10246" s="505"/>
      <c r="U10246" s="505"/>
      <c r="V10246" s="505"/>
      <c r="W10246" s="505"/>
    </row>
    <row r="10247" spans="19:23" ht="12">
      <c r="S10247" s="505"/>
      <c r="T10247" s="505"/>
      <c r="U10247" s="505"/>
      <c r="V10247" s="505"/>
      <c r="W10247" s="505"/>
    </row>
    <row r="10248" spans="19:23" ht="12">
      <c r="S10248" s="505"/>
      <c r="T10248" s="505"/>
      <c r="U10248" s="505"/>
      <c r="V10248" s="505"/>
      <c r="W10248" s="505"/>
    </row>
    <row r="10249" spans="19:23" ht="12">
      <c r="S10249" s="505"/>
      <c r="T10249" s="505"/>
      <c r="U10249" s="505"/>
      <c r="V10249" s="505"/>
      <c r="W10249" s="505"/>
    </row>
    <row r="10250" spans="19:23" ht="12">
      <c r="S10250" s="505"/>
      <c r="T10250" s="505"/>
      <c r="U10250" s="505"/>
      <c r="V10250" s="505"/>
      <c r="W10250" s="505"/>
    </row>
    <row r="10251" spans="19:23" ht="12">
      <c r="S10251" s="505"/>
      <c r="T10251" s="505"/>
      <c r="U10251" s="505"/>
      <c r="V10251" s="505"/>
      <c r="W10251" s="505"/>
    </row>
    <row r="10252" spans="19:23" ht="12">
      <c r="S10252" s="505"/>
      <c r="T10252" s="505"/>
      <c r="U10252" s="505"/>
      <c r="V10252" s="505"/>
      <c r="W10252" s="505"/>
    </row>
    <row r="10253" spans="19:23" ht="12">
      <c r="S10253" s="505"/>
      <c r="T10253" s="505"/>
      <c r="U10253" s="505"/>
      <c r="V10253" s="505"/>
      <c r="W10253" s="505"/>
    </row>
    <row r="10254" spans="19:23" ht="12">
      <c r="S10254" s="505"/>
      <c r="T10254" s="505"/>
      <c r="U10254" s="505"/>
      <c r="V10254" s="505"/>
      <c r="W10254" s="505"/>
    </row>
    <row r="10255" spans="19:23" ht="12">
      <c r="S10255" s="505"/>
      <c r="T10255" s="505"/>
      <c r="U10255" s="505"/>
      <c r="V10255" s="505"/>
      <c r="W10255" s="505"/>
    </row>
    <row r="10256" spans="19:23" ht="12">
      <c r="S10256" s="505"/>
      <c r="T10256" s="505"/>
      <c r="U10256" s="505"/>
      <c r="V10256" s="505"/>
      <c r="W10256" s="505"/>
    </row>
    <row r="10257" spans="19:23" ht="12">
      <c r="S10257" s="505"/>
      <c r="T10257" s="505"/>
      <c r="U10257" s="505"/>
      <c r="V10257" s="505"/>
      <c r="W10257" s="505"/>
    </row>
    <row r="10258" spans="19:23" ht="12">
      <c r="S10258" s="505"/>
      <c r="T10258" s="505"/>
      <c r="U10258" s="505"/>
      <c r="V10258" s="505"/>
      <c r="W10258" s="505"/>
    </row>
    <row r="10259" spans="19:23" ht="12">
      <c r="S10259" s="505"/>
      <c r="T10259" s="505"/>
      <c r="U10259" s="505"/>
      <c r="V10259" s="505"/>
      <c r="W10259" s="505"/>
    </row>
    <row r="10260" spans="19:23" ht="12">
      <c r="S10260" s="505"/>
      <c r="T10260" s="505"/>
      <c r="U10260" s="505"/>
      <c r="V10260" s="505"/>
      <c r="W10260" s="505"/>
    </row>
    <row r="10261" spans="19:23" ht="12">
      <c r="S10261" s="505"/>
      <c r="T10261" s="505"/>
      <c r="U10261" s="505"/>
      <c r="V10261" s="505"/>
      <c r="W10261" s="505"/>
    </row>
    <row r="10262" spans="19:23" ht="12">
      <c r="S10262" s="505"/>
      <c r="T10262" s="505"/>
      <c r="U10262" s="505"/>
      <c r="V10262" s="505"/>
      <c r="W10262" s="505"/>
    </row>
    <row r="10263" spans="19:23" ht="12">
      <c r="S10263" s="505"/>
      <c r="T10263" s="505"/>
      <c r="U10263" s="505"/>
      <c r="V10263" s="505"/>
      <c r="W10263" s="505"/>
    </row>
    <row r="10264" spans="19:23" ht="12">
      <c r="S10264" s="505"/>
      <c r="T10264" s="505"/>
      <c r="U10264" s="505"/>
      <c r="V10264" s="505"/>
      <c r="W10264" s="505"/>
    </row>
    <row r="10265" spans="19:23" ht="12">
      <c r="S10265" s="505"/>
      <c r="T10265" s="505"/>
      <c r="U10265" s="505"/>
      <c r="V10265" s="505"/>
      <c r="W10265" s="505"/>
    </row>
    <row r="10266" spans="19:23" ht="12">
      <c r="S10266" s="505"/>
      <c r="T10266" s="505"/>
      <c r="U10266" s="505"/>
      <c r="V10266" s="505"/>
      <c r="W10266" s="505"/>
    </row>
    <row r="10267" spans="19:23" ht="12">
      <c r="S10267" s="505"/>
      <c r="T10267" s="505"/>
      <c r="U10267" s="505"/>
      <c r="V10267" s="505"/>
      <c r="W10267" s="505"/>
    </row>
    <row r="10268" spans="19:23" ht="12">
      <c r="S10268" s="505"/>
      <c r="T10268" s="505"/>
      <c r="U10268" s="505"/>
      <c r="V10268" s="505"/>
      <c r="W10268" s="505"/>
    </row>
    <row r="10269" spans="19:23" ht="12">
      <c r="S10269" s="505"/>
      <c r="T10269" s="505"/>
      <c r="U10269" s="505"/>
      <c r="V10269" s="505"/>
      <c r="W10269" s="505"/>
    </row>
    <row r="10270" spans="19:23" ht="12">
      <c r="S10270" s="505"/>
      <c r="T10270" s="505"/>
      <c r="U10270" s="505"/>
      <c r="V10270" s="505"/>
      <c r="W10270" s="505"/>
    </row>
    <row r="10271" spans="19:23" ht="12">
      <c r="S10271" s="505"/>
      <c r="T10271" s="505"/>
      <c r="U10271" s="505"/>
      <c r="V10271" s="505"/>
      <c r="W10271" s="505"/>
    </row>
    <row r="10272" spans="19:23" ht="12">
      <c r="S10272" s="505"/>
      <c r="T10272" s="505"/>
      <c r="U10272" s="505"/>
      <c r="V10272" s="505"/>
      <c r="W10272" s="505"/>
    </row>
    <row r="10273" spans="19:23" ht="12">
      <c r="S10273" s="505"/>
      <c r="T10273" s="505"/>
      <c r="U10273" s="505"/>
      <c r="V10273" s="505"/>
      <c r="W10273" s="505"/>
    </row>
    <row r="10274" spans="19:23" ht="12">
      <c r="S10274" s="505"/>
      <c r="T10274" s="505"/>
      <c r="U10274" s="505"/>
      <c r="V10274" s="505"/>
      <c r="W10274" s="505"/>
    </row>
    <row r="10275" spans="19:23" ht="12">
      <c r="S10275" s="505"/>
      <c r="T10275" s="505"/>
      <c r="U10275" s="505"/>
      <c r="V10275" s="505"/>
      <c r="W10275" s="505"/>
    </row>
    <row r="10276" spans="19:23" ht="12">
      <c r="S10276" s="505"/>
      <c r="T10276" s="505"/>
      <c r="U10276" s="505"/>
      <c r="V10276" s="505"/>
      <c r="W10276" s="505"/>
    </row>
    <row r="10277" spans="19:23" ht="12">
      <c r="S10277" s="505"/>
      <c r="T10277" s="505"/>
      <c r="U10277" s="505"/>
      <c r="V10277" s="505"/>
      <c r="W10277" s="505"/>
    </row>
    <row r="10278" spans="19:23" ht="12">
      <c r="S10278" s="505"/>
      <c r="T10278" s="505"/>
      <c r="U10278" s="505"/>
      <c r="V10278" s="505"/>
      <c r="W10278" s="505"/>
    </row>
    <row r="10279" spans="19:23" ht="12">
      <c r="S10279" s="505"/>
      <c r="T10279" s="505"/>
      <c r="U10279" s="505"/>
      <c r="V10279" s="505"/>
      <c r="W10279" s="505"/>
    </row>
    <row r="10280" spans="19:23" ht="12">
      <c r="S10280" s="505"/>
      <c r="T10280" s="505"/>
      <c r="U10280" s="505"/>
      <c r="V10280" s="505"/>
      <c r="W10280" s="505"/>
    </row>
    <row r="10281" spans="19:23" ht="12">
      <c r="S10281" s="505"/>
      <c r="T10281" s="505"/>
      <c r="U10281" s="505"/>
      <c r="V10281" s="505"/>
      <c r="W10281" s="505"/>
    </row>
    <row r="10282" spans="19:23" ht="12">
      <c r="S10282" s="505"/>
      <c r="T10282" s="505"/>
      <c r="U10282" s="505"/>
      <c r="V10282" s="505"/>
      <c r="W10282" s="505"/>
    </row>
    <row r="10283" spans="19:23" ht="12">
      <c r="S10283" s="505"/>
      <c r="T10283" s="505"/>
      <c r="U10283" s="505"/>
      <c r="V10283" s="505"/>
      <c r="W10283" s="505"/>
    </row>
    <row r="10284" spans="19:23" ht="12">
      <c r="S10284" s="505"/>
      <c r="T10284" s="505"/>
      <c r="U10284" s="505"/>
      <c r="V10284" s="505"/>
      <c r="W10284" s="505"/>
    </row>
    <row r="10285" spans="19:23" ht="12">
      <c r="S10285" s="505"/>
      <c r="T10285" s="505"/>
      <c r="U10285" s="505"/>
      <c r="V10285" s="505"/>
      <c r="W10285" s="505"/>
    </row>
    <row r="10286" spans="19:23" ht="12">
      <c r="S10286" s="505"/>
      <c r="T10286" s="505"/>
      <c r="U10286" s="505"/>
      <c r="V10286" s="505"/>
      <c r="W10286" s="505"/>
    </row>
    <row r="10287" spans="19:23" ht="12">
      <c r="S10287" s="505"/>
      <c r="T10287" s="505"/>
      <c r="U10287" s="505"/>
      <c r="V10287" s="505"/>
      <c r="W10287" s="505"/>
    </row>
    <row r="10288" spans="19:23" ht="12">
      <c r="S10288" s="505"/>
      <c r="T10288" s="505"/>
      <c r="U10288" s="505"/>
      <c r="V10288" s="505"/>
      <c r="W10288" s="505"/>
    </row>
    <row r="10289" spans="19:23" ht="12">
      <c r="S10289" s="505"/>
      <c r="T10289" s="505"/>
      <c r="U10289" s="505"/>
      <c r="V10289" s="505"/>
      <c r="W10289" s="505"/>
    </row>
    <row r="10290" spans="19:23" ht="12">
      <c r="S10290" s="505"/>
      <c r="T10290" s="505"/>
      <c r="U10290" s="505"/>
      <c r="V10290" s="505"/>
      <c r="W10290" s="505"/>
    </row>
    <row r="10291" spans="19:23" ht="12">
      <c r="S10291" s="505"/>
      <c r="T10291" s="505"/>
      <c r="U10291" s="505"/>
      <c r="V10291" s="505"/>
      <c r="W10291" s="505"/>
    </row>
    <row r="10292" spans="19:23" ht="12">
      <c r="S10292" s="505"/>
      <c r="T10292" s="505"/>
      <c r="U10292" s="505"/>
      <c r="V10292" s="505"/>
      <c r="W10292" s="505"/>
    </row>
    <row r="10293" spans="19:23" ht="12">
      <c r="S10293" s="505"/>
      <c r="T10293" s="505"/>
      <c r="U10293" s="505"/>
      <c r="V10293" s="505"/>
      <c r="W10293" s="505"/>
    </row>
    <row r="10294" spans="19:23" ht="12">
      <c r="S10294" s="505"/>
      <c r="T10294" s="505"/>
      <c r="U10294" s="505"/>
      <c r="V10294" s="505"/>
      <c r="W10294" s="505"/>
    </row>
    <row r="10295" spans="19:23" ht="12">
      <c r="S10295" s="505"/>
      <c r="T10295" s="505"/>
      <c r="U10295" s="505"/>
      <c r="V10295" s="505"/>
      <c r="W10295" s="505"/>
    </row>
    <row r="10296" spans="19:23" ht="12">
      <c r="S10296" s="505"/>
      <c r="T10296" s="505"/>
      <c r="U10296" s="505"/>
      <c r="V10296" s="505"/>
      <c r="W10296" s="505"/>
    </row>
    <row r="10297" spans="19:23" ht="12">
      <c r="S10297" s="505"/>
      <c r="T10297" s="505"/>
      <c r="U10297" s="505"/>
      <c r="V10297" s="505"/>
      <c r="W10297" s="505"/>
    </row>
    <row r="10298" spans="19:23" ht="12">
      <c r="S10298" s="505"/>
      <c r="T10298" s="505"/>
      <c r="U10298" s="505"/>
      <c r="V10298" s="505"/>
      <c r="W10298" s="505"/>
    </row>
    <row r="10299" spans="19:23" ht="12">
      <c r="S10299" s="505"/>
      <c r="T10299" s="505"/>
      <c r="U10299" s="505"/>
      <c r="V10299" s="505"/>
      <c r="W10299" s="505"/>
    </row>
    <row r="10300" spans="19:23" ht="12">
      <c r="S10300" s="505"/>
      <c r="T10300" s="505"/>
      <c r="U10300" s="505"/>
      <c r="V10300" s="505"/>
      <c r="W10300" s="505"/>
    </row>
    <row r="10301" spans="19:23" ht="12">
      <c r="S10301" s="505"/>
      <c r="T10301" s="505"/>
      <c r="U10301" s="505"/>
      <c r="V10301" s="505"/>
      <c r="W10301" s="505"/>
    </row>
    <row r="10302" spans="19:23" ht="12">
      <c r="S10302" s="505"/>
      <c r="T10302" s="505"/>
      <c r="U10302" s="505"/>
      <c r="V10302" s="505"/>
      <c r="W10302" s="505"/>
    </row>
    <row r="10303" spans="19:23" ht="12">
      <c r="S10303" s="505"/>
      <c r="T10303" s="505"/>
      <c r="U10303" s="505"/>
      <c r="V10303" s="505"/>
      <c r="W10303" s="505"/>
    </row>
    <row r="10304" spans="19:23" ht="12">
      <c r="S10304" s="505"/>
      <c r="T10304" s="505"/>
      <c r="U10304" s="505"/>
      <c r="V10304" s="505"/>
      <c r="W10304" s="505"/>
    </row>
    <row r="10305" spans="19:23" ht="12">
      <c r="S10305" s="505"/>
      <c r="T10305" s="505"/>
      <c r="U10305" s="505"/>
      <c r="V10305" s="505"/>
      <c r="W10305" s="505"/>
    </row>
    <row r="10306" spans="19:23" ht="12">
      <c r="S10306" s="505"/>
      <c r="T10306" s="505"/>
      <c r="U10306" s="505"/>
      <c r="V10306" s="505"/>
      <c r="W10306" s="505"/>
    </row>
    <row r="10307" spans="19:23" ht="12">
      <c r="S10307" s="505"/>
      <c r="T10307" s="505"/>
      <c r="U10307" s="505"/>
      <c r="V10307" s="505"/>
      <c r="W10307" s="505"/>
    </row>
    <row r="10308" spans="19:23" ht="12">
      <c r="S10308" s="505"/>
      <c r="T10308" s="505"/>
      <c r="U10308" s="505"/>
      <c r="V10308" s="505"/>
      <c r="W10308" s="505"/>
    </row>
    <row r="10309" spans="19:23" ht="12">
      <c r="S10309" s="505"/>
      <c r="T10309" s="505"/>
      <c r="U10309" s="505"/>
      <c r="V10309" s="505"/>
      <c r="W10309" s="505"/>
    </row>
    <row r="10310" spans="19:23" ht="12">
      <c r="S10310" s="505"/>
      <c r="T10310" s="505"/>
      <c r="U10310" s="505"/>
      <c r="V10310" s="505"/>
      <c r="W10310" s="505"/>
    </row>
    <row r="10311" spans="19:23" ht="12">
      <c r="S10311" s="505"/>
      <c r="T10311" s="505"/>
      <c r="U10311" s="505"/>
      <c r="V10311" s="505"/>
      <c r="W10311" s="505"/>
    </row>
    <row r="10312" spans="19:23" ht="12">
      <c r="S10312" s="505"/>
      <c r="T10312" s="505"/>
      <c r="U10312" s="505"/>
      <c r="V10312" s="505"/>
      <c r="W10312" s="505"/>
    </row>
    <row r="10313" spans="19:23" ht="12">
      <c r="S10313" s="505"/>
      <c r="T10313" s="505"/>
      <c r="U10313" s="505"/>
      <c r="V10313" s="505"/>
      <c r="W10313" s="505"/>
    </row>
    <row r="10314" spans="19:23" ht="12">
      <c r="S10314" s="505"/>
      <c r="T10314" s="505"/>
      <c r="U10314" s="505"/>
      <c r="V10314" s="505"/>
      <c r="W10314" s="505"/>
    </row>
    <row r="10315" spans="19:23" ht="12">
      <c r="S10315" s="505"/>
      <c r="T10315" s="505"/>
      <c r="U10315" s="505"/>
      <c r="V10315" s="505"/>
      <c r="W10315" s="505"/>
    </row>
    <row r="10316" spans="19:23" ht="12">
      <c r="S10316" s="505"/>
      <c r="T10316" s="505"/>
      <c r="U10316" s="505"/>
      <c r="V10316" s="505"/>
      <c r="W10316" s="505"/>
    </row>
    <row r="10317" spans="19:23" ht="12">
      <c r="S10317" s="505"/>
      <c r="T10317" s="505"/>
      <c r="U10317" s="505"/>
      <c r="V10317" s="505"/>
      <c r="W10317" s="505"/>
    </row>
    <row r="10318" spans="19:23" ht="12">
      <c r="S10318" s="505"/>
      <c r="T10318" s="505"/>
      <c r="U10318" s="505"/>
      <c r="V10318" s="505"/>
      <c r="W10318" s="505"/>
    </row>
    <row r="10319" spans="19:23" ht="12">
      <c r="S10319" s="505"/>
      <c r="T10319" s="505"/>
      <c r="U10319" s="505"/>
      <c r="V10319" s="505"/>
      <c r="W10319" s="505"/>
    </row>
    <row r="10320" spans="19:23" ht="12">
      <c r="S10320" s="505"/>
      <c r="T10320" s="505"/>
      <c r="U10320" s="505"/>
      <c r="V10320" s="505"/>
      <c r="W10320" s="505"/>
    </row>
    <row r="10321" spans="19:23" ht="12">
      <c r="S10321" s="505"/>
      <c r="T10321" s="505"/>
      <c r="U10321" s="505"/>
      <c r="V10321" s="505"/>
      <c r="W10321" s="505"/>
    </row>
    <row r="10322" spans="19:23" ht="12">
      <c r="S10322" s="505"/>
      <c r="T10322" s="505"/>
      <c r="U10322" s="505"/>
      <c r="V10322" s="505"/>
      <c r="W10322" s="505"/>
    </row>
    <row r="10323" spans="19:23" ht="12">
      <c r="S10323" s="505"/>
      <c r="T10323" s="505"/>
      <c r="U10323" s="505"/>
      <c r="V10323" s="505"/>
      <c r="W10323" s="505"/>
    </row>
    <row r="10324" spans="19:23" ht="12">
      <c r="S10324" s="505"/>
      <c r="T10324" s="505"/>
      <c r="U10324" s="505"/>
      <c r="V10324" s="505"/>
      <c r="W10324" s="505"/>
    </row>
    <row r="10325" spans="19:23" ht="12">
      <c r="S10325" s="505"/>
      <c r="T10325" s="505"/>
      <c r="U10325" s="505"/>
      <c r="V10325" s="505"/>
      <c r="W10325" s="505"/>
    </row>
    <row r="10326" spans="19:23" ht="12">
      <c r="S10326" s="505"/>
      <c r="T10326" s="505"/>
      <c r="U10326" s="505"/>
      <c r="V10326" s="505"/>
      <c r="W10326" s="505"/>
    </row>
    <row r="10327" spans="19:23" ht="12">
      <c r="S10327" s="505"/>
      <c r="T10327" s="505"/>
      <c r="U10327" s="505"/>
      <c r="V10327" s="505"/>
      <c r="W10327" s="505"/>
    </row>
    <row r="10328" spans="19:23" ht="12">
      <c r="S10328" s="505"/>
      <c r="T10328" s="505"/>
      <c r="U10328" s="505"/>
      <c r="V10328" s="505"/>
      <c r="W10328" s="505"/>
    </row>
    <row r="10329" spans="19:23" ht="12">
      <c r="S10329" s="505"/>
      <c r="T10329" s="505"/>
      <c r="U10329" s="505"/>
      <c r="V10329" s="505"/>
      <c r="W10329" s="505"/>
    </row>
    <row r="10330" spans="19:23" ht="12">
      <c r="S10330" s="505"/>
      <c r="T10330" s="505"/>
      <c r="U10330" s="505"/>
      <c r="V10330" s="505"/>
      <c r="W10330" s="505"/>
    </row>
    <row r="10331" spans="19:23" ht="12">
      <c r="S10331" s="505"/>
      <c r="T10331" s="505"/>
      <c r="U10331" s="505"/>
      <c r="V10331" s="505"/>
      <c r="W10331" s="505"/>
    </row>
    <row r="10332" spans="19:23" ht="12">
      <c r="S10332" s="505"/>
      <c r="T10332" s="505"/>
      <c r="U10332" s="505"/>
      <c r="V10332" s="505"/>
      <c r="W10332" s="505"/>
    </row>
    <row r="10333" spans="19:23" ht="12">
      <c r="S10333" s="505"/>
      <c r="T10333" s="505"/>
      <c r="U10333" s="505"/>
      <c r="V10333" s="505"/>
      <c r="W10333" s="505"/>
    </row>
    <row r="10334" spans="19:23" ht="12">
      <c r="S10334" s="505"/>
      <c r="T10334" s="505"/>
      <c r="U10334" s="505"/>
      <c r="V10334" s="505"/>
      <c r="W10334" s="505"/>
    </row>
    <row r="10335" spans="19:23" ht="12">
      <c r="S10335" s="505"/>
      <c r="T10335" s="505"/>
      <c r="U10335" s="505"/>
      <c r="V10335" s="505"/>
      <c r="W10335" s="505"/>
    </row>
    <row r="10336" spans="19:23" ht="12">
      <c r="S10336" s="505"/>
      <c r="T10336" s="505"/>
      <c r="U10336" s="505"/>
      <c r="V10336" s="505"/>
      <c r="W10336" s="505"/>
    </row>
    <row r="10337" spans="19:23" ht="12">
      <c r="S10337" s="505"/>
      <c r="T10337" s="505"/>
      <c r="U10337" s="505"/>
      <c r="V10337" s="505"/>
      <c r="W10337" s="505"/>
    </row>
    <row r="10338" spans="19:23" ht="12">
      <c r="S10338" s="505"/>
      <c r="T10338" s="505"/>
      <c r="U10338" s="505"/>
      <c r="V10338" s="505"/>
      <c r="W10338" s="505"/>
    </row>
    <row r="10339" spans="19:23" ht="12">
      <c r="S10339" s="505"/>
      <c r="T10339" s="505"/>
      <c r="U10339" s="505"/>
      <c r="V10339" s="505"/>
      <c r="W10339" s="505"/>
    </row>
    <row r="10340" spans="19:23" ht="12">
      <c r="S10340" s="505"/>
      <c r="T10340" s="505"/>
      <c r="U10340" s="505"/>
      <c r="V10340" s="505"/>
      <c r="W10340" s="505"/>
    </row>
    <row r="10341" spans="19:23" ht="12">
      <c r="S10341" s="505"/>
      <c r="T10341" s="505"/>
      <c r="U10341" s="505"/>
      <c r="V10341" s="505"/>
      <c r="W10341" s="505"/>
    </row>
    <row r="10342" spans="19:23" ht="12">
      <c r="S10342" s="505"/>
      <c r="T10342" s="505"/>
      <c r="U10342" s="505"/>
      <c r="V10342" s="505"/>
      <c r="W10342" s="505"/>
    </row>
    <row r="10343" spans="19:23" ht="12">
      <c r="S10343" s="505"/>
      <c r="T10343" s="505"/>
      <c r="U10343" s="505"/>
      <c r="V10343" s="505"/>
      <c r="W10343" s="505"/>
    </row>
    <row r="10344" spans="19:23" ht="12">
      <c r="S10344" s="505"/>
      <c r="T10344" s="505"/>
      <c r="U10344" s="505"/>
      <c r="V10344" s="505"/>
      <c r="W10344" s="505"/>
    </row>
    <row r="10345" spans="19:23" ht="12">
      <c r="S10345" s="505"/>
      <c r="T10345" s="505"/>
      <c r="U10345" s="505"/>
      <c r="V10345" s="505"/>
      <c r="W10345" s="505"/>
    </row>
    <row r="10346" spans="19:23" ht="12">
      <c r="S10346" s="505"/>
      <c r="T10346" s="505"/>
      <c r="U10346" s="505"/>
      <c r="V10346" s="505"/>
      <c r="W10346" s="505"/>
    </row>
    <row r="10347" spans="19:23" ht="12">
      <c r="S10347" s="505"/>
      <c r="T10347" s="505"/>
      <c r="U10347" s="505"/>
      <c r="V10347" s="505"/>
      <c r="W10347" s="505"/>
    </row>
    <row r="10348" spans="19:23" ht="12">
      <c r="S10348" s="505"/>
      <c r="T10348" s="505"/>
      <c r="U10348" s="505"/>
      <c r="V10348" s="505"/>
      <c r="W10348" s="505"/>
    </row>
    <row r="10349" spans="19:23" ht="12">
      <c r="S10349" s="505"/>
      <c r="T10349" s="505"/>
      <c r="U10349" s="505"/>
      <c r="V10349" s="505"/>
      <c r="W10349" s="505"/>
    </row>
    <row r="10350" spans="19:23" ht="12">
      <c r="S10350" s="505"/>
      <c r="T10350" s="505"/>
      <c r="U10350" s="505"/>
      <c r="V10350" s="505"/>
      <c r="W10350" s="505"/>
    </row>
    <row r="10351" spans="19:23" ht="12">
      <c r="S10351" s="505"/>
      <c r="T10351" s="505"/>
      <c r="U10351" s="505"/>
      <c r="V10351" s="505"/>
      <c r="W10351" s="505"/>
    </row>
    <row r="10352" spans="19:23" ht="12">
      <c r="S10352" s="505"/>
      <c r="T10352" s="505"/>
      <c r="U10352" s="505"/>
      <c r="V10352" s="505"/>
      <c r="W10352" s="505"/>
    </row>
    <row r="10353" spans="19:23" ht="12">
      <c r="S10353" s="505"/>
      <c r="T10353" s="505"/>
      <c r="U10353" s="505"/>
      <c r="V10353" s="505"/>
      <c r="W10353" s="505"/>
    </row>
    <row r="10354" spans="19:23" ht="12">
      <c r="S10354" s="505"/>
      <c r="T10354" s="505"/>
      <c r="U10354" s="505"/>
      <c r="V10354" s="505"/>
      <c r="W10354" s="505"/>
    </row>
    <row r="10355" spans="19:23" ht="12">
      <c r="S10355" s="505"/>
      <c r="T10355" s="505"/>
      <c r="U10355" s="505"/>
      <c r="V10355" s="505"/>
      <c r="W10355" s="505"/>
    </row>
    <row r="10356" spans="19:23" ht="12">
      <c r="S10356" s="505"/>
      <c r="T10356" s="505"/>
      <c r="U10356" s="505"/>
      <c r="V10356" s="505"/>
      <c r="W10356" s="505"/>
    </row>
    <row r="10357" spans="19:23" ht="12">
      <c r="S10357" s="505"/>
      <c r="T10357" s="505"/>
      <c r="U10357" s="505"/>
      <c r="V10357" s="505"/>
      <c r="W10357" s="505"/>
    </row>
    <row r="10358" spans="19:23" ht="12">
      <c r="S10358" s="505"/>
      <c r="T10358" s="505"/>
      <c r="U10358" s="505"/>
      <c r="V10358" s="505"/>
      <c r="W10358" s="505"/>
    </row>
    <row r="10359" spans="19:23" ht="12">
      <c r="S10359" s="505"/>
      <c r="T10359" s="505"/>
      <c r="U10359" s="505"/>
      <c r="V10359" s="505"/>
      <c r="W10359" s="505"/>
    </row>
    <row r="10360" spans="19:23" ht="12">
      <c r="S10360" s="505"/>
      <c r="T10360" s="505"/>
      <c r="U10360" s="505"/>
      <c r="V10360" s="505"/>
      <c r="W10360" s="505"/>
    </row>
    <row r="10361" spans="19:23" ht="12">
      <c r="S10361" s="505"/>
      <c r="T10361" s="505"/>
      <c r="U10361" s="505"/>
      <c r="V10361" s="505"/>
      <c r="W10361" s="505"/>
    </row>
    <row r="10362" spans="19:23" ht="12">
      <c r="S10362" s="505"/>
      <c r="T10362" s="505"/>
      <c r="U10362" s="505"/>
      <c r="V10362" s="505"/>
      <c r="W10362" s="505"/>
    </row>
    <row r="10363" spans="19:23" ht="12">
      <c r="S10363" s="505"/>
      <c r="T10363" s="505"/>
      <c r="U10363" s="505"/>
      <c r="V10363" s="505"/>
      <c r="W10363" s="505"/>
    </row>
    <row r="10364" spans="19:23" ht="12">
      <c r="S10364" s="505"/>
      <c r="T10364" s="505"/>
      <c r="U10364" s="505"/>
      <c r="V10364" s="505"/>
      <c r="W10364" s="505"/>
    </row>
    <row r="10365" spans="19:23" ht="12">
      <c r="S10365" s="505"/>
      <c r="T10365" s="505"/>
      <c r="U10365" s="505"/>
      <c r="V10365" s="505"/>
      <c r="W10365" s="505"/>
    </row>
    <row r="10366" spans="19:23" ht="12">
      <c r="S10366" s="505"/>
      <c r="T10366" s="505"/>
      <c r="U10366" s="505"/>
      <c r="V10366" s="505"/>
      <c r="W10366" s="505"/>
    </row>
    <row r="10367" spans="19:23" ht="12">
      <c r="S10367" s="505"/>
      <c r="T10367" s="505"/>
      <c r="U10367" s="505"/>
      <c r="V10367" s="505"/>
      <c r="W10367" s="505"/>
    </row>
    <row r="10368" spans="19:23" ht="12">
      <c r="S10368" s="505"/>
      <c r="T10368" s="505"/>
      <c r="U10368" s="505"/>
      <c r="V10368" s="505"/>
      <c r="W10368" s="505"/>
    </row>
    <row r="10369" spans="19:23" ht="12">
      <c r="S10369" s="505"/>
      <c r="T10369" s="505"/>
      <c r="U10369" s="505"/>
      <c r="V10369" s="505"/>
      <c r="W10369" s="505"/>
    </row>
    <row r="10370" spans="19:23" ht="12">
      <c r="S10370" s="505"/>
      <c r="T10370" s="505"/>
      <c r="U10370" s="505"/>
      <c r="V10370" s="505"/>
      <c r="W10370" s="505"/>
    </row>
    <row r="10371" spans="19:23" ht="12">
      <c r="S10371" s="505"/>
      <c r="T10371" s="505"/>
      <c r="U10371" s="505"/>
      <c r="V10371" s="505"/>
      <c r="W10371" s="505"/>
    </row>
    <row r="10372" spans="19:23" ht="12">
      <c r="S10372" s="505"/>
      <c r="T10372" s="505"/>
      <c r="U10372" s="505"/>
      <c r="V10372" s="505"/>
      <c r="W10372" s="505"/>
    </row>
    <row r="10373" spans="19:23" ht="12">
      <c r="S10373" s="505"/>
      <c r="T10373" s="505"/>
      <c r="U10373" s="505"/>
      <c r="V10373" s="505"/>
      <c r="W10373" s="505"/>
    </row>
    <row r="10374" spans="19:23" ht="12">
      <c r="S10374" s="505"/>
      <c r="T10374" s="505"/>
      <c r="U10374" s="505"/>
      <c r="V10374" s="505"/>
      <c r="W10374" s="505"/>
    </row>
    <row r="10375" spans="19:23" ht="12">
      <c r="S10375" s="505"/>
      <c r="T10375" s="505"/>
      <c r="U10375" s="505"/>
      <c r="V10375" s="505"/>
      <c r="W10375" s="505"/>
    </row>
    <row r="10376" spans="19:23" ht="12">
      <c r="S10376" s="505"/>
      <c r="T10376" s="505"/>
      <c r="U10376" s="505"/>
      <c r="V10376" s="505"/>
      <c r="W10376" s="505"/>
    </row>
    <row r="10377" spans="19:23" ht="12">
      <c r="S10377" s="505"/>
      <c r="T10377" s="505"/>
      <c r="U10377" s="505"/>
      <c r="V10377" s="505"/>
      <c r="W10377" s="505"/>
    </row>
    <row r="10378" spans="19:23" ht="12">
      <c r="S10378" s="505"/>
      <c r="T10378" s="505"/>
      <c r="U10378" s="505"/>
      <c r="V10378" s="505"/>
      <c r="W10378" s="505"/>
    </row>
    <row r="10379" spans="19:23" ht="12">
      <c r="S10379" s="505"/>
      <c r="T10379" s="505"/>
      <c r="U10379" s="505"/>
      <c r="V10379" s="505"/>
      <c r="W10379" s="505"/>
    </row>
    <row r="10380" spans="19:23" ht="12">
      <c r="S10380" s="505"/>
      <c r="T10380" s="505"/>
      <c r="U10380" s="505"/>
      <c r="V10380" s="505"/>
      <c r="W10380" s="505"/>
    </row>
    <row r="10381" spans="19:23" ht="12">
      <c r="S10381" s="505"/>
      <c r="T10381" s="505"/>
      <c r="U10381" s="505"/>
      <c r="V10381" s="505"/>
      <c r="W10381" s="505"/>
    </row>
    <row r="10382" spans="19:23" ht="12">
      <c r="S10382" s="505"/>
      <c r="T10382" s="505"/>
      <c r="U10382" s="505"/>
      <c r="V10382" s="505"/>
      <c r="W10382" s="505"/>
    </row>
    <row r="10383" spans="19:23" ht="12">
      <c r="S10383" s="505"/>
      <c r="T10383" s="505"/>
      <c r="U10383" s="505"/>
      <c r="V10383" s="505"/>
      <c r="W10383" s="505"/>
    </row>
    <row r="10384" spans="19:23" ht="12">
      <c r="S10384" s="505"/>
      <c r="T10384" s="505"/>
      <c r="U10384" s="505"/>
      <c r="V10384" s="505"/>
      <c r="W10384" s="505"/>
    </row>
    <row r="10385" spans="19:23" ht="12">
      <c r="S10385" s="505"/>
      <c r="T10385" s="505"/>
      <c r="U10385" s="505"/>
      <c r="V10385" s="505"/>
      <c r="W10385" s="505"/>
    </row>
    <row r="10386" spans="19:23" ht="12">
      <c r="S10386" s="505"/>
      <c r="T10386" s="505"/>
      <c r="U10386" s="505"/>
      <c r="V10386" s="505"/>
      <c r="W10386" s="505"/>
    </row>
    <row r="10387" spans="19:23" ht="12">
      <c r="S10387" s="505"/>
      <c r="T10387" s="505"/>
      <c r="U10387" s="505"/>
      <c r="V10387" s="505"/>
      <c r="W10387" s="505"/>
    </row>
    <row r="10388" spans="19:23" ht="12">
      <c r="S10388" s="505"/>
      <c r="T10388" s="505"/>
      <c r="U10388" s="505"/>
      <c r="V10388" s="505"/>
      <c r="W10388" s="505"/>
    </row>
    <row r="10389" spans="19:23" ht="12">
      <c r="S10389" s="505"/>
      <c r="T10389" s="505"/>
      <c r="U10389" s="505"/>
      <c r="V10389" s="505"/>
      <c r="W10389" s="505"/>
    </row>
    <row r="10390" spans="19:23" ht="12">
      <c r="S10390" s="505"/>
      <c r="T10390" s="505"/>
      <c r="U10390" s="505"/>
      <c r="V10390" s="505"/>
      <c r="W10390" s="505"/>
    </row>
    <row r="10391" spans="19:23" ht="12">
      <c r="S10391" s="505"/>
      <c r="T10391" s="505"/>
      <c r="U10391" s="505"/>
      <c r="V10391" s="505"/>
      <c r="W10391" s="505"/>
    </row>
    <row r="10392" spans="19:23" ht="12">
      <c r="S10392" s="505"/>
      <c r="T10392" s="505"/>
      <c r="U10392" s="505"/>
      <c r="V10392" s="505"/>
      <c r="W10392" s="505"/>
    </row>
    <row r="10393" spans="19:23" ht="12">
      <c r="S10393" s="505"/>
      <c r="T10393" s="505"/>
      <c r="U10393" s="505"/>
      <c r="V10393" s="505"/>
      <c r="W10393" s="505"/>
    </row>
    <row r="10394" spans="19:23" ht="12">
      <c r="S10394" s="505"/>
      <c r="T10394" s="505"/>
      <c r="U10394" s="505"/>
      <c r="V10394" s="505"/>
      <c r="W10394" s="505"/>
    </row>
    <row r="10395" spans="19:23" ht="12">
      <c r="S10395" s="505"/>
      <c r="T10395" s="505"/>
      <c r="U10395" s="505"/>
      <c r="V10395" s="505"/>
      <c r="W10395" s="505"/>
    </row>
    <row r="10396" spans="19:23" ht="12">
      <c r="S10396" s="505"/>
      <c r="T10396" s="505"/>
      <c r="U10396" s="505"/>
      <c r="V10396" s="505"/>
      <c r="W10396" s="505"/>
    </row>
    <row r="10397" spans="19:23" ht="12">
      <c r="S10397" s="505"/>
      <c r="T10397" s="505"/>
      <c r="U10397" s="505"/>
      <c r="V10397" s="505"/>
      <c r="W10397" s="505"/>
    </row>
    <row r="10398" spans="19:23" ht="12">
      <c r="S10398" s="505"/>
      <c r="T10398" s="505"/>
      <c r="U10398" s="505"/>
      <c r="V10398" s="505"/>
      <c r="W10398" s="505"/>
    </row>
    <row r="10399" spans="19:23" ht="12">
      <c r="S10399" s="505"/>
      <c r="T10399" s="505"/>
      <c r="U10399" s="505"/>
      <c r="V10399" s="505"/>
      <c r="W10399" s="505"/>
    </row>
    <row r="10400" spans="19:23" ht="12">
      <c r="S10400" s="505"/>
      <c r="T10400" s="505"/>
      <c r="U10400" s="505"/>
      <c r="V10400" s="505"/>
      <c r="W10400" s="505"/>
    </row>
    <row r="10401" spans="19:23" ht="12">
      <c r="S10401" s="505"/>
      <c r="T10401" s="505"/>
      <c r="U10401" s="505"/>
      <c r="V10401" s="505"/>
      <c r="W10401" s="505"/>
    </row>
    <row r="10402" spans="19:23" ht="12">
      <c r="S10402" s="505"/>
      <c r="T10402" s="505"/>
      <c r="U10402" s="505"/>
      <c r="V10402" s="505"/>
      <c r="W10402" s="505"/>
    </row>
    <row r="10403" spans="19:23" ht="12">
      <c r="S10403" s="505"/>
      <c r="T10403" s="505"/>
      <c r="U10403" s="505"/>
      <c r="V10403" s="505"/>
      <c r="W10403" s="505"/>
    </row>
    <row r="10404" spans="19:23" ht="12">
      <c r="S10404" s="505"/>
      <c r="T10404" s="505"/>
      <c r="U10404" s="505"/>
      <c r="V10404" s="505"/>
      <c r="W10404" s="505"/>
    </row>
    <row r="10405" spans="19:23" ht="12">
      <c r="S10405" s="505"/>
      <c r="T10405" s="505"/>
      <c r="U10405" s="505"/>
      <c r="V10405" s="505"/>
      <c r="W10405" s="505"/>
    </row>
    <row r="10406" spans="19:23" ht="12">
      <c r="S10406" s="505"/>
      <c r="T10406" s="505"/>
      <c r="U10406" s="505"/>
      <c r="V10406" s="505"/>
      <c r="W10406" s="505"/>
    </row>
    <row r="10407" spans="19:23" ht="12">
      <c r="S10407" s="505"/>
      <c r="T10407" s="505"/>
      <c r="U10407" s="505"/>
      <c r="V10407" s="505"/>
      <c r="W10407" s="505"/>
    </row>
    <row r="10408" spans="19:23" ht="12">
      <c r="S10408" s="505"/>
      <c r="T10408" s="505"/>
      <c r="U10408" s="505"/>
      <c r="V10408" s="505"/>
      <c r="W10408" s="505"/>
    </row>
    <row r="10409" spans="19:23" ht="12">
      <c r="S10409" s="505"/>
      <c r="T10409" s="505"/>
      <c r="U10409" s="505"/>
      <c r="V10409" s="505"/>
      <c r="W10409" s="505"/>
    </row>
    <row r="10410" spans="19:23" ht="12">
      <c r="S10410" s="505"/>
      <c r="T10410" s="505"/>
      <c r="U10410" s="505"/>
      <c r="V10410" s="505"/>
      <c r="W10410" s="505"/>
    </row>
    <row r="10411" spans="19:23" ht="12">
      <c r="S10411" s="505"/>
      <c r="T10411" s="505"/>
      <c r="U10411" s="505"/>
      <c r="V10411" s="505"/>
      <c r="W10411" s="505"/>
    </row>
    <row r="10412" spans="19:23" ht="12">
      <c r="S10412" s="505"/>
      <c r="T10412" s="505"/>
      <c r="U10412" s="505"/>
      <c r="V10412" s="505"/>
      <c r="W10412" s="505"/>
    </row>
    <row r="10413" spans="19:23" ht="12">
      <c r="S10413" s="505"/>
      <c r="T10413" s="505"/>
      <c r="U10413" s="505"/>
      <c r="V10413" s="505"/>
      <c r="W10413" s="505"/>
    </row>
    <row r="10414" spans="19:23" ht="12">
      <c r="S10414" s="505"/>
      <c r="T10414" s="505"/>
      <c r="U10414" s="505"/>
      <c r="V10414" s="505"/>
      <c r="W10414" s="505"/>
    </row>
    <row r="10415" spans="19:23" ht="12">
      <c r="S10415" s="505"/>
      <c r="T10415" s="505"/>
      <c r="U10415" s="505"/>
      <c r="V10415" s="505"/>
      <c r="W10415" s="505"/>
    </row>
    <row r="10416" spans="19:23" ht="12">
      <c r="S10416" s="505"/>
      <c r="T10416" s="505"/>
      <c r="U10416" s="505"/>
      <c r="V10416" s="505"/>
      <c r="W10416" s="505"/>
    </row>
    <row r="10417" spans="19:23" ht="12">
      <c r="S10417" s="505"/>
      <c r="T10417" s="505"/>
      <c r="U10417" s="505"/>
      <c r="V10417" s="505"/>
      <c r="W10417" s="505"/>
    </row>
    <row r="10418" spans="19:23" ht="12">
      <c r="S10418" s="505"/>
      <c r="T10418" s="505"/>
      <c r="U10418" s="505"/>
      <c r="V10418" s="505"/>
      <c r="W10418" s="505"/>
    </row>
    <row r="10419" spans="19:23" ht="12">
      <c r="S10419" s="505"/>
      <c r="T10419" s="505"/>
      <c r="U10419" s="505"/>
      <c r="V10419" s="505"/>
      <c r="W10419" s="505"/>
    </row>
    <row r="10420" spans="19:23" ht="12">
      <c r="S10420" s="505"/>
      <c r="T10420" s="505"/>
      <c r="U10420" s="505"/>
      <c r="V10420" s="505"/>
      <c r="W10420" s="505"/>
    </row>
    <row r="10421" spans="19:23" ht="12">
      <c r="S10421" s="505"/>
      <c r="T10421" s="505"/>
      <c r="U10421" s="505"/>
      <c r="V10421" s="505"/>
      <c r="W10421" s="505"/>
    </row>
    <row r="10422" spans="19:23" ht="12">
      <c r="S10422" s="505"/>
      <c r="T10422" s="505"/>
      <c r="U10422" s="505"/>
      <c r="V10422" s="505"/>
      <c r="W10422" s="505"/>
    </row>
    <row r="10423" spans="19:23" ht="12">
      <c r="S10423" s="505"/>
      <c r="T10423" s="505"/>
      <c r="U10423" s="505"/>
      <c r="V10423" s="505"/>
      <c r="W10423" s="505"/>
    </row>
    <row r="10424" spans="19:23" ht="12">
      <c r="S10424" s="505"/>
      <c r="T10424" s="505"/>
      <c r="U10424" s="505"/>
      <c r="V10424" s="505"/>
      <c r="W10424" s="505"/>
    </row>
    <row r="10425" spans="19:23" ht="12">
      <c r="S10425" s="505"/>
      <c r="T10425" s="505"/>
      <c r="U10425" s="505"/>
      <c r="V10425" s="505"/>
      <c r="W10425" s="505"/>
    </row>
    <row r="10426" spans="19:23" ht="12">
      <c r="S10426" s="505"/>
      <c r="T10426" s="505"/>
      <c r="U10426" s="505"/>
      <c r="V10426" s="505"/>
      <c r="W10426" s="505"/>
    </row>
    <row r="10427" spans="19:23" ht="12">
      <c r="S10427" s="505"/>
      <c r="T10427" s="505"/>
      <c r="U10427" s="505"/>
      <c r="V10427" s="505"/>
      <c r="W10427" s="505"/>
    </row>
    <row r="10428" spans="19:23" ht="12">
      <c r="S10428" s="505"/>
      <c r="T10428" s="505"/>
      <c r="U10428" s="505"/>
      <c r="V10428" s="505"/>
      <c r="W10428" s="505"/>
    </row>
    <row r="10429" spans="19:23" ht="12">
      <c r="S10429" s="505"/>
      <c r="T10429" s="505"/>
      <c r="U10429" s="505"/>
      <c r="V10429" s="505"/>
      <c r="W10429" s="505"/>
    </row>
    <row r="10430" spans="19:23" ht="12">
      <c r="S10430" s="505"/>
      <c r="T10430" s="505"/>
      <c r="U10430" s="505"/>
      <c r="V10430" s="505"/>
      <c r="W10430" s="505"/>
    </row>
    <row r="10431" spans="19:23" ht="12">
      <c r="S10431" s="505"/>
      <c r="T10431" s="505"/>
      <c r="U10431" s="505"/>
      <c r="V10431" s="505"/>
      <c r="W10431" s="505"/>
    </row>
    <row r="10432" spans="19:23" ht="12">
      <c r="S10432" s="505"/>
      <c r="T10432" s="505"/>
      <c r="U10432" s="505"/>
      <c r="V10432" s="505"/>
      <c r="W10432" s="505"/>
    </row>
    <row r="10433" spans="19:23" ht="12">
      <c r="S10433" s="505"/>
      <c r="T10433" s="505"/>
      <c r="U10433" s="505"/>
      <c r="V10433" s="505"/>
      <c r="W10433" s="505"/>
    </row>
    <row r="10434" spans="19:23" ht="12">
      <c r="S10434" s="505"/>
      <c r="T10434" s="505"/>
      <c r="U10434" s="505"/>
      <c r="V10434" s="505"/>
      <c r="W10434" s="505"/>
    </row>
    <row r="10435" spans="19:23" ht="12">
      <c r="S10435" s="505"/>
      <c r="T10435" s="505"/>
      <c r="U10435" s="505"/>
      <c r="V10435" s="505"/>
      <c r="W10435" s="505"/>
    </row>
    <row r="10436" spans="19:23" ht="12">
      <c r="S10436" s="505"/>
      <c r="T10436" s="505"/>
      <c r="U10436" s="505"/>
      <c r="V10436" s="505"/>
      <c r="W10436" s="505"/>
    </row>
    <row r="10437" spans="19:23" ht="12">
      <c r="S10437" s="505"/>
      <c r="T10437" s="505"/>
      <c r="U10437" s="505"/>
      <c r="V10437" s="505"/>
      <c r="W10437" s="505"/>
    </row>
    <row r="10438" spans="19:23" ht="12">
      <c r="S10438" s="505"/>
      <c r="T10438" s="505"/>
      <c r="U10438" s="505"/>
      <c r="V10438" s="505"/>
      <c r="W10438" s="505"/>
    </row>
    <row r="10439" spans="19:23" ht="12">
      <c r="S10439" s="505"/>
      <c r="T10439" s="505"/>
      <c r="U10439" s="505"/>
      <c r="V10439" s="505"/>
      <c r="W10439" s="505"/>
    </row>
    <row r="10440" spans="19:23" ht="12">
      <c r="S10440" s="505"/>
      <c r="T10440" s="505"/>
      <c r="U10440" s="505"/>
      <c r="V10440" s="505"/>
      <c r="W10440" s="505"/>
    </row>
    <row r="10441" spans="19:23" ht="12">
      <c r="S10441" s="505"/>
      <c r="T10441" s="505"/>
      <c r="U10441" s="505"/>
      <c r="V10441" s="505"/>
      <c r="W10441" s="505"/>
    </row>
    <row r="10442" spans="19:23" ht="12">
      <c r="S10442" s="505"/>
      <c r="T10442" s="505"/>
      <c r="U10442" s="505"/>
      <c r="V10442" s="505"/>
      <c r="W10442" s="505"/>
    </row>
    <row r="10443" spans="19:23" ht="12">
      <c r="S10443" s="505"/>
      <c r="T10443" s="505"/>
      <c r="U10443" s="505"/>
      <c r="V10443" s="505"/>
      <c r="W10443" s="505"/>
    </row>
    <row r="10444" spans="19:23" ht="12">
      <c r="S10444" s="505"/>
      <c r="T10444" s="505"/>
      <c r="U10444" s="505"/>
      <c r="V10444" s="505"/>
      <c r="W10444" s="505"/>
    </row>
    <row r="10445" spans="19:23" ht="12">
      <c r="S10445" s="505"/>
      <c r="T10445" s="505"/>
      <c r="U10445" s="505"/>
      <c r="V10445" s="505"/>
      <c r="W10445" s="505"/>
    </row>
    <row r="10446" spans="19:23" ht="12">
      <c r="S10446" s="505"/>
      <c r="T10446" s="505"/>
      <c r="U10446" s="505"/>
      <c r="V10446" s="505"/>
      <c r="W10446" s="505"/>
    </row>
    <row r="10447" spans="19:23" ht="12">
      <c r="S10447" s="505"/>
      <c r="T10447" s="505"/>
      <c r="U10447" s="505"/>
      <c r="V10447" s="505"/>
      <c r="W10447" s="505"/>
    </row>
    <row r="10448" spans="19:23" ht="12">
      <c r="S10448" s="505"/>
      <c r="T10448" s="505"/>
      <c r="U10448" s="505"/>
      <c r="V10448" s="505"/>
      <c r="W10448" s="505"/>
    </row>
    <row r="10449" spans="19:23" ht="12">
      <c r="S10449" s="505"/>
      <c r="T10449" s="505"/>
      <c r="U10449" s="505"/>
      <c r="V10449" s="505"/>
      <c r="W10449" s="505"/>
    </row>
    <row r="10450" spans="19:23" ht="12">
      <c r="S10450" s="505"/>
      <c r="T10450" s="505"/>
      <c r="U10450" s="505"/>
      <c r="V10450" s="505"/>
      <c r="W10450" s="505"/>
    </row>
    <row r="10451" spans="19:23" ht="12">
      <c r="S10451" s="505"/>
      <c r="T10451" s="505"/>
      <c r="U10451" s="505"/>
      <c r="V10451" s="505"/>
      <c r="W10451" s="505"/>
    </row>
    <row r="10452" spans="19:23" ht="12">
      <c r="S10452" s="505"/>
      <c r="T10452" s="505"/>
      <c r="U10452" s="505"/>
      <c r="V10452" s="505"/>
      <c r="W10452" s="505"/>
    </row>
    <row r="10453" spans="19:23" ht="12">
      <c r="S10453" s="505"/>
      <c r="T10453" s="505"/>
      <c r="U10453" s="505"/>
      <c r="V10453" s="505"/>
      <c r="W10453" s="505"/>
    </row>
    <row r="10454" spans="19:23" ht="12">
      <c r="S10454" s="505"/>
      <c r="T10454" s="505"/>
      <c r="U10454" s="505"/>
      <c r="V10454" s="505"/>
      <c r="W10454" s="505"/>
    </row>
    <row r="10455" spans="19:23" ht="12">
      <c r="S10455" s="505"/>
      <c r="T10455" s="505"/>
      <c r="U10455" s="505"/>
      <c r="V10455" s="505"/>
      <c r="W10455" s="505"/>
    </row>
    <row r="10456" spans="19:23" ht="12">
      <c r="S10456" s="505"/>
      <c r="T10456" s="505"/>
      <c r="U10456" s="505"/>
      <c r="V10456" s="505"/>
      <c r="W10456" s="505"/>
    </row>
    <row r="10457" spans="19:23" ht="12">
      <c r="S10457" s="505"/>
      <c r="T10457" s="505"/>
      <c r="U10457" s="505"/>
      <c r="V10457" s="505"/>
      <c r="W10457" s="505"/>
    </row>
    <row r="10458" spans="19:23" ht="12">
      <c r="S10458" s="505"/>
      <c r="T10458" s="505"/>
      <c r="U10458" s="505"/>
      <c r="V10458" s="505"/>
      <c r="W10458" s="505"/>
    </row>
    <row r="10459" spans="19:23" ht="12">
      <c r="S10459" s="505"/>
      <c r="T10459" s="505"/>
      <c r="U10459" s="505"/>
      <c r="V10459" s="505"/>
      <c r="W10459" s="505"/>
    </row>
    <row r="10460" spans="19:23" ht="12">
      <c r="S10460" s="505"/>
      <c r="T10460" s="505"/>
      <c r="U10460" s="505"/>
      <c r="V10460" s="505"/>
      <c r="W10460" s="505"/>
    </row>
    <row r="10461" spans="19:23" ht="12">
      <c r="S10461" s="505"/>
      <c r="T10461" s="505"/>
      <c r="U10461" s="505"/>
      <c r="V10461" s="505"/>
      <c r="W10461" s="505"/>
    </row>
    <row r="10462" spans="19:23" ht="12">
      <c r="S10462" s="505"/>
      <c r="T10462" s="505"/>
      <c r="U10462" s="505"/>
      <c r="V10462" s="505"/>
      <c r="W10462" s="505"/>
    </row>
    <row r="10463" spans="19:23" ht="12">
      <c r="S10463" s="505"/>
      <c r="T10463" s="505"/>
      <c r="U10463" s="505"/>
      <c r="V10463" s="505"/>
      <c r="W10463" s="505"/>
    </row>
    <row r="10464" spans="19:23" ht="12">
      <c r="S10464" s="505"/>
      <c r="T10464" s="505"/>
      <c r="U10464" s="505"/>
      <c r="V10464" s="505"/>
      <c r="W10464" s="505"/>
    </row>
    <row r="10465" spans="19:23" ht="12">
      <c r="S10465" s="505"/>
      <c r="T10465" s="505"/>
      <c r="U10465" s="505"/>
      <c r="V10465" s="505"/>
      <c r="W10465" s="505"/>
    </row>
    <row r="10466" spans="19:23" ht="12">
      <c r="S10466" s="505"/>
      <c r="T10466" s="505"/>
      <c r="U10466" s="505"/>
      <c r="V10466" s="505"/>
      <c r="W10466" s="505"/>
    </row>
    <row r="10467" spans="19:23" ht="12">
      <c r="S10467" s="505"/>
      <c r="T10467" s="505"/>
      <c r="U10467" s="505"/>
      <c r="V10467" s="505"/>
      <c r="W10467" s="505"/>
    </row>
    <row r="10468" spans="19:23" ht="12">
      <c r="S10468" s="505"/>
      <c r="T10468" s="505"/>
      <c r="U10468" s="505"/>
      <c r="V10468" s="505"/>
      <c r="W10468" s="505"/>
    </row>
    <row r="10469" spans="19:23" ht="12">
      <c r="S10469" s="505"/>
      <c r="T10469" s="505"/>
      <c r="U10469" s="505"/>
      <c r="V10469" s="505"/>
      <c r="W10469" s="505"/>
    </row>
    <row r="10470" spans="19:23" ht="12">
      <c r="S10470" s="505"/>
      <c r="T10470" s="505"/>
      <c r="U10470" s="505"/>
      <c r="V10470" s="505"/>
      <c r="W10470" s="505"/>
    </row>
    <row r="10471" spans="19:23" ht="12">
      <c r="S10471" s="505"/>
      <c r="T10471" s="505"/>
      <c r="U10471" s="505"/>
      <c r="V10471" s="505"/>
      <c r="W10471" s="505"/>
    </row>
    <row r="10472" spans="19:23" ht="12">
      <c r="S10472" s="505"/>
      <c r="T10472" s="505"/>
      <c r="U10472" s="505"/>
      <c r="V10472" s="505"/>
      <c r="W10472" s="505"/>
    </row>
    <row r="10473" spans="19:23" ht="12">
      <c r="S10473" s="505"/>
      <c r="T10473" s="505"/>
      <c r="U10473" s="505"/>
      <c r="V10473" s="505"/>
      <c r="W10473" s="505"/>
    </row>
    <row r="10474" spans="19:23" ht="12">
      <c r="S10474" s="505"/>
      <c r="T10474" s="505"/>
      <c r="U10474" s="505"/>
      <c r="V10474" s="505"/>
      <c r="W10474" s="505"/>
    </row>
    <row r="10475" spans="19:23" ht="12">
      <c r="S10475" s="505"/>
      <c r="T10475" s="505"/>
      <c r="U10475" s="505"/>
      <c r="V10475" s="505"/>
      <c r="W10475" s="505"/>
    </row>
    <row r="10476" spans="19:23" ht="12">
      <c r="S10476" s="505"/>
      <c r="T10476" s="505"/>
      <c r="U10476" s="505"/>
      <c r="V10476" s="505"/>
      <c r="W10476" s="505"/>
    </row>
    <row r="10477" spans="19:23" ht="12">
      <c r="S10477" s="505"/>
      <c r="T10477" s="505"/>
      <c r="U10477" s="505"/>
      <c r="V10477" s="505"/>
      <c r="W10477" s="505"/>
    </row>
    <row r="10478" spans="19:23" ht="12">
      <c r="S10478" s="505"/>
      <c r="T10478" s="505"/>
      <c r="U10478" s="505"/>
      <c r="V10478" s="505"/>
      <c r="W10478" s="505"/>
    </row>
    <row r="10479" spans="19:23" ht="12">
      <c r="S10479" s="505"/>
      <c r="T10479" s="505"/>
      <c r="U10479" s="505"/>
      <c r="V10479" s="505"/>
      <c r="W10479" s="505"/>
    </row>
    <row r="10480" spans="19:23" ht="12">
      <c r="S10480" s="505"/>
      <c r="T10480" s="505"/>
      <c r="U10480" s="505"/>
      <c r="V10480" s="505"/>
      <c r="W10480" s="505"/>
    </row>
    <row r="10481" spans="19:23" ht="12">
      <c r="S10481" s="505"/>
      <c r="T10481" s="505"/>
      <c r="U10481" s="505"/>
      <c r="V10481" s="505"/>
      <c r="W10481" s="505"/>
    </row>
    <row r="10482" spans="19:23" ht="12">
      <c r="S10482" s="505"/>
      <c r="T10482" s="505"/>
      <c r="U10482" s="505"/>
      <c r="V10482" s="505"/>
      <c r="W10482" s="505"/>
    </row>
    <row r="10483" spans="19:23" ht="12">
      <c r="S10483" s="505"/>
      <c r="T10483" s="505"/>
      <c r="U10483" s="505"/>
      <c r="V10483" s="505"/>
      <c r="W10483" s="505"/>
    </row>
    <row r="10484" spans="19:23" ht="12">
      <c r="S10484" s="505"/>
      <c r="T10484" s="505"/>
      <c r="U10484" s="505"/>
      <c r="V10484" s="505"/>
      <c r="W10484" s="505"/>
    </row>
    <row r="10485" spans="19:23" ht="12">
      <c r="S10485" s="505"/>
      <c r="T10485" s="505"/>
      <c r="U10485" s="505"/>
      <c r="V10485" s="505"/>
      <c r="W10485" s="505"/>
    </row>
    <row r="10486" spans="19:23" ht="12">
      <c r="S10486" s="505"/>
      <c r="T10486" s="505"/>
      <c r="U10486" s="505"/>
      <c r="V10486" s="505"/>
      <c r="W10486" s="505"/>
    </row>
    <row r="10487" spans="19:23" ht="12">
      <c r="S10487" s="505"/>
      <c r="T10487" s="505"/>
      <c r="U10487" s="505"/>
      <c r="V10487" s="505"/>
      <c r="W10487" s="505"/>
    </row>
    <row r="10488" spans="19:23" ht="12">
      <c r="S10488" s="505"/>
      <c r="T10488" s="505"/>
      <c r="U10488" s="505"/>
      <c r="V10488" s="505"/>
      <c r="W10488" s="505"/>
    </row>
    <row r="10489" spans="19:23" ht="12">
      <c r="S10489" s="505"/>
      <c r="T10489" s="505"/>
      <c r="U10489" s="505"/>
      <c r="V10489" s="505"/>
      <c r="W10489" s="505"/>
    </row>
    <row r="10490" spans="19:23" ht="12">
      <c r="S10490" s="505"/>
      <c r="T10490" s="505"/>
      <c r="U10490" s="505"/>
      <c r="V10490" s="505"/>
      <c r="W10490" s="505"/>
    </row>
    <row r="10491" spans="19:23" ht="12">
      <c r="S10491" s="505"/>
      <c r="T10491" s="505"/>
      <c r="U10491" s="505"/>
      <c r="V10491" s="505"/>
      <c r="W10491" s="505"/>
    </row>
    <row r="10492" spans="19:23" ht="12">
      <c r="S10492" s="505"/>
      <c r="T10492" s="505"/>
      <c r="U10492" s="505"/>
      <c r="V10492" s="505"/>
      <c r="W10492" s="505"/>
    </row>
    <row r="10493" spans="19:23" ht="12">
      <c r="S10493" s="505"/>
      <c r="T10493" s="505"/>
      <c r="U10493" s="505"/>
      <c r="V10493" s="505"/>
      <c r="W10493" s="505"/>
    </row>
    <row r="10494" spans="19:23" ht="12">
      <c r="S10494" s="505"/>
      <c r="T10494" s="505"/>
      <c r="U10494" s="505"/>
      <c r="V10494" s="505"/>
      <c r="W10494" s="505"/>
    </row>
    <row r="10495" spans="19:23" ht="12">
      <c r="S10495" s="505"/>
      <c r="T10495" s="505"/>
      <c r="U10495" s="505"/>
      <c r="V10495" s="505"/>
      <c r="W10495" s="505"/>
    </row>
    <row r="10496" spans="19:23" ht="12">
      <c r="S10496" s="505"/>
      <c r="T10496" s="505"/>
      <c r="U10496" s="505"/>
      <c r="V10496" s="505"/>
      <c r="W10496" s="505"/>
    </row>
    <row r="10497" spans="19:23" ht="12">
      <c r="S10497" s="505"/>
      <c r="T10497" s="505"/>
      <c r="U10497" s="505"/>
      <c r="V10497" s="505"/>
      <c r="W10497" s="505"/>
    </row>
    <row r="10498" spans="19:23" ht="12">
      <c r="S10498" s="505"/>
      <c r="T10498" s="505"/>
      <c r="U10498" s="505"/>
      <c r="V10498" s="505"/>
      <c r="W10498" s="505"/>
    </row>
    <row r="10499" spans="19:23" ht="12">
      <c r="S10499" s="505"/>
      <c r="T10499" s="505"/>
      <c r="U10499" s="505"/>
      <c r="V10499" s="505"/>
      <c r="W10499" s="505"/>
    </row>
    <row r="10500" spans="19:23" ht="12">
      <c r="S10500" s="505"/>
      <c r="T10500" s="505"/>
      <c r="U10500" s="505"/>
      <c r="V10500" s="505"/>
      <c r="W10500" s="505"/>
    </row>
    <row r="10501" spans="19:23" ht="12">
      <c r="S10501" s="505"/>
      <c r="T10501" s="505"/>
      <c r="U10501" s="505"/>
      <c r="V10501" s="505"/>
      <c r="W10501" s="505"/>
    </row>
    <row r="10502" spans="19:23" ht="12">
      <c r="S10502" s="505"/>
      <c r="T10502" s="505"/>
      <c r="U10502" s="505"/>
      <c r="V10502" s="505"/>
      <c r="W10502" s="505"/>
    </row>
    <row r="10503" spans="19:23" ht="12">
      <c r="S10503" s="505"/>
      <c r="T10503" s="505"/>
      <c r="U10503" s="505"/>
      <c r="V10503" s="505"/>
      <c r="W10503" s="505"/>
    </row>
    <row r="10504" spans="19:23" ht="12">
      <c r="S10504" s="505"/>
      <c r="T10504" s="505"/>
      <c r="U10504" s="505"/>
      <c r="V10504" s="505"/>
      <c r="W10504" s="505"/>
    </row>
    <row r="10505" spans="19:23" ht="12">
      <c r="S10505" s="505"/>
      <c r="T10505" s="505"/>
      <c r="U10505" s="505"/>
      <c r="V10505" s="505"/>
      <c r="W10505" s="505"/>
    </row>
    <row r="10506" spans="19:23" ht="12">
      <c r="S10506" s="505"/>
      <c r="T10506" s="505"/>
      <c r="U10506" s="505"/>
      <c r="V10506" s="505"/>
      <c r="W10506" s="505"/>
    </row>
    <row r="10507" spans="19:23" ht="12">
      <c r="S10507" s="505"/>
      <c r="T10507" s="505"/>
      <c r="U10507" s="505"/>
      <c r="V10507" s="505"/>
      <c r="W10507" s="505"/>
    </row>
    <row r="10508" spans="19:23" ht="12">
      <c r="S10508" s="505"/>
      <c r="T10508" s="505"/>
      <c r="U10508" s="505"/>
      <c r="V10508" s="505"/>
      <c r="W10508" s="505"/>
    </row>
    <row r="10509" spans="19:23" ht="12">
      <c r="S10509" s="505"/>
      <c r="T10509" s="505"/>
      <c r="U10509" s="505"/>
      <c r="V10509" s="505"/>
      <c r="W10509" s="505"/>
    </row>
    <row r="10510" spans="19:23" ht="12">
      <c r="S10510" s="505"/>
      <c r="T10510" s="505"/>
      <c r="U10510" s="505"/>
      <c r="V10510" s="505"/>
      <c r="W10510" s="505"/>
    </row>
    <row r="10511" spans="19:23" ht="12">
      <c r="S10511" s="505"/>
      <c r="T10511" s="505"/>
      <c r="U10511" s="505"/>
      <c r="V10511" s="505"/>
      <c r="W10511" s="505"/>
    </row>
    <row r="10512" spans="19:23" ht="12">
      <c r="S10512" s="505"/>
      <c r="T10512" s="505"/>
      <c r="U10512" s="505"/>
      <c r="V10512" s="505"/>
      <c r="W10512" s="505"/>
    </row>
    <row r="10513" spans="19:23" ht="12">
      <c r="S10513" s="505"/>
      <c r="T10513" s="505"/>
      <c r="U10513" s="505"/>
      <c r="V10513" s="505"/>
      <c r="W10513" s="505"/>
    </row>
    <row r="10514" spans="19:23" ht="12">
      <c r="S10514" s="505"/>
      <c r="T10514" s="505"/>
      <c r="U10514" s="505"/>
      <c r="V10514" s="505"/>
      <c r="W10514" s="505"/>
    </row>
    <row r="10515" spans="19:23" ht="12">
      <c r="S10515" s="505"/>
      <c r="T10515" s="505"/>
      <c r="U10515" s="505"/>
      <c r="V10515" s="505"/>
      <c r="W10515" s="505"/>
    </row>
    <row r="10516" spans="19:23" ht="12">
      <c r="S10516" s="505"/>
      <c r="T10516" s="505"/>
      <c r="U10516" s="505"/>
      <c r="V10516" s="505"/>
      <c r="W10516" s="505"/>
    </row>
    <row r="10517" spans="19:23" ht="12">
      <c r="S10517" s="505"/>
      <c r="T10517" s="505"/>
      <c r="U10517" s="505"/>
      <c r="V10517" s="505"/>
      <c r="W10517" s="505"/>
    </row>
    <row r="10518" spans="19:23" ht="12">
      <c r="S10518" s="505"/>
      <c r="T10518" s="505"/>
      <c r="U10518" s="505"/>
      <c r="V10518" s="505"/>
      <c r="W10518" s="505"/>
    </row>
    <row r="10519" spans="19:23" ht="12">
      <c r="S10519" s="505"/>
      <c r="T10519" s="505"/>
      <c r="U10519" s="505"/>
      <c r="V10519" s="505"/>
      <c r="W10519" s="505"/>
    </row>
    <row r="10520" spans="19:23" ht="12">
      <c r="S10520" s="505"/>
      <c r="T10520" s="505"/>
      <c r="U10520" s="505"/>
      <c r="V10520" s="505"/>
      <c r="W10520" s="505"/>
    </row>
    <row r="10521" spans="19:23" ht="12">
      <c r="S10521" s="505"/>
      <c r="T10521" s="505"/>
      <c r="U10521" s="505"/>
      <c r="V10521" s="505"/>
      <c r="W10521" s="505"/>
    </row>
    <row r="10522" spans="19:23" ht="12">
      <c r="S10522" s="505"/>
      <c r="T10522" s="505"/>
      <c r="U10522" s="505"/>
      <c r="V10522" s="505"/>
      <c r="W10522" s="505"/>
    </row>
    <row r="10523" spans="19:23" ht="12">
      <c r="S10523" s="505"/>
      <c r="T10523" s="505"/>
      <c r="U10523" s="505"/>
      <c r="V10523" s="505"/>
      <c r="W10523" s="505"/>
    </row>
    <row r="10524" spans="19:23" ht="12">
      <c r="S10524" s="505"/>
      <c r="T10524" s="505"/>
      <c r="U10524" s="505"/>
      <c r="V10524" s="505"/>
      <c r="W10524" s="505"/>
    </row>
    <row r="10525" spans="19:23" ht="12">
      <c r="S10525" s="505"/>
      <c r="T10525" s="505"/>
      <c r="U10525" s="505"/>
      <c r="V10525" s="505"/>
      <c r="W10525" s="505"/>
    </row>
    <row r="10526" spans="19:23" ht="12">
      <c r="S10526" s="505"/>
      <c r="T10526" s="505"/>
      <c r="U10526" s="505"/>
      <c r="V10526" s="505"/>
      <c r="W10526" s="505"/>
    </row>
    <row r="10527" spans="19:23" ht="12">
      <c r="S10527" s="505"/>
      <c r="T10527" s="505"/>
      <c r="U10527" s="505"/>
      <c r="V10527" s="505"/>
      <c r="W10527" s="505"/>
    </row>
    <row r="10528" spans="19:23" ht="12">
      <c r="S10528" s="505"/>
      <c r="T10528" s="505"/>
      <c r="U10528" s="505"/>
      <c r="V10528" s="505"/>
      <c r="W10528" s="505"/>
    </row>
    <row r="10529" spans="19:23" ht="12">
      <c r="S10529" s="505"/>
      <c r="T10529" s="505"/>
      <c r="U10529" s="505"/>
      <c r="V10529" s="505"/>
      <c r="W10529" s="505"/>
    </row>
    <row r="10530" spans="19:23" ht="12">
      <c r="S10530" s="505"/>
      <c r="T10530" s="505"/>
      <c r="U10530" s="505"/>
      <c r="V10530" s="505"/>
      <c r="W10530" s="505"/>
    </row>
    <row r="10531" spans="19:23" ht="12">
      <c r="S10531" s="505"/>
      <c r="T10531" s="505"/>
      <c r="U10531" s="505"/>
      <c r="V10531" s="505"/>
      <c r="W10531" s="505"/>
    </row>
    <row r="10532" spans="19:23" ht="12">
      <c r="S10532" s="505"/>
      <c r="T10532" s="505"/>
      <c r="U10532" s="505"/>
      <c r="V10532" s="505"/>
      <c r="W10532" s="505"/>
    </row>
    <row r="10533" spans="19:23" ht="12">
      <c r="S10533" s="505"/>
      <c r="T10533" s="505"/>
      <c r="U10533" s="505"/>
      <c r="V10533" s="505"/>
      <c r="W10533" s="505"/>
    </row>
    <row r="10534" spans="19:23" ht="12">
      <c r="S10534" s="505"/>
      <c r="T10534" s="505"/>
      <c r="U10534" s="505"/>
      <c r="V10534" s="505"/>
      <c r="W10534" s="505"/>
    </row>
    <row r="10535" spans="19:23" ht="12">
      <c r="S10535" s="505"/>
      <c r="T10535" s="505"/>
      <c r="U10535" s="505"/>
      <c r="V10535" s="505"/>
      <c r="W10535" s="505"/>
    </row>
    <row r="10536" spans="19:23" ht="12">
      <c r="S10536" s="505"/>
      <c r="T10536" s="505"/>
      <c r="U10536" s="505"/>
      <c r="V10536" s="505"/>
      <c r="W10536" s="505"/>
    </row>
    <row r="10537" spans="19:23" ht="12">
      <c r="S10537" s="505"/>
      <c r="T10537" s="505"/>
      <c r="U10537" s="505"/>
      <c r="V10537" s="505"/>
      <c r="W10537" s="505"/>
    </row>
    <row r="10538" spans="19:23" ht="12">
      <c r="S10538" s="505"/>
      <c r="T10538" s="505"/>
      <c r="U10538" s="505"/>
      <c r="V10538" s="505"/>
      <c r="W10538" s="505"/>
    </row>
    <row r="10539" spans="19:23" ht="12">
      <c r="S10539" s="505"/>
      <c r="T10539" s="505"/>
      <c r="U10539" s="505"/>
      <c r="V10539" s="505"/>
      <c r="W10539" s="505"/>
    </row>
    <row r="10540" spans="19:23" ht="12">
      <c r="S10540" s="505"/>
      <c r="T10540" s="505"/>
      <c r="U10540" s="505"/>
      <c r="V10540" s="505"/>
      <c r="W10540" s="505"/>
    </row>
    <row r="10541" spans="19:23" ht="12">
      <c r="S10541" s="505"/>
      <c r="T10541" s="505"/>
      <c r="U10541" s="505"/>
      <c r="V10541" s="505"/>
      <c r="W10541" s="505"/>
    </row>
    <row r="10542" spans="19:23" ht="12">
      <c r="S10542" s="505"/>
      <c r="T10542" s="505"/>
      <c r="U10542" s="505"/>
      <c r="V10542" s="505"/>
      <c r="W10542" s="505"/>
    </row>
    <row r="10543" spans="19:23" ht="12">
      <c r="S10543" s="505"/>
      <c r="T10543" s="505"/>
      <c r="U10543" s="505"/>
      <c r="V10543" s="505"/>
      <c r="W10543" s="505"/>
    </row>
    <row r="10544" spans="19:23" ht="12">
      <c r="S10544" s="505"/>
      <c r="T10544" s="505"/>
      <c r="U10544" s="505"/>
      <c r="V10544" s="505"/>
      <c r="W10544" s="505"/>
    </row>
    <row r="10545" spans="19:23" ht="12">
      <c r="S10545" s="505"/>
      <c r="T10545" s="505"/>
      <c r="U10545" s="505"/>
      <c r="V10545" s="505"/>
      <c r="W10545" s="505"/>
    </row>
    <row r="10546" spans="19:23" ht="12">
      <c r="S10546" s="505"/>
      <c r="T10546" s="505"/>
      <c r="U10546" s="505"/>
      <c r="V10546" s="505"/>
      <c r="W10546" s="505"/>
    </row>
    <row r="10547" spans="19:23" ht="12">
      <c r="S10547" s="505"/>
      <c r="T10547" s="505"/>
      <c r="U10547" s="505"/>
      <c r="V10547" s="505"/>
      <c r="W10547" s="505"/>
    </row>
    <row r="10548" spans="19:23" ht="12">
      <c r="S10548" s="505"/>
      <c r="T10548" s="505"/>
      <c r="U10548" s="505"/>
      <c r="V10548" s="505"/>
      <c r="W10548" s="505"/>
    </row>
    <row r="10549" spans="19:23" ht="12">
      <c r="S10549" s="505"/>
      <c r="T10549" s="505"/>
      <c r="U10549" s="505"/>
      <c r="V10549" s="505"/>
      <c r="W10549" s="505"/>
    </row>
    <row r="10550" spans="19:23" ht="12">
      <c r="S10550" s="505"/>
      <c r="T10550" s="505"/>
      <c r="U10550" s="505"/>
      <c r="V10550" s="505"/>
      <c r="W10550" s="505"/>
    </row>
    <row r="10551" spans="19:23" ht="12">
      <c r="S10551" s="505"/>
      <c r="T10551" s="505"/>
      <c r="U10551" s="505"/>
      <c r="V10551" s="505"/>
      <c r="W10551" s="505"/>
    </row>
    <row r="10552" spans="19:23" ht="12">
      <c r="S10552" s="505"/>
      <c r="T10552" s="505"/>
      <c r="U10552" s="505"/>
      <c r="V10552" s="505"/>
      <c r="W10552" s="505"/>
    </row>
    <row r="10553" spans="19:23" ht="12">
      <c r="S10553" s="505"/>
      <c r="T10553" s="505"/>
      <c r="U10553" s="505"/>
      <c r="V10553" s="505"/>
      <c r="W10553" s="505"/>
    </row>
    <row r="10554" spans="19:23" ht="12">
      <c r="S10554" s="505"/>
      <c r="T10554" s="505"/>
      <c r="U10554" s="505"/>
      <c r="V10554" s="505"/>
      <c r="W10554" s="505"/>
    </row>
    <row r="10555" spans="19:23" ht="12">
      <c r="S10555" s="505"/>
      <c r="T10555" s="505"/>
      <c r="U10555" s="505"/>
      <c r="V10555" s="505"/>
      <c r="W10555" s="505"/>
    </row>
    <row r="10556" spans="19:23" ht="12">
      <c r="S10556" s="505"/>
      <c r="T10556" s="505"/>
      <c r="U10556" s="505"/>
      <c r="V10556" s="505"/>
      <c r="W10556" s="505"/>
    </row>
    <row r="10557" spans="19:23" ht="12">
      <c r="S10557" s="505"/>
      <c r="T10557" s="505"/>
      <c r="U10557" s="505"/>
      <c r="V10557" s="505"/>
      <c r="W10557" s="505"/>
    </row>
    <row r="10558" spans="19:23" ht="12">
      <c r="S10558" s="505"/>
      <c r="T10558" s="505"/>
      <c r="U10558" s="505"/>
      <c r="V10558" s="505"/>
      <c r="W10558" s="505"/>
    </row>
    <row r="10559" spans="19:23" ht="12">
      <c r="S10559" s="505"/>
      <c r="T10559" s="505"/>
      <c r="U10559" s="505"/>
      <c r="V10559" s="505"/>
      <c r="W10559" s="505"/>
    </row>
    <row r="10560" spans="19:23" ht="12">
      <c r="S10560" s="505"/>
      <c r="T10560" s="505"/>
      <c r="U10560" s="505"/>
      <c r="V10560" s="505"/>
      <c r="W10560" s="505"/>
    </row>
    <row r="10561" spans="19:23" ht="12">
      <c r="S10561" s="505"/>
      <c r="T10561" s="505"/>
      <c r="U10561" s="505"/>
      <c r="V10561" s="505"/>
      <c r="W10561" s="505"/>
    </row>
    <row r="10562" spans="19:23" ht="12">
      <c r="S10562" s="505"/>
      <c r="T10562" s="505"/>
      <c r="U10562" s="505"/>
      <c r="V10562" s="505"/>
      <c r="W10562" s="505"/>
    </row>
    <row r="10563" spans="19:23" ht="12">
      <c r="S10563" s="505"/>
      <c r="T10563" s="505"/>
      <c r="U10563" s="505"/>
      <c r="V10563" s="505"/>
      <c r="W10563" s="505"/>
    </row>
    <row r="10564" spans="19:23" ht="12">
      <c r="S10564" s="505"/>
      <c r="T10564" s="505"/>
      <c r="U10564" s="505"/>
      <c r="V10564" s="505"/>
      <c r="W10564" s="505"/>
    </row>
    <row r="10565" spans="19:23" ht="12">
      <c r="S10565" s="505"/>
      <c r="T10565" s="505"/>
      <c r="U10565" s="505"/>
      <c r="V10565" s="505"/>
      <c r="W10565" s="505"/>
    </row>
    <row r="10566" spans="19:23" ht="12">
      <c r="S10566" s="505"/>
      <c r="T10566" s="505"/>
      <c r="U10566" s="505"/>
      <c r="V10566" s="505"/>
      <c r="W10566" s="505"/>
    </row>
    <row r="10567" spans="19:23" ht="12">
      <c r="S10567" s="505"/>
      <c r="T10567" s="505"/>
      <c r="U10567" s="505"/>
      <c r="V10567" s="505"/>
      <c r="W10567" s="505"/>
    </row>
    <row r="10568" spans="19:23" ht="12">
      <c r="S10568" s="505"/>
      <c r="T10568" s="505"/>
      <c r="U10568" s="505"/>
      <c r="V10568" s="505"/>
      <c r="W10568" s="505"/>
    </row>
    <row r="10569" spans="19:23" ht="12">
      <c r="S10569" s="505"/>
      <c r="T10569" s="505"/>
      <c r="U10569" s="505"/>
      <c r="V10569" s="505"/>
      <c r="W10569" s="505"/>
    </row>
    <row r="10570" spans="19:23" ht="12">
      <c r="S10570" s="505"/>
      <c r="T10570" s="505"/>
      <c r="U10570" s="505"/>
      <c r="V10570" s="505"/>
      <c r="W10570" s="505"/>
    </row>
    <row r="10571" spans="19:23" ht="12">
      <c r="S10571" s="505"/>
      <c r="T10571" s="505"/>
      <c r="U10571" s="505"/>
      <c r="V10571" s="505"/>
      <c r="W10571" s="505"/>
    </row>
    <row r="10572" spans="19:23" ht="12">
      <c r="S10572" s="505"/>
      <c r="T10572" s="505"/>
      <c r="U10572" s="505"/>
      <c r="V10572" s="505"/>
      <c r="W10572" s="505"/>
    </row>
    <row r="10573" spans="19:23" ht="12">
      <c r="S10573" s="505"/>
      <c r="T10573" s="505"/>
      <c r="U10573" s="505"/>
      <c r="V10573" s="505"/>
      <c r="W10573" s="505"/>
    </row>
    <row r="10574" spans="19:23" ht="12">
      <c r="S10574" s="505"/>
      <c r="T10574" s="505"/>
      <c r="U10574" s="505"/>
      <c r="V10574" s="505"/>
      <c r="W10574" s="505"/>
    </row>
    <row r="10575" spans="19:23" ht="12">
      <c r="S10575" s="505"/>
      <c r="T10575" s="505"/>
      <c r="U10575" s="505"/>
      <c r="V10575" s="505"/>
      <c r="W10575" s="505"/>
    </row>
    <row r="10576" spans="19:23" ht="12">
      <c r="S10576" s="505"/>
      <c r="T10576" s="505"/>
      <c r="U10576" s="505"/>
      <c r="V10576" s="505"/>
      <c r="W10576" s="505"/>
    </row>
    <row r="10577" spans="19:23" ht="12">
      <c r="S10577" s="505"/>
      <c r="T10577" s="505"/>
      <c r="U10577" s="505"/>
      <c r="V10577" s="505"/>
      <c r="W10577" s="505"/>
    </row>
    <row r="10578" spans="19:23" ht="12">
      <c r="S10578" s="505"/>
      <c r="T10578" s="505"/>
      <c r="U10578" s="505"/>
      <c r="V10578" s="505"/>
      <c r="W10578" s="505"/>
    </row>
    <row r="10579" spans="19:23" ht="12">
      <c r="S10579" s="505"/>
      <c r="T10579" s="505"/>
      <c r="U10579" s="505"/>
      <c r="V10579" s="505"/>
      <c r="W10579" s="505"/>
    </row>
    <row r="10580" spans="19:23" ht="12">
      <c r="S10580" s="505"/>
      <c r="T10580" s="505"/>
      <c r="U10580" s="505"/>
      <c r="V10580" s="505"/>
      <c r="W10580" s="505"/>
    </row>
    <row r="10581" spans="19:23" ht="12">
      <c r="S10581" s="505"/>
      <c r="T10581" s="505"/>
      <c r="U10581" s="505"/>
      <c r="V10581" s="505"/>
      <c r="W10581" s="505"/>
    </row>
    <row r="10582" spans="19:23" ht="12">
      <c r="S10582" s="505"/>
      <c r="T10582" s="505"/>
      <c r="U10582" s="505"/>
      <c r="V10582" s="505"/>
      <c r="W10582" s="505"/>
    </row>
    <row r="10583" spans="19:23" ht="12">
      <c r="S10583" s="505"/>
      <c r="T10583" s="505"/>
      <c r="U10583" s="505"/>
      <c r="V10583" s="505"/>
      <c r="W10583" s="505"/>
    </row>
    <row r="10584" spans="19:23" ht="12">
      <c r="S10584" s="505"/>
      <c r="T10584" s="505"/>
      <c r="U10584" s="505"/>
      <c r="V10584" s="505"/>
      <c r="W10584" s="505"/>
    </row>
    <row r="10585" spans="19:23" ht="12">
      <c r="S10585" s="505"/>
      <c r="T10585" s="505"/>
      <c r="U10585" s="505"/>
      <c r="V10585" s="505"/>
      <c r="W10585" s="505"/>
    </row>
    <row r="10586" spans="19:23" ht="12">
      <c r="S10586" s="505"/>
      <c r="T10586" s="505"/>
      <c r="U10586" s="505"/>
      <c r="V10586" s="505"/>
      <c r="W10586" s="505"/>
    </row>
    <row r="10587" spans="19:23" ht="12">
      <c r="S10587" s="505"/>
      <c r="T10587" s="505"/>
      <c r="U10587" s="505"/>
      <c r="V10587" s="505"/>
      <c r="W10587" s="505"/>
    </row>
    <row r="10588" spans="19:23" ht="12">
      <c r="S10588" s="505"/>
      <c r="T10588" s="505"/>
      <c r="U10588" s="505"/>
      <c r="V10588" s="505"/>
      <c r="W10588" s="505"/>
    </row>
    <row r="10589" spans="19:23" ht="12">
      <c r="S10589" s="505"/>
      <c r="T10589" s="505"/>
      <c r="U10589" s="505"/>
      <c r="V10589" s="505"/>
      <c r="W10589" s="505"/>
    </row>
    <row r="10590" spans="19:23" ht="12">
      <c r="S10590" s="505"/>
      <c r="T10590" s="505"/>
      <c r="U10590" s="505"/>
      <c r="V10590" s="505"/>
      <c r="W10590" s="505"/>
    </row>
    <row r="10591" spans="19:23" ht="12">
      <c r="S10591" s="505"/>
      <c r="T10591" s="505"/>
      <c r="U10591" s="505"/>
      <c r="V10591" s="505"/>
      <c r="W10591" s="505"/>
    </row>
    <row r="10592" spans="19:23" ht="12">
      <c r="S10592" s="505"/>
      <c r="T10592" s="505"/>
      <c r="U10592" s="505"/>
      <c r="V10592" s="505"/>
      <c r="W10592" s="505"/>
    </row>
    <row r="10593" spans="19:23" ht="12">
      <c r="S10593" s="505"/>
      <c r="T10593" s="505"/>
      <c r="U10593" s="505"/>
      <c r="V10593" s="505"/>
      <c r="W10593" s="505"/>
    </row>
    <row r="10594" spans="19:23" ht="12">
      <c r="S10594" s="505"/>
      <c r="T10594" s="505"/>
      <c r="U10594" s="505"/>
      <c r="V10594" s="505"/>
      <c r="W10594" s="505"/>
    </row>
    <row r="10595" spans="19:23" ht="12">
      <c r="S10595" s="505"/>
      <c r="T10595" s="505"/>
      <c r="U10595" s="505"/>
      <c r="V10595" s="505"/>
      <c r="W10595" s="505"/>
    </row>
    <row r="10596" spans="19:23" ht="12">
      <c r="S10596" s="505"/>
      <c r="T10596" s="505"/>
      <c r="U10596" s="505"/>
      <c r="V10596" s="505"/>
      <c r="W10596" s="505"/>
    </row>
    <row r="10597" spans="19:23" ht="12">
      <c r="S10597" s="505"/>
      <c r="T10597" s="505"/>
      <c r="U10597" s="505"/>
      <c r="V10597" s="505"/>
      <c r="W10597" s="505"/>
    </row>
    <row r="10598" spans="19:23" ht="12">
      <c r="S10598" s="505"/>
      <c r="T10598" s="505"/>
      <c r="U10598" s="505"/>
      <c r="V10598" s="505"/>
      <c r="W10598" s="505"/>
    </row>
    <row r="10599" spans="19:23" ht="12">
      <c r="S10599" s="505"/>
      <c r="T10599" s="505"/>
      <c r="U10599" s="505"/>
      <c r="V10599" s="505"/>
      <c r="W10599" s="505"/>
    </row>
    <row r="10600" spans="19:23" ht="12">
      <c r="S10600" s="505"/>
      <c r="T10600" s="505"/>
      <c r="U10600" s="505"/>
      <c r="V10600" s="505"/>
      <c r="W10600" s="505"/>
    </row>
    <row r="10601" spans="19:23" ht="12">
      <c r="S10601" s="505"/>
      <c r="T10601" s="505"/>
      <c r="U10601" s="505"/>
      <c r="V10601" s="505"/>
      <c r="W10601" s="505"/>
    </row>
    <row r="10602" spans="19:23" ht="12">
      <c r="S10602" s="505"/>
      <c r="T10602" s="505"/>
      <c r="U10602" s="505"/>
      <c r="V10602" s="505"/>
      <c r="W10602" s="505"/>
    </row>
    <row r="10603" spans="19:23" ht="12">
      <c r="S10603" s="505"/>
      <c r="T10603" s="505"/>
      <c r="U10603" s="505"/>
      <c r="V10603" s="505"/>
      <c r="W10603" s="505"/>
    </row>
    <row r="10604" spans="19:23" ht="12">
      <c r="S10604" s="505"/>
      <c r="T10604" s="505"/>
      <c r="U10604" s="505"/>
      <c r="V10604" s="505"/>
      <c r="W10604" s="505"/>
    </row>
    <row r="10605" spans="19:23" ht="12">
      <c r="S10605" s="505"/>
      <c r="T10605" s="505"/>
      <c r="U10605" s="505"/>
      <c r="V10605" s="505"/>
      <c r="W10605" s="505"/>
    </row>
    <row r="10606" spans="19:23" ht="12">
      <c r="S10606" s="505"/>
      <c r="T10606" s="505"/>
      <c r="U10606" s="505"/>
      <c r="V10606" s="505"/>
      <c r="W10606" s="505"/>
    </row>
    <row r="10607" spans="19:23" ht="12">
      <c r="S10607" s="505"/>
      <c r="T10607" s="505"/>
      <c r="U10607" s="505"/>
      <c r="V10607" s="505"/>
      <c r="W10607" s="505"/>
    </row>
    <row r="10608" spans="19:23" ht="12">
      <c r="S10608" s="505"/>
      <c r="T10608" s="505"/>
      <c r="U10608" s="505"/>
      <c r="V10608" s="505"/>
      <c r="W10608" s="505"/>
    </row>
    <row r="10609" spans="19:23" ht="12">
      <c r="S10609" s="505"/>
      <c r="T10609" s="505"/>
      <c r="U10609" s="505"/>
      <c r="V10609" s="505"/>
      <c r="W10609" s="505"/>
    </row>
    <row r="10610" spans="19:23" ht="12">
      <c r="S10610" s="505"/>
      <c r="T10610" s="505"/>
      <c r="U10610" s="505"/>
      <c r="V10610" s="505"/>
      <c r="W10610" s="505"/>
    </row>
    <row r="10611" spans="19:23" ht="12">
      <c r="S10611" s="505"/>
      <c r="T10611" s="505"/>
      <c r="U10611" s="505"/>
      <c r="V10611" s="505"/>
      <c r="W10611" s="505"/>
    </row>
    <row r="10612" spans="19:23" ht="12">
      <c r="S10612" s="505"/>
      <c r="T10612" s="505"/>
      <c r="U10612" s="505"/>
      <c r="V10612" s="505"/>
      <c r="W10612" s="505"/>
    </row>
    <row r="10613" spans="19:23" ht="12">
      <c r="S10613" s="505"/>
      <c r="T10613" s="505"/>
      <c r="U10613" s="505"/>
      <c r="V10613" s="505"/>
      <c r="W10613" s="505"/>
    </row>
    <row r="10614" spans="19:23" ht="12">
      <c r="S10614" s="505"/>
      <c r="T10614" s="505"/>
      <c r="U10614" s="505"/>
      <c r="V10614" s="505"/>
      <c r="W10614" s="505"/>
    </row>
    <row r="10615" spans="19:23" ht="12">
      <c r="S10615" s="505"/>
      <c r="T10615" s="505"/>
      <c r="U10615" s="505"/>
      <c r="V10615" s="505"/>
      <c r="W10615" s="505"/>
    </row>
    <row r="10616" spans="19:23" ht="12">
      <c r="S10616" s="505"/>
      <c r="T10616" s="505"/>
      <c r="U10616" s="505"/>
      <c r="V10616" s="505"/>
      <c r="W10616" s="505"/>
    </row>
    <row r="10617" spans="19:23" ht="12">
      <c r="S10617" s="505"/>
      <c r="T10617" s="505"/>
      <c r="U10617" s="505"/>
      <c r="V10617" s="505"/>
      <c r="W10617" s="505"/>
    </row>
    <row r="10618" spans="19:23" ht="12">
      <c r="S10618" s="505"/>
      <c r="T10618" s="505"/>
      <c r="U10618" s="505"/>
      <c r="V10618" s="505"/>
      <c r="W10618" s="505"/>
    </row>
    <row r="10619" spans="19:23" ht="12">
      <c r="S10619" s="505"/>
      <c r="T10619" s="505"/>
      <c r="U10619" s="505"/>
      <c r="V10619" s="505"/>
      <c r="W10619" s="505"/>
    </row>
    <row r="10620" spans="19:23" ht="12">
      <c r="S10620" s="505"/>
      <c r="T10620" s="505"/>
      <c r="U10620" s="505"/>
      <c r="V10620" s="505"/>
      <c r="W10620" s="505"/>
    </row>
    <row r="10621" spans="19:23" ht="12">
      <c r="S10621" s="505"/>
      <c r="T10621" s="505"/>
      <c r="U10621" s="505"/>
      <c r="V10621" s="505"/>
      <c r="W10621" s="505"/>
    </row>
    <row r="10622" spans="19:23" ht="12">
      <c r="S10622" s="505"/>
      <c r="T10622" s="505"/>
      <c r="U10622" s="505"/>
      <c r="V10622" s="505"/>
      <c r="W10622" s="505"/>
    </row>
    <row r="10623" spans="19:23" ht="12">
      <c r="S10623" s="505"/>
      <c r="T10623" s="505"/>
      <c r="U10623" s="505"/>
      <c r="V10623" s="505"/>
      <c r="W10623" s="505"/>
    </row>
    <row r="10624" spans="19:23" ht="12">
      <c r="S10624" s="505"/>
      <c r="T10624" s="505"/>
      <c r="U10624" s="505"/>
      <c r="V10624" s="505"/>
      <c r="W10624" s="505"/>
    </row>
    <row r="10625" spans="19:23" ht="12">
      <c r="S10625" s="505"/>
      <c r="T10625" s="505"/>
      <c r="U10625" s="505"/>
      <c r="V10625" s="505"/>
      <c r="W10625" s="505"/>
    </row>
    <row r="10626" spans="19:23" ht="12">
      <c r="S10626" s="505"/>
      <c r="T10626" s="505"/>
      <c r="U10626" s="505"/>
      <c r="V10626" s="505"/>
      <c r="W10626" s="505"/>
    </row>
    <row r="10627" spans="19:23" ht="12">
      <c r="S10627" s="505"/>
      <c r="T10627" s="505"/>
      <c r="U10627" s="505"/>
      <c r="V10627" s="505"/>
      <c r="W10627" s="505"/>
    </row>
    <row r="10628" spans="19:23" ht="12">
      <c r="S10628" s="505"/>
      <c r="T10628" s="505"/>
      <c r="U10628" s="505"/>
      <c r="V10628" s="505"/>
      <c r="W10628" s="505"/>
    </row>
    <row r="10629" spans="19:23" ht="12">
      <c r="S10629" s="505"/>
      <c r="T10629" s="505"/>
      <c r="U10629" s="505"/>
      <c r="V10629" s="505"/>
      <c r="W10629" s="505"/>
    </row>
    <row r="10630" spans="19:23" ht="12">
      <c r="S10630" s="505"/>
      <c r="T10630" s="505"/>
      <c r="U10630" s="505"/>
      <c r="V10630" s="505"/>
      <c r="W10630" s="505"/>
    </row>
    <row r="10631" spans="19:23" ht="12">
      <c r="S10631" s="505"/>
      <c r="T10631" s="505"/>
      <c r="U10631" s="505"/>
      <c r="V10631" s="505"/>
      <c r="W10631" s="505"/>
    </row>
    <row r="10632" spans="19:23" ht="12">
      <c r="S10632" s="505"/>
      <c r="T10632" s="505"/>
      <c r="U10632" s="505"/>
      <c r="V10632" s="505"/>
      <c r="W10632" s="505"/>
    </row>
    <row r="10633" spans="19:23" ht="12">
      <c r="S10633" s="505"/>
      <c r="T10633" s="505"/>
      <c r="U10633" s="505"/>
      <c r="V10633" s="505"/>
      <c r="W10633" s="505"/>
    </row>
    <row r="10634" spans="19:23" ht="12">
      <c r="S10634" s="505"/>
      <c r="T10634" s="505"/>
      <c r="U10634" s="505"/>
      <c r="V10634" s="505"/>
      <c r="W10634" s="505"/>
    </row>
    <row r="10635" spans="19:23" ht="12">
      <c r="S10635" s="505"/>
      <c r="T10635" s="505"/>
      <c r="U10635" s="505"/>
      <c r="V10635" s="505"/>
      <c r="W10635" s="505"/>
    </row>
    <row r="10636" spans="19:23" ht="12">
      <c r="S10636" s="505"/>
      <c r="T10636" s="505"/>
      <c r="U10636" s="505"/>
      <c r="V10636" s="505"/>
      <c r="W10636" s="505"/>
    </row>
    <row r="10637" spans="19:23" ht="12">
      <c r="S10637" s="505"/>
      <c r="T10637" s="505"/>
      <c r="U10637" s="505"/>
      <c r="V10637" s="505"/>
      <c r="W10637" s="505"/>
    </row>
    <row r="10638" spans="19:23" ht="12">
      <c r="S10638" s="505"/>
      <c r="T10638" s="505"/>
      <c r="U10638" s="505"/>
      <c r="V10638" s="505"/>
      <c r="W10638" s="505"/>
    </row>
    <row r="10639" spans="19:23" ht="12">
      <c r="S10639" s="505"/>
      <c r="T10639" s="505"/>
      <c r="U10639" s="505"/>
      <c r="V10639" s="505"/>
      <c r="W10639" s="505"/>
    </row>
    <row r="10640" spans="19:23" ht="12">
      <c r="S10640" s="505"/>
      <c r="T10640" s="505"/>
      <c r="U10640" s="505"/>
      <c r="V10640" s="505"/>
      <c r="W10640" s="505"/>
    </row>
    <row r="10641" spans="19:23" ht="12">
      <c r="S10641" s="505"/>
      <c r="T10641" s="505"/>
      <c r="U10641" s="505"/>
      <c r="V10641" s="505"/>
      <c r="W10641" s="505"/>
    </row>
    <row r="10642" spans="19:23" ht="12">
      <c r="S10642" s="505"/>
      <c r="T10642" s="505"/>
      <c r="U10642" s="505"/>
      <c r="V10642" s="505"/>
      <c r="W10642" s="505"/>
    </row>
    <row r="10643" spans="19:23" ht="12">
      <c r="S10643" s="505"/>
      <c r="T10643" s="505"/>
      <c r="U10643" s="505"/>
      <c r="V10643" s="505"/>
      <c r="W10643" s="505"/>
    </row>
    <row r="10644" spans="19:23" ht="12">
      <c r="S10644" s="505"/>
      <c r="T10644" s="505"/>
      <c r="U10644" s="505"/>
      <c r="V10644" s="505"/>
      <c r="W10644" s="505"/>
    </row>
    <row r="10645" spans="19:23" ht="12">
      <c r="S10645" s="505"/>
      <c r="T10645" s="505"/>
      <c r="U10645" s="505"/>
      <c r="V10645" s="505"/>
      <c r="W10645" s="505"/>
    </row>
    <row r="10646" spans="19:23" ht="12">
      <c r="S10646" s="505"/>
      <c r="T10646" s="505"/>
      <c r="U10646" s="505"/>
      <c r="V10646" s="505"/>
      <c r="W10646" s="505"/>
    </row>
    <row r="10647" spans="19:23" ht="12">
      <c r="S10647" s="505"/>
      <c r="T10647" s="505"/>
      <c r="U10647" s="505"/>
      <c r="V10647" s="505"/>
      <c r="W10647" s="505"/>
    </row>
    <row r="10648" spans="19:23" ht="12">
      <c r="S10648" s="505"/>
      <c r="T10648" s="505"/>
      <c r="U10648" s="505"/>
      <c r="V10648" s="505"/>
      <c r="W10648" s="505"/>
    </row>
    <row r="10649" spans="19:23" ht="12">
      <c r="S10649" s="505"/>
      <c r="T10649" s="505"/>
      <c r="U10649" s="505"/>
      <c r="V10649" s="505"/>
      <c r="W10649" s="505"/>
    </row>
    <row r="10650" spans="19:23" ht="12">
      <c r="S10650" s="505"/>
      <c r="T10650" s="505"/>
      <c r="U10650" s="505"/>
      <c r="V10650" s="505"/>
      <c r="W10650" s="505"/>
    </row>
    <row r="10651" spans="19:23" ht="12">
      <c r="S10651" s="505"/>
      <c r="T10651" s="505"/>
      <c r="U10651" s="505"/>
      <c r="V10651" s="505"/>
      <c r="W10651" s="505"/>
    </row>
    <row r="10652" spans="19:23" ht="12">
      <c r="S10652" s="505"/>
      <c r="T10652" s="505"/>
      <c r="U10652" s="505"/>
      <c r="V10652" s="505"/>
      <c r="W10652" s="505"/>
    </row>
    <row r="10653" spans="19:23" ht="12">
      <c r="S10653" s="505"/>
      <c r="T10653" s="505"/>
      <c r="U10653" s="505"/>
      <c r="V10653" s="505"/>
      <c r="W10653" s="505"/>
    </row>
    <row r="10654" spans="19:23" ht="12">
      <c r="S10654" s="505"/>
      <c r="T10654" s="505"/>
      <c r="U10654" s="505"/>
      <c r="V10654" s="505"/>
      <c r="W10654" s="505"/>
    </row>
    <row r="10655" spans="19:23" ht="12">
      <c r="S10655" s="505"/>
      <c r="T10655" s="505"/>
      <c r="U10655" s="505"/>
      <c r="V10655" s="505"/>
      <c r="W10655" s="505"/>
    </row>
    <row r="10656" spans="19:23" ht="12">
      <c r="S10656" s="505"/>
      <c r="T10656" s="505"/>
      <c r="U10656" s="505"/>
      <c r="V10656" s="505"/>
      <c r="W10656" s="505"/>
    </row>
    <row r="10657" spans="19:23" ht="12">
      <c r="S10657" s="505"/>
      <c r="T10657" s="505"/>
      <c r="U10657" s="505"/>
      <c r="V10657" s="505"/>
      <c r="W10657" s="505"/>
    </row>
    <row r="10658" spans="19:23" ht="12">
      <c r="S10658" s="505"/>
      <c r="T10658" s="505"/>
      <c r="U10658" s="505"/>
      <c r="V10658" s="505"/>
      <c r="W10658" s="505"/>
    </row>
    <row r="10659" spans="19:23" ht="12">
      <c r="S10659" s="505"/>
      <c r="T10659" s="505"/>
      <c r="U10659" s="505"/>
      <c r="V10659" s="505"/>
      <c r="W10659" s="505"/>
    </row>
    <row r="10660" spans="19:23" ht="12">
      <c r="S10660" s="505"/>
      <c r="T10660" s="505"/>
      <c r="U10660" s="505"/>
      <c r="V10660" s="505"/>
      <c r="W10660" s="505"/>
    </row>
    <row r="10661" spans="19:23" ht="12">
      <c r="S10661" s="505"/>
      <c r="T10661" s="505"/>
      <c r="U10661" s="505"/>
      <c r="V10661" s="505"/>
      <c r="W10661" s="505"/>
    </row>
    <row r="10662" spans="19:23" ht="12">
      <c r="S10662" s="505"/>
      <c r="T10662" s="505"/>
      <c r="U10662" s="505"/>
      <c r="V10662" s="505"/>
      <c r="W10662" s="505"/>
    </row>
    <row r="10663" spans="19:23" ht="12">
      <c r="S10663" s="505"/>
      <c r="T10663" s="505"/>
      <c r="U10663" s="505"/>
      <c r="V10663" s="505"/>
      <c r="W10663" s="505"/>
    </row>
    <row r="10664" spans="19:23" ht="12">
      <c r="S10664" s="505"/>
      <c r="T10664" s="505"/>
      <c r="U10664" s="505"/>
      <c r="V10664" s="505"/>
      <c r="W10664" s="505"/>
    </row>
    <row r="10665" spans="19:23" ht="12">
      <c r="S10665" s="505"/>
      <c r="T10665" s="505"/>
      <c r="U10665" s="505"/>
      <c r="V10665" s="505"/>
      <c r="W10665" s="505"/>
    </row>
    <row r="10666" spans="19:23" ht="12">
      <c r="S10666" s="505"/>
      <c r="T10666" s="505"/>
      <c r="U10666" s="505"/>
      <c r="V10666" s="505"/>
      <c r="W10666" s="505"/>
    </row>
    <row r="10667" spans="19:23" ht="12">
      <c r="S10667" s="505"/>
      <c r="T10667" s="505"/>
      <c r="U10667" s="505"/>
      <c r="V10667" s="505"/>
      <c r="W10667" s="505"/>
    </row>
    <row r="10668" spans="19:23" ht="12">
      <c r="S10668" s="505"/>
      <c r="T10668" s="505"/>
      <c r="U10668" s="505"/>
      <c r="V10668" s="505"/>
      <c r="W10668" s="505"/>
    </row>
    <row r="10669" spans="19:23" ht="12">
      <c r="S10669" s="505"/>
      <c r="T10669" s="505"/>
      <c r="U10669" s="505"/>
      <c r="V10669" s="505"/>
      <c r="W10669" s="505"/>
    </row>
    <row r="10670" spans="19:23" ht="12">
      <c r="S10670" s="505"/>
      <c r="T10670" s="505"/>
      <c r="U10670" s="505"/>
      <c r="V10670" s="505"/>
      <c r="W10670" s="505"/>
    </row>
    <row r="10671" spans="19:23" ht="12">
      <c r="S10671" s="505"/>
      <c r="T10671" s="505"/>
      <c r="U10671" s="505"/>
      <c r="V10671" s="505"/>
      <c r="W10671" s="505"/>
    </row>
    <row r="10672" spans="19:23" ht="12">
      <c r="S10672" s="505"/>
      <c r="T10672" s="505"/>
      <c r="U10672" s="505"/>
      <c r="V10672" s="505"/>
      <c r="W10672" s="505"/>
    </row>
    <row r="10673" spans="19:23" ht="12">
      <c r="S10673" s="505"/>
      <c r="T10673" s="505"/>
      <c r="U10673" s="505"/>
      <c r="V10673" s="505"/>
      <c r="W10673" s="505"/>
    </row>
    <row r="10674" spans="19:23" ht="12">
      <c r="S10674" s="505"/>
      <c r="T10674" s="505"/>
      <c r="U10674" s="505"/>
      <c r="V10674" s="505"/>
      <c r="W10674" s="505"/>
    </row>
    <row r="10675" spans="19:23" ht="12">
      <c r="S10675" s="505"/>
      <c r="T10675" s="505"/>
      <c r="U10675" s="505"/>
      <c r="V10675" s="505"/>
      <c r="W10675" s="505"/>
    </row>
    <row r="10676" spans="19:23" ht="12">
      <c r="S10676" s="505"/>
      <c r="T10676" s="505"/>
      <c r="U10676" s="505"/>
      <c r="V10676" s="505"/>
      <c r="W10676" s="505"/>
    </row>
    <row r="10677" spans="19:23" ht="12">
      <c r="S10677" s="505"/>
      <c r="T10677" s="505"/>
      <c r="U10677" s="505"/>
      <c r="V10677" s="505"/>
      <c r="W10677" s="505"/>
    </row>
    <row r="10678" spans="19:23" ht="12">
      <c r="S10678" s="505"/>
      <c r="T10678" s="505"/>
      <c r="U10678" s="505"/>
      <c r="V10678" s="505"/>
      <c r="W10678" s="505"/>
    </row>
    <row r="10679" spans="19:23" ht="12">
      <c r="S10679" s="505"/>
      <c r="T10679" s="505"/>
      <c r="U10679" s="505"/>
      <c r="V10679" s="505"/>
      <c r="W10679" s="505"/>
    </row>
    <row r="10680" spans="19:23" ht="12">
      <c r="S10680" s="505"/>
      <c r="T10680" s="505"/>
      <c r="U10680" s="505"/>
      <c r="V10680" s="505"/>
      <c r="W10680" s="505"/>
    </row>
    <row r="10681" spans="19:23" ht="12">
      <c r="S10681" s="505"/>
      <c r="T10681" s="505"/>
      <c r="U10681" s="505"/>
      <c r="V10681" s="505"/>
      <c r="W10681" s="505"/>
    </row>
    <row r="10682" spans="19:23" ht="12">
      <c r="S10682" s="505"/>
      <c r="T10682" s="505"/>
      <c r="U10682" s="505"/>
      <c r="V10682" s="505"/>
      <c r="W10682" s="505"/>
    </row>
    <row r="10683" spans="19:23" ht="12">
      <c r="S10683" s="505"/>
      <c r="T10683" s="505"/>
      <c r="U10683" s="505"/>
      <c r="V10683" s="505"/>
      <c r="W10683" s="505"/>
    </row>
    <row r="10684" spans="19:23" ht="12">
      <c r="S10684" s="505"/>
      <c r="T10684" s="505"/>
      <c r="U10684" s="505"/>
      <c r="V10684" s="505"/>
      <c r="W10684" s="505"/>
    </row>
    <row r="10685" spans="19:23" ht="12">
      <c r="S10685" s="505"/>
      <c r="T10685" s="505"/>
      <c r="U10685" s="505"/>
      <c r="V10685" s="505"/>
      <c r="W10685" s="505"/>
    </row>
    <row r="10686" spans="19:23" ht="12">
      <c r="S10686" s="505"/>
      <c r="T10686" s="505"/>
      <c r="U10686" s="505"/>
      <c r="V10686" s="505"/>
      <c r="W10686" s="505"/>
    </row>
    <row r="10687" spans="19:23" ht="12">
      <c r="S10687" s="505"/>
      <c r="T10687" s="505"/>
      <c r="U10687" s="505"/>
      <c r="V10687" s="505"/>
      <c r="W10687" s="505"/>
    </row>
    <row r="10688" spans="19:23" ht="12">
      <c r="S10688" s="505"/>
      <c r="T10688" s="505"/>
      <c r="U10688" s="505"/>
      <c r="V10688" s="505"/>
      <c r="W10688" s="505"/>
    </row>
    <row r="10689" spans="19:23" ht="12">
      <c r="S10689" s="505"/>
      <c r="T10689" s="505"/>
      <c r="U10689" s="505"/>
      <c r="V10689" s="505"/>
      <c r="W10689" s="505"/>
    </row>
    <row r="10690" spans="19:23" ht="12">
      <c r="S10690" s="505"/>
      <c r="T10690" s="505"/>
      <c r="U10690" s="505"/>
      <c r="V10690" s="505"/>
      <c r="W10690" s="505"/>
    </row>
    <row r="10691" spans="19:23" ht="12">
      <c r="S10691" s="505"/>
      <c r="T10691" s="505"/>
      <c r="U10691" s="505"/>
      <c r="V10691" s="505"/>
      <c r="W10691" s="505"/>
    </row>
    <row r="10692" spans="19:23" ht="12">
      <c r="S10692" s="505"/>
      <c r="T10692" s="505"/>
      <c r="U10692" s="505"/>
      <c r="V10692" s="505"/>
      <c r="W10692" s="505"/>
    </row>
    <row r="10693" spans="19:23" ht="12">
      <c r="S10693" s="505"/>
      <c r="T10693" s="505"/>
      <c r="U10693" s="505"/>
      <c r="V10693" s="505"/>
      <c r="W10693" s="505"/>
    </row>
    <row r="10694" spans="19:23" ht="12">
      <c r="S10694" s="505"/>
      <c r="T10694" s="505"/>
      <c r="U10694" s="505"/>
      <c r="V10694" s="505"/>
      <c r="W10694" s="505"/>
    </row>
    <row r="10695" spans="19:23" ht="12">
      <c r="S10695" s="505"/>
      <c r="T10695" s="505"/>
      <c r="U10695" s="505"/>
      <c r="V10695" s="505"/>
      <c r="W10695" s="505"/>
    </row>
    <row r="10696" spans="19:23" ht="12">
      <c r="S10696" s="505"/>
      <c r="T10696" s="505"/>
      <c r="U10696" s="505"/>
      <c r="V10696" s="505"/>
      <c r="W10696" s="505"/>
    </row>
    <row r="10697" spans="19:23" ht="12">
      <c r="S10697" s="505"/>
      <c r="T10697" s="505"/>
      <c r="U10697" s="505"/>
      <c r="V10697" s="505"/>
      <c r="W10697" s="505"/>
    </row>
    <row r="10698" spans="19:23" ht="12">
      <c r="S10698" s="505"/>
      <c r="T10698" s="505"/>
      <c r="U10698" s="505"/>
      <c r="V10698" s="505"/>
      <c r="W10698" s="505"/>
    </row>
    <row r="10699" spans="19:23" ht="12">
      <c r="S10699" s="505"/>
      <c r="T10699" s="505"/>
      <c r="U10699" s="505"/>
      <c r="V10699" s="505"/>
      <c r="W10699" s="505"/>
    </row>
    <row r="10700" spans="19:23" ht="12">
      <c r="S10700" s="505"/>
      <c r="T10700" s="505"/>
      <c r="U10700" s="505"/>
      <c r="V10700" s="505"/>
      <c r="W10700" s="505"/>
    </row>
    <row r="10701" spans="19:23" ht="12">
      <c r="S10701" s="505"/>
      <c r="T10701" s="505"/>
      <c r="U10701" s="505"/>
      <c r="V10701" s="505"/>
      <c r="W10701" s="505"/>
    </row>
    <row r="10702" spans="19:23" ht="12">
      <c r="S10702" s="505"/>
      <c r="T10702" s="505"/>
      <c r="U10702" s="505"/>
      <c r="V10702" s="505"/>
      <c r="W10702" s="505"/>
    </row>
    <row r="10703" spans="19:23" ht="12">
      <c r="S10703" s="505"/>
      <c r="T10703" s="505"/>
      <c r="U10703" s="505"/>
      <c r="V10703" s="505"/>
      <c r="W10703" s="505"/>
    </row>
    <row r="10704" spans="19:23" ht="12">
      <c r="S10704" s="505"/>
      <c r="T10704" s="505"/>
      <c r="U10704" s="505"/>
      <c r="V10704" s="505"/>
      <c r="W10704" s="505"/>
    </row>
    <row r="10705" spans="19:23" ht="12">
      <c r="S10705" s="505"/>
      <c r="T10705" s="505"/>
      <c r="U10705" s="505"/>
      <c r="V10705" s="505"/>
      <c r="W10705" s="505"/>
    </row>
    <row r="10706" spans="19:23" ht="12">
      <c r="S10706" s="505"/>
      <c r="T10706" s="505"/>
      <c r="U10706" s="505"/>
      <c r="V10706" s="505"/>
      <c r="W10706" s="505"/>
    </row>
    <row r="10707" spans="19:23" ht="12">
      <c r="S10707" s="505"/>
      <c r="T10707" s="505"/>
      <c r="U10707" s="505"/>
      <c r="V10707" s="505"/>
      <c r="W10707" s="505"/>
    </row>
    <row r="10708" spans="19:23" ht="12">
      <c r="S10708" s="505"/>
      <c r="T10708" s="505"/>
      <c r="U10708" s="505"/>
      <c r="V10708" s="505"/>
      <c r="W10708" s="505"/>
    </row>
    <row r="10709" spans="19:23" ht="12">
      <c r="S10709" s="505"/>
      <c r="T10709" s="505"/>
      <c r="U10709" s="505"/>
      <c r="V10709" s="505"/>
      <c r="W10709" s="505"/>
    </row>
    <row r="10710" spans="19:23" ht="12">
      <c r="S10710" s="505"/>
      <c r="T10710" s="505"/>
      <c r="U10710" s="505"/>
      <c r="V10710" s="505"/>
      <c r="W10710" s="505"/>
    </row>
    <row r="10711" spans="19:23" ht="12">
      <c r="S10711" s="505"/>
      <c r="T10711" s="505"/>
      <c r="U10711" s="505"/>
      <c r="V10711" s="505"/>
      <c r="W10711" s="505"/>
    </row>
    <row r="10712" spans="19:23" ht="12">
      <c r="S10712" s="505"/>
      <c r="T10712" s="505"/>
      <c r="U10712" s="505"/>
      <c r="V10712" s="505"/>
      <c r="W10712" s="505"/>
    </row>
    <row r="10713" spans="19:23" ht="12">
      <c r="S10713" s="505"/>
      <c r="T10713" s="505"/>
      <c r="U10713" s="505"/>
      <c r="V10713" s="505"/>
      <c r="W10713" s="505"/>
    </row>
    <row r="10714" spans="19:23" ht="12">
      <c r="S10714" s="505"/>
      <c r="T10714" s="505"/>
      <c r="U10714" s="505"/>
      <c r="V10714" s="505"/>
      <c r="W10714" s="505"/>
    </row>
    <row r="10715" spans="19:23" ht="12">
      <c r="S10715" s="505"/>
      <c r="T10715" s="505"/>
      <c r="U10715" s="505"/>
      <c r="V10715" s="505"/>
      <c r="W10715" s="505"/>
    </row>
    <row r="10716" spans="19:23" ht="12">
      <c r="S10716" s="505"/>
      <c r="T10716" s="505"/>
      <c r="U10716" s="505"/>
      <c r="V10716" s="505"/>
      <c r="W10716" s="505"/>
    </row>
    <row r="10717" spans="19:23" ht="12">
      <c r="S10717" s="505"/>
      <c r="T10717" s="505"/>
      <c r="U10717" s="505"/>
      <c r="V10717" s="505"/>
      <c r="W10717" s="505"/>
    </row>
    <row r="10718" spans="19:23" ht="12">
      <c r="S10718" s="505"/>
      <c r="T10718" s="505"/>
      <c r="U10718" s="505"/>
      <c r="V10718" s="505"/>
      <c r="W10718" s="505"/>
    </row>
    <row r="10719" spans="19:23" ht="12">
      <c r="S10719" s="505"/>
      <c r="T10719" s="505"/>
      <c r="U10719" s="505"/>
      <c r="V10719" s="505"/>
      <c r="W10719" s="505"/>
    </row>
    <row r="10720" spans="19:23" ht="12">
      <c r="S10720" s="505"/>
      <c r="T10720" s="505"/>
      <c r="U10720" s="505"/>
      <c r="V10720" s="505"/>
      <c r="W10720" s="505"/>
    </row>
    <row r="10721" spans="19:23" ht="12">
      <c r="S10721" s="505"/>
      <c r="T10721" s="505"/>
      <c r="U10721" s="505"/>
      <c r="V10721" s="505"/>
      <c r="W10721" s="505"/>
    </row>
    <row r="10722" spans="19:23" ht="12">
      <c r="S10722" s="505"/>
      <c r="T10722" s="505"/>
      <c r="U10722" s="505"/>
      <c r="V10722" s="505"/>
      <c r="W10722" s="505"/>
    </row>
    <row r="10723" spans="19:23" ht="12">
      <c r="S10723" s="505"/>
      <c r="T10723" s="505"/>
      <c r="U10723" s="505"/>
      <c r="V10723" s="505"/>
      <c r="W10723" s="505"/>
    </row>
    <row r="10724" spans="19:23" ht="12">
      <c r="S10724" s="505"/>
      <c r="T10724" s="505"/>
      <c r="U10724" s="505"/>
      <c r="V10724" s="505"/>
      <c r="W10724" s="505"/>
    </row>
    <row r="10725" spans="19:23" ht="12">
      <c r="S10725" s="505"/>
      <c r="T10725" s="505"/>
      <c r="U10725" s="505"/>
      <c r="V10725" s="505"/>
      <c r="W10725" s="505"/>
    </row>
    <row r="10726" spans="19:23" ht="12">
      <c r="S10726" s="505"/>
      <c r="T10726" s="505"/>
      <c r="U10726" s="505"/>
      <c r="V10726" s="505"/>
      <c r="W10726" s="505"/>
    </row>
    <row r="10727" spans="19:23" ht="12">
      <c r="S10727" s="505"/>
      <c r="T10727" s="505"/>
      <c r="U10727" s="505"/>
      <c r="V10727" s="505"/>
      <c r="W10727" s="505"/>
    </row>
    <row r="10728" spans="19:23" ht="12">
      <c r="S10728" s="505"/>
      <c r="T10728" s="505"/>
      <c r="U10728" s="505"/>
      <c r="V10728" s="505"/>
      <c r="W10728" s="505"/>
    </row>
    <row r="10729" spans="19:23" ht="12">
      <c r="S10729" s="505"/>
      <c r="T10729" s="505"/>
      <c r="U10729" s="505"/>
      <c r="V10729" s="505"/>
      <c r="W10729" s="505"/>
    </row>
    <row r="10730" spans="19:23" ht="12">
      <c r="S10730" s="505"/>
      <c r="T10730" s="505"/>
      <c r="U10730" s="505"/>
      <c r="V10730" s="505"/>
      <c r="W10730" s="505"/>
    </row>
    <row r="10731" spans="19:23" ht="12">
      <c r="S10731" s="505"/>
      <c r="T10731" s="505"/>
      <c r="U10731" s="505"/>
      <c r="V10731" s="505"/>
      <c r="W10731" s="505"/>
    </row>
    <row r="10732" spans="19:23" ht="12">
      <c r="S10732" s="505"/>
      <c r="T10732" s="505"/>
      <c r="U10732" s="505"/>
      <c r="V10732" s="505"/>
      <c r="W10732" s="505"/>
    </row>
    <row r="10733" spans="19:23" ht="12">
      <c r="S10733" s="505"/>
      <c r="T10733" s="505"/>
      <c r="U10733" s="505"/>
      <c r="V10733" s="505"/>
      <c r="W10733" s="505"/>
    </row>
    <row r="10734" spans="19:23" ht="12">
      <c r="S10734" s="505"/>
      <c r="T10734" s="505"/>
      <c r="U10734" s="505"/>
      <c r="V10734" s="505"/>
      <c r="W10734" s="505"/>
    </row>
    <row r="10735" spans="19:23" ht="12">
      <c r="S10735" s="505"/>
      <c r="T10735" s="505"/>
      <c r="U10735" s="505"/>
      <c r="V10735" s="505"/>
      <c r="W10735" s="505"/>
    </row>
    <row r="10736" spans="19:23" ht="12">
      <c r="S10736" s="505"/>
      <c r="T10736" s="505"/>
      <c r="U10736" s="505"/>
      <c r="V10736" s="505"/>
      <c r="W10736" s="505"/>
    </row>
    <row r="10737" spans="19:23" ht="12">
      <c r="S10737" s="505"/>
      <c r="T10737" s="505"/>
      <c r="U10737" s="505"/>
      <c r="V10737" s="505"/>
      <c r="W10737" s="505"/>
    </row>
    <row r="10738" spans="19:23" ht="12">
      <c r="S10738" s="505"/>
      <c r="T10738" s="505"/>
      <c r="U10738" s="505"/>
      <c r="V10738" s="505"/>
      <c r="W10738" s="505"/>
    </row>
    <row r="10739" spans="19:23" ht="12">
      <c r="S10739" s="505"/>
      <c r="T10739" s="505"/>
      <c r="U10739" s="505"/>
      <c r="V10739" s="505"/>
      <c r="W10739" s="505"/>
    </row>
    <row r="10740" spans="19:23" ht="12">
      <c r="S10740" s="505"/>
      <c r="T10740" s="505"/>
      <c r="U10740" s="505"/>
      <c r="V10740" s="505"/>
      <c r="W10740" s="505"/>
    </row>
    <row r="10741" spans="19:23" ht="12">
      <c r="S10741" s="505"/>
      <c r="T10741" s="505"/>
      <c r="U10741" s="505"/>
      <c r="V10741" s="505"/>
      <c r="W10741" s="505"/>
    </row>
    <row r="10742" spans="19:23" ht="12">
      <c r="S10742" s="505"/>
      <c r="T10742" s="505"/>
      <c r="U10742" s="505"/>
      <c r="V10742" s="505"/>
      <c r="W10742" s="505"/>
    </row>
    <row r="10743" spans="19:23" ht="12">
      <c r="S10743" s="505"/>
      <c r="T10743" s="505"/>
      <c r="U10743" s="505"/>
      <c r="V10743" s="505"/>
      <c r="W10743" s="505"/>
    </row>
    <row r="10744" spans="19:23" ht="12">
      <c r="S10744" s="505"/>
      <c r="T10744" s="505"/>
      <c r="U10744" s="505"/>
      <c r="V10744" s="505"/>
      <c r="W10744" s="505"/>
    </row>
    <row r="10745" spans="19:23" ht="12">
      <c r="S10745" s="505"/>
      <c r="T10745" s="505"/>
      <c r="U10745" s="505"/>
      <c r="V10745" s="505"/>
      <c r="W10745" s="505"/>
    </row>
    <row r="10746" spans="19:23" ht="12">
      <c r="S10746" s="505"/>
      <c r="T10746" s="505"/>
      <c r="U10746" s="505"/>
      <c r="V10746" s="505"/>
      <c r="W10746" s="505"/>
    </row>
    <row r="10747" spans="19:23" ht="12">
      <c r="S10747" s="505"/>
      <c r="T10747" s="505"/>
      <c r="U10747" s="505"/>
      <c r="V10747" s="505"/>
      <c r="W10747" s="505"/>
    </row>
    <row r="10748" spans="19:23" ht="12">
      <c r="S10748" s="505"/>
      <c r="T10748" s="505"/>
      <c r="U10748" s="505"/>
      <c r="V10748" s="505"/>
      <c r="W10748" s="505"/>
    </row>
    <row r="10749" spans="19:23" ht="12">
      <c r="S10749" s="505"/>
      <c r="T10749" s="505"/>
      <c r="U10749" s="505"/>
      <c r="V10749" s="505"/>
      <c r="W10749" s="505"/>
    </row>
    <row r="10750" spans="19:23" ht="12">
      <c r="S10750" s="505"/>
      <c r="T10750" s="505"/>
      <c r="U10750" s="505"/>
      <c r="V10750" s="505"/>
      <c r="W10750" s="505"/>
    </row>
    <row r="10751" spans="19:23" ht="12">
      <c r="S10751" s="505"/>
      <c r="T10751" s="505"/>
      <c r="U10751" s="505"/>
      <c r="V10751" s="505"/>
      <c r="W10751" s="505"/>
    </row>
    <row r="10752" spans="19:23" ht="12">
      <c r="S10752" s="505"/>
      <c r="T10752" s="505"/>
      <c r="U10752" s="505"/>
      <c r="V10752" s="505"/>
      <c r="W10752" s="505"/>
    </row>
    <row r="10753" spans="19:23" ht="12">
      <c r="S10753" s="505"/>
      <c r="T10753" s="505"/>
      <c r="U10753" s="505"/>
      <c r="V10753" s="505"/>
      <c r="W10753" s="505"/>
    </row>
    <row r="10754" spans="19:23" ht="12">
      <c r="S10754" s="505"/>
      <c r="T10754" s="505"/>
      <c r="U10754" s="505"/>
      <c r="V10754" s="505"/>
      <c r="W10754" s="505"/>
    </row>
    <row r="10755" spans="19:23" ht="12">
      <c r="S10755" s="505"/>
      <c r="T10755" s="505"/>
      <c r="U10755" s="505"/>
      <c r="V10755" s="505"/>
      <c r="W10755" s="505"/>
    </row>
    <row r="10756" spans="19:23" ht="12">
      <c r="S10756" s="505"/>
      <c r="T10756" s="505"/>
      <c r="U10756" s="505"/>
      <c r="V10756" s="505"/>
      <c r="W10756" s="505"/>
    </row>
    <row r="10757" spans="19:23" ht="12">
      <c r="S10757" s="505"/>
      <c r="T10757" s="505"/>
      <c r="U10757" s="505"/>
      <c r="V10757" s="505"/>
      <c r="W10757" s="505"/>
    </row>
    <row r="10758" spans="19:23" ht="12">
      <c r="S10758" s="505"/>
      <c r="T10758" s="505"/>
      <c r="U10758" s="505"/>
      <c r="V10758" s="505"/>
      <c r="W10758" s="505"/>
    </row>
    <row r="10759" spans="19:23" ht="12">
      <c r="S10759" s="505"/>
      <c r="T10759" s="505"/>
      <c r="U10759" s="505"/>
      <c r="V10759" s="505"/>
      <c r="W10759" s="505"/>
    </row>
    <row r="10760" spans="19:23" ht="12">
      <c r="S10760" s="505"/>
      <c r="T10760" s="505"/>
      <c r="U10760" s="505"/>
      <c r="V10760" s="505"/>
      <c r="W10760" s="505"/>
    </row>
    <row r="10761" spans="19:23" ht="12">
      <c r="S10761" s="505"/>
      <c r="T10761" s="505"/>
      <c r="U10761" s="505"/>
      <c r="V10761" s="505"/>
      <c r="W10761" s="505"/>
    </row>
    <row r="10762" spans="19:23" ht="12">
      <c r="S10762" s="505"/>
      <c r="T10762" s="505"/>
      <c r="U10762" s="505"/>
      <c r="V10762" s="505"/>
      <c r="W10762" s="505"/>
    </row>
    <row r="10763" spans="19:23" ht="12">
      <c r="S10763" s="505"/>
      <c r="T10763" s="505"/>
      <c r="U10763" s="505"/>
      <c r="V10763" s="505"/>
      <c r="W10763" s="505"/>
    </row>
    <row r="10764" spans="19:23" ht="12">
      <c r="S10764" s="505"/>
      <c r="T10764" s="505"/>
      <c r="U10764" s="505"/>
      <c r="V10764" s="505"/>
      <c r="W10764" s="505"/>
    </row>
    <row r="10765" spans="19:23" ht="12">
      <c r="S10765" s="505"/>
      <c r="T10765" s="505"/>
      <c r="U10765" s="505"/>
      <c r="V10765" s="505"/>
      <c r="W10765" s="505"/>
    </row>
    <row r="10766" spans="19:23" ht="12">
      <c r="S10766" s="505"/>
      <c r="T10766" s="505"/>
      <c r="U10766" s="505"/>
      <c r="V10766" s="505"/>
      <c r="W10766" s="505"/>
    </row>
    <row r="10767" spans="19:23" ht="12">
      <c r="S10767" s="505"/>
      <c r="T10767" s="505"/>
      <c r="U10767" s="505"/>
      <c r="V10767" s="505"/>
      <c r="W10767" s="505"/>
    </row>
    <row r="10768" spans="19:23" ht="12">
      <c r="S10768" s="505"/>
      <c r="T10768" s="505"/>
      <c r="U10768" s="505"/>
      <c r="V10768" s="505"/>
      <c r="W10768" s="505"/>
    </row>
    <row r="10769" spans="19:23" ht="12">
      <c r="S10769" s="505"/>
      <c r="T10769" s="505"/>
      <c r="U10769" s="505"/>
      <c r="V10769" s="505"/>
      <c r="W10769" s="505"/>
    </row>
    <row r="10770" spans="19:23" ht="12">
      <c r="S10770" s="505"/>
      <c r="T10770" s="505"/>
      <c r="U10770" s="505"/>
      <c r="V10770" s="505"/>
      <c r="W10770" s="505"/>
    </row>
    <row r="10771" spans="19:23" ht="12">
      <c r="S10771" s="505"/>
      <c r="T10771" s="505"/>
      <c r="U10771" s="505"/>
      <c r="V10771" s="505"/>
      <c r="W10771" s="505"/>
    </row>
    <row r="10772" spans="19:23" ht="12">
      <c r="S10772" s="505"/>
      <c r="T10772" s="505"/>
      <c r="U10772" s="505"/>
      <c r="V10772" s="505"/>
      <c r="W10772" s="505"/>
    </row>
    <row r="10773" spans="19:23" ht="12">
      <c r="S10773" s="505"/>
      <c r="T10773" s="505"/>
      <c r="U10773" s="505"/>
      <c r="V10773" s="505"/>
      <c r="W10773" s="505"/>
    </row>
    <row r="10774" spans="19:23" ht="12">
      <c r="S10774" s="505"/>
      <c r="T10774" s="505"/>
      <c r="U10774" s="505"/>
      <c r="V10774" s="505"/>
      <c r="W10774" s="505"/>
    </row>
    <row r="10775" spans="19:23" ht="12">
      <c r="S10775" s="505"/>
      <c r="T10775" s="505"/>
      <c r="U10775" s="505"/>
      <c r="V10775" s="505"/>
      <c r="W10775" s="505"/>
    </row>
    <row r="10776" spans="19:23" ht="12">
      <c r="S10776" s="505"/>
      <c r="T10776" s="505"/>
      <c r="U10776" s="505"/>
      <c r="V10776" s="505"/>
      <c r="W10776" s="505"/>
    </row>
    <row r="10777" spans="19:23" ht="12">
      <c r="S10777" s="505"/>
      <c r="T10777" s="505"/>
      <c r="U10777" s="505"/>
      <c r="V10777" s="505"/>
      <c r="W10777" s="505"/>
    </row>
    <row r="10778" spans="19:23" ht="12">
      <c r="S10778" s="505"/>
      <c r="T10778" s="505"/>
      <c r="U10778" s="505"/>
      <c r="V10778" s="505"/>
      <c r="W10778" s="505"/>
    </row>
    <row r="10779" spans="19:23" ht="12">
      <c r="S10779" s="505"/>
      <c r="T10779" s="505"/>
      <c r="U10779" s="505"/>
      <c r="V10779" s="505"/>
      <c r="W10779" s="505"/>
    </row>
    <row r="10780" spans="19:23" ht="12">
      <c r="S10780" s="505"/>
      <c r="T10780" s="505"/>
      <c r="U10780" s="505"/>
      <c r="V10780" s="505"/>
      <c r="W10780" s="505"/>
    </row>
    <row r="10781" spans="19:23" ht="12">
      <c r="S10781" s="505"/>
      <c r="T10781" s="505"/>
      <c r="U10781" s="505"/>
      <c r="V10781" s="505"/>
      <c r="W10781" s="505"/>
    </row>
    <row r="10782" spans="19:23" ht="12">
      <c r="S10782" s="505"/>
      <c r="T10782" s="505"/>
      <c r="U10782" s="505"/>
      <c r="V10782" s="505"/>
      <c r="W10782" s="505"/>
    </row>
    <row r="10783" spans="19:23" ht="12">
      <c r="S10783" s="505"/>
      <c r="T10783" s="505"/>
      <c r="U10783" s="505"/>
      <c r="V10783" s="505"/>
      <c r="W10783" s="505"/>
    </row>
    <row r="10784" spans="19:23" ht="12">
      <c r="S10784" s="505"/>
      <c r="T10784" s="505"/>
      <c r="U10784" s="505"/>
      <c r="V10784" s="505"/>
      <c r="W10784" s="505"/>
    </row>
    <row r="10785" spans="19:23" ht="12">
      <c r="S10785" s="505"/>
      <c r="T10785" s="505"/>
      <c r="U10785" s="505"/>
      <c r="V10785" s="505"/>
      <c r="W10785" s="505"/>
    </row>
    <row r="10786" spans="19:23" ht="12">
      <c r="S10786" s="505"/>
      <c r="T10786" s="505"/>
      <c r="U10786" s="505"/>
      <c r="V10786" s="505"/>
      <c r="W10786" s="505"/>
    </row>
    <row r="10787" spans="19:23" ht="12">
      <c r="S10787" s="505"/>
      <c r="T10787" s="505"/>
      <c r="U10787" s="505"/>
      <c r="V10787" s="505"/>
      <c r="W10787" s="505"/>
    </row>
    <row r="10788" spans="19:23" ht="12">
      <c r="S10788" s="505"/>
      <c r="T10788" s="505"/>
      <c r="U10788" s="505"/>
      <c r="V10788" s="505"/>
      <c r="W10788" s="505"/>
    </row>
    <row r="10789" spans="19:23" ht="12">
      <c r="S10789" s="505"/>
      <c r="T10789" s="505"/>
      <c r="U10789" s="505"/>
      <c r="V10789" s="505"/>
      <c r="W10789" s="505"/>
    </row>
    <row r="10790" spans="19:23" ht="12">
      <c r="S10790" s="505"/>
      <c r="T10790" s="505"/>
      <c r="U10790" s="505"/>
      <c r="V10790" s="505"/>
      <c r="W10790" s="505"/>
    </row>
    <row r="10791" spans="19:23" ht="12">
      <c r="S10791" s="505"/>
      <c r="T10791" s="505"/>
      <c r="U10791" s="505"/>
      <c r="V10791" s="505"/>
      <c r="W10791" s="505"/>
    </row>
    <row r="10792" spans="19:23" ht="12">
      <c r="S10792" s="505"/>
      <c r="T10792" s="505"/>
      <c r="U10792" s="505"/>
      <c r="V10792" s="505"/>
      <c r="W10792" s="505"/>
    </row>
    <row r="10793" spans="19:23" ht="12">
      <c r="S10793" s="505"/>
      <c r="T10793" s="505"/>
      <c r="U10793" s="505"/>
      <c r="V10793" s="505"/>
      <c r="W10793" s="505"/>
    </row>
    <row r="10794" spans="19:23" ht="12">
      <c r="S10794" s="505"/>
      <c r="T10794" s="505"/>
      <c r="U10794" s="505"/>
      <c r="V10794" s="505"/>
      <c r="W10794" s="505"/>
    </row>
    <row r="10795" spans="19:23" ht="12">
      <c r="S10795" s="505"/>
      <c r="T10795" s="505"/>
      <c r="U10795" s="505"/>
      <c r="V10795" s="505"/>
      <c r="W10795" s="505"/>
    </row>
    <row r="10796" spans="19:23" ht="12">
      <c r="S10796" s="505"/>
      <c r="T10796" s="505"/>
      <c r="U10796" s="505"/>
      <c r="V10796" s="505"/>
      <c r="W10796" s="505"/>
    </row>
    <row r="10797" spans="19:23" ht="12">
      <c r="S10797" s="505"/>
      <c r="T10797" s="505"/>
      <c r="U10797" s="505"/>
      <c r="V10797" s="505"/>
      <c r="W10797" s="505"/>
    </row>
    <row r="10798" spans="19:23" ht="12">
      <c r="S10798" s="505"/>
      <c r="T10798" s="505"/>
      <c r="U10798" s="505"/>
      <c r="V10798" s="505"/>
      <c r="W10798" s="505"/>
    </row>
    <row r="10799" spans="19:23" ht="12">
      <c r="S10799" s="505"/>
      <c r="T10799" s="505"/>
      <c r="U10799" s="505"/>
      <c r="V10799" s="505"/>
      <c r="W10799" s="505"/>
    </row>
    <row r="10800" spans="19:23" ht="12">
      <c r="S10800" s="505"/>
      <c r="T10800" s="505"/>
      <c r="U10800" s="505"/>
      <c r="V10800" s="505"/>
      <c r="W10800" s="505"/>
    </row>
    <row r="10801" spans="19:23" ht="12">
      <c r="S10801" s="505"/>
      <c r="T10801" s="505"/>
      <c r="U10801" s="505"/>
      <c r="V10801" s="505"/>
      <c r="W10801" s="505"/>
    </row>
    <row r="10802" spans="19:23" ht="12">
      <c r="S10802" s="505"/>
      <c r="T10802" s="505"/>
      <c r="U10802" s="505"/>
      <c r="V10802" s="505"/>
      <c r="W10802" s="505"/>
    </row>
    <row r="10803" spans="19:23" ht="12">
      <c r="S10803" s="505"/>
      <c r="T10803" s="505"/>
      <c r="U10803" s="505"/>
      <c r="V10803" s="505"/>
      <c r="W10803" s="505"/>
    </row>
    <row r="10804" spans="19:23" ht="12">
      <c r="S10804" s="505"/>
      <c r="T10804" s="505"/>
      <c r="U10804" s="505"/>
      <c r="V10804" s="505"/>
      <c r="W10804" s="505"/>
    </row>
    <row r="10805" spans="19:23" ht="12">
      <c r="S10805" s="505"/>
      <c r="T10805" s="505"/>
      <c r="U10805" s="505"/>
      <c r="V10805" s="505"/>
      <c r="W10805" s="505"/>
    </row>
    <row r="10806" spans="19:23" ht="12">
      <c r="S10806" s="505"/>
      <c r="T10806" s="505"/>
      <c r="U10806" s="505"/>
      <c r="V10806" s="505"/>
      <c r="W10806" s="505"/>
    </row>
    <row r="10807" spans="19:23" ht="12">
      <c r="S10807" s="505"/>
      <c r="T10807" s="505"/>
      <c r="U10807" s="505"/>
      <c r="V10807" s="505"/>
      <c r="W10807" s="505"/>
    </row>
    <row r="10808" spans="19:23" ht="12">
      <c r="S10808" s="505"/>
      <c r="T10808" s="505"/>
      <c r="U10808" s="505"/>
      <c r="V10808" s="505"/>
      <c r="W10808" s="505"/>
    </row>
    <row r="10809" spans="19:23" ht="12">
      <c r="S10809" s="505"/>
      <c r="T10809" s="505"/>
      <c r="U10809" s="505"/>
      <c r="V10809" s="505"/>
      <c r="W10809" s="505"/>
    </row>
    <row r="10810" spans="19:23" ht="12">
      <c r="S10810" s="505"/>
      <c r="T10810" s="505"/>
      <c r="U10810" s="505"/>
      <c r="V10810" s="505"/>
      <c r="W10810" s="505"/>
    </row>
    <row r="10811" spans="19:23" ht="12">
      <c r="S10811" s="505"/>
      <c r="T10811" s="505"/>
      <c r="U10811" s="505"/>
      <c r="V10811" s="505"/>
      <c r="W10811" s="505"/>
    </row>
    <row r="10812" spans="19:23" ht="12">
      <c r="S10812" s="505"/>
      <c r="T10812" s="505"/>
      <c r="U10812" s="505"/>
      <c r="V10812" s="505"/>
      <c r="W10812" s="505"/>
    </row>
    <row r="10813" spans="19:23" ht="12">
      <c r="S10813" s="505"/>
      <c r="T10813" s="505"/>
      <c r="U10813" s="505"/>
      <c r="V10813" s="505"/>
      <c r="W10813" s="505"/>
    </row>
    <row r="10814" spans="19:23" ht="12">
      <c r="S10814" s="505"/>
      <c r="T10814" s="505"/>
      <c r="U10814" s="505"/>
      <c r="V10814" s="505"/>
      <c r="W10814" s="505"/>
    </row>
    <row r="10815" spans="19:23" ht="12">
      <c r="S10815" s="505"/>
      <c r="T10815" s="505"/>
      <c r="U10815" s="505"/>
      <c r="V10815" s="505"/>
      <c r="W10815" s="505"/>
    </row>
    <row r="10816" spans="19:23" ht="12">
      <c r="S10816" s="505"/>
      <c r="T10816" s="505"/>
      <c r="U10816" s="505"/>
      <c r="V10816" s="505"/>
      <c r="W10816" s="505"/>
    </row>
    <row r="10817" spans="19:23" ht="12">
      <c r="S10817" s="505"/>
      <c r="T10817" s="505"/>
      <c r="U10817" s="505"/>
      <c r="V10817" s="505"/>
      <c r="W10817" s="505"/>
    </row>
    <row r="10818" spans="19:23" ht="12">
      <c r="S10818" s="505"/>
      <c r="T10818" s="505"/>
      <c r="U10818" s="505"/>
      <c r="V10818" s="505"/>
      <c r="W10818" s="505"/>
    </row>
    <row r="10819" spans="19:23" ht="12">
      <c r="S10819" s="505"/>
      <c r="T10819" s="505"/>
      <c r="U10819" s="505"/>
      <c r="V10819" s="505"/>
      <c r="W10819" s="505"/>
    </row>
    <row r="10820" spans="19:23" ht="12">
      <c r="S10820" s="505"/>
      <c r="T10820" s="505"/>
      <c r="U10820" s="505"/>
      <c r="V10820" s="505"/>
      <c r="W10820" s="505"/>
    </row>
    <row r="10821" spans="19:23" ht="12">
      <c r="S10821" s="505"/>
      <c r="T10821" s="505"/>
      <c r="U10821" s="505"/>
      <c r="V10821" s="505"/>
      <c r="W10821" s="505"/>
    </row>
    <row r="10822" spans="19:23" ht="12">
      <c r="S10822" s="505"/>
      <c r="T10822" s="505"/>
      <c r="U10822" s="505"/>
      <c r="V10822" s="505"/>
      <c r="W10822" s="505"/>
    </row>
    <row r="10823" spans="19:23" ht="12">
      <c r="S10823" s="505"/>
      <c r="T10823" s="505"/>
      <c r="U10823" s="505"/>
      <c r="V10823" s="505"/>
      <c r="W10823" s="505"/>
    </row>
    <row r="10824" spans="19:23" ht="12">
      <c r="S10824" s="505"/>
      <c r="T10824" s="505"/>
      <c r="U10824" s="505"/>
      <c r="V10824" s="505"/>
      <c r="W10824" s="505"/>
    </row>
    <row r="10825" spans="19:23" ht="12">
      <c r="S10825" s="505"/>
      <c r="T10825" s="505"/>
      <c r="U10825" s="505"/>
      <c r="V10825" s="505"/>
      <c r="W10825" s="505"/>
    </row>
    <row r="10826" spans="19:23" ht="12">
      <c r="S10826" s="505"/>
      <c r="T10826" s="505"/>
      <c r="U10826" s="505"/>
      <c r="V10826" s="505"/>
      <c r="W10826" s="505"/>
    </row>
    <row r="10827" spans="19:23" ht="12">
      <c r="S10827" s="505"/>
      <c r="T10827" s="505"/>
      <c r="U10827" s="505"/>
      <c r="V10827" s="505"/>
      <c r="W10827" s="505"/>
    </row>
    <row r="10828" spans="19:23" ht="12">
      <c r="S10828" s="505"/>
      <c r="T10828" s="505"/>
      <c r="U10828" s="505"/>
      <c r="V10828" s="505"/>
      <c r="W10828" s="505"/>
    </row>
    <row r="10829" spans="19:23" ht="12">
      <c r="S10829" s="505"/>
      <c r="T10829" s="505"/>
      <c r="U10829" s="505"/>
      <c r="V10829" s="505"/>
      <c r="W10829" s="505"/>
    </row>
    <row r="10830" spans="19:23" ht="12">
      <c r="S10830" s="505"/>
      <c r="T10830" s="505"/>
      <c r="U10830" s="505"/>
      <c r="V10830" s="505"/>
      <c r="W10830" s="505"/>
    </row>
    <row r="10831" spans="19:23" ht="12">
      <c r="S10831" s="505"/>
      <c r="T10831" s="505"/>
      <c r="U10831" s="505"/>
      <c r="V10831" s="505"/>
      <c r="W10831" s="505"/>
    </row>
    <row r="10832" spans="19:23" ht="12">
      <c r="S10832" s="505"/>
      <c r="T10832" s="505"/>
      <c r="U10832" s="505"/>
      <c r="V10832" s="505"/>
      <c r="W10832" s="505"/>
    </row>
    <row r="10833" spans="19:23" ht="12">
      <c r="S10833" s="505"/>
      <c r="T10833" s="505"/>
      <c r="U10833" s="505"/>
      <c r="V10833" s="505"/>
      <c r="W10833" s="505"/>
    </row>
    <row r="10834" spans="19:23" ht="12">
      <c r="S10834" s="505"/>
      <c r="T10834" s="505"/>
      <c r="U10834" s="505"/>
      <c r="V10834" s="505"/>
      <c r="W10834" s="505"/>
    </row>
    <row r="10835" spans="19:23" ht="12">
      <c r="S10835" s="505"/>
      <c r="T10835" s="505"/>
      <c r="U10835" s="505"/>
      <c r="V10835" s="505"/>
      <c r="W10835" s="505"/>
    </row>
    <row r="10836" spans="19:23" ht="12">
      <c r="S10836" s="505"/>
      <c r="T10836" s="505"/>
      <c r="U10836" s="505"/>
      <c r="V10836" s="505"/>
      <c r="W10836" s="505"/>
    </row>
    <row r="10837" spans="19:23" ht="12">
      <c r="S10837" s="505"/>
      <c r="T10837" s="505"/>
      <c r="U10837" s="505"/>
      <c r="V10837" s="505"/>
      <c r="W10837" s="505"/>
    </row>
    <row r="10838" spans="19:23" ht="12">
      <c r="S10838" s="505"/>
      <c r="T10838" s="505"/>
      <c r="U10838" s="505"/>
      <c r="V10838" s="505"/>
      <c r="W10838" s="505"/>
    </row>
    <row r="10839" spans="19:23" ht="12">
      <c r="S10839" s="505"/>
      <c r="T10839" s="505"/>
      <c r="U10839" s="505"/>
      <c r="V10839" s="505"/>
      <c r="W10839" s="505"/>
    </row>
    <row r="10840" spans="19:23" ht="12">
      <c r="S10840" s="505"/>
      <c r="T10840" s="505"/>
      <c r="U10840" s="505"/>
      <c r="V10840" s="505"/>
      <c r="W10840" s="505"/>
    </row>
    <row r="10841" spans="19:23" ht="12">
      <c r="S10841" s="505"/>
      <c r="T10841" s="505"/>
      <c r="U10841" s="505"/>
      <c r="V10841" s="505"/>
      <c r="W10841" s="505"/>
    </row>
    <row r="10842" spans="19:23" ht="12">
      <c r="S10842" s="505"/>
      <c r="T10842" s="505"/>
      <c r="U10842" s="505"/>
      <c r="V10842" s="505"/>
      <c r="W10842" s="505"/>
    </row>
    <row r="10843" spans="19:23" ht="12">
      <c r="S10843" s="505"/>
      <c r="T10843" s="505"/>
      <c r="U10843" s="505"/>
      <c r="V10843" s="505"/>
      <c r="W10843" s="505"/>
    </row>
    <row r="10844" spans="19:23" ht="12">
      <c r="S10844" s="505"/>
      <c r="T10844" s="505"/>
      <c r="U10844" s="505"/>
      <c r="V10844" s="505"/>
      <c r="W10844" s="505"/>
    </row>
    <row r="10845" spans="19:23" ht="12">
      <c r="S10845" s="505"/>
      <c r="T10845" s="505"/>
      <c r="U10845" s="505"/>
      <c r="V10845" s="505"/>
      <c r="W10845" s="505"/>
    </row>
    <row r="10846" spans="19:23" ht="12">
      <c r="S10846" s="505"/>
      <c r="T10846" s="505"/>
      <c r="U10846" s="505"/>
      <c r="V10846" s="505"/>
      <c r="W10846" s="505"/>
    </row>
    <row r="10847" spans="19:23" ht="12">
      <c r="S10847" s="505"/>
      <c r="T10847" s="505"/>
      <c r="U10847" s="505"/>
      <c r="V10847" s="505"/>
      <c r="W10847" s="505"/>
    </row>
    <row r="10848" spans="19:23" ht="12">
      <c r="S10848" s="505"/>
      <c r="T10848" s="505"/>
      <c r="U10848" s="505"/>
      <c r="V10848" s="505"/>
      <c r="W10848" s="505"/>
    </row>
    <row r="10849" spans="19:23" ht="12">
      <c r="S10849" s="505"/>
      <c r="T10849" s="505"/>
      <c r="U10849" s="505"/>
      <c r="V10849" s="505"/>
      <c r="W10849" s="505"/>
    </row>
    <row r="10850" spans="19:23" ht="12">
      <c r="S10850" s="505"/>
      <c r="T10850" s="505"/>
      <c r="U10850" s="505"/>
      <c r="V10850" s="505"/>
      <c r="W10850" s="505"/>
    </row>
    <row r="10851" spans="19:23" ht="12">
      <c r="S10851" s="505"/>
      <c r="T10851" s="505"/>
      <c r="U10851" s="505"/>
      <c r="V10851" s="505"/>
      <c r="W10851" s="505"/>
    </row>
    <row r="10852" spans="19:23" ht="12">
      <c r="S10852" s="505"/>
      <c r="T10852" s="505"/>
      <c r="U10852" s="505"/>
      <c r="V10852" s="505"/>
      <c r="W10852" s="505"/>
    </row>
    <row r="10853" spans="19:23" ht="12">
      <c r="S10853" s="505"/>
      <c r="T10853" s="505"/>
      <c r="U10853" s="505"/>
      <c r="V10853" s="505"/>
      <c r="W10853" s="505"/>
    </row>
    <row r="10854" spans="19:23" ht="12">
      <c r="S10854" s="505"/>
      <c r="T10854" s="505"/>
      <c r="U10854" s="505"/>
      <c r="V10854" s="505"/>
      <c r="W10854" s="505"/>
    </row>
    <row r="10855" spans="19:23" ht="12">
      <c r="S10855" s="505"/>
      <c r="T10855" s="505"/>
      <c r="U10855" s="505"/>
      <c r="V10855" s="505"/>
      <c r="W10855" s="505"/>
    </row>
    <row r="10856" spans="19:23" ht="12">
      <c r="S10856" s="505"/>
      <c r="T10856" s="505"/>
      <c r="U10856" s="505"/>
      <c r="V10856" s="505"/>
      <c r="W10856" s="505"/>
    </row>
    <row r="10857" spans="19:23" ht="12">
      <c r="S10857" s="505"/>
      <c r="T10857" s="505"/>
      <c r="U10857" s="505"/>
      <c r="V10857" s="505"/>
      <c r="W10857" s="505"/>
    </row>
    <row r="10858" spans="19:23" ht="12">
      <c r="S10858" s="505"/>
      <c r="T10858" s="505"/>
      <c r="U10858" s="505"/>
      <c r="V10858" s="505"/>
      <c r="W10858" s="505"/>
    </row>
    <row r="10859" spans="19:23" ht="12">
      <c r="S10859" s="505"/>
      <c r="T10859" s="505"/>
      <c r="U10859" s="505"/>
      <c r="V10859" s="505"/>
      <c r="W10859" s="505"/>
    </row>
    <row r="10860" spans="19:23" ht="12">
      <c r="S10860" s="505"/>
      <c r="T10860" s="505"/>
      <c r="U10860" s="505"/>
      <c r="V10860" s="505"/>
      <c r="W10860" s="505"/>
    </row>
    <row r="10861" spans="19:23" ht="12">
      <c r="S10861" s="505"/>
      <c r="T10861" s="505"/>
      <c r="U10861" s="505"/>
      <c r="V10861" s="505"/>
      <c r="W10861" s="505"/>
    </row>
    <row r="10862" spans="19:23" ht="12">
      <c r="S10862" s="505"/>
      <c r="T10862" s="505"/>
      <c r="U10862" s="505"/>
      <c r="V10862" s="505"/>
      <c r="W10862" s="505"/>
    </row>
    <row r="10863" spans="19:23" ht="12">
      <c r="S10863" s="505"/>
      <c r="T10863" s="505"/>
      <c r="U10863" s="505"/>
      <c r="V10863" s="505"/>
      <c r="W10863" s="505"/>
    </row>
    <row r="10864" spans="19:23" ht="12">
      <c r="S10864" s="505"/>
      <c r="T10864" s="505"/>
      <c r="U10864" s="505"/>
      <c r="V10864" s="505"/>
      <c r="W10864" s="505"/>
    </row>
    <row r="10865" spans="19:23" ht="12">
      <c r="S10865" s="505"/>
      <c r="T10865" s="505"/>
      <c r="U10865" s="505"/>
      <c r="V10865" s="505"/>
      <c r="W10865" s="505"/>
    </row>
    <row r="10866" spans="19:23" ht="12">
      <c r="S10866" s="505"/>
      <c r="T10866" s="505"/>
      <c r="U10866" s="505"/>
      <c r="V10866" s="505"/>
      <c r="W10866" s="505"/>
    </row>
    <row r="10867" spans="19:23" ht="12">
      <c r="S10867" s="505"/>
      <c r="T10867" s="505"/>
      <c r="U10867" s="505"/>
      <c r="V10867" s="505"/>
      <c r="W10867" s="505"/>
    </row>
    <row r="10868" spans="19:23" ht="12">
      <c r="S10868" s="505"/>
      <c r="T10868" s="505"/>
      <c r="U10868" s="505"/>
      <c r="V10868" s="505"/>
      <c r="W10868" s="505"/>
    </row>
    <row r="10869" spans="19:23" ht="12">
      <c r="S10869" s="505"/>
      <c r="T10869" s="505"/>
      <c r="U10869" s="505"/>
      <c r="V10869" s="505"/>
      <c r="W10869" s="505"/>
    </row>
    <row r="10870" spans="19:23" ht="12">
      <c r="S10870" s="505"/>
      <c r="T10870" s="505"/>
      <c r="U10870" s="505"/>
      <c r="V10870" s="505"/>
      <c r="W10870" s="505"/>
    </row>
    <row r="10871" spans="19:23" ht="12">
      <c r="S10871" s="505"/>
      <c r="T10871" s="505"/>
      <c r="U10871" s="505"/>
      <c r="V10871" s="505"/>
      <c r="W10871" s="505"/>
    </row>
    <row r="10872" spans="19:23" ht="12">
      <c r="S10872" s="505"/>
      <c r="T10872" s="505"/>
      <c r="U10872" s="505"/>
      <c r="V10872" s="505"/>
      <c r="W10872" s="505"/>
    </row>
    <row r="10873" spans="19:23" ht="12">
      <c r="S10873" s="505"/>
      <c r="T10873" s="505"/>
      <c r="U10873" s="505"/>
      <c r="V10873" s="505"/>
      <c r="W10873" s="505"/>
    </row>
    <row r="10874" spans="19:23" ht="12">
      <c r="S10874" s="505"/>
      <c r="T10874" s="505"/>
      <c r="U10874" s="505"/>
      <c r="V10874" s="505"/>
      <c r="W10874" s="505"/>
    </row>
    <row r="10875" spans="19:23" ht="12">
      <c r="S10875" s="505"/>
      <c r="T10875" s="505"/>
      <c r="U10875" s="505"/>
      <c r="V10875" s="505"/>
      <c r="W10875" s="505"/>
    </row>
    <row r="10876" spans="19:23" ht="12">
      <c r="S10876" s="505"/>
      <c r="T10876" s="505"/>
      <c r="U10876" s="505"/>
      <c r="V10876" s="505"/>
      <c r="W10876" s="505"/>
    </row>
    <row r="10877" spans="19:23" ht="12">
      <c r="S10877" s="505"/>
      <c r="T10877" s="505"/>
      <c r="U10877" s="505"/>
      <c r="V10877" s="505"/>
      <c r="W10877" s="505"/>
    </row>
    <row r="10878" spans="19:23" ht="12">
      <c r="S10878" s="505"/>
      <c r="T10878" s="505"/>
      <c r="U10878" s="505"/>
      <c r="V10878" s="505"/>
      <c r="W10878" s="505"/>
    </row>
    <row r="10879" spans="19:23" ht="12">
      <c r="S10879" s="505"/>
      <c r="T10879" s="505"/>
      <c r="U10879" s="505"/>
      <c r="V10879" s="505"/>
      <c r="W10879" s="505"/>
    </row>
    <row r="10880" spans="19:23" ht="12">
      <c r="S10880" s="505"/>
      <c r="T10880" s="505"/>
      <c r="U10880" s="505"/>
      <c r="V10880" s="505"/>
      <c r="W10880" s="505"/>
    </row>
    <row r="10881" spans="19:23" ht="12">
      <c r="S10881" s="505"/>
      <c r="T10881" s="505"/>
      <c r="U10881" s="505"/>
      <c r="V10881" s="505"/>
      <c r="W10881" s="505"/>
    </row>
    <row r="10882" spans="19:23" ht="12">
      <c r="S10882" s="505"/>
      <c r="T10882" s="505"/>
      <c r="U10882" s="505"/>
      <c r="V10882" s="505"/>
      <c r="W10882" s="505"/>
    </row>
    <row r="10883" spans="19:23" ht="12">
      <c r="S10883" s="505"/>
      <c r="T10883" s="505"/>
      <c r="U10883" s="505"/>
      <c r="V10883" s="505"/>
      <c r="W10883" s="505"/>
    </row>
    <row r="10884" spans="19:23" ht="12">
      <c r="S10884" s="505"/>
      <c r="T10884" s="505"/>
      <c r="U10884" s="505"/>
      <c r="V10884" s="505"/>
      <c r="W10884" s="505"/>
    </row>
    <row r="10885" spans="19:23" ht="12">
      <c r="S10885" s="505"/>
      <c r="T10885" s="505"/>
      <c r="U10885" s="505"/>
      <c r="V10885" s="505"/>
      <c r="W10885" s="505"/>
    </row>
    <row r="10886" spans="19:23" ht="12">
      <c r="S10886" s="505"/>
      <c r="T10886" s="505"/>
      <c r="U10886" s="505"/>
      <c r="V10886" s="505"/>
      <c r="W10886" s="505"/>
    </row>
    <row r="10887" spans="19:23" ht="12">
      <c r="S10887" s="505"/>
      <c r="T10887" s="505"/>
      <c r="U10887" s="505"/>
      <c r="V10887" s="505"/>
      <c r="W10887" s="505"/>
    </row>
    <row r="10888" spans="19:23" ht="12">
      <c r="S10888" s="505"/>
      <c r="T10888" s="505"/>
      <c r="U10888" s="505"/>
      <c r="V10888" s="505"/>
      <c r="W10888" s="505"/>
    </row>
    <row r="10889" spans="19:23" ht="12">
      <c r="S10889" s="505"/>
      <c r="T10889" s="505"/>
      <c r="U10889" s="505"/>
      <c r="V10889" s="505"/>
      <c r="W10889" s="505"/>
    </row>
    <row r="10890" spans="19:23" ht="12">
      <c r="S10890" s="505"/>
      <c r="T10890" s="505"/>
      <c r="U10890" s="505"/>
      <c r="V10890" s="505"/>
      <c r="W10890" s="505"/>
    </row>
    <row r="10891" spans="19:23" ht="12">
      <c r="S10891" s="505"/>
      <c r="T10891" s="505"/>
      <c r="U10891" s="505"/>
      <c r="V10891" s="505"/>
      <c r="W10891" s="505"/>
    </row>
    <row r="10892" spans="19:23" ht="12">
      <c r="S10892" s="505"/>
      <c r="T10892" s="505"/>
      <c r="U10892" s="505"/>
      <c r="V10892" s="505"/>
      <c r="W10892" s="505"/>
    </row>
    <row r="10893" spans="19:23" ht="12">
      <c r="S10893" s="505"/>
      <c r="T10893" s="505"/>
      <c r="U10893" s="505"/>
      <c r="V10893" s="505"/>
      <c r="W10893" s="505"/>
    </row>
    <row r="10894" spans="19:23" ht="12">
      <c r="S10894" s="505"/>
      <c r="T10894" s="505"/>
      <c r="U10894" s="505"/>
      <c r="V10894" s="505"/>
      <c r="W10894" s="505"/>
    </row>
    <row r="10895" spans="19:23" ht="12">
      <c r="S10895" s="505"/>
      <c r="T10895" s="505"/>
      <c r="U10895" s="505"/>
      <c r="V10895" s="505"/>
      <c r="W10895" s="505"/>
    </row>
    <row r="10896" spans="19:23" ht="12">
      <c r="S10896" s="505"/>
      <c r="T10896" s="505"/>
      <c r="U10896" s="505"/>
      <c r="V10896" s="505"/>
      <c r="W10896" s="505"/>
    </row>
    <row r="10897" spans="19:23" ht="12">
      <c r="S10897" s="505"/>
      <c r="T10897" s="505"/>
      <c r="U10897" s="505"/>
      <c r="V10897" s="505"/>
      <c r="W10897" s="505"/>
    </row>
    <row r="10898" spans="19:23" ht="12">
      <c r="S10898" s="505"/>
      <c r="T10898" s="505"/>
      <c r="U10898" s="505"/>
      <c r="V10898" s="505"/>
      <c r="W10898" s="505"/>
    </row>
    <row r="10899" spans="19:23" ht="12">
      <c r="S10899" s="505"/>
      <c r="T10899" s="505"/>
      <c r="U10899" s="505"/>
      <c r="V10899" s="505"/>
      <c r="W10899" s="505"/>
    </row>
    <row r="10900" spans="19:23" ht="12">
      <c r="S10900" s="505"/>
      <c r="T10900" s="505"/>
      <c r="U10900" s="505"/>
      <c r="V10900" s="505"/>
      <c r="W10900" s="505"/>
    </row>
    <row r="10901" spans="19:23" ht="12">
      <c r="S10901" s="505"/>
      <c r="T10901" s="505"/>
      <c r="U10901" s="505"/>
      <c r="V10901" s="505"/>
      <c r="W10901" s="505"/>
    </row>
    <row r="10902" spans="19:23" ht="12">
      <c r="S10902" s="505"/>
      <c r="T10902" s="505"/>
      <c r="U10902" s="505"/>
      <c r="V10902" s="505"/>
      <c r="W10902" s="505"/>
    </row>
    <row r="10903" spans="19:23" ht="12">
      <c r="S10903" s="505"/>
      <c r="T10903" s="505"/>
      <c r="U10903" s="505"/>
      <c r="V10903" s="505"/>
      <c r="W10903" s="505"/>
    </row>
    <row r="10904" spans="19:23" ht="12">
      <c r="S10904" s="505"/>
      <c r="T10904" s="505"/>
      <c r="U10904" s="505"/>
      <c r="V10904" s="505"/>
      <c r="W10904" s="505"/>
    </row>
    <row r="10905" spans="19:23" ht="12">
      <c r="S10905" s="505"/>
      <c r="T10905" s="505"/>
      <c r="U10905" s="505"/>
      <c r="V10905" s="505"/>
      <c r="W10905" s="505"/>
    </row>
    <row r="10906" spans="19:23" ht="12">
      <c r="S10906" s="505"/>
      <c r="T10906" s="505"/>
      <c r="U10906" s="505"/>
      <c r="V10906" s="505"/>
      <c r="W10906" s="505"/>
    </row>
    <row r="10907" spans="19:23" ht="12">
      <c r="S10907" s="505"/>
      <c r="T10907" s="505"/>
      <c r="U10907" s="505"/>
      <c r="V10907" s="505"/>
      <c r="W10907" s="505"/>
    </row>
    <row r="10908" spans="19:23" ht="12">
      <c r="S10908" s="505"/>
      <c r="T10908" s="505"/>
      <c r="U10908" s="505"/>
      <c r="V10908" s="505"/>
      <c r="W10908" s="505"/>
    </row>
    <row r="10909" spans="19:23" ht="12">
      <c r="S10909" s="505"/>
      <c r="T10909" s="505"/>
      <c r="U10909" s="505"/>
      <c r="V10909" s="505"/>
      <c r="W10909" s="505"/>
    </row>
    <row r="10910" spans="19:23" ht="12">
      <c r="S10910" s="505"/>
      <c r="T10910" s="505"/>
      <c r="U10910" s="505"/>
      <c r="V10910" s="505"/>
      <c r="W10910" s="505"/>
    </row>
    <row r="10911" spans="19:23" ht="12">
      <c r="S10911" s="505"/>
      <c r="T10911" s="505"/>
      <c r="U10911" s="505"/>
      <c r="V10911" s="505"/>
      <c r="W10911" s="505"/>
    </row>
    <row r="10912" spans="19:23" ht="12">
      <c r="S10912" s="505"/>
      <c r="T10912" s="505"/>
      <c r="U10912" s="505"/>
      <c r="V10912" s="505"/>
      <c r="W10912" s="505"/>
    </row>
    <row r="10913" spans="19:23" ht="12">
      <c r="S10913" s="505"/>
      <c r="T10913" s="505"/>
      <c r="U10913" s="505"/>
      <c r="V10913" s="505"/>
      <c r="W10913" s="505"/>
    </row>
    <row r="10914" spans="19:23" ht="12">
      <c r="S10914" s="505"/>
      <c r="T10914" s="505"/>
      <c r="U10914" s="505"/>
      <c r="V10914" s="505"/>
      <c r="W10914" s="505"/>
    </row>
    <row r="10915" spans="19:23" ht="12">
      <c r="S10915" s="505"/>
      <c r="T10915" s="505"/>
      <c r="U10915" s="505"/>
      <c r="V10915" s="505"/>
      <c r="W10915" s="505"/>
    </row>
    <row r="10916" spans="19:23" ht="12">
      <c r="S10916" s="505"/>
      <c r="T10916" s="505"/>
      <c r="U10916" s="505"/>
      <c r="V10916" s="505"/>
      <c r="W10916" s="505"/>
    </row>
    <row r="10917" spans="19:23" ht="12">
      <c r="S10917" s="505"/>
      <c r="T10917" s="505"/>
      <c r="U10917" s="505"/>
      <c r="V10917" s="505"/>
      <c r="W10917" s="505"/>
    </row>
    <row r="10918" spans="19:23" ht="12">
      <c r="S10918" s="505"/>
      <c r="T10918" s="505"/>
      <c r="U10918" s="505"/>
      <c r="V10918" s="505"/>
      <c r="W10918" s="505"/>
    </row>
    <row r="10919" spans="19:23" ht="12">
      <c r="S10919" s="505"/>
      <c r="T10919" s="505"/>
      <c r="U10919" s="505"/>
      <c r="V10919" s="505"/>
      <c r="W10919" s="505"/>
    </row>
    <row r="10920" spans="19:23" ht="12">
      <c r="S10920" s="505"/>
      <c r="T10920" s="505"/>
      <c r="U10920" s="505"/>
      <c r="V10920" s="505"/>
      <c r="W10920" s="505"/>
    </row>
    <row r="10921" spans="19:23" ht="12">
      <c r="S10921" s="505"/>
      <c r="T10921" s="505"/>
      <c r="U10921" s="505"/>
      <c r="V10921" s="505"/>
      <c r="W10921" s="505"/>
    </row>
    <row r="10922" spans="19:23" ht="12">
      <c r="S10922" s="505"/>
      <c r="T10922" s="505"/>
      <c r="U10922" s="505"/>
      <c r="V10922" s="505"/>
      <c r="W10922" s="505"/>
    </row>
    <row r="10923" spans="19:23" ht="12">
      <c r="S10923" s="505"/>
      <c r="T10923" s="505"/>
      <c r="U10923" s="505"/>
      <c r="V10923" s="505"/>
      <c r="W10923" s="505"/>
    </row>
    <row r="10924" spans="19:23" ht="12">
      <c r="S10924" s="505"/>
      <c r="T10924" s="505"/>
      <c r="U10924" s="505"/>
      <c r="V10924" s="505"/>
      <c r="W10924" s="505"/>
    </row>
    <row r="10925" spans="19:23" ht="12">
      <c r="S10925" s="505"/>
      <c r="T10925" s="505"/>
      <c r="U10925" s="505"/>
      <c r="V10925" s="505"/>
      <c r="W10925" s="505"/>
    </row>
    <row r="10926" spans="19:23" ht="12">
      <c r="S10926" s="505"/>
      <c r="T10926" s="505"/>
      <c r="U10926" s="505"/>
      <c r="V10926" s="505"/>
      <c r="W10926" s="505"/>
    </row>
    <row r="10927" spans="19:23" ht="12">
      <c r="S10927" s="505"/>
      <c r="T10927" s="505"/>
      <c r="U10927" s="505"/>
      <c r="V10927" s="505"/>
      <c r="W10927" s="505"/>
    </row>
    <row r="10928" spans="19:23" ht="12">
      <c r="S10928" s="505"/>
      <c r="T10928" s="505"/>
      <c r="U10928" s="505"/>
      <c r="V10928" s="505"/>
      <c r="W10928" s="505"/>
    </row>
    <row r="10929" spans="19:23" ht="12">
      <c r="S10929" s="505"/>
      <c r="T10929" s="505"/>
      <c r="U10929" s="505"/>
      <c r="V10929" s="505"/>
      <c r="W10929" s="505"/>
    </row>
    <row r="10930" spans="19:23" ht="12">
      <c r="S10930" s="505"/>
      <c r="T10930" s="505"/>
      <c r="U10930" s="505"/>
      <c r="V10930" s="505"/>
      <c r="W10930" s="505"/>
    </row>
    <row r="10931" spans="19:23" ht="12">
      <c r="S10931" s="505"/>
      <c r="T10931" s="505"/>
      <c r="U10931" s="505"/>
      <c r="V10931" s="505"/>
      <c r="W10931" s="505"/>
    </row>
    <row r="10932" spans="19:23" ht="12">
      <c r="S10932" s="505"/>
      <c r="T10932" s="505"/>
      <c r="U10932" s="505"/>
      <c r="V10932" s="505"/>
      <c r="W10932" s="505"/>
    </row>
    <row r="10933" spans="19:23" ht="12">
      <c r="S10933" s="505"/>
      <c r="T10933" s="505"/>
      <c r="U10933" s="505"/>
      <c r="V10933" s="505"/>
      <c r="W10933" s="505"/>
    </row>
    <row r="10934" spans="19:23" ht="12">
      <c r="S10934" s="505"/>
      <c r="T10934" s="505"/>
      <c r="U10934" s="505"/>
      <c r="V10934" s="505"/>
      <c r="W10934" s="505"/>
    </row>
    <row r="10935" spans="19:23" ht="12">
      <c r="S10935" s="505"/>
      <c r="T10935" s="505"/>
      <c r="U10935" s="505"/>
      <c r="V10935" s="505"/>
      <c r="W10935" s="505"/>
    </row>
    <row r="10936" spans="19:23" ht="12">
      <c r="S10936" s="505"/>
      <c r="T10936" s="505"/>
      <c r="U10936" s="505"/>
      <c r="V10936" s="505"/>
      <c r="W10936" s="505"/>
    </row>
    <row r="10937" spans="19:23" ht="12">
      <c r="S10937" s="505"/>
      <c r="T10937" s="505"/>
      <c r="U10937" s="505"/>
      <c r="V10937" s="505"/>
      <c r="W10937" s="505"/>
    </row>
    <row r="10938" spans="19:23" ht="12">
      <c r="S10938" s="505"/>
      <c r="T10938" s="505"/>
      <c r="U10938" s="505"/>
      <c r="V10938" s="505"/>
      <c r="W10938" s="505"/>
    </row>
    <row r="10939" spans="19:23" ht="12">
      <c r="S10939" s="505"/>
      <c r="T10939" s="505"/>
      <c r="U10939" s="505"/>
      <c r="V10939" s="505"/>
      <c r="W10939" s="505"/>
    </row>
    <row r="10940" spans="19:23" ht="12">
      <c r="S10940" s="505"/>
      <c r="T10940" s="505"/>
      <c r="U10940" s="505"/>
      <c r="V10940" s="505"/>
      <c r="W10940" s="505"/>
    </row>
    <row r="10941" spans="19:23" ht="12">
      <c r="S10941" s="505"/>
      <c r="T10941" s="505"/>
      <c r="U10941" s="505"/>
      <c r="V10941" s="505"/>
      <c r="W10941" s="505"/>
    </row>
    <row r="10942" spans="19:23" ht="12">
      <c r="S10942" s="505"/>
      <c r="T10942" s="505"/>
      <c r="U10942" s="505"/>
      <c r="V10942" s="505"/>
      <c r="W10942" s="505"/>
    </row>
    <row r="10943" spans="19:23" ht="12">
      <c r="S10943" s="505"/>
      <c r="T10943" s="505"/>
      <c r="U10943" s="505"/>
      <c r="V10943" s="505"/>
      <c r="W10943" s="505"/>
    </row>
    <row r="10944" spans="19:23" ht="12">
      <c r="S10944" s="505"/>
      <c r="T10944" s="505"/>
      <c r="U10944" s="505"/>
      <c r="V10944" s="505"/>
      <c r="W10944" s="505"/>
    </row>
    <row r="10945" spans="19:23" ht="12">
      <c r="S10945" s="505"/>
      <c r="T10945" s="505"/>
      <c r="U10945" s="505"/>
      <c r="V10945" s="505"/>
      <c r="W10945" s="505"/>
    </row>
    <row r="10946" spans="19:23" ht="12">
      <c r="S10946" s="505"/>
      <c r="T10946" s="505"/>
      <c r="U10946" s="505"/>
      <c r="V10946" s="505"/>
      <c r="W10946" s="505"/>
    </row>
    <row r="10947" spans="19:23" ht="12">
      <c r="S10947" s="505"/>
      <c r="T10947" s="505"/>
      <c r="U10947" s="505"/>
      <c r="V10947" s="505"/>
      <c r="W10947" s="505"/>
    </row>
    <row r="10948" spans="19:23" ht="12">
      <c r="S10948" s="505"/>
      <c r="T10948" s="505"/>
      <c r="U10948" s="505"/>
      <c r="V10948" s="505"/>
      <c r="W10948" s="505"/>
    </row>
    <row r="10949" spans="19:23" ht="12">
      <c r="S10949" s="505"/>
      <c r="T10949" s="505"/>
      <c r="U10949" s="505"/>
      <c r="V10949" s="505"/>
      <c r="W10949" s="505"/>
    </row>
    <row r="10950" spans="19:23" ht="12">
      <c r="S10950" s="505"/>
      <c r="T10950" s="505"/>
      <c r="U10950" s="505"/>
      <c r="V10950" s="505"/>
      <c r="W10950" s="505"/>
    </row>
    <row r="10951" spans="19:23" ht="12">
      <c r="S10951" s="505"/>
      <c r="T10951" s="505"/>
      <c r="U10951" s="505"/>
      <c r="V10951" s="505"/>
      <c r="W10951" s="505"/>
    </row>
    <row r="10952" spans="19:23" ht="12">
      <c r="S10952" s="505"/>
      <c r="T10952" s="505"/>
      <c r="U10952" s="505"/>
      <c r="V10952" s="505"/>
      <c r="W10952" s="505"/>
    </row>
    <row r="10953" spans="19:23" ht="12">
      <c r="S10953" s="505"/>
      <c r="T10953" s="505"/>
      <c r="U10953" s="505"/>
      <c r="V10953" s="505"/>
      <c r="W10953" s="505"/>
    </row>
    <row r="10954" spans="19:23" ht="12">
      <c r="S10954" s="505"/>
      <c r="T10954" s="505"/>
      <c r="U10954" s="505"/>
      <c r="V10954" s="505"/>
      <c r="W10954" s="505"/>
    </row>
    <row r="10955" spans="19:23" ht="12">
      <c r="S10955" s="505"/>
      <c r="T10955" s="505"/>
      <c r="U10955" s="505"/>
      <c r="V10955" s="505"/>
      <c r="W10955" s="505"/>
    </row>
    <row r="10956" spans="19:23" ht="12">
      <c r="S10956" s="505"/>
      <c r="T10956" s="505"/>
      <c r="U10956" s="505"/>
      <c r="V10956" s="505"/>
      <c r="W10956" s="505"/>
    </row>
    <row r="10957" spans="19:23" ht="12">
      <c r="S10957" s="505"/>
      <c r="T10957" s="505"/>
      <c r="U10957" s="505"/>
      <c r="V10957" s="505"/>
      <c r="W10957" s="505"/>
    </row>
    <row r="10958" spans="19:23" ht="12">
      <c r="S10958" s="505"/>
      <c r="T10958" s="505"/>
      <c r="U10958" s="505"/>
      <c r="V10958" s="505"/>
      <c r="W10958" s="505"/>
    </row>
    <row r="10959" spans="19:23" ht="12">
      <c r="S10959" s="505"/>
      <c r="T10959" s="505"/>
      <c r="U10959" s="505"/>
      <c r="V10959" s="505"/>
      <c r="W10959" s="505"/>
    </row>
    <row r="10960" spans="19:23" ht="12">
      <c r="S10960" s="505"/>
      <c r="T10960" s="505"/>
      <c r="U10960" s="505"/>
      <c r="V10960" s="505"/>
      <c r="W10960" s="505"/>
    </row>
    <row r="10961" spans="19:23" ht="12">
      <c r="S10961" s="505"/>
      <c r="T10961" s="505"/>
      <c r="U10961" s="505"/>
      <c r="V10961" s="505"/>
      <c r="W10961" s="505"/>
    </row>
    <row r="10962" spans="19:23" ht="12">
      <c r="S10962" s="505"/>
      <c r="T10962" s="505"/>
      <c r="U10962" s="505"/>
      <c r="V10962" s="505"/>
      <c r="W10962" s="505"/>
    </row>
    <row r="10963" spans="19:23" ht="12">
      <c r="S10963" s="505"/>
      <c r="T10963" s="505"/>
      <c r="U10963" s="505"/>
      <c r="V10963" s="505"/>
      <c r="W10963" s="505"/>
    </row>
    <row r="10964" spans="19:23" ht="12">
      <c r="S10964" s="505"/>
      <c r="T10964" s="505"/>
      <c r="U10964" s="505"/>
      <c r="V10964" s="505"/>
      <c r="W10964" s="505"/>
    </row>
    <row r="10965" spans="19:23" ht="12">
      <c r="S10965" s="505"/>
      <c r="T10965" s="505"/>
      <c r="U10965" s="505"/>
      <c r="V10965" s="505"/>
      <c r="W10965" s="505"/>
    </row>
    <row r="10966" spans="19:23" ht="12">
      <c r="S10966" s="505"/>
      <c r="T10966" s="505"/>
      <c r="U10966" s="505"/>
      <c r="V10966" s="505"/>
      <c r="W10966" s="505"/>
    </row>
    <row r="10967" spans="19:23" ht="12">
      <c r="S10967" s="505"/>
      <c r="T10967" s="505"/>
      <c r="U10967" s="505"/>
      <c r="V10967" s="505"/>
      <c r="W10967" s="505"/>
    </row>
    <row r="10968" spans="19:23" ht="12">
      <c r="S10968" s="505"/>
      <c r="T10968" s="505"/>
      <c r="U10968" s="505"/>
      <c r="V10968" s="505"/>
      <c r="W10968" s="505"/>
    </row>
    <row r="10969" spans="19:23" ht="12">
      <c r="S10969" s="505"/>
      <c r="T10969" s="505"/>
      <c r="U10969" s="505"/>
      <c r="V10969" s="505"/>
      <c r="W10969" s="505"/>
    </row>
    <row r="10970" spans="19:23" ht="12">
      <c r="S10970" s="505"/>
      <c r="T10970" s="505"/>
      <c r="U10970" s="505"/>
      <c r="V10970" s="505"/>
      <c r="W10970" s="505"/>
    </row>
    <row r="10971" spans="19:23" ht="12">
      <c r="S10971" s="505"/>
      <c r="T10971" s="505"/>
      <c r="U10971" s="505"/>
      <c r="V10971" s="505"/>
      <c r="W10971" s="505"/>
    </row>
    <row r="10972" spans="19:23" ht="12">
      <c r="S10972" s="505"/>
      <c r="T10972" s="505"/>
      <c r="U10972" s="505"/>
      <c r="V10972" s="505"/>
      <c r="W10972" s="505"/>
    </row>
    <row r="10973" spans="19:23" ht="12">
      <c r="S10973" s="505"/>
      <c r="T10973" s="505"/>
      <c r="U10973" s="505"/>
      <c r="V10973" s="505"/>
      <c r="W10973" s="505"/>
    </row>
    <row r="10974" spans="19:23" ht="12">
      <c r="S10974" s="505"/>
      <c r="T10974" s="505"/>
      <c r="U10974" s="505"/>
      <c r="V10974" s="505"/>
      <c r="W10974" s="505"/>
    </row>
    <row r="10975" spans="19:23" ht="12">
      <c r="S10975" s="505"/>
      <c r="T10975" s="505"/>
      <c r="U10975" s="505"/>
      <c r="V10975" s="505"/>
      <c r="W10975" s="505"/>
    </row>
    <row r="10976" spans="19:23" ht="12">
      <c r="S10976" s="505"/>
      <c r="T10976" s="505"/>
      <c r="U10976" s="505"/>
      <c r="V10976" s="505"/>
      <c r="W10976" s="505"/>
    </row>
    <row r="10977" spans="19:23" ht="12">
      <c r="S10977" s="505"/>
      <c r="T10977" s="505"/>
      <c r="U10977" s="505"/>
      <c r="V10977" s="505"/>
      <c r="W10977" s="505"/>
    </row>
    <row r="10978" spans="19:23" ht="12">
      <c r="S10978" s="505"/>
      <c r="T10978" s="505"/>
      <c r="U10978" s="505"/>
      <c r="V10978" s="505"/>
      <c r="W10978" s="505"/>
    </row>
    <row r="10979" spans="19:23" ht="12">
      <c r="S10979" s="505"/>
      <c r="T10979" s="505"/>
      <c r="U10979" s="505"/>
      <c r="V10979" s="505"/>
      <c r="W10979" s="505"/>
    </row>
    <row r="10980" spans="19:23" ht="12">
      <c r="S10980" s="505"/>
      <c r="T10980" s="505"/>
      <c r="U10980" s="505"/>
      <c r="V10980" s="505"/>
      <c r="W10980" s="505"/>
    </row>
    <row r="10981" spans="19:23" ht="12">
      <c r="S10981" s="505"/>
      <c r="T10981" s="505"/>
      <c r="U10981" s="505"/>
      <c r="V10981" s="505"/>
      <c r="W10981" s="505"/>
    </row>
    <row r="10982" spans="19:23" ht="12">
      <c r="S10982" s="505"/>
      <c r="T10982" s="505"/>
      <c r="U10982" s="505"/>
      <c r="V10982" s="505"/>
      <c r="W10982" s="505"/>
    </row>
    <row r="10983" spans="19:23" ht="12">
      <c r="S10983" s="505"/>
      <c r="T10983" s="505"/>
      <c r="U10983" s="505"/>
      <c r="V10983" s="505"/>
      <c r="W10983" s="505"/>
    </row>
    <row r="10984" spans="19:23" ht="12">
      <c r="S10984" s="505"/>
      <c r="T10984" s="505"/>
      <c r="U10984" s="505"/>
      <c r="V10984" s="505"/>
      <c r="W10984" s="505"/>
    </row>
    <row r="10985" spans="19:23" ht="12">
      <c r="S10985" s="505"/>
      <c r="T10985" s="505"/>
      <c r="U10985" s="505"/>
      <c r="V10985" s="505"/>
      <c r="W10985" s="505"/>
    </row>
    <row r="10986" spans="19:23" ht="12">
      <c r="S10986" s="505"/>
      <c r="T10986" s="505"/>
      <c r="U10986" s="505"/>
      <c r="V10986" s="505"/>
      <c r="W10986" s="505"/>
    </row>
    <row r="10987" spans="19:23" ht="12">
      <c r="S10987" s="505"/>
      <c r="T10987" s="505"/>
      <c r="U10987" s="505"/>
      <c r="V10987" s="505"/>
      <c r="W10987" s="505"/>
    </row>
    <row r="10988" spans="19:23" ht="12">
      <c r="S10988" s="505"/>
      <c r="T10988" s="505"/>
      <c r="U10988" s="505"/>
      <c r="V10988" s="505"/>
      <c r="W10988" s="505"/>
    </row>
    <row r="10989" spans="19:23" ht="12">
      <c r="S10989" s="505"/>
      <c r="T10989" s="505"/>
      <c r="U10989" s="505"/>
      <c r="V10989" s="505"/>
      <c r="W10989" s="505"/>
    </row>
    <row r="10990" spans="19:23" ht="12">
      <c r="S10990" s="505"/>
      <c r="T10990" s="505"/>
      <c r="U10990" s="505"/>
      <c r="V10990" s="505"/>
      <c r="W10990" s="505"/>
    </row>
    <row r="10991" spans="19:23" ht="12">
      <c r="S10991" s="505"/>
      <c r="T10991" s="505"/>
      <c r="U10991" s="505"/>
      <c r="V10991" s="505"/>
      <c r="W10991" s="505"/>
    </row>
    <row r="10992" spans="19:23" ht="12">
      <c r="S10992" s="505"/>
      <c r="T10992" s="505"/>
      <c r="U10992" s="505"/>
      <c r="V10992" s="505"/>
      <c r="W10992" s="505"/>
    </row>
    <row r="10993" spans="19:23" ht="12">
      <c r="S10993" s="505"/>
      <c r="T10993" s="505"/>
      <c r="U10993" s="505"/>
      <c r="V10993" s="505"/>
      <c r="W10993" s="505"/>
    </row>
    <row r="10994" spans="19:23" ht="12">
      <c r="S10994" s="505"/>
      <c r="T10994" s="505"/>
      <c r="U10994" s="505"/>
      <c r="V10994" s="505"/>
      <c r="W10994" s="505"/>
    </row>
    <row r="10995" spans="19:23" ht="12">
      <c r="S10995" s="505"/>
      <c r="T10995" s="505"/>
      <c r="U10995" s="505"/>
      <c r="V10995" s="505"/>
      <c r="W10995" s="505"/>
    </row>
    <row r="10996" spans="19:23" ht="12">
      <c r="S10996" s="505"/>
      <c r="T10996" s="505"/>
      <c r="U10996" s="505"/>
      <c r="V10996" s="505"/>
      <c r="W10996" s="505"/>
    </row>
    <row r="10997" spans="19:23" ht="12">
      <c r="S10997" s="505"/>
      <c r="T10997" s="505"/>
      <c r="U10997" s="505"/>
      <c r="V10997" s="505"/>
      <c r="W10997" s="505"/>
    </row>
    <row r="10998" spans="19:23" ht="12">
      <c r="S10998" s="505"/>
      <c r="T10998" s="505"/>
      <c r="U10998" s="505"/>
      <c r="V10998" s="505"/>
      <c r="W10998" s="505"/>
    </row>
    <row r="10999" spans="19:23" ht="12">
      <c r="S10999" s="505"/>
      <c r="T10999" s="505"/>
      <c r="U10999" s="505"/>
      <c r="V10999" s="505"/>
      <c r="W10999" s="505"/>
    </row>
    <row r="11000" spans="19:23" ht="12">
      <c r="S11000" s="505"/>
      <c r="T11000" s="505"/>
      <c r="U11000" s="505"/>
      <c r="V11000" s="505"/>
      <c r="W11000" s="505"/>
    </row>
    <row r="11001" spans="19:23" ht="12">
      <c r="S11001" s="505"/>
      <c r="T11001" s="505"/>
      <c r="U11001" s="505"/>
      <c r="V11001" s="505"/>
      <c r="W11001" s="505"/>
    </row>
    <row r="11002" spans="19:23" ht="12">
      <c r="S11002" s="505"/>
      <c r="T11002" s="505"/>
      <c r="U11002" s="505"/>
      <c r="V11002" s="505"/>
      <c r="W11002" s="505"/>
    </row>
    <row r="11003" spans="19:23" ht="12">
      <c r="S11003" s="505"/>
      <c r="T11003" s="505"/>
      <c r="U11003" s="505"/>
      <c r="V11003" s="505"/>
      <c r="W11003" s="505"/>
    </row>
    <row r="11004" spans="19:23" ht="12">
      <c r="S11004" s="505"/>
      <c r="T11004" s="505"/>
      <c r="U11004" s="505"/>
      <c r="V11004" s="505"/>
      <c r="W11004" s="505"/>
    </row>
    <row r="11005" spans="19:23" ht="12">
      <c r="S11005" s="505"/>
      <c r="T11005" s="505"/>
      <c r="U11005" s="505"/>
      <c r="V11005" s="505"/>
      <c r="W11005" s="505"/>
    </row>
    <row r="11006" spans="19:23" ht="12">
      <c r="S11006" s="505"/>
      <c r="T11006" s="505"/>
      <c r="U11006" s="505"/>
      <c r="V11006" s="505"/>
      <c r="W11006" s="505"/>
    </row>
    <row r="11007" spans="19:23" ht="12">
      <c r="S11007" s="505"/>
      <c r="T11007" s="505"/>
      <c r="U11007" s="505"/>
      <c r="V11007" s="505"/>
      <c r="W11007" s="505"/>
    </row>
    <row r="11008" spans="19:23" ht="12">
      <c r="S11008" s="505"/>
      <c r="T11008" s="505"/>
      <c r="U11008" s="505"/>
      <c r="V11008" s="505"/>
      <c r="W11008" s="505"/>
    </row>
    <row r="11009" spans="19:23" ht="12">
      <c r="S11009" s="505"/>
      <c r="T11009" s="505"/>
      <c r="U11009" s="505"/>
      <c r="V11009" s="505"/>
      <c r="W11009" s="505"/>
    </row>
    <row r="11010" spans="19:23" ht="12">
      <c r="S11010" s="505"/>
      <c r="T11010" s="505"/>
      <c r="U11010" s="505"/>
      <c r="V11010" s="505"/>
      <c r="W11010" s="505"/>
    </row>
    <row r="11011" spans="19:23" ht="12">
      <c r="S11011" s="505"/>
      <c r="T11011" s="505"/>
      <c r="U11011" s="505"/>
      <c r="V11011" s="505"/>
      <c r="W11011" s="505"/>
    </row>
    <row r="11012" spans="19:23" ht="12">
      <c r="S11012" s="505"/>
      <c r="T11012" s="505"/>
      <c r="U11012" s="505"/>
      <c r="V11012" s="505"/>
      <c r="W11012" s="505"/>
    </row>
    <row r="11013" spans="19:23" ht="12">
      <c r="S11013" s="505"/>
      <c r="T11013" s="505"/>
      <c r="U11013" s="505"/>
      <c r="V11013" s="505"/>
      <c r="W11013" s="505"/>
    </row>
    <row r="11014" spans="19:23" ht="12">
      <c r="S11014" s="505"/>
      <c r="T11014" s="505"/>
      <c r="U11014" s="505"/>
      <c r="V11014" s="505"/>
      <c r="W11014" s="505"/>
    </row>
    <row r="11015" spans="19:23" ht="12">
      <c r="S11015" s="505"/>
      <c r="T11015" s="505"/>
      <c r="U11015" s="505"/>
      <c r="V11015" s="505"/>
      <c r="W11015" s="505"/>
    </row>
    <row r="11016" spans="19:23" ht="12">
      <c r="S11016" s="505"/>
      <c r="T11016" s="505"/>
      <c r="U11016" s="505"/>
      <c r="V11016" s="505"/>
      <c r="W11016" s="505"/>
    </row>
    <row r="11017" spans="19:23" ht="12">
      <c r="S11017" s="505"/>
      <c r="T11017" s="505"/>
      <c r="U11017" s="505"/>
      <c r="V11017" s="505"/>
      <c r="W11017" s="505"/>
    </row>
    <row r="11018" spans="19:23" ht="12">
      <c r="S11018" s="505"/>
      <c r="T11018" s="505"/>
      <c r="U11018" s="505"/>
      <c r="V11018" s="505"/>
      <c r="W11018" s="505"/>
    </row>
    <row r="11019" spans="19:23" ht="12">
      <c r="S11019" s="505"/>
      <c r="T11019" s="505"/>
      <c r="U11019" s="505"/>
      <c r="V11019" s="505"/>
      <c r="W11019" s="505"/>
    </row>
    <row r="11020" spans="19:23" ht="12">
      <c r="S11020" s="505"/>
      <c r="T11020" s="505"/>
      <c r="U11020" s="505"/>
      <c r="V11020" s="505"/>
      <c r="W11020" s="505"/>
    </row>
    <row r="11021" spans="19:23" ht="12">
      <c r="S11021" s="505"/>
      <c r="T11021" s="505"/>
      <c r="U11021" s="505"/>
      <c r="V11021" s="505"/>
      <c r="W11021" s="505"/>
    </row>
    <row r="11022" spans="19:23" ht="12">
      <c r="S11022" s="505"/>
      <c r="T11022" s="505"/>
      <c r="U11022" s="505"/>
      <c r="V11022" s="505"/>
      <c r="W11022" s="505"/>
    </row>
    <row r="11023" spans="19:23" ht="12">
      <c r="S11023" s="505"/>
      <c r="T11023" s="505"/>
      <c r="U11023" s="505"/>
      <c r="V11023" s="505"/>
      <c r="W11023" s="505"/>
    </row>
    <row r="11024" spans="19:23" ht="12">
      <c r="S11024" s="505"/>
      <c r="T11024" s="505"/>
      <c r="U11024" s="505"/>
      <c r="V11024" s="505"/>
      <c r="W11024" s="505"/>
    </row>
    <row r="11025" spans="19:23" ht="12">
      <c r="S11025" s="505"/>
      <c r="T11025" s="505"/>
      <c r="U11025" s="505"/>
      <c r="V11025" s="505"/>
      <c r="W11025" s="505"/>
    </row>
    <row r="11026" spans="19:23" ht="12">
      <c r="S11026" s="505"/>
      <c r="T11026" s="505"/>
      <c r="U11026" s="505"/>
      <c r="V11026" s="505"/>
      <c r="W11026" s="505"/>
    </row>
    <row r="11027" spans="19:23" ht="12">
      <c r="S11027" s="505"/>
      <c r="T11027" s="505"/>
      <c r="U11027" s="505"/>
      <c r="V11027" s="505"/>
      <c r="W11027" s="505"/>
    </row>
    <row r="11028" spans="19:23" ht="12">
      <c r="S11028" s="505"/>
      <c r="T11028" s="505"/>
      <c r="U11028" s="505"/>
      <c r="V11028" s="505"/>
      <c r="W11028" s="505"/>
    </row>
    <row r="11029" spans="19:23" ht="12">
      <c r="S11029" s="505"/>
      <c r="T11029" s="505"/>
      <c r="U11029" s="505"/>
      <c r="V11029" s="505"/>
      <c r="W11029" s="505"/>
    </row>
    <row r="11030" spans="19:23" ht="12">
      <c r="S11030" s="505"/>
      <c r="T11030" s="505"/>
      <c r="U11030" s="505"/>
      <c r="V11030" s="505"/>
      <c r="W11030" s="505"/>
    </row>
    <row r="11031" spans="19:23" ht="12">
      <c r="S11031" s="505"/>
      <c r="T11031" s="505"/>
      <c r="U11031" s="505"/>
      <c r="V11031" s="505"/>
      <c r="W11031" s="505"/>
    </row>
    <row r="11032" spans="19:23" ht="12">
      <c r="S11032" s="505"/>
      <c r="T11032" s="505"/>
      <c r="U11032" s="505"/>
      <c r="V11032" s="505"/>
      <c r="W11032" s="505"/>
    </row>
    <row r="11033" spans="19:23" ht="12">
      <c r="S11033" s="505"/>
      <c r="T11033" s="505"/>
      <c r="U11033" s="505"/>
      <c r="V11033" s="505"/>
      <c r="W11033" s="505"/>
    </row>
    <row r="11034" spans="19:23" ht="12">
      <c r="S11034" s="505"/>
      <c r="T11034" s="505"/>
      <c r="U11034" s="505"/>
      <c r="V11034" s="505"/>
      <c r="W11034" s="505"/>
    </row>
    <row r="11035" spans="19:23" ht="12">
      <c r="S11035" s="505"/>
      <c r="T11035" s="505"/>
      <c r="U11035" s="505"/>
      <c r="V11035" s="505"/>
      <c r="W11035" s="505"/>
    </row>
    <row r="11036" spans="19:23" ht="12">
      <c r="S11036" s="505"/>
      <c r="T11036" s="505"/>
      <c r="U11036" s="505"/>
      <c r="V11036" s="505"/>
      <c r="W11036" s="505"/>
    </row>
    <row r="11037" spans="19:23" ht="12">
      <c r="S11037" s="505"/>
      <c r="T11037" s="505"/>
      <c r="U11037" s="505"/>
      <c r="V11037" s="505"/>
      <c r="W11037" s="505"/>
    </row>
    <row r="11038" spans="19:23" ht="12">
      <c r="S11038" s="505"/>
      <c r="T11038" s="505"/>
      <c r="U11038" s="505"/>
      <c r="V11038" s="505"/>
      <c r="W11038" s="505"/>
    </row>
    <row r="11039" spans="19:23" ht="12">
      <c r="S11039" s="505"/>
      <c r="T11039" s="505"/>
      <c r="U11039" s="505"/>
      <c r="V11039" s="505"/>
      <c r="W11039" s="505"/>
    </row>
    <row r="11040" spans="19:23" ht="12">
      <c r="S11040" s="505"/>
      <c r="T11040" s="505"/>
      <c r="U11040" s="505"/>
      <c r="V11040" s="505"/>
      <c r="W11040" s="505"/>
    </row>
    <row r="11041" spans="19:23" ht="12">
      <c r="S11041" s="505"/>
      <c r="T11041" s="505"/>
      <c r="U11041" s="505"/>
      <c r="V11041" s="505"/>
      <c r="W11041" s="505"/>
    </row>
    <row r="11042" spans="19:23" ht="12">
      <c r="S11042" s="505"/>
      <c r="T11042" s="505"/>
      <c r="U11042" s="505"/>
      <c r="V11042" s="505"/>
      <c r="W11042" s="505"/>
    </row>
    <row r="11043" spans="19:23" ht="12">
      <c r="S11043" s="505"/>
      <c r="T11043" s="505"/>
      <c r="U11043" s="505"/>
      <c r="V11043" s="505"/>
      <c r="W11043" s="505"/>
    </row>
    <row r="11044" spans="19:23" ht="12">
      <c r="S11044" s="505"/>
      <c r="T11044" s="505"/>
      <c r="U11044" s="505"/>
      <c r="V11044" s="505"/>
      <c r="W11044" s="505"/>
    </row>
    <row r="11045" spans="19:23" ht="12">
      <c r="S11045" s="505"/>
      <c r="T11045" s="505"/>
      <c r="U11045" s="505"/>
      <c r="V11045" s="505"/>
      <c r="W11045" s="505"/>
    </row>
    <row r="11046" spans="19:23" ht="12">
      <c r="S11046" s="505"/>
      <c r="T11046" s="505"/>
      <c r="U11046" s="505"/>
      <c r="V11046" s="505"/>
      <c r="W11046" s="505"/>
    </row>
    <row r="11047" spans="19:23" ht="12">
      <c r="S11047" s="505"/>
      <c r="T11047" s="505"/>
      <c r="U11047" s="505"/>
      <c r="V11047" s="505"/>
      <c r="W11047" s="505"/>
    </row>
    <row r="11048" spans="19:23" ht="12">
      <c r="S11048" s="505"/>
      <c r="T11048" s="505"/>
      <c r="U11048" s="505"/>
      <c r="V11048" s="505"/>
      <c r="W11048" s="505"/>
    </row>
    <row r="11049" spans="19:23" ht="12">
      <c r="S11049" s="505"/>
      <c r="T11049" s="505"/>
      <c r="U11049" s="505"/>
      <c r="V11049" s="505"/>
      <c r="W11049" s="505"/>
    </row>
    <row r="11050" spans="19:23" ht="12">
      <c r="S11050" s="505"/>
      <c r="T11050" s="505"/>
      <c r="U11050" s="505"/>
      <c r="V11050" s="505"/>
      <c r="W11050" s="505"/>
    </row>
    <row r="11051" spans="19:23" ht="12">
      <c r="S11051" s="505"/>
      <c r="T11051" s="505"/>
      <c r="U11051" s="505"/>
      <c r="V11051" s="505"/>
      <c r="W11051" s="505"/>
    </row>
    <row r="11052" spans="19:23" ht="12">
      <c r="S11052" s="505"/>
      <c r="T11052" s="505"/>
      <c r="U11052" s="505"/>
      <c r="V11052" s="505"/>
      <c r="W11052" s="505"/>
    </row>
    <row r="11053" spans="19:23" ht="12">
      <c r="S11053" s="505"/>
      <c r="T11053" s="505"/>
      <c r="U11053" s="505"/>
      <c r="V11053" s="505"/>
      <c r="W11053" s="505"/>
    </row>
    <row r="11054" spans="19:23" ht="12">
      <c r="S11054" s="505"/>
      <c r="T11054" s="505"/>
      <c r="U11054" s="505"/>
      <c r="V11054" s="505"/>
      <c r="W11054" s="505"/>
    </row>
    <row r="11055" spans="19:23" ht="12">
      <c r="S11055" s="505"/>
      <c r="T11055" s="505"/>
      <c r="U11055" s="505"/>
      <c r="V11055" s="505"/>
      <c r="W11055" s="505"/>
    </row>
    <row r="11056" spans="19:23" ht="12">
      <c r="S11056" s="505"/>
      <c r="T11056" s="505"/>
      <c r="U11056" s="505"/>
      <c r="V11056" s="505"/>
      <c r="W11056" s="505"/>
    </row>
    <row r="11057" spans="19:23" ht="12">
      <c r="S11057" s="505"/>
      <c r="T11057" s="505"/>
      <c r="U11057" s="505"/>
      <c r="V11057" s="505"/>
      <c r="W11057" s="505"/>
    </row>
    <row r="11058" spans="19:23" ht="12">
      <c r="S11058" s="505"/>
      <c r="T11058" s="505"/>
      <c r="U11058" s="505"/>
      <c r="V11058" s="505"/>
      <c r="W11058" s="505"/>
    </row>
    <row r="11059" spans="19:23" ht="12">
      <c r="S11059" s="505"/>
      <c r="T11059" s="505"/>
      <c r="U11059" s="505"/>
      <c r="V11059" s="505"/>
      <c r="W11059" s="505"/>
    </row>
    <row r="11060" spans="19:23" ht="12">
      <c r="S11060" s="505"/>
      <c r="T11060" s="505"/>
      <c r="U11060" s="505"/>
      <c r="V11060" s="505"/>
      <c r="W11060" s="505"/>
    </row>
    <row r="11061" spans="19:23" ht="12">
      <c r="S11061" s="505"/>
      <c r="T11061" s="505"/>
      <c r="U11061" s="505"/>
      <c r="V11061" s="505"/>
      <c r="W11061" s="505"/>
    </row>
    <row r="11062" spans="19:23" ht="12">
      <c r="S11062" s="505"/>
      <c r="T11062" s="505"/>
      <c r="U11062" s="505"/>
      <c r="V11062" s="505"/>
      <c r="W11062" s="505"/>
    </row>
    <row r="11063" spans="19:23" ht="12">
      <c r="S11063" s="505"/>
      <c r="T11063" s="505"/>
      <c r="U11063" s="505"/>
      <c r="V11063" s="505"/>
      <c r="W11063" s="505"/>
    </row>
    <row r="11064" spans="19:23" ht="12">
      <c r="S11064" s="505"/>
      <c r="T11064" s="505"/>
      <c r="U11064" s="505"/>
      <c r="V11064" s="505"/>
      <c r="W11064" s="505"/>
    </row>
    <row r="11065" spans="19:23" ht="12">
      <c r="S11065" s="505"/>
      <c r="T11065" s="505"/>
      <c r="U11065" s="505"/>
      <c r="V11065" s="505"/>
      <c r="W11065" s="505"/>
    </row>
    <row r="11066" spans="19:23" ht="12">
      <c r="S11066" s="505"/>
      <c r="T11066" s="505"/>
      <c r="U11066" s="505"/>
      <c r="V11066" s="505"/>
      <c r="W11066" s="505"/>
    </row>
    <row r="11067" spans="19:23" ht="12">
      <c r="S11067" s="505"/>
      <c r="T11067" s="505"/>
      <c r="U11067" s="505"/>
      <c r="V11067" s="505"/>
      <c r="W11067" s="505"/>
    </row>
    <row r="11068" spans="19:23" ht="12">
      <c r="S11068" s="505"/>
      <c r="T11068" s="505"/>
      <c r="U11068" s="505"/>
      <c r="V11068" s="505"/>
      <c r="W11068" s="505"/>
    </row>
    <row r="11069" spans="19:23" ht="12">
      <c r="S11069" s="505"/>
      <c r="T11069" s="505"/>
      <c r="U11069" s="505"/>
      <c r="V11069" s="505"/>
      <c r="W11069" s="505"/>
    </row>
    <row r="11070" spans="19:23" ht="12">
      <c r="S11070" s="505"/>
      <c r="T11070" s="505"/>
      <c r="U11070" s="505"/>
      <c r="V11070" s="505"/>
      <c r="W11070" s="505"/>
    </row>
    <row r="11071" spans="19:23" ht="12">
      <c r="S11071" s="505"/>
      <c r="T11071" s="505"/>
      <c r="U11071" s="505"/>
      <c r="V11071" s="505"/>
      <c r="W11071" s="505"/>
    </row>
    <row r="11072" spans="19:23" ht="12">
      <c r="S11072" s="505"/>
      <c r="T11072" s="505"/>
      <c r="U11072" s="505"/>
      <c r="V11072" s="505"/>
      <c r="W11072" s="505"/>
    </row>
    <row r="11073" spans="19:23" ht="12">
      <c r="S11073" s="505"/>
      <c r="T11073" s="505"/>
      <c r="U11073" s="505"/>
      <c r="V11073" s="505"/>
      <c r="W11073" s="505"/>
    </row>
    <row r="11074" spans="19:23" ht="12">
      <c r="S11074" s="505"/>
      <c r="T11074" s="505"/>
      <c r="U11074" s="505"/>
      <c r="V11074" s="505"/>
      <c r="W11074" s="505"/>
    </row>
    <row r="11075" spans="19:23" ht="12">
      <c r="S11075" s="505"/>
      <c r="T11075" s="505"/>
      <c r="U11075" s="505"/>
      <c r="V11075" s="505"/>
      <c r="W11075" s="505"/>
    </row>
    <row r="11076" spans="19:23" ht="12">
      <c r="S11076" s="505"/>
      <c r="T11076" s="505"/>
      <c r="U11076" s="505"/>
      <c r="V11076" s="505"/>
      <c r="W11076" s="505"/>
    </row>
    <row r="11077" spans="19:23" ht="12">
      <c r="S11077" s="505"/>
      <c r="T11077" s="505"/>
      <c r="U11077" s="505"/>
      <c r="V11077" s="505"/>
      <c r="W11077" s="505"/>
    </row>
    <row r="11078" spans="19:23" ht="12">
      <c r="S11078" s="505"/>
      <c r="T11078" s="505"/>
      <c r="U11078" s="505"/>
      <c r="V11078" s="505"/>
      <c r="W11078" s="505"/>
    </row>
    <row r="11079" spans="19:23" ht="12">
      <c r="S11079" s="505"/>
      <c r="T11079" s="505"/>
      <c r="U11079" s="505"/>
      <c r="V11079" s="505"/>
      <c r="W11079" s="505"/>
    </row>
    <row r="11080" spans="19:23" ht="12">
      <c r="S11080" s="505"/>
      <c r="T11080" s="505"/>
      <c r="U11080" s="505"/>
      <c r="V11080" s="505"/>
      <c r="W11080" s="505"/>
    </row>
    <row r="11081" spans="19:23" ht="12">
      <c r="S11081" s="505"/>
      <c r="T11081" s="505"/>
      <c r="U11081" s="505"/>
      <c r="V11081" s="505"/>
      <c r="W11081" s="505"/>
    </row>
    <row r="11082" spans="19:23" ht="12">
      <c r="S11082" s="505"/>
      <c r="T11082" s="505"/>
      <c r="U11082" s="505"/>
      <c r="V11082" s="505"/>
      <c r="W11082" s="505"/>
    </row>
    <row r="11083" spans="19:23" ht="12">
      <c r="S11083" s="505"/>
      <c r="T11083" s="505"/>
      <c r="U11083" s="505"/>
      <c r="V11083" s="505"/>
      <c r="W11083" s="505"/>
    </row>
    <row r="11084" spans="19:23" ht="12">
      <c r="S11084" s="505"/>
      <c r="T11084" s="505"/>
      <c r="U11084" s="505"/>
      <c r="V11084" s="505"/>
      <c r="W11084" s="505"/>
    </row>
    <row r="11085" spans="19:23" ht="12">
      <c r="S11085" s="505"/>
      <c r="T11085" s="505"/>
      <c r="U11085" s="505"/>
      <c r="V11085" s="505"/>
      <c r="W11085" s="505"/>
    </row>
    <row r="11086" spans="19:23" ht="12">
      <c r="S11086" s="505"/>
      <c r="T11086" s="505"/>
      <c r="U11086" s="505"/>
      <c r="V11086" s="505"/>
      <c r="W11086" s="505"/>
    </row>
    <row r="11087" spans="19:23" ht="12">
      <c r="S11087" s="505"/>
      <c r="T11087" s="505"/>
      <c r="U11087" s="505"/>
      <c r="V11087" s="505"/>
      <c r="W11087" s="505"/>
    </row>
    <row r="11088" spans="19:23" ht="12">
      <c r="S11088" s="505"/>
      <c r="T11088" s="505"/>
      <c r="U11088" s="505"/>
      <c r="V11088" s="505"/>
      <c r="W11088" s="505"/>
    </row>
    <row r="11089" spans="19:23" ht="12">
      <c r="S11089" s="505"/>
      <c r="T11089" s="505"/>
      <c r="U11089" s="505"/>
      <c r="V11089" s="505"/>
      <c r="W11089" s="505"/>
    </row>
    <row r="11090" spans="19:23" ht="12">
      <c r="S11090" s="505"/>
      <c r="T11090" s="505"/>
      <c r="U11090" s="505"/>
      <c r="V11090" s="505"/>
      <c r="W11090" s="505"/>
    </row>
    <row r="11091" spans="19:23" ht="12">
      <c r="S11091" s="505"/>
      <c r="T11091" s="505"/>
      <c r="U11091" s="505"/>
      <c r="V11091" s="505"/>
      <c r="W11091" s="505"/>
    </row>
    <row r="11092" spans="19:23" ht="12">
      <c r="S11092" s="505"/>
      <c r="T11092" s="505"/>
      <c r="U11092" s="505"/>
      <c r="V11092" s="505"/>
      <c r="W11092" s="505"/>
    </row>
    <row r="11093" spans="19:23" ht="12">
      <c r="S11093" s="505"/>
      <c r="T11093" s="505"/>
      <c r="U11093" s="505"/>
      <c r="V11093" s="505"/>
      <c r="W11093" s="505"/>
    </row>
    <row r="11094" spans="19:23" ht="12">
      <c r="S11094" s="505"/>
      <c r="T11094" s="505"/>
      <c r="U11094" s="505"/>
      <c r="V11094" s="505"/>
      <c r="W11094" s="505"/>
    </row>
    <row r="11095" spans="19:23" ht="12">
      <c r="S11095" s="505"/>
      <c r="T11095" s="505"/>
      <c r="U11095" s="505"/>
      <c r="V11095" s="505"/>
      <c r="W11095" s="505"/>
    </row>
    <row r="11096" spans="19:23" ht="12">
      <c r="S11096" s="505"/>
      <c r="T11096" s="505"/>
      <c r="U11096" s="505"/>
      <c r="V11096" s="505"/>
      <c r="W11096" s="505"/>
    </row>
    <row r="11097" spans="19:23" ht="12">
      <c r="S11097" s="505"/>
      <c r="T11097" s="505"/>
      <c r="U11097" s="505"/>
      <c r="V11097" s="505"/>
      <c r="W11097" s="505"/>
    </row>
    <row r="11098" spans="19:23" ht="12">
      <c r="S11098" s="505"/>
      <c r="T11098" s="505"/>
      <c r="U11098" s="505"/>
      <c r="V11098" s="505"/>
      <c r="W11098" s="505"/>
    </row>
    <row r="11099" spans="19:23" ht="12">
      <c r="S11099" s="505"/>
      <c r="T11099" s="505"/>
      <c r="U11099" s="505"/>
      <c r="V11099" s="505"/>
      <c r="W11099" s="505"/>
    </row>
    <row r="11100" spans="19:23" ht="12">
      <c r="S11100" s="505"/>
      <c r="T11100" s="505"/>
      <c r="U11100" s="505"/>
      <c r="V11100" s="505"/>
      <c r="W11100" s="505"/>
    </row>
    <row r="11101" spans="19:23" ht="12">
      <c r="S11101" s="505"/>
      <c r="T11101" s="505"/>
      <c r="U11101" s="505"/>
      <c r="V11101" s="505"/>
      <c r="W11101" s="505"/>
    </row>
    <row r="11102" spans="19:23" ht="12">
      <c r="S11102" s="505"/>
      <c r="T11102" s="505"/>
      <c r="U11102" s="505"/>
      <c r="V11102" s="505"/>
      <c r="W11102" s="505"/>
    </row>
    <row r="11103" spans="19:23" ht="12">
      <c r="S11103" s="505"/>
      <c r="T11103" s="505"/>
      <c r="U11103" s="505"/>
      <c r="V11103" s="505"/>
      <c r="W11103" s="505"/>
    </row>
    <row r="11104" spans="19:23" ht="12">
      <c r="S11104" s="505"/>
      <c r="T11104" s="505"/>
      <c r="U11104" s="505"/>
      <c r="V11104" s="505"/>
      <c r="W11104" s="505"/>
    </row>
    <row r="11105" spans="19:23" ht="12">
      <c r="S11105" s="505"/>
      <c r="T11105" s="505"/>
      <c r="U11105" s="505"/>
      <c r="V11105" s="505"/>
      <c r="W11105" s="505"/>
    </row>
    <row r="11106" spans="19:23" ht="12">
      <c r="S11106" s="505"/>
      <c r="T11106" s="505"/>
      <c r="U11106" s="505"/>
      <c r="V11106" s="505"/>
      <c r="W11106" s="505"/>
    </row>
    <row r="11107" spans="19:23" ht="12">
      <c r="S11107" s="505"/>
      <c r="T11107" s="505"/>
      <c r="U11107" s="505"/>
      <c r="V11107" s="505"/>
      <c r="W11107" s="505"/>
    </row>
    <row r="11108" spans="19:23" ht="12">
      <c r="S11108" s="505"/>
      <c r="T11108" s="505"/>
      <c r="U11108" s="505"/>
      <c r="V11108" s="505"/>
      <c r="W11108" s="505"/>
    </row>
    <row r="11109" spans="19:23" ht="12">
      <c r="S11109" s="505"/>
      <c r="T11109" s="505"/>
      <c r="U11109" s="505"/>
      <c r="V11109" s="505"/>
      <c r="W11109" s="505"/>
    </row>
    <row r="11110" spans="19:23" ht="12">
      <c r="S11110" s="505"/>
      <c r="T11110" s="505"/>
      <c r="U11110" s="505"/>
      <c r="V11110" s="505"/>
      <c r="W11110" s="505"/>
    </row>
    <row r="11111" spans="19:23" ht="12">
      <c r="S11111" s="505"/>
      <c r="T11111" s="505"/>
      <c r="U11111" s="505"/>
      <c r="V11111" s="505"/>
      <c r="W11111" s="505"/>
    </row>
    <row r="11112" spans="19:23" ht="12">
      <c r="S11112" s="505"/>
      <c r="T11112" s="505"/>
      <c r="U11112" s="505"/>
      <c r="V11112" s="505"/>
      <c r="W11112" s="505"/>
    </row>
    <row r="11113" spans="19:23" ht="12">
      <c r="S11113" s="505"/>
      <c r="T11113" s="505"/>
      <c r="U11113" s="505"/>
      <c r="V11113" s="505"/>
      <c r="W11113" s="505"/>
    </row>
    <row r="11114" spans="19:23" ht="12">
      <c r="S11114" s="505"/>
      <c r="T11114" s="505"/>
      <c r="U11114" s="505"/>
      <c r="V11114" s="505"/>
      <c r="W11114" s="505"/>
    </row>
    <row r="11115" spans="19:23" ht="12">
      <c r="S11115" s="505"/>
      <c r="T11115" s="505"/>
      <c r="U11115" s="505"/>
      <c r="V11115" s="505"/>
      <c r="W11115" s="505"/>
    </row>
    <row r="11116" spans="19:23" ht="12">
      <c r="S11116" s="505"/>
      <c r="T11116" s="505"/>
      <c r="U11116" s="505"/>
      <c r="V11116" s="505"/>
      <c r="W11116" s="505"/>
    </row>
    <row r="11117" spans="19:23" ht="12">
      <c r="S11117" s="505"/>
      <c r="T11117" s="505"/>
      <c r="U11117" s="505"/>
      <c r="V11117" s="505"/>
      <c r="W11117" s="505"/>
    </row>
    <row r="11118" spans="19:23" ht="12">
      <c r="S11118" s="505"/>
      <c r="T11118" s="505"/>
      <c r="U11118" s="505"/>
      <c r="V11118" s="505"/>
      <c r="W11118" s="505"/>
    </row>
    <row r="11119" spans="19:23" ht="12">
      <c r="S11119" s="505"/>
      <c r="T11119" s="505"/>
      <c r="U11119" s="505"/>
      <c r="V11119" s="505"/>
      <c r="W11119" s="505"/>
    </row>
    <row r="11120" spans="19:23" ht="12">
      <c r="S11120" s="505"/>
      <c r="T11120" s="505"/>
      <c r="U11120" s="505"/>
      <c r="V11120" s="505"/>
      <c r="W11120" s="505"/>
    </row>
    <row r="11121" spans="19:23" ht="12">
      <c r="S11121" s="505"/>
      <c r="T11121" s="505"/>
      <c r="U11121" s="505"/>
      <c r="V11121" s="505"/>
      <c r="W11121" s="505"/>
    </row>
    <row r="11122" spans="19:23" ht="12">
      <c r="S11122" s="505"/>
      <c r="T11122" s="505"/>
      <c r="U11122" s="505"/>
      <c r="V11122" s="505"/>
      <c r="W11122" s="505"/>
    </row>
    <row r="11123" spans="19:23" ht="12">
      <c r="S11123" s="505"/>
      <c r="T11123" s="505"/>
      <c r="U11123" s="505"/>
      <c r="V11123" s="505"/>
      <c r="W11123" s="505"/>
    </row>
    <row r="11124" spans="19:23" ht="12">
      <c r="S11124" s="505"/>
      <c r="T11124" s="505"/>
      <c r="U11124" s="505"/>
      <c r="V11124" s="505"/>
      <c r="W11124" s="505"/>
    </row>
    <row r="11125" spans="19:23" ht="12">
      <c r="S11125" s="505"/>
      <c r="T11125" s="505"/>
      <c r="U11125" s="505"/>
      <c r="V11125" s="505"/>
      <c r="W11125" s="505"/>
    </row>
    <row r="11126" spans="19:23" ht="12">
      <c r="S11126" s="505"/>
      <c r="T11126" s="505"/>
      <c r="U11126" s="505"/>
      <c r="V11126" s="505"/>
      <c r="W11126" s="505"/>
    </row>
    <row r="11127" spans="19:23" ht="12">
      <c r="S11127" s="505"/>
      <c r="T11127" s="505"/>
      <c r="U11127" s="505"/>
      <c r="V11127" s="505"/>
      <c r="W11127" s="505"/>
    </row>
    <row r="11128" spans="19:23" ht="12">
      <c r="S11128" s="505"/>
      <c r="T11128" s="505"/>
      <c r="U11128" s="505"/>
      <c r="V11128" s="505"/>
      <c r="W11128" s="505"/>
    </row>
    <row r="11129" spans="19:23" ht="12">
      <c r="S11129" s="505"/>
      <c r="T11129" s="505"/>
      <c r="U11129" s="505"/>
      <c r="V11129" s="505"/>
      <c r="W11129" s="505"/>
    </row>
    <row r="11130" spans="19:23" ht="12">
      <c r="S11130" s="505"/>
      <c r="T11130" s="505"/>
      <c r="U11130" s="505"/>
      <c r="V11130" s="505"/>
      <c r="W11130" s="505"/>
    </row>
    <row r="11131" spans="19:23" ht="12">
      <c r="S11131" s="505"/>
      <c r="T11131" s="505"/>
      <c r="U11131" s="505"/>
      <c r="V11131" s="505"/>
      <c r="W11131" s="505"/>
    </row>
    <row r="11132" spans="19:23" ht="12">
      <c r="S11132" s="505"/>
      <c r="T11132" s="505"/>
      <c r="U11132" s="505"/>
      <c r="V11132" s="505"/>
      <c r="W11132" s="505"/>
    </row>
    <row r="11133" spans="19:23" ht="12">
      <c r="S11133" s="505"/>
      <c r="T11133" s="505"/>
      <c r="U11133" s="505"/>
      <c r="V11133" s="505"/>
      <c r="W11133" s="505"/>
    </row>
    <row r="11134" spans="19:23" ht="12">
      <c r="S11134" s="505"/>
      <c r="T11134" s="505"/>
      <c r="U11134" s="505"/>
      <c r="V11134" s="505"/>
      <c r="W11134" s="505"/>
    </row>
    <row r="11135" spans="19:23" ht="12">
      <c r="S11135" s="505"/>
      <c r="T11135" s="505"/>
      <c r="U11135" s="505"/>
      <c r="V11135" s="505"/>
      <c r="W11135" s="505"/>
    </row>
    <row r="11136" spans="19:23" ht="12">
      <c r="S11136" s="505"/>
      <c r="T11136" s="505"/>
      <c r="U11136" s="505"/>
      <c r="V11136" s="505"/>
      <c r="W11136" s="505"/>
    </row>
    <row r="11137" spans="19:23" ht="12">
      <c r="S11137" s="505"/>
      <c r="T11137" s="505"/>
      <c r="U11137" s="505"/>
      <c r="V11137" s="505"/>
      <c r="W11137" s="505"/>
    </row>
    <row r="11138" spans="19:23" ht="12">
      <c r="S11138" s="505"/>
      <c r="T11138" s="505"/>
      <c r="U11138" s="505"/>
      <c r="V11138" s="505"/>
      <c r="W11138" s="505"/>
    </row>
    <row r="11139" spans="19:23" ht="12">
      <c r="S11139" s="505"/>
      <c r="T11139" s="505"/>
      <c r="U11139" s="505"/>
      <c r="V11139" s="505"/>
      <c r="W11139" s="505"/>
    </row>
    <row r="11140" spans="19:23" ht="12">
      <c r="S11140" s="505"/>
      <c r="T11140" s="505"/>
      <c r="U11140" s="505"/>
      <c r="V11140" s="505"/>
      <c r="W11140" s="505"/>
    </row>
    <row r="11141" spans="19:23" ht="12">
      <c r="S11141" s="505"/>
      <c r="T11141" s="505"/>
      <c r="U11141" s="505"/>
      <c r="V11141" s="505"/>
      <c r="W11141" s="505"/>
    </row>
    <row r="11142" spans="19:23" ht="12">
      <c r="S11142" s="505"/>
      <c r="T11142" s="505"/>
      <c r="U11142" s="505"/>
      <c r="V11142" s="505"/>
      <c r="W11142" s="505"/>
    </row>
    <row r="11143" spans="19:23" ht="12">
      <c r="S11143" s="505"/>
      <c r="T11143" s="505"/>
      <c r="U11143" s="505"/>
      <c r="V11143" s="505"/>
      <c r="W11143" s="505"/>
    </row>
    <row r="11144" spans="19:23" ht="12">
      <c r="S11144" s="505"/>
      <c r="T11144" s="505"/>
      <c r="U11144" s="505"/>
      <c r="V11144" s="505"/>
      <c r="W11144" s="505"/>
    </row>
    <row r="11145" spans="19:23" ht="12">
      <c r="S11145" s="505"/>
      <c r="T11145" s="505"/>
      <c r="U11145" s="505"/>
      <c r="V11145" s="505"/>
      <c r="W11145" s="505"/>
    </row>
    <row r="11146" spans="19:23" ht="12">
      <c r="S11146" s="505"/>
      <c r="T11146" s="505"/>
      <c r="U11146" s="505"/>
      <c r="V11146" s="505"/>
      <c r="W11146" s="505"/>
    </row>
    <row r="11147" spans="19:23" ht="12">
      <c r="S11147" s="505"/>
      <c r="T11147" s="505"/>
      <c r="U11147" s="505"/>
      <c r="V11147" s="505"/>
      <c r="W11147" s="505"/>
    </row>
    <row r="11148" spans="19:23" ht="12">
      <c r="S11148" s="505"/>
      <c r="T11148" s="505"/>
      <c r="U11148" s="505"/>
      <c r="V11148" s="505"/>
      <c r="W11148" s="505"/>
    </row>
    <row r="11149" spans="19:23" ht="12">
      <c r="S11149" s="505"/>
      <c r="T11149" s="505"/>
      <c r="U11149" s="505"/>
      <c r="V11149" s="505"/>
      <c r="W11149" s="505"/>
    </row>
    <row r="11150" spans="19:23" ht="12">
      <c r="S11150" s="505"/>
      <c r="T11150" s="505"/>
      <c r="U11150" s="505"/>
      <c r="V11150" s="505"/>
      <c r="W11150" s="505"/>
    </row>
    <row r="11151" spans="19:23" ht="12">
      <c r="S11151" s="505"/>
      <c r="T11151" s="505"/>
      <c r="U11151" s="505"/>
      <c r="V11151" s="505"/>
      <c r="W11151" s="505"/>
    </row>
    <row r="11152" spans="19:23" ht="12">
      <c r="S11152" s="505"/>
      <c r="T11152" s="505"/>
      <c r="U11152" s="505"/>
      <c r="V11152" s="505"/>
      <c r="W11152" s="505"/>
    </row>
    <row r="11153" spans="19:23" ht="12">
      <c r="S11153" s="505"/>
      <c r="T11153" s="505"/>
      <c r="U11153" s="505"/>
      <c r="V11153" s="505"/>
      <c r="W11153" s="505"/>
    </row>
    <row r="11154" spans="19:23" ht="12">
      <c r="S11154" s="505"/>
      <c r="T11154" s="505"/>
      <c r="U11154" s="505"/>
      <c r="V11154" s="505"/>
      <c r="W11154" s="505"/>
    </row>
    <row r="11155" spans="19:23" ht="12">
      <c r="S11155" s="505"/>
      <c r="T11155" s="505"/>
      <c r="U11155" s="505"/>
      <c r="V11155" s="505"/>
      <c r="W11155" s="505"/>
    </row>
    <row r="11156" spans="19:23" ht="12">
      <c r="S11156" s="505"/>
      <c r="T11156" s="505"/>
      <c r="U11156" s="505"/>
      <c r="V11156" s="505"/>
      <c r="W11156" s="505"/>
    </row>
    <row r="11157" spans="19:23" ht="12">
      <c r="S11157" s="505"/>
      <c r="T11157" s="505"/>
      <c r="U11157" s="505"/>
      <c r="V11157" s="505"/>
      <c r="W11157" s="505"/>
    </row>
    <row r="11158" spans="19:23" ht="12">
      <c r="S11158" s="505"/>
      <c r="T11158" s="505"/>
      <c r="U11158" s="505"/>
      <c r="V11158" s="505"/>
      <c r="W11158" s="505"/>
    </row>
    <row r="11159" spans="19:23" ht="12">
      <c r="S11159" s="505"/>
      <c r="T11159" s="505"/>
      <c r="U11159" s="505"/>
      <c r="V11159" s="505"/>
      <c r="W11159" s="505"/>
    </row>
    <row r="11160" spans="19:23" ht="12">
      <c r="S11160" s="505"/>
      <c r="T11160" s="505"/>
      <c r="U11160" s="505"/>
      <c r="V11160" s="505"/>
      <c r="W11160" s="505"/>
    </row>
    <row r="11161" spans="19:23" ht="12">
      <c r="S11161" s="505"/>
      <c r="T11161" s="505"/>
      <c r="U11161" s="505"/>
      <c r="V11161" s="505"/>
      <c r="W11161" s="505"/>
    </row>
    <row r="11162" spans="19:23" ht="12">
      <c r="S11162" s="505"/>
      <c r="T11162" s="505"/>
      <c r="U11162" s="505"/>
      <c r="V11162" s="505"/>
      <c r="W11162" s="505"/>
    </row>
    <row r="11163" spans="19:23" ht="12">
      <c r="S11163" s="505"/>
      <c r="T11163" s="505"/>
      <c r="U11163" s="505"/>
      <c r="V11163" s="505"/>
      <c r="W11163" s="505"/>
    </row>
    <row r="11164" spans="19:23" ht="12">
      <c r="S11164" s="505"/>
      <c r="T11164" s="505"/>
      <c r="U11164" s="505"/>
      <c r="V11164" s="505"/>
      <c r="W11164" s="505"/>
    </row>
    <row r="11165" spans="19:23" ht="12">
      <c r="S11165" s="505"/>
      <c r="T11165" s="505"/>
      <c r="U11165" s="505"/>
      <c r="V11165" s="505"/>
      <c r="W11165" s="505"/>
    </row>
    <row r="11166" spans="19:23" ht="12">
      <c r="S11166" s="505"/>
      <c r="T11166" s="505"/>
      <c r="U11166" s="505"/>
      <c r="V11166" s="505"/>
      <c r="W11166" s="505"/>
    </row>
    <row r="11167" spans="19:23" ht="12">
      <c r="S11167" s="505"/>
      <c r="T11167" s="505"/>
      <c r="U11167" s="505"/>
      <c r="V11167" s="505"/>
      <c r="W11167" s="505"/>
    </row>
    <row r="11168" spans="19:23" ht="12">
      <c r="S11168" s="505"/>
      <c r="T11168" s="505"/>
      <c r="U11168" s="505"/>
      <c r="V11168" s="505"/>
      <c r="W11168" s="505"/>
    </row>
    <row r="11169" spans="19:23" ht="12">
      <c r="S11169" s="505"/>
      <c r="T11169" s="505"/>
      <c r="U11169" s="505"/>
      <c r="V11169" s="505"/>
      <c r="W11169" s="505"/>
    </row>
    <row r="11170" spans="19:23" ht="12">
      <c r="S11170" s="505"/>
      <c r="T11170" s="505"/>
      <c r="U11170" s="505"/>
      <c r="V11170" s="505"/>
      <c r="W11170" s="505"/>
    </row>
    <row r="11171" spans="19:23" ht="12">
      <c r="S11171" s="505"/>
      <c r="T11171" s="505"/>
      <c r="U11171" s="505"/>
      <c r="V11171" s="505"/>
      <c r="W11171" s="505"/>
    </row>
    <row r="11172" spans="19:23" ht="12">
      <c r="S11172" s="505"/>
      <c r="T11172" s="505"/>
      <c r="U11172" s="505"/>
      <c r="V11172" s="505"/>
      <c r="W11172" s="505"/>
    </row>
    <row r="11173" spans="19:23" ht="12">
      <c r="S11173" s="505"/>
      <c r="T11173" s="505"/>
      <c r="U11173" s="505"/>
      <c r="V11173" s="505"/>
      <c r="W11173" s="505"/>
    </row>
    <row r="11174" spans="19:23" ht="12">
      <c r="S11174" s="505"/>
      <c r="T11174" s="505"/>
      <c r="U11174" s="505"/>
      <c r="V11174" s="505"/>
      <c r="W11174" s="505"/>
    </row>
    <row r="11175" spans="19:23" ht="12">
      <c r="S11175" s="505"/>
      <c r="T11175" s="505"/>
      <c r="U11175" s="505"/>
      <c r="V11175" s="505"/>
      <c r="W11175" s="505"/>
    </row>
    <row r="11176" spans="19:23" ht="12">
      <c r="S11176" s="505"/>
      <c r="T11176" s="505"/>
      <c r="U11176" s="505"/>
      <c r="V11176" s="505"/>
      <c r="W11176" s="505"/>
    </row>
    <row r="11177" spans="19:23" ht="12">
      <c r="S11177" s="505"/>
      <c r="T11177" s="505"/>
      <c r="U11177" s="505"/>
      <c r="V11177" s="505"/>
      <c r="W11177" s="505"/>
    </row>
    <row r="11178" spans="19:23" ht="12">
      <c r="S11178" s="505"/>
      <c r="T11178" s="505"/>
      <c r="U11178" s="505"/>
      <c r="V11178" s="505"/>
      <c r="W11178" s="505"/>
    </row>
    <row r="11179" spans="19:23" ht="12">
      <c r="S11179" s="505"/>
      <c r="T11179" s="505"/>
      <c r="U11179" s="505"/>
      <c r="V11179" s="505"/>
      <c r="W11179" s="505"/>
    </row>
    <row r="11180" spans="19:23" ht="12">
      <c r="S11180" s="505"/>
      <c r="T11180" s="505"/>
      <c r="U11180" s="505"/>
      <c r="V11180" s="505"/>
      <c r="W11180" s="505"/>
    </row>
    <row r="11181" spans="19:23" ht="12">
      <c r="S11181" s="505"/>
      <c r="T11181" s="505"/>
      <c r="U11181" s="505"/>
      <c r="V11181" s="505"/>
      <c r="W11181" s="505"/>
    </row>
    <row r="11182" spans="19:23" ht="12">
      <c r="S11182" s="505"/>
      <c r="T11182" s="505"/>
      <c r="U11182" s="505"/>
      <c r="V11182" s="505"/>
      <c r="W11182" s="505"/>
    </row>
    <row r="11183" spans="19:23" ht="12">
      <c r="S11183" s="505"/>
      <c r="T11183" s="505"/>
      <c r="U11183" s="505"/>
      <c r="V11183" s="505"/>
      <c r="W11183" s="505"/>
    </row>
    <row r="11184" spans="19:23" ht="12">
      <c r="S11184" s="505"/>
      <c r="T11184" s="505"/>
      <c r="U11184" s="505"/>
      <c r="V11184" s="505"/>
      <c r="W11184" s="505"/>
    </row>
    <row r="11185" spans="19:23" ht="12">
      <c r="S11185" s="505"/>
      <c r="T11185" s="505"/>
      <c r="U11185" s="505"/>
      <c r="V11185" s="505"/>
      <c r="W11185" s="505"/>
    </row>
    <row r="11186" spans="19:23" ht="12">
      <c r="S11186" s="505"/>
      <c r="T11186" s="505"/>
      <c r="U11186" s="505"/>
      <c r="V11186" s="505"/>
      <c r="W11186" s="505"/>
    </row>
    <row r="11187" spans="19:23" ht="12">
      <c r="S11187" s="505"/>
      <c r="T11187" s="505"/>
      <c r="U11187" s="505"/>
      <c r="V11187" s="505"/>
      <c r="W11187" s="505"/>
    </row>
    <row r="11188" spans="19:23" ht="12">
      <c r="S11188" s="505"/>
      <c r="T11188" s="505"/>
      <c r="U11188" s="505"/>
      <c r="V11188" s="505"/>
      <c r="W11188" s="505"/>
    </row>
    <row r="11189" spans="19:23" ht="12">
      <c r="S11189" s="505"/>
      <c r="T11189" s="505"/>
      <c r="U11189" s="505"/>
      <c r="V11189" s="505"/>
      <c r="W11189" s="505"/>
    </row>
    <row r="11190" spans="19:23" ht="12">
      <c r="S11190" s="505"/>
      <c r="T11190" s="505"/>
      <c r="U11190" s="505"/>
      <c r="V11190" s="505"/>
      <c r="W11190" s="505"/>
    </row>
    <row r="11191" spans="19:23" ht="12">
      <c r="S11191" s="505"/>
      <c r="T11191" s="505"/>
      <c r="U11191" s="505"/>
      <c r="V11191" s="505"/>
      <c r="W11191" s="505"/>
    </row>
    <row r="11192" spans="19:23" ht="12">
      <c r="S11192" s="505"/>
      <c r="T11192" s="505"/>
      <c r="U11192" s="505"/>
      <c r="V11192" s="505"/>
      <c r="W11192" s="505"/>
    </row>
    <row r="11193" spans="19:23" ht="12">
      <c r="S11193" s="505"/>
      <c r="T11193" s="505"/>
      <c r="U11193" s="505"/>
      <c r="V11193" s="505"/>
      <c r="W11193" s="505"/>
    </row>
    <row r="11194" spans="19:23" ht="12">
      <c r="S11194" s="505"/>
      <c r="T11194" s="505"/>
      <c r="U11194" s="505"/>
      <c r="V11194" s="505"/>
      <c r="W11194" s="505"/>
    </row>
    <row r="11195" spans="19:23" ht="12">
      <c r="S11195" s="505"/>
      <c r="T11195" s="505"/>
      <c r="U11195" s="505"/>
      <c r="V11195" s="505"/>
      <c r="W11195" s="505"/>
    </row>
    <row r="11196" spans="19:23" ht="12">
      <c r="S11196" s="505"/>
      <c r="T11196" s="505"/>
      <c r="U11196" s="505"/>
      <c r="V11196" s="505"/>
      <c r="W11196" s="505"/>
    </row>
    <row r="11197" spans="19:23" ht="12">
      <c r="S11197" s="505"/>
      <c r="T11197" s="505"/>
      <c r="U11197" s="505"/>
      <c r="V11197" s="505"/>
      <c r="W11197" s="505"/>
    </row>
    <row r="11198" spans="19:23" ht="12">
      <c r="S11198" s="505"/>
      <c r="T11198" s="505"/>
      <c r="U11198" s="505"/>
      <c r="V11198" s="505"/>
      <c r="W11198" s="505"/>
    </row>
    <row r="11199" spans="19:23" ht="12">
      <c r="S11199" s="505"/>
      <c r="T11199" s="505"/>
      <c r="U11199" s="505"/>
      <c r="V11199" s="505"/>
      <c r="W11199" s="505"/>
    </row>
    <row r="11200" spans="19:23" ht="12">
      <c r="S11200" s="505"/>
      <c r="T11200" s="505"/>
      <c r="U11200" s="505"/>
      <c r="V11200" s="505"/>
      <c r="W11200" s="505"/>
    </row>
    <row r="11201" spans="19:23" ht="12">
      <c r="S11201" s="505"/>
      <c r="T11201" s="505"/>
      <c r="U11201" s="505"/>
      <c r="V11201" s="505"/>
      <c r="W11201" s="505"/>
    </row>
    <row r="11202" spans="19:23" ht="12">
      <c r="S11202" s="505"/>
      <c r="T11202" s="505"/>
      <c r="U11202" s="505"/>
      <c r="V11202" s="505"/>
      <c r="W11202" s="505"/>
    </row>
    <row r="11203" spans="19:23" ht="12">
      <c r="S11203" s="505"/>
      <c r="T11203" s="505"/>
      <c r="U11203" s="505"/>
      <c r="V11203" s="505"/>
      <c r="W11203" s="505"/>
    </row>
    <row r="11204" spans="19:23" ht="12">
      <c r="S11204" s="505"/>
      <c r="T11204" s="505"/>
      <c r="U11204" s="505"/>
      <c r="V11204" s="505"/>
      <c r="W11204" s="505"/>
    </row>
    <row r="11205" spans="19:23" ht="12">
      <c r="S11205" s="505"/>
      <c r="T11205" s="505"/>
      <c r="U11205" s="505"/>
      <c r="V11205" s="505"/>
      <c r="W11205" s="505"/>
    </row>
    <row r="11206" spans="19:23" ht="12">
      <c r="S11206" s="505"/>
      <c r="T11206" s="505"/>
      <c r="U11206" s="505"/>
      <c r="V11206" s="505"/>
      <c r="W11206" s="505"/>
    </row>
    <row r="11207" spans="19:23" ht="12">
      <c r="S11207" s="505"/>
      <c r="T11207" s="505"/>
      <c r="U11207" s="505"/>
      <c r="V11207" s="505"/>
      <c r="W11207" s="505"/>
    </row>
    <row r="11208" spans="19:23" ht="12">
      <c r="S11208" s="505"/>
      <c r="T11208" s="505"/>
      <c r="U11208" s="505"/>
      <c r="V11208" s="505"/>
      <c r="W11208" s="505"/>
    </row>
    <row r="11209" spans="19:23" ht="12">
      <c r="S11209" s="505"/>
      <c r="T11209" s="505"/>
      <c r="U11209" s="505"/>
      <c r="V11209" s="505"/>
      <c r="W11209" s="505"/>
    </row>
    <row r="11210" spans="19:23" ht="12">
      <c r="S11210" s="505"/>
      <c r="T11210" s="505"/>
      <c r="U11210" s="505"/>
      <c r="V11210" s="505"/>
      <c r="W11210" s="505"/>
    </row>
    <row r="11211" spans="19:23" ht="12">
      <c r="S11211" s="505"/>
      <c r="T11211" s="505"/>
      <c r="U11211" s="505"/>
      <c r="V11211" s="505"/>
      <c r="W11211" s="505"/>
    </row>
    <row r="11212" spans="19:23" ht="12">
      <c r="S11212" s="505"/>
      <c r="T11212" s="505"/>
      <c r="U11212" s="505"/>
      <c r="V11212" s="505"/>
      <c r="W11212" s="505"/>
    </row>
    <row r="11213" spans="19:23" ht="12">
      <c r="S11213" s="505"/>
      <c r="T11213" s="505"/>
      <c r="U11213" s="505"/>
      <c r="V11213" s="505"/>
      <c r="W11213" s="505"/>
    </row>
    <row r="11214" spans="19:23" ht="12">
      <c r="S11214" s="505"/>
      <c r="T11214" s="505"/>
      <c r="U11214" s="505"/>
      <c r="V11214" s="505"/>
      <c r="W11214" s="505"/>
    </row>
    <row r="11215" spans="19:23" ht="12">
      <c r="S11215" s="505"/>
      <c r="T11215" s="505"/>
      <c r="U11215" s="505"/>
      <c r="V11215" s="505"/>
      <c r="W11215" s="505"/>
    </row>
    <row r="11216" spans="19:23" ht="12">
      <c r="S11216" s="505"/>
      <c r="T11216" s="505"/>
      <c r="U11216" s="505"/>
      <c r="V11216" s="505"/>
      <c r="W11216" s="505"/>
    </row>
    <row r="11217" spans="19:23" ht="12">
      <c r="S11217" s="505"/>
      <c r="T11217" s="505"/>
      <c r="U11217" s="505"/>
      <c r="V11217" s="505"/>
      <c r="W11217" s="505"/>
    </row>
    <row r="11218" spans="19:23" ht="12">
      <c r="S11218" s="505"/>
      <c r="T11218" s="505"/>
      <c r="U11218" s="505"/>
      <c r="V11218" s="505"/>
      <c r="W11218" s="505"/>
    </row>
    <row r="11219" spans="19:23" ht="12">
      <c r="S11219" s="505"/>
      <c r="T11219" s="505"/>
      <c r="U11219" s="505"/>
      <c r="V11219" s="505"/>
      <c r="W11219" s="505"/>
    </row>
    <row r="11220" spans="19:23" ht="12">
      <c r="S11220" s="505"/>
      <c r="T11220" s="505"/>
      <c r="U11220" s="505"/>
      <c r="V11220" s="505"/>
      <c r="W11220" s="505"/>
    </row>
    <row r="11221" spans="19:23" ht="12">
      <c r="S11221" s="505"/>
      <c r="T11221" s="505"/>
      <c r="U11221" s="505"/>
      <c r="V11221" s="505"/>
      <c r="W11221" s="505"/>
    </row>
    <row r="11222" spans="19:23" ht="12">
      <c r="S11222" s="505"/>
      <c r="T11222" s="505"/>
      <c r="U11222" s="505"/>
      <c r="V11222" s="505"/>
      <c r="W11222" s="505"/>
    </row>
    <row r="11223" spans="19:23" ht="12">
      <c r="S11223" s="505"/>
      <c r="T11223" s="505"/>
      <c r="U11223" s="505"/>
      <c r="V11223" s="505"/>
      <c r="W11223" s="505"/>
    </row>
    <row r="11224" spans="19:23" ht="12">
      <c r="S11224" s="505"/>
      <c r="T11224" s="505"/>
      <c r="U11224" s="505"/>
      <c r="V11224" s="505"/>
      <c r="W11224" s="505"/>
    </row>
    <row r="11225" spans="19:23" ht="12">
      <c r="S11225" s="505"/>
      <c r="T11225" s="505"/>
      <c r="U11225" s="505"/>
      <c r="V11225" s="505"/>
      <c r="W11225" s="505"/>
    </row>
    <row r="11226" spans="19:23" ht="12">
      <c r="S11226" s="505"/>
      <c r="T11226" s="505"/>
      <c r="U11226" s="505"/>
      <c r="V11226" s="505"/>
      <c r="W11226" s="505"/>
    </row>
    <row r="11227" spans="19:23" ht="12">
      <c r="S11227" s="505"/>
      <c r="T11227" s="505"/>
      <c r="U11227" s="505"/>
      <c r="V11227" s="505"/>
      <c r="W11227" s="505"/>
    </row>
    <row r="11228" spans="19:23" ht="12">
      <c r="S11228" s="505"/>
      <c r="T11228" s="505"/>
      <c r="U11228" s="505"/>
      <c r="V11228" s="505"/>
      <c r="W11228" s="505"/>
    </row>
    <row r="11229" spans="19:23" ht="12">
      <c r="S11229" s="505"/>
      <c r="T11229" s="505"/>
      <c r="U11229" s="505"/>
      <c r="V11229" s="505"/>
      <c r="W11229" s="505"/>
    </row>
    <row r="11230" spans="19:23" ht="12">
      <c r="S11230" s="505"/>
      <c r="T11230" s="505"/>
      <c r="U11230" s="505"/>
      <c r="V11230" s="505"/>
      <c r="W11230" s="505"/>
    </row>
    <row r="11231" spans="19:23" ht="12">
      <c r="S11231" s="505"/>
      <c r="T11231" s="505"/>
      <c r="U11231" s="505"/>
      <c r="V11231" s="505"/>
      <c r="W11231" s="505"/>
    </row>
    <row r="11232" spans="19:23" ht="12">
      <c r="S11232" s="505"/>
      <c r="T11232" s="505"/>
      <c r="U11232" s="505"/>
      <c r="V11232" s="505"/>
      <c r="W11232" s="505"/>
    </row>
    <row r="11233" spans="19:23" ht="12">
      <c r="S11233" s="505"/>
      <c r="T11233" s="505"/>
      <c r="U11233" s="505"/>
      <c r="V11233" s="505"/>
      <c r="W11233" s="505"/>
    </row>
    <row r="11234" spans="19:23" ht="12">
      <c r="S11234" s="505"/>
      <c r="T11234" s="505"/>
      <c r="U11234" s="505"/>
      <c r="V11234" s="505"/>
      <c r="W11234" s="505"/>
    </row>
    <row r="11235" spans="19:23" ht="12">
      <c r="S11235" s="505"/>
      <c r="T11235" s="505"/>
      <c r="U11235" s="505"/>
      <c r="V11235" s="505"/>
      <c r="W11235" s="505"/>
    </row>
    <row r="11236" spans="19:23" ht="12">
      <c r="S11236" s="505"/>
      <c r="T11236" s="505"/>
      <c r="U11236" s="505"/>
      <c r="V11236" s="505"/>
      <c r="W11236" s="505"/>
    </row>
    <row r="11237" spans="19:23" ht="12">
      <c r="S11237" s="505"/>
      <c r="T11237" s="505"/>
      <c r="U11237" s="505"/>
      <c r="V11237" s="505"/>
      <c r="W11237" s="505"/>
    </row>
    <row r="11238" spans="19:23" ht="12">
      <c r="S11238" s="505"/>
      <c r="T11238" s="505"/>
      <c r="U11238" s="505"/>
      <c r="V11238" s="505"/>
      <c r="W11238" s="505"/>
    </row>
    <row r="11239" spans="19:23" ht="12">
      <c r="S11239" s="505"/>
      <c r="T11239" s="505"/>
      <c r="U11239" s="505"/>
      <c r="V11239" s="505"/>
      <c r="W11239" s="505"/>
    </row>
    <row r="11240" spans="19:23" ht="12">
      <c r="S11240" s="505"/>
      <c r="T11240" s="505"/>
      <c r="U11240" s="505"/>
      <c r="V11240" s="505"/>
      <c r="W11240" s="505"/>
    </row>
    <row r="11241" spans="19:23" ht="12">
      <c r="S11241" s="505"/>
      <c r="T11241" s="505"/>
      <c r="U11241" s="505"/>
      <c r="V11241" s="505"/>
      <c r="W11241" s="505"/>
    </row>
    <row r="11242" spans="19:23" ht="12">
      <c r="S11242" s="505"/>
      <c r="T11242" s="505"/>
      <c r="U11242" s="505"/>
      <c r="V11242" s="505"/>
      <c r="W11242" s="505"/>
    </row>
    <row r="11243" spans="19:23" ht="12">
      <c r="S11243" s="505"/>
      <c r="T11243" s="505"/>
      <c r="U11243" s="505"/>
      <c r="V11243" s="505"/>
      <c r="W11243" s="505"/>
    </row>
    <row r="11244" spans="19:23" ht="12">
      <c r="S11244" s="505"/>
      <c r="T11244" s="505"/>
      <c r="U11244" s="505"/>
      <c r="V11244" s="505"/>
      <c r="W11244" s="505"/>
    </row>
    <row r="11245" spans="19:23" ht="12">
      <c r="S11245" s="505"/>
      <c r="T11245" s="505"/>
      <c r="U11245" s="505"/>
      <c r="V11245" s="505"/>
      <c r="W11245" s="505"/>
    </row>
    <row r="11246" spans="19:23" ht="12">
      <c r="S11246" s="505"/>
      <c r="T11246" s="505"/>
      <c r="U11246" s="505"/>
      <c r="V11246" s="505"/>
      <c r="W11246" s="505"/>
    </row>
    <row r="11247" spans="19:23" ht="12">
      <c r="S11247" s="505"/>
      <c r="T11247" s="505"/>
      <c r="U11247" s="505"/>
      <c r="V11247" s="505"/>
      <c r="W11247" s="505"/>
    </row>
    <row r="11248" spans="19:23" ht="12">
      <c r="S11248" s="505"/>
      <c r="T11248" s="505"/>
      <c r="U11248" s="505"/>
      <c r="V11248" s="505"/>
      <c r="W11248" s="505"/>
    </row>
    <row r="11249" spans="19:23" ht="12">
      <c r="S11249" s="505"/>
      <c r="T11249" s="505"/>
      <c r="U11249" s="505"/>
      <c r="V11249" s="505"/>
      <c r="W11249" s="505"/>
    </row>
    <row r="11250" spans="19:23" ht="12">
      <c r="S11250" s="505"/>
      <c r="T11250" s="505"/>
      <c r="U11250" s="505"/>
      <c r="V11250" s="505"/>
      <c r="W11250" s="505"/>
    </row>
    <row r="11251" spans="19:23" ht="12">
      <c r="S11251" s="505"/>
      <c r="T11251" s="505"/>
      <c r="U11251" s="505"/>
      <c r="V11251" s="505"/>
      <c r="W11251" s="505"/>
    </row>
    <row r="11252" spans="19:23" ht="12">
      <c r="S11252" s="505"/>
      <c r="T11252" s="505"/>
      <c r="U11252" s="505"/>
      <c r="V11252" s="505"/>
      <c r="W11252" s="505"/>
    </row>
    <row r="11253" spans="19:23" ht="12">
      <c r="S11253" s="505"/>
      <c r="T11253" s="505"/>
      <c r="U11253" s="505"/>
      <c r="V11253" s="505"/>
      <c r="W11253" s="505"/>
    </row>
    <row r="11254" spans="19:23" ht="12">
      <c r="S11254" s="505"/>
      <c r="T11254" s="505"/>
      <c r="U11254" s="505"/>
      <c r="V11254" s="505"/>
      <c r="W11254" s="505"/>
    </row>
    <row r="11255" spans="19:23" ht="12">
      <c r="S11255" s="505"/>
      <c r="T11255" s="505"/>
      <c r="U11255" s="505"/>
      <c r="V11255" s="505"/>
      <c r="W11255" s="505"/>
    </row>
    <row r="11256" spans="19:23" ht="12">
      <c r="S11256" s="505"/>
      <c r="T11256" s="505"/>
      <c r="U11256" s="505"/>
      <c r="V11256" s="505"/>
      <c r="W11256" s="505"/>
    </row>
    <row r="11257" spans="19:23" ht="12">
      <c r="S11257" s="505"/>
      <c r="T11257" s="505"/>
      <c r="U11257" s="505"/>
      <c r="V11257" s="505"/>
      <c r="W11257" s="505"/>
    </row>
    <row r="11258" spans="19:23" ht="12">
      <c r="S11258" s="505"/>
      <c r="T11258" s="505"/>
      <c r="U11258" s="505"/>
      <c r="V11258" s="505"/>
      <c r="W11258" s="505"/>
    </row>
    <row r="11259" spans="19:23" ht="12">
      <c r="S11259" s="505"/>
      <c r="T11259" s="505"/>
      <c r="U11259" s="505"/>
      <c r="V11259" s="505"/>
      <c r="W11259" s="505"/>
    </row>
    <row r="11260" spans="19:23" ht="12">
      <c r="S11260" s="505"/>
      <c r="T11260" s="505"/>
      <c r="U11260" s="505"/>
      <c r="V11260" s="505"/>
      <c r="W11260" s="505"/>
    </row>
    <row r="11261" spans="19:23" ht="12">
      <c r="S11261" s="505"/>
      <c r="T11261" s="505"/>
      <c r="U11261" s="505"/>
      <c r="V11261" s="505"/>
      <c r="W11261" s="505"/>
    </row>
    <row r="11262" spans="19:23" ht="12">
      <c r="S11262" s="505"/>
      <c r="T11262" s="505"/>
      <c r="U11262" s="505"/>
      <c r="V11262" s="505"/>
      <c r="W11262" s="505"/>
    </row>
    <row r="11263" spans="19:23" ht="12">
      <c r="S11263" s="505"/>
      <c r="T11263" s="505"/>
      <c r="U11263" s="505"/>
      <c r="V11263" s="505"/>
      <c r="W11263" s="505"/>
    </row>
    <row r="11264" spans="19:23" ht="12">
      <c r="S11264" s="505"/>
      <c r="T11264" s="505"/>
      <c r="U11264" s="505"/>
      <c r="V11264" s="505"/>
      <c r="W11264" s="505"/>
    </row>
    <row r="11265" spans="19:23" ht="12">
      <c r="S11265" s="505"/>
      <c r="T11265" s="505"/>
      <c r="U11265" s="505"/>
      <c r="V11265" s="505"/>
      <c r="W11265" s="505"/>
    </row>
    <row r="11266" spans="19:23" ht="12">
      <c r="S11266" s="505"/>
      <c r="T11266" s="505"/>
      <c r="U11266" s="505"/>
      <c r="V11266" s="505"/>
      <c r="W11266" s="505"/>
    </row>
    <row r="11267" spans="19:23" ht="12">
      <c r="S11267" s="505"/>
      <c r="T11267" s="505"/>
      <c r="U11267" s="505"/>
      <c r="V11267" s="505"/>
      <c r="W11267" s="505"/>
    </row>
    <row r="11268" spans="19:23" ht="12">
      <c r="S11268" s="505"/>
      <c r="T11268" s="505"/>
      <c r="U11268" s="505"/>
      <c r="V11268" s="505"/>
      <c r="W11268" s="505"/>
    </row>
    <row r="11269" spans="19:23" ht="12">
      <c r="S11269" s="505"/>
      <c r="T11269" s="505"/>
      <c r="U11269" s="505"/>
      <c r="V11269" s="505"/>
      <c r="W11269" s="505"/>
    </row>
    <row r="11270" spans="19:23" ht="12">
      <c r="S11270" s="505"/>
      <c r="T11270" s="505"/>
      <c r="U11270" s="505"/>
      <c r="V11270" s="505"/>
      <c r="W11270" s="505"/>
    </row>
    <row r="11271" spans="19:23" ht="12">
      <c r="S11271" s="505"/>
      <c r="T11271" s="505"/>
      <c r="U11271" s="505"/>
      <c r="V11271" s="505"/>
      <c r="W11271" s="505"/>
    </row>
    <row r="11272" spans="19:23" ht="12">
      <c r="S11272" s="505"/>
      <c r="T11272" s="505"/>
      <c r="U11272" s="505"/>
      <c r="V11272" s="505"/>
      <c r="W11272" s="505"/>
    </row>
    <row r="11273" spans="19:23" ht="12">
      <c r="S11273" s="505"/>
      <c r="T11273" s="505"/>
      <c r="U11273" s="505"/>
      <c r="V11273" s="505"/>
      <c r="W11273" s="505"/>
    </row>
    <row r="11274" spans="19:23" ht="12">
      <c r="S11274" s="505"/>
      <c r="T11274" s="505"/>
      <c r="U11274" s="505"/>
      <c r="V11274" s="505"/>
      <c r="W11274" s="505"/>
    </row>
    <row r="11275" spans="19:23" ht="12">
      <c r="S11275" s="505"/>
      <c r="T11275" s="505"/>
      <c r="U11275" s="505"/>
      <c r="V11275" s="505"/>
      <c r="W11275" s="505"/>
    </row>
    <row r="11276" spans="19:23" ht="12">
      <c r="S11276" s="505"/>
      <c r="T11276" s="505"/>
      <c r="U11276" s="505"/>
      <c r="V11276" s="505"/>
      <c r="W11276" s="505"/>
    </row>
    <row r="11277" spans="19:23" ht="12">
      <c r="S11277" s="505"/>
      <c r="T11277" s="505"/>
      <c r="U11277" s="505"/>
      <c r="V11277" s="505"/>
      <c r="W11277" s="505"/>
    </row>
    <row r="11278" spans="19:23" ht="12">
      <c r="S11278" s="505"/>
      <c r="T11278" s="505"/>
      <c r="U11278" s="505"/>
      <c r="V11278" s="505"/>
      <c r="W11278" s="505"/>
    </row>
    <row r="11279" spans="19:23" ht="12">
      <c r="S11279" s="505"/>
      <c r="T11279" s="505"/>
      <c r="U11279" s="505"/>
      <c r="V11279" s="505"/>
      <c r="W11279" s="505"/>
    </row>
    <row r="11280" spans="19:23" ht="12">
      <c r="S11280" s="505"/>
      <c r="T11280" s="505"/>
      <c r="U11280" s="505"/>
      <c r="V11280" s="505"/>
      <c r="W11280" s="505"/>
    </row>
    <row r="11281" spans="19:23" ht="12">
      <c r="S11281" s="505"/>
      <c r="T11281" s="505"/>
      <c r="U11281" s="505"/>
      <c r="V11281" s="505"/>
      <c r="W11281" s="505"/>
    </row>
    <row r="11282" spans="19:23" ht="12">
      <c r="S11282" s="505"/>
      <c r="T11282" s="505"/>
      <c r="U11282" s="505"/>
      <c r="V11282" s="505"/>
      <c r="W11282" s="505"/>
    </row>
    <row r="11283" spans="19:23" ht="12">
      <c r="S11283" s="505"/>
      <c r="T11283" s="505"/>
      <c r="U11283" s="505"/>
      <c r="V11283" s="505"/>
      <c r="W11283" s="505"/>
    </row>
    <row r="11284" spans="19:23" ht="12">
      <c r="S11284" s="505"/>
      <c r="T11284" s="505"/>
      <c r="U11284" s="505"/>
      <c r="V11284" s="505"/>
      <c r="W11284" s="505"/>
    </row>
    <row r="11285" spans="19:23" ht="12">
      <c r="S11285" s="505"/>
      <c r="T11285" s="505"/>
      <c r="U11285" s="505"/>
      <c r="V11285" s="505"/>
      <c r="W11285" s="505"/>
    </row>
    <row r="11286" spans="19:23" ht="12">
      <c r="S11286" s="505"/>
      <c r="T11286" s="505"/>
      <c r="U11286" s="505"/>
      <c r="V11286" s="505"/>
      <c r="W11286" s="505"/>
    </row>
    <row r="11287" spans="19:23" ht="12">
      <c r="S11287" s="505"/>
      <c r="T11287" s="505"/>
      <c r="U11287" s="505"/>
      <c r="V11287" s="505"/>
      <c r="W11287" s="505"/>
    </row>
    <row r="11288" spans="19:23" ht="12">
      <c r="S11288" s="505"/>
      <c r="T11288" s="505"/>
      <c r="U11288" s="505"/>
      <c r="V11288" s="505"/>
      <c r="W11288" s="505"/>
    </row>
    <row r="11289" spans="19:23" ht="12">
      <c r="S11289" s="505"/>
      <c r="T11289" s="505"/>
      <c r="U11289" s="505"/>
      <c r="V11289" s="505"/>
      <c r="W11289" s="505"/>
    </row>
    <row r="11290" spans="19:23" ht="12">
      <c r="S11290" s="505"/>
      <c r="T11290" s="505"/>
      <c r="U11290" s="505"/>
      <c r="V11290" s="505"/>
      <c r="W11290" s="505"/>
    </row>
    <row r="11291" spans="19:23" ht="12">
      <c r="S11291" s="505"/>
      <c r="T11291" s="505"/>
      <c r="U11291" s="505"/>
      <c r="V11291" s="505"/>
      <c r="W11291" s="505"/>
    </row>
    <row r="11292" spans="19:23" ht="12">
      <c r="S11292" s="505"/>
      <c r="T11292" s="505"/>
      <c r="U11292" s="505"/>
      <c r="V11292" s="505"/>
      <c r="W11292" s="505"/>
    </row>
    <row r="11293" spans="19:23" ht="12">
      <c r="S11293" s="505"/>
      <c r="T11293" s="505"/>
      <c r="U11293" s="505"/>
      <c r="V11293" s="505"/>
      <c r="W11293" s="505"/>
    </row>
    <row r="11294" spans="19:23" ht="12">
      <c r="S11294" s="505"/>
      <c r="T11294" s="505"/>
      <c r="U11294" s="505"/>
      <c r="V11294" s="505"/>
      <c r="W11294" s="505"/>
    </row>
    <row r="11295" spans="19:23" ht="12">
      <c r="S11295" s="505"/>
      <c r="T11295" s="505"/>
      <c r="U11295" s="505"/>
      <c r="V11295" s="505"/>
      <c r="W11295" s="505"/>
    </row>
    <row r="11296" spans="19:23" ht="12">
      <c r="S11296" s="505"/>
      <c r="T11296" s="505"/>
      <c r="U11296" s="505"/>
      <c r="V11296" s="505"/>
      <c r="W11296" s="505"/>
    </row>
    <row r="11297" spans="19:23" ht="12">
      <c r="S11297" s="505"/>
      <c r="T11297" s="505"/>
      <c r="U11297" s="505"/>
      <c r="V11297" s="505"/>
      <c r="W11297" s="505"/>
    </row>
    <row r="11298" spans="19:23" ht="12">
      <c r="S11298" s="505"/>
      <c r="T11298" s="505"/>
      <c r="U11298" s="505"/>
      <c r="V11298" s="505"/>
      <c r="W11298" s="505"/>
    </row>
    <row r="11299" spans="19:23" ht="12">
      <c r="S11299" s="505"/>
      <c r="T11299" s="505"/>
      <c r="U11299" s="505"/>
      <c r="V11299" s="505"/>
      <c r="W11299" s="505"/>
    </row>
    <row r="11300" spans="19:23" ht="12">
      <c r="S11300" s="505"/>
      <c r="T11300" s="505"/>
      <c r="U11300" s="505"/>
      <c r="V11300" s="505"/>
      <c r="W11300" s="505"/>
    </row>
    <row r="11301" spans="19:23" ht="12">
      <c r="S11301" s="505"/>
      <c r="T11301" s="505"/>
      <c r="U11301" s="505"/>
      <c r="V11301" s="505"/>
      <c r="W11301" s="505"/>
    </row>
    <row r="11302" spans="19:23" ht="12">
      <c r="S11302" s="505"/>
      <c r="T11302" s="505"/>
      <c r="U11302" s="505"/>
      <c r="V11302" s="505"/>
      <c r="W11302" s="505"/>
    </row>
    <row r="11303" spans="19:23" ht="12">
      <c r="S11303" s="505"/>
      <c r="T11303" s="505"/>
      <c r="U11303" s="505"/>
      <c r="V11303" s="505"/>
      <c r="W11303" s="505"/>
    </row>
    <row r="11304" spans="19:23" ht="12">
      <c r="S11304" s="505"/>
      <c r="T11304" s="505"/>
      <c r="U11304" s="505"/>
      <c r="V11304" s="505"/>
      <c r="W11304" s="505"/>
    </row>
    <row r="11305" spans="19:23" ht="12">
      <c r="S11305" s="505"/>
      <c r="T11305" s="505"/>
      <c r="U11305" s="505"/>
      <c r="V11305" s="505"/>
      <c r="W11305" s="505"/>
    </row>
    <row r="11306" spans="19:23" ht="12">
      <c r="S11306" s="505"/>
      <c r="T11306" s="505"/>
      <c r="U11306" s="505"/>
      <c r="V11306" s="505"/>
      <c r="W11306" s="505"/>
    </row>
    <row r="11307" spans="19:23" ht="12">
      <c r="S11307" s="505"/>
      <c r="T11307" s="505"/>
      <c r="U11307" s="505"/>
      <c r="V11307" s="505"/>
      <c r="W11307" s="505"/>
    </row>
    <row r="11308" spans="19:23" ht="12">
      <c r="S11308" s="505"/>
      <c r="T11308" s="505"/>
      <c r="U11308" s="505"/>
      <c r="V11308" s="505"/>
      <c r="W11308" s="505"/>
    </row>
    <row r="11309" spans="19:23" ht="12">
      <c r="S11309" s="505"/>
      <c r="T11309" s="505"/>
      <c r="U11309" s="505"/>
      <c r="V11309" s="505"/>
      <c r="W11309" s="505"/>
    </row>
    <row r="11310" spans="19:23" ht="12">
      <c r="S11310" s="505"/>
      <c r="T11310" s="505"/>
      <c r="U11310" s="505"/>
      <c r="V11310" s="505"/>
      <c r="W11310" s="505"/>
    </row>
    <row r="11311" spans="19:23" ht="12">
      <c r="S11311" s="505"/>
      <c r="T11311" s="505"/>
      <c r="U11311" s="505"/>
      <c r="V11311" s="505"/>
      <c r="W11311" s="505"/>
    </row>
    <row r="11312" spans="19:23" ht="12">
      <c r="S11312" s="505"/>
      <c r="T11312" s="505"/>
      <c r="U11312" s="505"/>
      <c r="V11312" s="505"/>
      <c r="W11312" s="505"/>
    </row>
    <row r="11313" spans="19:23" ht="12">
      <c r="S11313" s="505"/>
      <c r="T11313" s="505"/>
      <c r="U11313" s="505"/>
      <c r="V11313" s="505"/>
      <c r="W11313" s="505"/>
    </row>
    <row r="11314" spans="19:23" ht="12">
      <c r="S11314" s="505"/>
      <c r="T11314" s="505"/>
      <c r="U11314" s="505"/>
      <c r="V11314" s="505"/>
      <c r="W11314" s="505"/>
    </row>
    <row r="11315" spans="19:23" ht="12">
      <c r="S11315" s="505"/>
      <c r="T11315" s="505"/>
      <c r="U11315" s="505"/>
      <c r="V11315" s="505"/>
      <c r="W11315" s="505"/>
    </row>
    <row r="11316" spans="19:23" ht="12">
      <c r="S11316" s="505"/>
      <c r="T11316" s="505"/>
      <c r="U11316" s="505"/>
      <c r="V11316" s="505"/>
      <c r="W11316" s="505"/>
    </row>
    <row r="11317" spans="19:23" ht="12">
      <c r="S11317" s="505"/>
      <c r="T11317" s="505"/>
      <c r="U11317" s="505"/>
      <c r="V11317" s="505"/>
      <c r="W11317" s="505"/>
    </row>
    <row r="11318" spans="19:23" ht="12">
      <c r="S11318" s="505"/>
      <c r="T11318" s="505"/>
      <c r="U11318" s="505"/>
      <c r="V11318" s="505"/>
      <c r="W11318" s="505"/>
    </row>
    <row r="11319" spans="19:23" ht="12">
      <c r="S11319" s="505"/>
      <c r="T11319" s="505"/>
      <c r="U11319" s="505"/>
      <c r="V11319" s="505"/>
      <c r="W11319" s="505"/>
    </row>
    <row r="11320" spans="19:23" ht="12">
      <c r="S11320" s="505"/>
      <c r="T11320" s="505"/>
      <c r="U11320" s="505"/>
      <c r="V11320" s="505"/>
      <c r="W11320" s="505"/>
    </row>
    <row r="11321" spans="19:23" ht="12">
      <c r="S11321" s="505"/>
      <c r="T11321" s="505"/>
      <c r="U11321" s="505"/>
      <c r="V11321" s="505"/>
      <c r="W11321" s="505"/>
    </row>
    <row r="11322" spans="19:23" ht="12">
      <c r="S11322" s="505"/>
      <c r="T11322" s="505"/>
      <c r="U11322" s="505"/>
      <c r="V11322" s="505"/>
      <c r="W11322" s="505"/>
    </row>
    <row r="11323" spans="19:23" ht="12">
      <c r="S11323" s="505"/>
      <c r="T11323" s="505"/>
      <c r="U11323" s="505"/>
      <c r="V11323" s="505"/>
      <c r="W11323" s="505"/>
    </row>
    <row r="11324" spans="19:23" ht="12">
      <c r="S11324" s="505"/>
      <c r="T11324" s="505"/>
      <c r="U11324" s="505"/>
      <c r="V11324" s="505"/>
      <c r="W11324" s="505"/>
    </row>
    <row r="11325" spans="19:23" ht="12">
      <c r="S11325" s="505"/>
      <c r="T11325" s="505"/>
      <c r="U11325" s="505"/>
      <c r="V11325" s="505"/>
      <c r="W11325" s="505"/>
    </row>
    <row r="11326" spans="19:23" ht="12">
      <c r="S11326" s="505"/>
      <c r="T11326" s="505"/>
      <c r="U11326" s="505"/>
      <c r="V11326" s="505"/>
      <c r="W11326" s="505"/>
    </row>
    <row r="11327" spans="19:23" ht="12">
      <c r="S11327" s="505"/>
      <c r="T11327" s="505"/>
      <c r="U11327" s="505"/>
      <c r="V11327" s="505"/>
      <c r="W11327" s="505"/>
    </row>
    <row r="11328" spans="19:23" ht="12">
      <c r="S11328" s="505"/>
      <c r="T11328" s="505"/>
      <c r="U11328" s="505"/>
      <c r="V11328" s="505"/>
      <c r="W11328" s="505"/>
    </row>
    <row r="11329" spans="19:23" ht="12">
      <c r="S11329" s="505"/>
      <c r="T11329" s="505"/>
      <c r="U11329" s="505"/>
      <c r="V11329" s="505"/>
      <c r="W11329" s="505"/>
    </row>
    <row r="11330" spans="19:23" ht="12">
      <c r="S11330" s="505"/>
      <c r="T11330" s="505"/>
      <c r="U11330" s="505"/>
      <c r="V11330" s="505"/>
      <c r="W11330" s="505"/>
    </row>
    <row r="11331" spans="19:23" ht="12">
      <c r="S11331" s="505"/>
      <c r="T11331" s="505"/>
      <c r="U11331" s="505"/>
      <c r="V11331" s="505"/>
      <c r="W11331" s="505"/>
    </row>
    <row r="11332" spans="19:23" ht="12">
      <c r="S11332" s="505"/>
      <c r="T11332" s="505"/>
      <c r="U11332" s="505"/>
      <c r="V11332" s="505"/>
      <c r="W11332" s="505"/>
    </row>
    <row r="11333" spans="19:23" ht="12">
      <c r="S11333" s="505"/>
      <c r="T11333" s="505"/>
      <c r="U11333" s="505"/>
      <c r="V11333" s="505"/>
      <c r="W11333" s="505"/>
    </row>
    <row r="11334" spans="19:23" ht="12">
      <c r="S11334" s="505"/>
      <c r="T11334" s="505"/>
      <c r="U11334" s="505"/>
      <c r="V11334" s="505"/>
      <c r="W11334" s="505"/>
    </row>
    <row r="11335" spans="19:23" ht="12">
      <c r="S11335" s="505"/>
      <c r="T11335" s="505"/>
      <c r="U11335" s="505"/>
      <c r="V11335" s="505"/>
      <c r="W11335" s="505"/>
    </row>
    <row r="11336" spans="19:23" ht="12">
      <c r="S11336" s="505"/>
      <c r="T11336" s="505"/>
      <c r="U11336" s="505"/>
      <c r="V11336" s="505"/>
      <c r="W11336" s="505"/>
    </row>
    <row r="11337" spans="19:23" ht="12">
      <c r="S11337" s="505"/>
      <c r="T11337" s="505"/>
      <c r="U11337" s="505"/>
      <c r="V11337" s="505"/>
      <c r="W11337" s="505"/>
    </row>
    <row r="11338" spans="19:23" ht="12">
      <c r="S11338" s="505"/>
      <c r="T11338" s="505"/>
      <c r="U11338" s="505"/>
      <c r="V11338" s="505"/>
      <c r="W11338" s="505"/>
    </row>
    <row r="11339" spans="19:23" ht="12">
      <c r="S11339" s="505"/>
      <c r="T11339" s="505"/>
      <c r="U11339" s="505"/>
      <c r="V11339" s="505"/>
      <c r="W11339" s="505"/>
    </row>
    <row r="11340" spans="19:23" ht="12">
      <c r="S11340" s="505"/>
      <c r="T11340" s="505"/>
      <c r="U11340" s="505"/>
      <c r="V11340" s="505"/>
      <c r="W11340" s="505"/>
    </row>
    <row r="11341" spans="19:23" ht="12">
      <c r="S11341" s="505"/>
      <c r="T11341" s="505"/>
      <c r="U11341" s="505"/>
      <c r="V11341" s="505"/>
      <c r="W11341" s="505"/>
    </row>
    <row r="11342" spans="19:23" ht="12">
      <c r="S11342" s="505"/>
      <c r="T11342" s="505"/>
      <c r="U11342" s="505"/>
      <c r="V11342" s="505"/>
      <c r="W11342" s="505"/>
    </row>
    <row r="11343" spans="19:23" ht="12">
      <c r="S11343" s="505"/>
      <c r="T11343" s="505"/>
      <c r="U11343" s="505"/>
      <c r="V11343" s="505"/>
      <c r="W11343" s="505"/>
    </row>
    <row r="11344" spans="19:23" ht="12">
      <c r="S11344" s="505"/>
      <c r="T11344" s="505"/>
      <c r="U11344" s="505"/>
      <c r="V11344" s="505"/>
      <c r="W11344" s="505"/>
    </row>
    <row r="11345" spans="19:23" ht="12">
      <c r="S11345" s="505"/>
      <c r="T11345" s="505"/>
      <c r="U11345" s="505"/>
      <c r="V11345" s="505"/>
      <c r="W11345" s="505"/>
    </row>
    <row r="11346" spans="19:23" ht="12">
      <c r="S11346" s="505"/>
      <c r="T11346" s="505"/>
      <c r="U11346" s="505"/>
      <c r="V11346" s="505"/>
      <c r="W11346" s="505"/>
    </row>
    <row r="11347" spans="19:23" ht="12">
      <c r="S11347" s="505"/>
      <c r="T11347" s="505"/>
      <c r="U11347" s="505"/>
      <c r="V11347" s="505"/>
      <c r="W11347" s="505"/>
    </row>
    <row r="11348" spans="19:23" ht="12">
      <c r="S11348" s="505"/>
      <c r="T11348" s="505"/>
      <c r="U11348" s="505"/>
      <c r="V11348" s="505"/>
      <c r="W11348" s="505"/>
    </row>
    <row r="11349" spans="19:23" ht="12">
      <c r="S11349" s="505"/>
      <c r="T11349" s="505"/>
      <c r="U11349" s="505"/>
      <c r="V11349" s="505"/>
      <c r="W11349" s="505"/>
    </row>
    <row r="11350" spans="19:23" ht="12">
      <c r="S11350" s="505"/>
      <c r="T11350" s="505"/>
      <c r="U11350" s="505"/>
      <c r="V11350" s="505"/>
      <c r="W11350" s="505"/>
    </row>
    <row r="11351" spans="19:23" ht="12">
      <c r="S11351" s="505"/>
      <c r="T11351" s="505"/>
      <c r="U11351" s="505"/>
      <c r="V11351" s="505"/>
      <c r="W11351" s="505"/>
    </row>
    <row r="11352" spans="19:23" ht="12">
      <c r="S11352" s="505"/>
      <c r="T11352" s="505"/>
      <c r="U11352" s="505"/>
      <c r="V11352" s="505"/>
      <c r="W11352" s="505"/>
    </row>
    <row r="11353" spans="19:23" ht="12">
      <c r="S11353" s="505"/>
      <c r="T11353" s="505"/>
      <c r="U11353" s="505"/>
      <c r="V11353" s="505"/>
      <c r="W11353" s="505"/>
    </row>
    <row r="11354" spans="19:23" ht="12">
      <c r="S11354" s="505"/>
      <c r="T11354" s="505"/>
      <c r="U11354" s="505"/>
      <c r="V11354" s="505"/>
      <c r="W11354" s="505"/>
    </row>
    <row r="11355" spans="19:23" ht="12">
      <c r="S11355" s="505"/>
      <c r="T11355" s="505"/>
      <c r="U11355" s="505"/>
      <c r="V11355" s="505"/>
      <c r="W11355" s="505"/>
    </row>
    <row r="11356" spans="19:23" ht="12">
      <c r="S11356" s="505"/>
      <c r="T11356" s="505"/>
      <c r="U11356" s="505"/>
      <c r="V11356" s="505"/>
      <c r="W11356" s="505"/>
    </row>
    <row r="11357" spans="19:23" ht="12">
      <c r="S11357" s="505"/>
      <c r="T11357" s="505"/>
      <c r="U11357" s="505"/>
      <c r="V11357" s="505"/>
      <c r="W11357" s="505"/>
    </row>
    <row r="11358" spans="19:23" ht="12">
      <c r="S11358" s="505"/>
      <c r="T11358" s="505"/>
      <c r="U11358" s="505"/>
      <c r="V11358" s="505"/>
      <c r="W11358" s="505"/>
    </row>
    <row r="11359" spans="19:23" ht="12">
      <c r="S11359" s="505"/>
      <c r="T11359" s="505"/>
      <c r="U11359" s="505"/>
      <c r="V11359" s="505"/>
      <c r="W11359" s="505"/>
    </row>
    <row r="11360" spans="19:23" ht="12">
      <c r="S11360" s="505"/>
      <c r="T11360" s="505"/>
      <c r="U11360" s="505"/>
      <c r="V11360" s="505"/>
      <c r="W11360" s="505"/>
    </row>
    <row r="11361" spans="19:23" ht="12">
      <c r="S11361" s="505"/>
      <c r="T11361" s="505"/>
      <c r="U11361" s="505"/>
      <c r="V11361" s="505"/>
      <c r="W11361" s="505"/>
    </row>
    <row r="11362" spans="19:23" ht="12">
      <c r="S11362" s="505"/>
      <c r="T11362" s="505"/>
      <c r="U11362" s="505"/>
      <c r="V11362" s="505"/>
      <c r="W11362" s="505"/>
    </row>
    <row r="11363" spans="19:23" ht="12">
      <c r="S11363" s="505"/>
      <c r="T11363" s="505"/>
      <c r="U11363" s="505"/>
      <c r="V11363" s="505"/>
      <c r="W11363" s="505"/>
    </row>
    <row r="11364" spans="19:23" ht="12">
      <c r="S11364" s="505"/>
      <c r="T11364" s="505"/>
      <c r="U11364" s="505"/>
      <c r="V11364" s="505"/>
      <c r="W11364" s="505"/>
    </row>
    <row r="11365" spans="19:23" ht="12">
      <c r="S11365" s="505"/>
      <c r="T11365" s="505"/>
      <c r="U11365" s="505"/>
      <c r="V11365" s="505"/>
      <c r="W11365" s="505"/>
    </row>
    <row r="11366" spans="19:23" ht="12">
      <c r="S11366" s="505"/>
      <c r="T11366" s="505"/>
      <c r="U11366" s="505"/>
      <c r="V11366" s="505"/>
      <c r="W11366" s="505"/>
    </row>
    <row r="11367" spans="19:23" ht="12">
      <c r="S11367" s="505"/>
      <c r="T11367" s="505"/>
      <c r="U11367" s="505"/>
      <c r="V11367" s="505"/>
      <c r="W11367" s="505"/>
    </row>
    <row r="11368" spans="19:23" ht="12">
      <c r="S11368" s="505"/>
      <c r="T11368" s="505"/>
      <c r="U11368" s="505"/>
      <c r="V11368" s="505"/>
      <c r="W11368" s="505"/>
    </row>
    <row r="11369" spans="19:23" ht="12">
      <c r="S11369" s="505"/>
      <c r="T11369" s="505"/>
      <c r="U11369" s="505"/>
      <c r="V11369" s="505"/>
      <c r="W11369" s="505"/>
    </row>
    <row r="11370" spans="19:23" ht="12">
      <c r="S11370" s="505"/>
      <c r="T11370" s="505"/>
      <c r="U11370" s="505"/>
      <c r="V11370" s="505"/>
      <c r="W11370" s="505"/>
    </row>
    <row r="11371" spans="19:23" ht="12">
      <c r="S11371" s="505"/>
      <c r="T11371" s="505"/>
      <c r="U11371" s="505"/>
      <c r="V11371" s="505"/>
      <c r="W11371" s="505"/>
    </row>
    <row r="11372" spans="19:23" ht="12">
      <c r="S11372" s="505"/>
      <c r="T11372" s="505"/>
      <c r="U11372" s="505"/>
      <c r="V11372" s="505"/>
      <c r="W11372" s="505"/>
    </row>
    <row r="11373" spans="19:23" ht="12">
      <c r="S11373" s="505"/>
      <c r="T11373" s="505"/>
      <c r="U11373" s="505"/>
      <c r="V11373" s="505"/>
      <c r="W11373" s="505"/>
    </row>
    <row r="11374" spans="19:23" ht="12">
      <c r="S11374" s="505"/>
      <c r="T11374" s="505"/>
      <c r="U11374" s="505"/>
      <c r="V11374" s="505"/>
      <c r="W11374" s="505"/>
    </row>
    <row r="11375" spans="19:23" ht="12">
      <c r="S11375" s="505"/>
      <c r="T11375" s="505"/>
      <c r="U11375" s="505"/>
      <c r="V11375" s="505"/>
      <c r="W11375" s="505"/>
    </row>
    <row r="11376" spans="19:23" ht="12">
      <c r="S11376" s="505"/>
      <c r="T11376" s="505"/>
      <c r="U11376" s="505"/>
      <c r="V11376" s="505"/>
      <c r="W11376" s="505"/>
    </row>
    <row r="11377" spans="19:23" ht="12">
      <c r="S11377" s="505"/>
      <c r="T11377" s="505"/>
      <c r="U11377" s="505"/>
      <c r="V11377" s="505"/>
      <c r="W11377" s="505"/>
    </row>
    <row r="11378" spans="19:23" ht="12">
      <c r="S11378" s="505"/>
      <c r="T11378" s="505"/>
      <c r="U11378" s="505"/>
      <c r="V11378" s="505"/>
      <c r="W11378" s="505"/>
    </row>
    <row r="11379" spans="19:23" ht="12">
      <c r="S11379" s="505"/>
      <c r="T11379" s="505"/>
      <c r="U11379" s="505"/>
      <c r="V11379" s="505"/>
      <c r="W11379" s="505"/>
    </row>
    <row r="11380" spans="19:23" ht="12">
      <c r="S11380" s="505"/>
      <c r="T11380" s="505"/>
      <c r="U11380" s="505"/>
      <c r="V11380" s="505"/>
      <c r="W11380" s="505"/>
    </row>
    <row r="11381" spans="19:23" ht="12">
      <c r="S11381" s="505"/>
      <c r="T11381" s="505"/>
      <c r="U11381" s="505"/>
      <c r="V11381" s="505"/>
      <c r="W11381" s="505"/>
    </row>
    <row r="11382" spans="19:23" ht="12">
      <c r="S11382" s="505"/>
      <c r="T11382" s="505"/>
      <c r="U11382" s="505"/>
      <c r="V11382" s="505"/>
      <c r="W11382" s="505"/>
    </row>
    <row r="11383" spans="19:23" ht="12">
      <c r="S11383" s="505"/>
      <c r="T11383" s="505"/>
      <c r="U11383" s="505"/>
      <c r="V11383" s="505"/>
      <c r="W11383" s="505"/>
    </row>
    <row r="11384" spans="19:23" ht="12">
      <c r="S11384" s="505"/>
      <c r="T11384" s="505"/>
      <c r="U11384" s="505"/>
      <c r="V11384" s="505"/>
      <c r="W11384" s="505"/>
    </row>
    <row r="11385" spans="19:23" ht="12">
      <c r="S11385" s="505"/>
      <c r="T11385" s="505"/>
      <c r="U11385" s="505"/>
      <c r="V11385" s="505"/>
      <c r="W11385" s="505"/>
    </row>
    <row r="11386" spans="19:23" ht="12">
      <c r="S11386" s="505"/>
      <c r="T11386" s="505"/>
      <c r="U11386" s="505"/>
      <c r="V11386" s="505"/>
      <c r="W11386" s="505"/>
    </row>
    <row r="11387" spans="19:23" ht="12">
      <c r="S11387" s="505"/>
      <c r="T11387" s="505"/>
      <c r="U11387" s="505"/>
      <c r="V11387" s="505"/>
      <c r="W11387" s="505"/>
    </row>
    <row r="11388" spans="19:23" ht="12">
      <c r="S11388" s="505"/>
      <c r="T11388" s="505"/>
      <c r="U11388" s="505"/>
      <c r="V11388" s="505"/>
      <c r="W11388" s="505"/>
    </row>
    <row r="11389" spans="19:23" ht="12">
      <c r="S11389" s="505"/>
      <c r="T11389" s="505"/>
      <c r="U11389" s="505"/>
      <c r="V11389" s="505"/>
      <c r="W11389" s="505"/>
    </row>
    <row r="11390" spans="19:23" ht="12">
      <c r="S11390" s="505"/>
      <c r="T11390" s="505"/>
      <c r="U11390" s="505"/>
      <c r="V11390" s="505"/>
      <c r="W11390" s="505"/>
    </row>
    <row r="11391" spans="19:23" ht="12">
      <c r="S11391" s="505"/>
      <c r="T11391" s="505"/>
      <c r="U11391" s="505"/>
      <c r="V11391" s="505"/>
      <c r="W11391" s="505"/>
    </row>
    <row r="11392" spans="19:23" ht="12">
      <c r="S11392" s="505"/>
      <c r="T11392" s="505"/>
      <c r="U11392" s="505"/>
      <c r="V11392" s="505"/>
      <c r="W11392" s="505"/>
    </row>
    <row r="11393" spans="19:23" ht="12">
      <c r="S11393" s="505"/>
      <c r="T11393" s="505"/>
      <c r="U11393" s="505"/>
      <c r="V11393" s="505"/>
      <c r="W11393" s="505"/>
    </row>
    <row r="11394" spans="19:23" ht="12">
      <c r="S11394" s="505"/>
      <c r="T11394" s="505"/>
      <c r="U11394" s="505"/>
      <c r="V11394" s="505"/>
      <c r="W11394" s="505"/>
    </row>
    <row r="11395" spans="19:23" ht="12">
      <c r="S11395" s="505"/>
      <c r="T11395" s="505"/>
      <c r="U11395" s="505"/>
      <c r="V11395" s="505"/>
      <c r="W11395" s="505"/>
    </row>
    <row r="11396" spans="19:23" ht="12">
      <c r="S11396" s="505"/>
      <c r="T11396" s="505"/>
      <c r="U11396" s="505"/>
      <c r="V11396" s="505"/>
      <c r="W11396" s="505"/>
    </row>
    <row r="11397" spans="19:23" ht="12">
      <c r="S11397" s="505"/>
      <c r="T11397" s="505"/>
      <c r="U11397" s="505"/>
      <c r="V11397" s="505"/>
      <c r="W11397" s="505"/>
    </row>
    <row r="11398" spans="19:23" ht="12">
      <c r="S11398" s="505"/>
      <c r="T11398" s="505"/>
      <c r="U11398" s="505"/>
      <c r="V11398" s="505"/>
      <c r="W11398" s="505"/>
    </row>
    <row r="11399" spans="19:23" ht="12">
      <c r="S11399" s="505"/>
      <c r="T11399" s="505"/>
      <c r="U11399" s="505"/>
      <c r="V11399" s="505"/>
      <c r="W11399" s="505"/>
    </row>
    <row r="11400" spans="19:23" ht="12">
      <c r="S11400" s="505"/>
      <c r="T11400" s="505"/>
      <c r="U11400" s="505"/>
      <c r="V11400" s="505"/>
      <c r="W11400" s="505"/>
    </row>
    <row r="11401" spans="19:23" ht="12">
      <c r="S11401" s="505"/>
      <c r="T11401" s="505"/>
      <c r="U11401" s="505"/>
      <c r="V11401" s="505"/>
      <c r="W11401" s="505"/>
    </row>
    <row r="11402" spans="19:23" ht="12">
      <c r="S11402" s="505"/>
      <c r="T11402" s="505"/>
      <c r="U11402" s="505"/>
      <c r="V11402" s="505"/>
      <c r="W11402" s="505"/>
    </row>
    <row r="11403" spans="19:23" ht="12">
      <c r="S11403" s="505"/>
      <c r="T11403" s="505"/>
      <c r="U11403" s="505"/>
      <c r="V11403" s="505"/>
      <c r="W11403" s="505"/>
    </row>
    <row r="11404" spans="19:23" ht="12">
      <c r="S11404" s="505"/>
      <c r="T11404" s="505"/>
      <c r="U11404" s="505"/>
      <c r="V11404" s="505"/>
      <c r="W11404" s="505"/>
    </row>
    <row r="11405" spans="19:23" ht="12">
      <c r="S11405" s="505"/>
      <c r="T11405" s="505"/>
      <c r="U11405" s="505"/>
      <c r="V11405" s="505"/>
      <c r="W11405" s="505"/>
    </row>
    <row r="11406" spans="19:23" ht="12">
      <c r="S11406" s="505"/>
      <c r="T11406" s="505"/>
      <c r="U11406" s="505"/>
      <c r="V11406" s="505"/>
      <c r="W11406" s="505"/>
    </row>
    <row r="11407" spans="19:23" ht="12">
      <c r="S11407" s="505"/>
      <c r="T11407" s="505"/>
      <c r="U11407" s="505"/>
      <c r="V11407" s="505"/>
      <c r="W11407" s="505"/>
    </row>
    <row r="11408" spans="19:23" ht="12">
      <c r="S11408" s="505"/>
      <c r="T11408" s="505"/>
      <c r="U11408" s="505"/>
      <c r="V11408" s="505"/>
      <c r="W11408" s="505"/>
    </row>
    <row r="11409" spans="19:23" ht="12">
      <c r="S11409" s="505"/>
      <c r="T11409" s="505"/>
      <c r="U11409" s="505"/>
      <c r="V11409" s="505"/>
      <c r="W11409" s="505"/>
    </row>
    <row r="11410" spans="19:23" ht="12">
      <c r="S11410" s="505"/>
      <c r="T11410" s="505"/>
      <c r="U11410" s="505"/>
      <c r="V11410" s="505"/>
      <c r="W11410" s="505"/>
    </row>
    <row r="11411" spans="19:23" ht="12">
      <c r="S11411" s="505"/>
      <c r="T11411" s="505"/>
      <c r="U11411" s="505"/>
      <c r="V11411" s="505"/>
      <c r="W11411" s="505"/>
    </row>
    <row r="11412" spans="19:23" ht="12">
      <c r="S11412" s="505"/>
      <c r="T11412" s="505"/>
      <c r="U11412" s="505"/>
      <c r="V11412" s="505"/>
      <c r="W11412" s="505"/>
    </row>
    <row r="11413" spans="19:23" ht="12">
      <c r="S11413" s="505"/>
      <c r="T11413" s="505"/>
      <c r="U11413" s="505"/>
      <c r="V11413" s="505"/>
      <c r="W11413" s="505"/>
    </row>
    <row r="11414" spans="19:23" ht="12">
      <c r="S11414" s="505"/>
      <c r="T11414" s="505"/>
      <c r="U11414" s="505"/>
      <c r="V11414" s="505"/>
      <c r="W11414" s="505"/>
    </row>
    <row r="11415" spans="19:23" ht="12">
      <c r="S11415" s="505"/>
      <c r="T11415" s="505"/>
      <c r="U11415" s="505"/>
      <c r="V11415" s="505"/>
      <c r="W11415" s="505"/>
    </row>
    <row r="11416" spans="19:23" ht="12">
      <c r="S11416" s="505"/>
      <c r="T11416" s="505"/>
      <c r="U11416" s="505"/>
      <c r="V11416" s="505"/>
      <c r="W11416" s="505"/>
    </row>
    <row r="11417" spans="19:23" ht="12">
      <c r="S11417" s="505"/>
      <c r="T11417" s="505"/>
      <c r="U11417" s="505"/>
      <c r="V11417" s="505"/>
      <c r="W11417" s="505"/>
    </row>
    <row r="11418" spans="19:23" ht="12">
      <c r="S11418" s="505"/>
      <c r="T11418" s="505"/>
      <c r="U11418" s="505"/>
      <c r="V11418" s="505"/>
      <c r="W11418" s="505"/>
    </row>
    <row r="11419" spans="19:23" ht="12">
      <c r="S11419" s="505"/>
      <c r="T11419" s="505"/>
      <c r="U11419" s="505"/>
      <c r="V11419" s="505"/>
      <c r="W11419" s="505"/>
    </row>
    <row r="11420" spans="19:23" ht="12">
      <c r="S11420" s="505"/>
      <c r="T11420" s="505"/>
      <c r="U11420" s="505"/>
      <c r="V11420" s="505"/>
      <c r="W11420" s="505"/>
    </row>
    <row r="11421" spans="19:23" ht="12">
      <c r="S11421" s="505"/>
      <c r="T11421" s="505"/>
      <c r="U11421" s="505"/>
      <c r="V11421" s="505"/>
      <c r="W11421" s="505"/>
    </row>
    <row r="11422" spans="19:23" ht="12">
      <c r="S11422" s="505"/>
      <c r="T11422" s="505"/>
      <c r="U11422" s="505"/>
      <c r="V11422" s="505"/>
      <c r="W11422" s="505"/>
    </row>
    <row r="11423" spans="19:23" ht="12">
      <c r="S11423" s="505"/>
      <c r="T11423" s="505"/>
      <c r="U11423" s="505"/>
      <c r="V11423" s="505"/>
      <c r="W11423" s="505"/>
    </row>
    <row r="11424" spans="19:23" ht="12">
      <c r="S11424" s="505"/>
      <c r="T11424" s="505"/>
      <c r="U11424" s="505"/>
      <c r="V11424" s="505"/>
      <c r="W11424" s="505"/>
    </row>
    <row r="11425" spans="19:23" ht="12">
      <c r="S11425" s="505"/>
      <c r="T11425" s="505"/>
      <c r="U11425" s="505"/>
      <c r="V11425" s="505"/>
      <c r="W11425" s="505"/>
    </row>
    <row r="11426" spans="19:23" ht="12">
      <c r="S11426" s="505"/>
      <c r="T11426" s="505"/>
      <c r="U11426" s="505"/>
      <c r="V11426" s="505"/>
      <c r="W11426" s="505"/>
    </row>
    <row r="11427" spans="19:23" ht="12">
      <c r="S11427" s="505"/>
      <c r="T11427" s="505"/>
      <c r="U11427" s="505"/>
      <c r="V11427" s="505"/>
      <c r="W11427" s="505"/>
    </row>
    <row r="11428" spans="19:23" ht="12">
      <c r="S11428" s="505"/>
      <c r="T11428" s="505"/>
      <c r="U11428" s="505"/>
      <c r="V11428" s="505"/>
      <c r="W11428" s="505"/>
    </row>
    <row r="11429" spans="19:23" ht="12">
      <c r="S11429" s="505"/>
      <c r="T11429" s="505"/>
      <c r="U11429" s="505"/>
      <c r="V11429" s="505"/>
      <c r="W11429" s="505"/>
    </row>
    <row r="11430" spans="19:23" ht="12">
      <c r="S11430" s="505"/>
      <c r="T11430" s="505"/>
      <c r="U11430" s="505"/>
      <c r="V11430" s="505"/>
      <c r="W11430" s="505"/>
    </row>
    <row r="11431" spans="19:23" ht="12">
      <c r="S11431" s="505"/>
      <c r="T11431" s="505"/>
      <c r="U11431" s="505"/>
      <c r="V11431" s="505"/>
      <c r="W11431" s="505"/>
    </row>
    <row r="11432" spans="19:23" ht="12">
      <c r="S11432" s="505"/>
      <c r="T11432" s="505"/>
      <c r="U11432" s="505"/>
      <c r="V11432" s="505"/>
      <c r="W11432" s="505"/>
    </row>
    <row r="11433" spans="19:23" ht="12">
      <c r="S11433" s="505"/>
      <c r="T11433" s="505"/>
      <c r="U11433" s="505"/>
      <c r="V11433" s="505"/>
      <c r="W11433" s="505"/>
    </row>
    <row r="11434" spans="19:23" ht="12">
      <c r="S11434" s="505"/>
      <c r="T11434" s="505"/>
      <c r="U11434" s="505"/>
      <c r="V11434" s="505"/>
      <c r="W11434" s="505"/>
    </row>
    <row r="11435" spans="19:23" ht="12">
      <c r="S11435" s="505"/>
      <c r="T11435" s="505"/>
      <c r="U11435" s="505"/>
      <c r="V11435" s="505"/>
      <c r="W11435" s="505"/>
    </row>
    <row r="11436" spans="19:23" ht="12">
      <c r="S11436" s="505"/>
      <c r="T11436" s="505"/>
      <c r="U11436" s="505"/>
      <c r="V11436" s="505"/>
      <c r="W11436" s="505"/>
    </row>
    <row r="11437" spans="19:23" ht="12">
      <c r="S11437" s="505"/>
      <c r="T11437" s="505"/>
      <c r="U11437" s="505"/>
      <c r="V11437" s="505"/>
      <c r="W11437" s="505"/>
    </row>
    <row r="11438" spans="19:23" ht="12">
      <c r="S11438" s="505"/>
      <c r="T11438" s="505"/>
      <c r="U11438" s="505"/>
      <c r="V11438" s="505"/>
      <c r="W11438" s="505"/>
    </row>
    <row r="11439" spans="19:23" ht="12">
      <c r="S11439" s="505"/>
      <c r="T11439" s="505"/>
      <c r="U11439" s="505"/>
      <c r="V11439" s="505"/>
      <c r="W11439" s="505"/>
    </row>
    <row r="11440" spans="19:23" ht="12">
      <c r="S11440" s="505"/>
      <c r="T11440" s="505"/>
      <c r="U11440" s="505"/>
      <c r="V11440" s="505"/>
      <c r="W11440" s="505"/>
    </row>
    <row r="11441" spans="19:23" ht="12">
      <c r="S11441" s="505"/>
      <c r="T11441" s="505"/>
      <c r="U11441" s="505"/>
      <c r="V11441" s="505"/>
      <c r="W11441" s="505"/>
    </row>
    <row r="11442" spans="19:23" ht="12">
      <c r="S11442" s="505"/>
      <c r="T11442" s="505"/>
      <c r="U11442" s="505"/>
      <c r="V11442" s="505"/>
      <c r="W11442" s="505"/>
    </row>
    <row r="11443" spans="19:23" ht="12">
      <c r="S11443" s="505"/>
      <c r="T11443" s="505"/>
      <c r="U11443" s="505"/>
      <c r="V11443" s="505"/>
      <c r="W11443" s="505"/>
    </row>
    <row r="11444" spans="19:23" ht="12">
      <c r="S11444" s="505"/>
      <c r="T11444" s="505"/>
      <c r="U11444" s="505"/>
      <c r="V11444" s="505"/>
      <c r="W11444" s="505"/>
    </row>
    <row r="11445" spans="19:23" ht="12">
      <c r="S11445" s="505"/>
      <c r="T11445" s="505"/>
      <c r="U11445" s="505"/>
      <c r="V11445" s="505"/>
      <c r="W11445" s="505"/>
    </row>
    <row r="11446" spans="19:23" ht="12">
      <c r="S11446" s="505"/>
      <c r="T11446" s="505"/>
      <c r="U11446" s="505"/>
      <c r="V11446" s="505"/>
      <c r="W11446" s="505"/>
    </row>
    <row r="11447" spans="19:23" ht="12">
      <c r="S11447" s="505"/>
      <c r="T11447" s="505"/>
      <c r="U11447" s="505"/>
      <c r="V11447" s="505"/>
      <c r="W11447" s="505"/>
    </row>
    <row r="11448" spans="19:23" ht="12">
      <c r="S11448" s="505"/>
      <c r="T11448" s="505"/>
      <c r="U11448" s="505"/>
      <c r="V11448" s="505"/>
      <c r="W11448" s="505"/>
    </row>
    <row r="11449" spans="19:23" ht="12">
      <c r="S11449" s="505"/>
      <c r="T11449" s="505"/>
      <c r="U11449" s="505"/>
      <c r="V11449" s="505"/>
      <c r="W11449" s="505"/>
    </row>
    <row r="11450" spans="19:23" ht="12">
      <c r="S11450" s="505"/>
      <c r="T11450" s="505"/>
      <c r="U11450" s="505"/>
      <c r="V11450" s="505"/>
      <c r="W11450" s="505"/>
    </row>
    <row r="11451" spans="19:23" ht="12">
      <c r="S11451" s="505"/>
      <c r="T11451" s="505"/>
      <c r="U11451" s="505"/>
      <c r="V11451" s="505"/>
      <c r="W11451" s="505"/>
    </row>
    <row r="11452" spans="19:23" ht="12">
      <c r="S11452" s="505"/>
      <c r="T11452" s="505"/>
      <c r="U11452" s="505"/>
      <c r="V11452" s="505"/>
      <c r="W11452" s="505"/>
    </row>
    <row r="11453" spans="19:23" ht="12">
      <c r="S11453" s="505"/>
      <c r="T11453" s="505"/>
      <c r="U11453" s="505"/>
      <c r="V11453" s="505"/>
      <c r="W11453" s="505"/>
    </row>
    <row r="11454" spans="19:23" ht="12">
      <c r="S11454" s="505"/>
      <c r="T11454" s="505"/>
      <c r="U11454" s="505"/>
      <c r="V11454" s="505"/>
      <c r="W11454" s="505"/>
    </row>
    <row r="11455" spans="19:23" ht="12">
      <c r="S11455" s="505"/>
      <c r="T11455" s="505"/>
      <c r="U11455" s="505"/>
      <c r="V11455" s="505"/>
      <c r="W11455" s="505"/>
    </row>
    <row r="11456" spans="19:23" ht="12">
      <c r="S11456" s="505"/>
      <c r="T11456" s="505"/>
      <c r="U11456" s="505"/>
      <c r="V11456" s="505"/>
      <c r="W11456" s="505"/>
    </row>
    <row r="11457" spans="19:23" ht="12">
      <c r="S11457" s="505"/>
      <c r="T11457" s="505"/>
      <c r="U11457" s="505"/>
      <c r="V11457" s="505"/>
      <c r="W11457" s="505"/>
    </row>
    <row r="11458" spans="19:23" ht="12">
      <c r="S11458" s="505"/>
      <c r="T11458" s="505"/>
      <c r="U11458" s="505"/>
      <c r="V11458" s="505"/>
      <c r="W11458" s="505"/>
    </row>
    <row r="11459" spans="19:23" ht="12">
      <c r="S11459" s="505"/>
      <c r="T11459" s="505"/>
      <c r="U11459" s="505"/>
      <c r="V11459" s="505"/>
      <c r="W11459" s="505"/>
    </row>
    <row r="11460" spans="19:23" ht="12">
      <c r="S11460" s="505"/>
      <c r="T11460" s="505"/>
      <c r="U11460" s="505"/>
      <c r="V11460" s="505"/>
      <c r="W11460" s="505"/>
    </row>
    <row r="11461" spans="19:23" ht="12">
      <c r="S11461" s="505"/>
      <c r="T11461" s="505"/>
      <c r="U11461" s="505"/>
      <c r="V11461" s="505"/>
      <c r="W11461" s="505"/>
    </row>
    <row r="11462" spans="19:23" ht="12">
      <c r="S11462" s="505"/>
      <c r="T11462" s="505"/>
      <c r="U11462" s="505"/>
      <c r="V11462" s="505"/>
      <c r="W11462" s="505"/>
    </row>
    <row r="11463" spans="19:23" ht="12">
      <c r="S11463" s="505"/>
      <c r="T11463" s="505"/>
      <c r="U11463" s="505"/>
      <c r="V11463" s="505"/>
      <c r="W11463" s="505"/>
    </row>
    <row r="11464" spans="19:23" ht="12">
      <c r="S11464" s="505"/>
      <c r="T11464" s="505"/>
      <c r="U11464" s="505"/>
      <c r="V11464" s="505"/>
      <c r="W11464" s="505"/>
    </row>
    <row r="11465" spans="19:23" ht="12">
      <c r="S11465" s="505"/>
      <c r="T11465" s="505"/>
      <c r="U11465" s="505"/>
      <c r="V11465" s="505"/>
      <c r="W11465" s="505"/>
    </row>
    <row r="11466" spans="19:23" ht="12">
      <c r="S11466" s="505"/>
      <c r="T11466" s="505"/>
      <c r="U11466" s="505"/>
      <c r="V11466" s="505"/>
      <c r="W11466" s="505"/>
    </row>
    <row r="11467" spans="19:23" ht="12">
      <c r="S11467" s="505"/>
      <c r="T11467" s="505"/>
      <c r="U11467" s="505"/>
      <c r="V11467" s="505"/>
      <c r="W11467" s="505"/>
    </row>
    <row r="11468" spans="19:23" ht="12">
      <c r="S11468" s="505"/>
      <c r="T11468" s="505"/>
      <c r="U11468" s="505"/>
      <c r="V11468" s="505"/>
      <c r="W11468" s="505"/>
    </row>
    <row r="11469" spans="19:23" ht="12">
      <c r="S11469" s="505"/>
      <c r="T11469" s="505"/>
      <c r="U11469" s="505"/>
      <c r="V11469" s="505"/>
      <c r="W11469" s="505"/>
    </row>
    <row r="11470" spans="19:23" ht="12">
      <c r="S11470" s="505"/>
      <c r="T11470" s="505"/>
      <c r="U11470" s="505"/>
      <c r="V11470" s="505"/>
      <c r="W11470" s="505"/>
    </row>
    <row r="11471" spans="19:23" ht="12">
      <c r="S11471" s="505"/>
      <c r="T11471" s="505"/>
      <c r="U11471" s="505"/>
      <c r="V11471" s="505"/>
      <c r="W11471" s="505"/>
    </row>
    <row r="11472" spans="19:23" ht="12">
      <c r="S11472" s="505"/>
      <c r="T11472" s="505"/>
      <c r="U11472" s="505"/>
      <c r="V11472" s="505"/>
      <c r="W11472" s="505"/>
    </row>
    <row r="11473" spans="19:23" ht="12">
      <c r="S11473" s="505"/>
      <c r="T11473" s="505"/>
      <c r="U11473" s="505"/>
      <c r="V11473" s="505"/>
      <c r="W11473" s="505"/>
    </row>
    <row r="11474" spans="19:23" ht="12">
      <c r="S11474" s="505"/>
      <c r="T11474" s="505"/>
      <c r="U11474" s="505"/>
      <c r="V11474" s="505"/>
      <c r="W11474" s="505"/>
    </row>
    <row r="11475" spans="19:23" ht="12">
      <c r="S11475" s="505"/>
      <c r="T11475" s="505"/>
      <c r="U11475" s="505"/>
      <c r="V11475" s="505"/>
      <c r="W11475" s="505"/>
    </row>
    <row r="11476" spans="19:23" ht="12">
      <c r="S11476" s="505"/>
      <c r="T11476" s="505"/>
      <c r="U11476" s="505"/>
      <c r="V11476" s="505"/>
      <c r="W11476" s="505"/>
    </row>
    <row r="11477" spans="19:23" ht="12">
      <c r="S11477" s="505"/>
      <c r="T11477" s="505"/>
      <c r="U11477" s="505"/>
      <c r="V11477" s="505"/>
      <c r="W11477" s="505"/>
    </row>
    <row r="11478" spans="19:23" ht="12">
      <c r="S11478" s="505"/>
      <c r="T11478" s="505"/>
      <c r="U11478" s="505"/>
      <c r="V11478" s="505"/>
      <c r="W11478" s="505"/>
    </row>
    <row r="11479" spans="19:23" ht="12">
      <c r="S11479" s="505"/>
      <c r="T11479" s="505"/>
      <c r="U11479" s="505"/>
      <c r="V11479" s="505"/>
      <c r="W11479" s="505"/>
    </row>
    <row r="11480" spans="19:23" ht="12">
      <c r="S11480" s="505"/>
      <c r="T11480" s="505"/>
      <c r="U11480" s="505"/>
      <c r="V11480" s="505"/>
      <c r="W11480" s="505"/>
    </row>
    <row r="11481" spans="19:23" ht="12">
      <c r="S11481" s="505"/>
      <c r="T11481" s="505"/>
      <c r="U11481" s="505"/>
      <c r="V11481" s="505"/>
      <c r="W11481" s="505"/>
    </row>
    <row r="11482" spans="19:23" ht="12">
      <c r="S11482" s="505"/>
      <c r="T11482" s="505"/>
      <c r="U11482" s="505"/>
      <c r="V11482" s="505"/>
      <c r="W11482" s="505"/>
    </row>
    <row r="11483" spans="19:23" ht="12">
      <c r="S11483" s="505"/>
      <c r="T11483" s="505"/>
      <c r="U11483" s="505"/>
      <c r="V11483" s="505"/>
      <c r="W11483" s="505"/>
    </row>
    <row r="11484" spans="19:23" ht="12">
      <c r="S11484" s="505"/>
      <c r="T11484" s="505"/>
      <c r="U11484" s="505"/>
      <c r="V11484" s="505"/>
      <c r="W11484" s="505"/>
    </row>
    <row r="11485" spans="19:23" ht="12">
      <c r="S11485" s="505"/>
      <c r="T11485" s="505"/>
      <c r="U11485" s="505"/>
      <c r="V11485" s="505"/>
      <c r="W11485" s="505"/>
    </row>
    <row r="11486" spans="19:23" ht="12">
      <c r="S11486" s="505"/>
      <c r="T11486" s="505"/>
      <c r="U11486" s="505"/>
      <c r="V11486" s="505"/>
      <c r="W11486" s="505"/>
    </row>
    <row r="11487" spans="19:23" ht="12">
      <c r="S11487" s="505"/>
      <c r="T11487" s="505"/>
      <c r="U11487" s="505"/>
      <c r="V11487" s="505"/>
      <c r="W11487" s="505"/>
    </row>
    <row r="11488" spans="19:23" ht="12">
      <c r="S11488" s="505"/>
      <c r="T11488" s="505"/>
      <c r="U11488" s="505"/>
      <c r="V11488" s="505"/>
      <c r="W11488" s="505"/>
    </row>
    <row r="11489" spans="19:23" ht="12">
      <c r="S11489" s="505"/>
      <c r="T11489" s="505"/>
      <c r="U11489" s="505"/>
      <c r="V11489" s="505"/>
      <c r="W11489" s="505"/>
    </row>
    <row r="11490" spans="19:23" ht="12">
      <c r="S11490" s="505"/>
      <c r="T11490" s="505"/>
      <c r="U11490" s="505"/>
      <c r="V11490" s="505"/>
      <c r="W11490" s="505"/>
    </row>
    <row r="11491" spans="19:23" ht="12">
      <c r="S11491" s="505"/>
      <c r="T11491" s="505"/>
      <c r="U11491" s="505"/>
      <c r="V11491" s="505"/>
      <c r="W11491" s="505"/>
    </row>
    <row r="11492" spans="19:23" ht="12">
      <c r="S11492" s="505"/>
      <c r="T11492" s="505"/>
      <c r="U11492" s="505"/>
      <c r="V11492" s="505"/>
      <c r="W11492" s="505"/>
    </row>
    <row r="11493" spans="19:23" ht="12">
      <c r="S11493" s="505"/>
      <c r="T11493" s="505"/>
      <c r="U11493" s="505"/>
      <c r="V11493" s="505"/>
      <c r="W11493" s="505"/>
    </row>
    <row r="11494" spans="19:23" ht="12">
      <c r="S11494" s="505"/>
      <c r="T11494" s="505"/>
      <c r="U11494" s="505"/>
      <c r="V11494" s="505"/>
      <c r="W11494" s="505"/>
    </row>
    <row r="11495" spans="19:23" ht="12">
      <c r="S11495" s="505"/>
      <c r="T11495" s="505"/>
      <c r="U11495" s="505"/>
      <c r="V11495" s="505"/>
      <c r="W11495" s="505"/>
    </row>
    <row r="11496" spans="19:23" ht="12">
      <c r="S11496" s="505"/>
      <c r="T11496" s="505"/>
      <c r="U11496" s="505"/>
      <c r="V11496" s="505"/>
      <c r="W11496" s="505"/>
    </row>
    <row r="11497" spans="19:23" ht="12">
      <c r="S11497" s="505"/>
      <c r="T11497" s="505"/>
      <c r="U11497" s="505"/>
      <c r="V11497" s="505"/>
      <c r="W11497" s="505"/>
    </row>
    <row r="11498" spans="19:23" ht="12">
      <c r="S11498" s="505"/>
      <c r="T11498" s="505"/>
      <c r="U11498" s="505"/>
      <c r="V11498" s="505"/>
      <c r="W11498" s="505"/>
    </row>
    <row r="11499" spans="19:23" ht="12">
      <c r="S11499" s="505"/>
      <c r="T11499" s="505"/>
      <c r="U11499" s="505"/>
      <c r="V11499" s="505"/>
      <c r="W11499" s="505"/>
    </row>
    <row r="11500" spans="19:23" ht="12">
      <c r="S11500" s="505"/>
      <c r="T11500" s="505"/>
      <c r="U11500" s="505"/>
      <c r="V11500" s="505"/>
      <c r="W11500" s="505"/>
    </row>
    <row r="11501" spans="19:23" ht="12">
      <c r="S11501" s="505"/>
      <c r="T11501" s="505"/>
      <c r="U11501" s="505"/>
      <c r="V11501" s="505"/>
      <c r="W11501" s="505"/>
    </row>
    <row r="11502" spans="19:23" ht="12">
      <c r="S11502" s="505"/>
      <c r="T11502" s="505"/>
      <c r="U11502" s="505"/>
      <c r="V11502" s="505"/>
      <c r="W11502" s="505"/>
    </row>
    <row r="11503" spans="19:23" ht="12">
      <c r="S11503" s="505"/>
      <c r="T11503" s="505"/>
      <c r="U11503" s="505"/>
      <c r="V11503" s="505"/>
      <c r="W11503" s="505"/>
    </row>
    <row r="11504" spans="19:23" ht="12">
      <c r="S11504" s="505"/>
      <c r="T11504" s="505"/>
      <c r="U11504" s="505"/>
      <c r="V11504" s="505"/>
      <c r="W11504" s="505"/>
    </row>
    <row r="11505" spans="19:23" ht="12">
      <c r="S11505" s="505"/>
      <c r="T11505" s="505"/>
      <c r="U11505" s="505"/>
      <c r="V11505" s="505"/>
      <c r="W11505" s="505"/>
    </row>
    <row r="11506" spans="19:23" ht="12">
      <c r="S11506" s="505"/>
      <c r="T11506" s="505"/>
      <c r="U11506" s="505"/>
      <c r="V11506" s="505"/>
      <c r="W11506" s="505"/>
    </row>
    <row r="11507" spans="19:23" ht="12">
      <c r="S11507" s="505"/>
      <c r="T11507" s="505"/>
      <c r="U11507" s="505"/>
      <c r="V11507" s="505"/>
      <c r="W11507" s="505"/>
    </row>
    <row r="11508" spans="19:23" ht="12">
      <c r="S11508" s="505"/>
      <c r="T11508" s="505"/>
      <c r="U11508" s="505"/>
      <c r="V11508" s="505"/>
      <c r="W11508" s="505"/>
    </row>
    <row r="11509" spans="19:23" ht="12">
      <c r="S11509" s="505"/>
      <c r="T11509" s="505"/>
      <c r="U11509" s="505"/>
      <c r="V11509" s="505"/>
      <c r="W11509" s="505"/>
    </row>
    <row r="11510" spans="19:23" ht="12">
      <c r="S11510" s="505"/>
      <c r="T11510" s="505"/>
      <c r="U11510" s="505"/>
      <c r="V11510" s="505"/>
      <c r="W11510" s="505"/>
    </row>
    <row r="11511" spans="19:23" ht="12">
      <c r="S11511" s="505"/>
      <c r="T11511" s="505"/>
      <c r="U11511" s="505"/>
      <c r="V11511" s="505"/>
      <c r="W11511" s="505"/>
    </row>
    <row r="11512" spans="19:23" ht="12">
      <c r="S11512" s="505"/>
      <c r="T11512" s="505"/>
      <c r="U11512" s="505"/>
      <c r="V11512" s="505"/>
      <c r="W11512" s="505"/>
    </row>
    <row r="11513" spans="19:23" ht="12">
      <c r="S11513" s="505"/>
      <c r="T11513" s="505"/>
      <c r="U11513" s="505"/>
      <c r="V11513" s="505"/>
      <c r="W11513" s="505"/>
    </row>
    <row r="11514" spans="19:23" ht="12">
      <c r="S11514" s="505"/>
      <c r="T11514" s="505"/>
      <c r="U11514" s="505"/>
      <c r="V11514" s="505"/>
      <c r="W11514" s="505"/>
    </row>
    <row r="11515" spans="19:23" ht="12">
      <c r="S11515" s="505"/>
      <c r="T11515" s="505"/>
      <c r="U11515" s="505"/>
      <c r="V11515" s="505"/>
      <c r="W11515" s="505"/>
    </row>
    <row r="11516" spans="19:23" ht="12">
      <c r="S11516" s="505"/>
      <c r="T11516" s="505"/>
      <c r="U11516" s="505"/>
      <c r="V11516" s="505"/>
      <c r="W11516" s="505"/>
    </row>
    <row r="11517" spans="19:23" ht="12">
      <c r="S11517" s="505"/>
      <c r="T11517" s="505"/>
      <c r="U11517" s="505"/>
      <c r="V11517" s="505"/>
      <c r="W11517" s="505"/>
    </row>
    <row r="11518" spans="19:23" ht="12">
      <c r="S11518" s="505"/>
      <c r="T11518" s="505"/>
      <c r="U11518" s="505"/>
      <c r="V11518" s="505"/>
      <c r="W11518" s="505"/>
    </row>
    <row r="11519" spans="19:23" ht="12">
      <c r="S11519" s="505"/>
      <c r="T11519" s="505"/>
      <c r="U11519" s="505"/>
      <c r="V11519" s="505"/>
      <c r="W11519" s="505"/>
    </row>
    <row r="11520" spans="19:23" ht="12">
      <c r="S11520" s="505"/>
      <c r="T11520" s="505"/>
      <c r="U11520" s="505"/>
      <c r="V11520" s="505"/>
      <c r="W11520" s="505"/>
    </row>
    <row r="11521" spans="19:23" ht="12">
      <c r="S11521" s="505"/>
      <c r="T11521" s="505"/>
      <c r="U11521" s="505"/>
      <c r="V11521" s="505"/>
      <c r="W11521" s="505"/>
    </row>
    <row r="11522" spans="19:23" ht="12">
      <c r="S11522" s="505"/>
      <c r="T11522" s="505"/>
      <c r="U11522" s="505"/>
      <c r="V11522" s="505"/>
      <c r="W11522" s="505"/>
    </row>
    <row r="11523" spans="19:23" ht="12">
      <c r="S11523" s="505"/>
      <c r="T11523" s="505"/>
      <c r="U11523" s="505"/>
      <c r="V11523" s="505"/>
      <c r="W11523" s="505"/>
    </row>
    <row r="11524" spans="19:23" ht="12">
      <c r="S11524" s="505"/>
      <c r="T11524" s="505"/>
      <c r="U11524" s="505"/>
      <c r="V11524" s="505"/>
      <c r="W11524" s="505"/>
    </row>
    <row r="11525" spans="19:23" ht="12">
      <c r="S11525" s="505"/>
      <c r="T11525" s="505"/>
      <c r="U11525" s="505"/>
      <c r="V11525" s="505"/>
      <c r="W11525" s="505"/>
    </row>
    <row r="11526" spans="19:23" ht="12">
      <c r="S11526" s="505"/>
      <c r="T11526" s="505"/>
      <c r="U11526" s="505"/>
      <c r="V11526" s="505"/>
      <c r="W11526" s="505"/>
    </row>
    <row r="11527" spans="19:23" ht="12">
      <c r="S11527" s="505"/>
      <c r="T11527" s="505"/>
      <c r="U11527" s="505"/>
      <c r="V11527" s="505"/>
      <c r="W11527" s="505"/>
    </row>
    <row r="11528" spans="19:23" ht="12">
      <c r="S11528" s="505"/>
      <c r="T11528" s="505"/>
      <c r="U11528" s="505"/>
      <c r="V11528" s="505"/>
      <c r="W11528" s="505"/>
    </row>
    <row r="11529" spans="19:23" ht="12">
      <c r="S11529" s="505"/>
      <c r="T11529" s="505"/>
      <c r="U11529" s="505"/>
      <c r="V11529" s="505"/>
      <c r="W11529" s="505"/>
    </row>
    <row r="11530" spans="19:23" ht="12">
      <c r="S11530" s="505"/>
      <c r="T11530" s="505"/>
      <c r="U11530" s="505"/>
      <c r="V11530" s="505"/>
      <c r="W11530" s="505"/>
    </row>
    <row r="11531" spans="19:23" ht="12">
      <c r="S11531" s="505"/>
      <c r="T11531" s="505"/>
      <c r="U11531" s="505"/>
      <c r="V11531" s="505"/>
      <c r="W11531" s="505"/>
    </row>
    <row r="11532" spans="19:23" ht="12">
      <c r="S11532" s="505"/>
      <c r="T11532" s="505"/>
      <c r="U11532" s="505"/>
      <c r="V11532" s="505"/>
      <c r="W11532" s="505"/>
    </row>
    <row r="11533" spans="19:23" ht="12">
      <c r="S11533" s="505"/>
      <c r="T11533" s="505"/>
      <c r="U11533" s="505"/>
      <c r="V11533" s="505"/>
      <c r="W11533" s="505"/>
    </row>
    <row r="11534" spans="19:23" ht="12">
      <c r="S11534" s="505"/>
      <c r="T11534" s="505"/>
      <c r="U11534" s="505"/>
      <c r="V11534" s="505"/>
      <c r="W11534" s="505"/>
    </row>
    <row r="11535" spans="19:23" ht="12">
      <c r="S11535" s="505"/>
      <c r="T11535" s="505"/>
      <c r="U11535" s="505"/>
      <c r="V11535" s="505"/>
      <c r="W11535" s="505"/>
    </row>
    <row r="11536" spans="19:23" ht="12">
      <c r="S11536" s="505"/>
      <c r="T11536" s="505"/>
      <c r="U11536" s="505"/>
      <c r="V11536" s="505"/>
      <c r="W11536" s="505"/>
    </row>
    <row r="11537" spans="19:23" ht="12">
      <c r="S11537" s="505"/>
      <c r="T11537" s="505"/>
      <c r="U11537" s="505"/>
      <c r="V11537" s="505"/>
      <c r="W11537" s="505"/>
    </row>
    <row r="11538" spans="19:23" ht="12">
      <c r="S11538" s="505"/>
      <c r="T11538" s="505"/>
      <c r="U11538" s="505"/>
      <c r="V11538" s="505"/>
      <c r="W11538" s="505"/>
    </row>
    <row r="11539" spans="19:23" ht="12">
      <c r="S11539" s="505"/>
      <c r="T11539" s="505"/>
      <c r="U11539" s="505"/>
      <c r="V11539" s="505"/>
      <c r="W11539" s="505"/>
    </row>
    <row r="11540" spans="19:23" ht="12">
      <c r="S11540" s="505"/>
      <c r="T11540" s="505"/>
      <c r="U11540" s="505"/>
      <c r="V11540" s="505"/>
      <c r="W11540" s="505"/>
    </row>
    <row r="11541" spans="19:23" ht="12">
      <c r="S11541" s="505"/>
      <c r="T11541" s="505"/>
      <c r="U11541" s="505"/>
      <c r="V11541" s="505"/>
      <c r="W11541" s="505"/>
    </row>
    <row r="11542" spans="19:23" ht="12">
      <c r="S11542" s="505"/>
      <c r="T11542" s="505"/>
      <c r="U11542" s="505"/>
      <c r="V11542" s="505"/>
      <c r="W11542" s="505"/>
    </row>
    <row r="11543" spans="19:23" ht="12">
      <c r="S11543" s="505"/>
      <c r="T11543" s="505"/>
      <c r="U11543" s="505"/>
      <c r="V11543" s="505"/>
      <c r="W11543" s="505"/>
    </row>
    <row r="11544" spans="19:23" ht="12">
      <c r="S11544" s="505"/>
      <c r="T11544" s="505"/>
      <c r="U11544" s="505"/>
      <c r="V11544" s="505"/>
      <c r="W11544" s="505"/>
    </row>
    <row r="11545" spans="19:23" ht="12">
      <c r="S11545" s="505"/>
      <c r="T11545" s="505"/>
      <c r="U11545" s="505"/>
      <c r="V11545" s="505"/>
      <c r="W11545" s="505"/>
    </row>
    <row r="11546" spans="19:23" ht="12">
      <c r="S11546" s="505"/>
      <c r="T11546" s="505"/>
      <c r="U11546" s="505"/>
      <c r="V11546" s="505"/>
      <c r="W11546" s="505"/>
    </row>
    <row r="11547" spans="19:23" ht="12">
      <c r="S11547" s="505"/>
      <c r="T11547" s="505"/>
      <c r="U11547" s="505"/>
      <c r="V11547" s="505"/>
      <c r="W11547" s="505"/>
    </row>
    <row r="11548" spans="19:23" ht="12">
      <c r="S11548" s="505"/>
      <c r="T11548" s="505"/>
      <c r="U11548" s="505"/>
      <c r="V11548" s="505"/>
      <c r="W11548" s="505"/>
    </row>
    <row r="11549" spans="19:23" ht="12">
      <c r="S11549" s="505"/>
      <c r="T11549" s="505"/>
      <c r="U11549" s="505"/>
      <c r="V11549" s="505"/>
      <c r="W11549" s="505"/>
    </row>
    <row r="11550" spans="19:23" ht="12">
      <c r="S11550" s="505"/>
      <c r="T11550" s="505"/>
      <c r="U11550" s="505"/>
      <c r="V11550" s="505"/>
      <c r="W11550" s="505"/>
    </row>
    <row r="11551" spans="19:23" ht="12">
      <c r="S11551" s="505"/>
      <c r="T11551" s="505"/>
      <c r="U11551" s="505"/>
      <c r="V11551" s="505"/>
      <c r="W11551" s="505"/>
    </row>
    <row r="11552" spans="19:23" ht="12">
      <c r="S11552" s="505"/>
      <c r="T11552" s="505"/>
      <c r="U11552" s="505"/>
      <c r="V11552" s="505"/>
      <c r="W11552" s="505"/>
    </row>
    <row r="11553" spans="19:23" ht="12">
      <c r="S11553" s="505"/>
      <c r="T11553" s="505"/>
      <c r="U11553" s="505"/>
      <c r="V11553" s="505"/>
      <c r="W11553" s="505"/>
    </row>
    <row r="11554" spans="19:23" ht="12">
      <c r="S11554" s="505"/>
      <c r="T11554" s="505"/>
      <c r="U11554" s="505"/>
      <c r="V11554" s="505"/>
      <c r="W11554" s="505"/>
    </row>
    <row r="11555" spans="19:23" ht="12">
      <c r="S11555" s="505"/>
      <c r="T11555" s="505"/>
      <c r="U11555" s="505"/>
      <c r="V11555" s="505"/>
      <c r="W11555" s="505"/>
    </row>
    <row r="11556" spans="19:23" ht="12">
      <c r="S11556" s="505"/>
      <c r="T11556" s="505"/>
      <c r="U11556" s="505"/>
      <c r="V11556" s="505"/>
      <c r="W11556" s="505"/>
    </row>
    <row r="11557" spans="19:23" ht="12">
      <c r="S11557" s="505"/>
      <c r="T11557" s="505"/>
      <c r="U11557" s="505"/>
      <c r="V11557" s="505"/>
      <c r="W11557" s="505"/>
    </row>
    <row r="11558" spans="19:23" ht="12">
      <c r="S11558" s="505"/>
      <c r="T11558" s="505"/>
      <c r="U11558" s="505"/>
      <c r="V11558" s="505"/>
      <c r="W11558" s="505"/>
    </row>
    <row r="11559" spans="19:23" ht="12">
      <c r="S11559" s="505"/>
      <c r="T11559" s="505"/>
      <c r="U11559" s="505"/>
      <c r="V11559" s="505"/>
      <c r="W11559" s="505"/>
    </row>
    <row r="11560" spans="19:23" ht="12">
      <c r="S11560" s="505"/>
      <c r="T11560" s="505"/>
      <c r="U11560" s="505"/>
      <c r="V11560" s="505"/>
      <c r="W11560" s="505"/>
    </row>
    <row r="11561" spans="19:23" ht="12">
      <c r="S11561" s="505"/>
      <c r="T11561" s="505"/>
      <c r="U11561" s="505"/>
      <c r="V11561" s="505"/>
      <c r="W11561" s="505"/>
    </row>
    <row r="11562" spans="19:23" ht="12">
      <c r="S11562" s="505"/>
      <c r="T11562" s="505"/>
      <c r="U11562" s="505"/>
      <c r="V11562" s="505"/>
      <c r="W11562" s="505"/>
    </row>
    <row r="11563" spans="19:23" ht="12">
      <c r="S11563" s="505"/>
      <c r="T11563" s="505"/>
      <c r="U11563" s="505"/>
      <c r="V11563" s="505"/>
      <c r="W11563" s="505"/>
    </row>
    <row r="11564" spans="19:23" ht="12">
      <c r="S11564" s="505"/>
      <c r="T11564" s="505"/>
      <c r="U11564" s="505"/>
      <c r="V11564" s="505"/>
      <c r="W11564" s="505"/>
    </row>
    <row r="11565" spans="19:23" ht="12">
      <c r="S11565" s="505"/>
      <c r="T11565" s="505"/>
      <c r="U11565" s="505"/>
      <c r="V11565" s="505"/>
      <c r="W11565" s="505"/>
    </row>
    <row r="11566" spans="19:23" ht="12">
      <c r="S11566" s="505"/>
      <c r="T11566" s="505"/>
      <c r="U11566" s="505"/>
      <c r="V11566" s="505"/>
      <c r="W11566" s="505"/>
    </row>
    <row r="11567" spans="19:23" ht="12">
      <c r="S11567" s="505"/>
      <c r="T11567" s="505"/>
      <c r="U11567" s="505"/>
      <c r="V11567" s="505"/>
      <c r="W11567" s="505"/>
    </row>
    <row r="11568" spans="19:23" ht="12">
      <c r="S11568" s="505"/>
      <c r="T11568" s="505"/>
      <c r="U11568" s="505"/>
      <c r="V11568" s="505"/>
      <c r="W11568" s="505"/>
    </row>
    <row r="11569" spans="19:23" ht="12">
      <c r="S11569" s="505"/>
      <c r="T11569" s="505"/>
      <c r="U11569" s="505"/>
      <c r="V11569" s="505"/>
      <c r="W11569" s="505"/>
    </row>
    <row r="11570" spans="19:23" ht="12">
      <c r="S11570" s="505"/>
      <c r="T11570" s="505"/>
      <c r="U11570" s="505"/>
      <c r="V11570" s="505"/>
      <c r="W11570" s="505"/>
    </row>
    <row r="11571" spans="19:23" ht="12">
      <c r="S11571" s="505"/>
      <c r="T11571" s="505"/>
      <c r="U11571" s="505"/>
      <c r="V11571" s="505"/>
      <c r="W11571" s="505"/>
    </row>
    <row r="11572" spans="19:23" ht="12">
      <c r="S11572" s="505"/>
      <c r="T11572" s="505"/>
      <c r="U11572" s="505"/>
      <c r="V11572" s="505"/>
      <c r="W11572" s="505"/>
    </row>
    <row r="11573" spans="19:23" ht="12">
      <c r="S11573" s="505"/>
      <c r="T11573" s="505"/>
      <c r="U11573" s="505"/>
      <c r="V11573" s="505"/>
      <c r="W11573" s="505"/>
    </row>
    <row r="11574" spans="19:23" ht="12">
      <c r="S11574" s="505"/>
      <c r="T11574" s="505"/>
      <c r="U11574" s="505"/>
      <c r="V11574" s="505"/>
      <c r="W11574" s="505"/>
    </row>
    <row r="11575" spans="19:23" ht="12">
      <c r="S11575" s="505"/>
      <c r="T11575" s="505"/>
      <c r="U11575" s="505"/>
      <c r="V11575" s="505"/>
      <c r="W11575" s="505"/>
    </row>
    <row r="11576" spans="19:23" ht="12">
      <c r="S11576" s="505"/>
      <c r="T11576" s="505"/>
      <c r="U11576" s="505"/>
      <c r="V11576" s="505"/>
      <c r="W11576" s="505"/>
    </row>
    <row r="11577" spans="19:23" ht="12">
      <c r="S11577" s="505"/>
      <c r="T11577" s="505"/>
      <c r="U11577" s="505"/>
      <c r="V11577" s="505"/>
      <c r="W11577" s="505"/>
    </row>
    <row r="11578" spans="19:23" ht="12">
      <c r="S11578" s="505"/>
      <c r="T11578" s="505"/>
      <c r="U11578" s="505"/>
      <c r="V11578" s="505"/>
      <c r="W11578" s="505"/>
    </row>
    <row r="11579" spans="19:23" ht="12">
      <c r="S11579" s="505"/>
      <c r="T11579" s="505"/>
      <c r="U11579" s="505"/>
      <c r="V11579" s="505"/>
      <c r="W11579" s="505"/>
    </row>
    <row r="11580" spans="19:23" ht="12">
      <c r="S11580" s="505"/>
      <c r="T11580" s="505"/>
      <c r="U11580" s="505"/>
      <c r="V11580" s="505"/>
      <c r="W11580" s="505"/>
    </row>
    <row r="11581" spans="19:23" ht="12">
      <c r="S11581" s="505"/>
      <c r="T11581" s="505"/>
      <c r="U11581" s="505"/>
      <c r="V11581" s="505"/>
      <c r="W11581" s="505"/>
    </row>
    <row r="11582" spans="19:23" ht="12">
      <c r="S11582" s="505"/>
      <c r="T11582" s="505"/>
      <c r="U11582" s="505"/>
      <c r="V11582" s="505"/>
      <c r="W11582" s="505"/>
    </row>
    <row r="11583" spans="19:23" ht="12">
      <c r="S11583" s="505"/>
      <c r="T11583" s="505"/>
      <c r="U11583" s="505"/>
      <c r="V11583" s="505"/>
      <c r="W11583" s="505"/>
    </row>
    <row r="11584" spans="19:23" ht="12">
      <c r="S11584" s="505"/>
      <c r="T11584" s="505"/>
      <c r="U11584" s="505"/>
      <c r="V11584" s="505"/>
      <c r="W11584" s="505"/>
    </row>
    <row r="11585" spans="19:23" ht="12">
      <c r="S11585" s="505"/>
      <c r="T11585" s="505"/>
      <c r="U11585" s="505"/>
      <c r="V11585" s="505"/>
      <c r="W11585" s="505"/>
    </row>
    <row r="11586" spans="19:23" ht="12">
      <c r="S11586" s="505"/>
      <c r="T11586" s="505"/>
      <c r="U11586" s="505"/>
      <c r="V11586" s="505"/>
      <c r="W11586" s="505"/>
    </row>
    <row r="11587" spans="19:23" ht="12">
      <c r="S11587" s="505"/>
      <c r="T11587" s="505"/>
      <c r="U11587" s="505"/>
      <c r="V11587" s="505"/>
      <c r="W11587" s="505"/>
    </row>
    <row r="11588" spans="19:23" ht="12">
      <c r="S11588" s="505"/>
      <c r="T11588" s="505"/>
      <c r="U11588" s="505"/>
      <c r="V11588" s="505"/>
      <c r="W11588" s="505"/>
    </row>
    <row r="11589" spans="19:23" ht="12">
      <c r="S11589" s="505"/>
      <c r="T11589" s="505"/>
      <c r="U11589" s="505"/>
      <c r="V11589" s="505"/>
      <c r="W11589" s="505"/>
    </row>
    <row r="11590" spans="19:23" ht="12">
      <c r="S11590" s="505"/>
      <c r="T11590" s="505"/>
      <c r="U11590" s="505"/>
      <c r="V11590" s="505"/>
      <c r="W11590" s="505"/>
    </row>
    <row r="11591" spans="19:23" ht="12">
      <c r="S11591" s="505"/>
      <c r="T11591" s="505"/>
      <c r="U11591" s="505"/>
      <c r="V11591" s="505"/>
      <c r="W11591" s="505"/>
    </row>
    <row r="11592" spans="19:23" ht="12">
      <c r="S11592" s="505"/>
      <c r="T11592" s="505"/>
      <c r="U11592" s="505"/>
      <c r="V11592" s="505"/>
      <c r="W11592" s="505"/>
    </row>
    <row r="11593" spans="19:23" ht="12">
      <c r="S11593" s="505"/>
      <c r="T11593" s="505"/>
      <c r="U11593" s="505"/>
      <c r="V11593" s="505"/>
      <c r="W11593" s="505"/>
    </row>
    <row r="11594" spans="19:23" ht="12">
      <c r="S11594" s="505"/>
      <c r="T11594" s="505"/>
      <c r="U11594" s="505"/>
      <c r="V11594" s="505"/>
      <c r="W11594" s="505"/>
    </row>
    <row r="11595" spans="19:23" ht="12">
      <c r="S11595" s="505"/>
      <c r="T11595" s="505"/>
      <c r="U11595" s="505"/>
      <c r="V11595" s="505"/>
      <c r="W11595" s="505"/>
    </row>
    <row r="11596" spans="19:23" ht="12">
      <c r="S11596" s="505"/>
      <c r="T11596" s="505"/>
      <c r="U11596" s="505"/>
      <c r="V11596" s="505"/>
      <c r="W11596" s="505"/>
    </row>
    <row r="11597" spans="19:23" ht="12">
      <c r="S11597" s="505"/>
      <c r="T11597" s="505"/>
      <c r="U11597" s="505"/>
      <c r="V11597" s="505"/>
      <c r="W11597" s="505"/>
    </row>
    <row r="11598" spans="19:23" ht="12">
      <c r="S11598" s="505"/>
      <c r="T11598" s="505"/>
      <c r="U11598" s="505"/>
      <c r="V11598" s="505"/>
      <c r="W11598" s="505"/>
    </row>
    <row r="11599" spans="19:23" ht="12">
      <c r="S11599" s="505"/>
      <c r="T11599" s="505"/>
      <c r="U11599" s="505"/>
      <c r="V11599" s="505"/>
      <c r="W11599" s="505"/>
    </row>
    <row r="11600" spans="19:23" ht="12">
      <c r="S11600" s="505"/>
      <c r="T11600" s="505"/>
      <c r="U11600" s="505"/>
      <c r="V11600" s="505"/>
      <c r="W11600" s="505"/>
    </row>
    <row r="11601" spans="19:23" ht="12">
      <c r="S11601" s="505"/>
      <c r="T11601" s="505"/>
      <c r="U11601" s="505"/>
      <c r="V11601" s="505"/>
      <c r="W11601" s="505"/>
    </row>
    <row r="11602" spans="19:23" ht="12">
      <c r="S11602" s="505"/>
      <c r="T11602" s="505"/>
      <c r="U11602" s="505"/>
      <c r="V11602" s="505"/>
      <c r="W11602" s="505"/>
    </row>
    <row r="11603" spans="19:23" ht="12">
      <c r="S11603" s="505"/>
      <c r="T11603" s="505"/>
      <c r="U11603" s="505"/>
      <c r="V11603" s="505"/>
      <c r="W11603" s="505"/>
    </row>
    <row r="11604" spans="19:23" ht="12">
      <c r="S11604" s="505"/>
      <c r="T11604" s="505"/>
      <c r="U11604" s="505"/>
      <c r="V11604" s="505"/>
      <c r="W11604" s="505"/>
    </row>
    <row r="11605" spans="19:23" ht="12">
      <c r="S11605" s="505"/>
      <c r="T11605" s="505"/>
      <c r="U11605" s="505"/>
      <c r="V11605" s="505"/>
      <c r="W11605" s="505"/>
    </row>
    <row r="11606" spans="19:23" ht="12">
      <c r="S11606" s="505"/>
      <c r="T11606" s="505"/>
      <c r="U11606" s="505"/>
      <c r="V11606" s="505"/>
      <c r="W11606" s="505"/>
    </row>
    <row r="11607" spans="19:23" ht="12">
      <c r="S11607" s="505"/>
      <c r="T11607" s="505"/>
      <c r="U11607" s="505"/>
      <c r="V11607" s="505"/>
      <c r="W11607" s="505"/>
    </row>
    <row r="11608" spans="19:23" ht="12">
      <c r="S11608" s="505"/>
      <c r="T11608" s="505"/>
      <c r="U11608" s="505"/>
      <c r="V11608" s="505"/>
      <c r="W11608" s="505"/>
    </row>
    <row r="11609" spans="19:23" ht="12">
      <c r="S11609" s="505"/>
      <c r="T11609" s="505"/>
      <c r="U11609" s="505"/>
      <c r="V11609" s="505"/>
      <c r="W11609" s="505"/>
    </row>
    <row r="11610" spans="19:23" ht="12">
      <c r="S11610" s="505"/>
      <c r="T11610" s="505"/>
      <c r="U11610" s="505"/>
      <c r="V11610" s="505"/>
      <c r="W11610" s="505"/>
    </row>
    <row r="11611" spans="19:23" ht="12">
      <c r="S11611" s="505"/>
      <c r="T11611" s="505"/>
      <c r="U11611" s="505"/>
      <c r="V11611" s="505"/>
      <c r="W11611" s="505"/>
    </row>
    <row r="11612" spans="19:23" ht="12">
      <c r="S11612" s="505"/>
      <c r="T11612" s="505"/>
      <c r="U11612" s="505"/>
      <c r="V11612" s="505"/>
      <c r="W11612" s="505"/>
    </row>
    <row r="11613" spans="19:23" ht="12">
      <c r="S11613" s="505"/>
      <c r="T11613" s="505"/>
      <c r="U11613" s="505"/>
      <c r="V11613" s="505"/>
      <c r="W11613" s="505"/>
    </row>
    <row r="11614" spans="19:23" ht="12">
      <c r="S11614" s="505"/>
      <c r="T11614" s="505"/>
      <c r="U11614" s="505"/>
      <c r="V11614" s="505"/>
      <c r="W11614" s="505"/>
    </row>
    <row r="11615" spans="19:23" ht="12">
      <c r="S11615" s="505"/>
      <c r="T11615" s="505"/>
      <c r="U11615" s="505"/>
      <c r="V11615" s="505"/>
      <c r="W11615" s="505"/>
    </row>
    <row r="11616" spans="19:23" ht="12">
      <c r="S11616" s="505"/>
      <c r="T11616" s="505"/>
      <c r="U11616" s="505"/>
      <c r="V11616" s="505"/>
      <c r="W11616" s="505"/>
    </row>
    <row r="11617" spans="19:23" ht="12">
      <c r="S11617" s="505"/>
      <c r="T11617" s="505"/>
      <c r="U11617" s="505"/>
      <c r="V11617" s="505"/>
      <c r="W11617" s="505"/>
    </row>
    <row r="11618" spans="19:23" ht="12">
      <c r="S11618" s="505"/>
      <c r="T11618" s="505"/>
      <c r="U11618" s="505"/>
      <c r="V11618" s="505"/>
      <c r="W11618" s="505"/>
    </row>
    <row r="11619" spans="19:23" ht="12">
      <c r="S11619" s="505"/>
      <c r="T11619" s="505"/>
      <c r="U11619" s="505"/>
      <c r="V11619" s="505"/>
      <c r="W11619" s="505"/>
    </row>
    <row r="11620" spans="19:23" ht="12">
      <c r="S11620" s="505"/>
      <c r="T11620" s="505"/>
      <c r="U11620" s="505"/>
      <c r="V11620" s="505"/>
      <c r="W11620" s="505"/>
    </row>
    <row r="11621" spans="19:23" ht="12">
      <c r="S11621" s="505"/>
      <c r="T11621" s="505"/>
      <c r="U11621" s="505"/>
      <c r="V11621" s="505"/>
      <c r="W11621" s="505"/>
    </row>
    <row r="11622" spans="19:23" ht="12">
      <c r="S11622" s="505"/>
      <c r="T11622" s="505"/>
      <c r="U11622" s="505"/>
      <c r="V11622" s="505"/>
      <c r="W11622" s="505"/>
    </row>
    <row r="11623" spans="19:23" ht="12">
      <c r="S11623" s="505"/>
      <c r="T11623" s="505"/>
      <c r="U11623" s="505"/>
      <c r="V11623" s="505"/>
      <c r="W11623" s="505"/>
    </row>
    <row r="11624" spans="19:23" ht="12">
      <c r="S11624" s="505"/>
      <c r="T11624" s="505"/>
      <c r="U11624" s="505"/>
      <c r="V11624" s="505"/>
      <c r="W11624" s="505"/>
    </row>
    <row r="11625" spans="19:23" ht="12">
      <c r="S11625" s="505"/>
      <c r="T11625" s="505"/>
      <c r="U11625" s="505"/>
      <c r="V11625" s="505"/>
      <c r="W11625" s="505"/>
    </row>
    <row r="11626" spans="19:23" ht="12">
      <c r="S11626" s="505"/>
      <c r="T11626" s="505"/>
      <c r="U11626" s="505"/>
      <c r="V11626" s="505"/>
      <c r="W11626" s="505"/>
    </row>
    <row r="11627" spans="19:23" ht="12">
      <c r="S11627" s="505"/>
      <c r="T11627" s="505"/>
      <c r="U11627" s="505"/>
      <c r="V11627" s="505"/>
      <c r="W11627" s="505"/>
    </row>
    <row r="11628" spans="19:23" ht="12">
      <c r="S11628" s="505"/>
      <c r="T11628" s="505"/>
      <c r="U11628" s="505"/>
      <c r="V11628" s="505"/>
      <c r="W11628" s="505"/>
    </row>
    <row r="11629" spans="19:23" ht="12">
      <c r="S11629" s="505"/>
      <c r="T11629" s="505"/>
      <c r="U11629" s="505"/>
      <c r="V11629" s="505"/>
      <c r="W11629" s="505"/>
    </row>
    <row r="11630" spans="19:23" ht="12">
      <c r="S11630" s="505"/>
      <c r="T11630" s="505"/>
      <c r="U11630" s="505"/>
      <c r="V11630" s="505"/>
      <c r="W11630" s="505"/>
    </row>
    <row r="11631" spans="19:23" ht="12">
      <c r="S11631" s="505"/>
      <c r="T11631" s="505"/>
      <c r="U11631" s="505"/>
      <c r="V11631" s="505"/>
      <c r="W11631" s="505"/>
    </row>
    <row r="11632" spans="19:23" ht="12">
      <c r="S11632" s="505"/>
      <c r="T11632" s="505"/>
      <c r="U11632" s="505"/>
      <c r="V11632" s="505"/>
      <c r="W11632" s="505"/>
    </row>
    <row r="11633" spans="19:23" ht="12">
      <c r="S11633" s="505"/>
      <c r="T11633" s="505"/>
      <c r="U11633" s="505"/>
      <c r="V11633" s="505"/>
      <c r="W11633" s="505"/>
    </row>
    <row r="11634" spans="19:23" ht="12">
      <c r="S11634" s="505"/>
      <c r="T11634" s="505"/>
      <c r="U11634" s="505"/>
      <c r="V11634" s="505"/>
      <c r="W11634" s="505"/>
    </row>
    <row r="11635" spans="19:23" ht="12">
      <c r="S11635" s="505"/>
      <c r="T11635" s="505"/>
      <c r="U11635" s="505"/>
      <c r="V11635" s="505"/>
      <c r="W11635" s="505"/>
    </row>
    <row r="11636" spans="19:23" ht="12">
      <c r="S11636" s="505"/>
      <c r="T11636" s="505"/>
      <c r="U11636" s="505"/>
      <c r="V11636" s="505"/>
      <c r="W11636" s="505"/>
    </row>
    <row r="11637" spans="19:23" ht="12">
      <c r="S11637" s="505"/>
      <c r="T11637" s="505"/>
      <c r="U11637" s="505"/>
      <c r="V11637" s="505"/>
      <c r="W11637" s="505"/>
    </row>
    <row r="11638" spans="19:23" ht="12">
      <c r="S11638" s="505"/>
      <c r="T11638" s="505"/>
      <c r="U11638" s="505"/>
      <c r="V11638" s="505"/>
      <c r="W11638" s="505"/>
    </row>
    <row r="11639" spans="19:23" ht="12">
      <c r="S11639" s="505"/>
      <c r="T11639" s="505"/>
      <c r="U11639" s="505"/>
      <c r="V11639" s="505"/>
      <c r="W11639" s="505"/>
    </row>
    <row r="11640" spans="19:23" ht="12">
      <c r="S11640" s="505"/>
      <c r="T11640" s="505"/>
      <c r="U11640" s="505"/>
      <c r="V11640" s="505"/>
      <c r="W11640" s="505"/>
    </row>
    <row r="11641" spans="19:23" ht="12">
      <c r="S11641" s="505"/>
      <c r="T11641" s="505"/>
      <c r="U11641" s="505"/>
      <c r="V11641" s="505"/>
      <c r="W11641" s="505"/>
    </row>
    <row r="11642" spans="19:23" ht="12">
      <c r="S11642" s="505"/>
      <c r="T11642" s="505"/>
      <c r="U11642" s="505"/>
      <c r="V11642" s="505"/>
      <c r="W11642" s="505"/>
    </row>
    <row r="11643" spans="19:23" ht="12">
      <c r="S11643" s="505"/>
      <c r="T11643" s="505"/>
      <c r="U11643" s="505"/>
      <c r="V11643" s="505"/>
      <c r="W11643" s="505"/>
    </row>
    <row r="11644" spans="19:23" ht="12">
      <c r="S11644" s="505"/>
      <c r="T11644" s="505"/>
      <c r="U11644" s="505"/>
      <c r="V11644" s="505"/>
      <c r="W11644" s="505"/>
    </row>
    <row r="11645" spans="19:23" ht="12">
      <c r="S11645" s="505"/>
      <c r="T11645" s="505"/>
      <c r="U11645" s="505"/>
      <c r="V11645" s="505"/>
      <c r="W11645" s="505"/>
    </row>
    <row r="11646" spans="19:23" ht="12">
      <c r="S11646" s="505"/>
      <c r="T11646" s="505"/>
      <c r="U11646" s="505"/>
      <c r="V11646" s="505"/>
      <c r="W11646" s="505"/>
    </row>
    <row r="11647" spans="19:23" ht="12">
      <c r="S11647" s="505"/>
      <c r="T11647" s="505"/>
      <c r="U11647" s="505"/>
      <c r="V11647" s="505"/>
      <c r="W11647" s="505"/>
    </row>
    <row r="11648" spans="19:23" ht="12">
      <c r="S11648" s="505"/>
      <c r="T11648" s="505"/>
      <c r="U11648" s="505"/>
      <c r="V11648" s="505"/>
      <c r="W11648" s="505"/>
    </row>
    <row r="11649" spans="19:23" ht="12">
      <c r="S11649" s="505"/>
      <c r="T11649" s="505"/>
      <c r="U11649" s="505"/>
      <c r="V11649" s="505"/>
      <c r="W11649" s="505"/>
    </row>
    <row r="11650" spans="19:23" ht="12">
      <c r="S11650" s="505"/>
      <c r="T11650" s="505"/>
      <c r="U11650" s="505"/>
      <c r="V11650" s="505"/>
      <c r="W11650" s="505"/>
    </row>
    <row r="11651" spans="19:23" ht="12">
      <c r="S11651" s="505"/>
      <c r="T11651" s="505"/>
      <c r="U11651" s="505"/>
      <c r="V11651" s="505"/>
      <c r="W11651" s="505"/>
    </row>
    <row r="11652" spans="19:23" ht="12">
      <c r="S11652" s="505"/>
      <c r="T11652" s="505"/>
      <c r="U11652" s="505"/>
      <c r="V11652" s="505"/>
      <c r="W11652" s="505"/>
    </row>
    <row r="11653" spans="19:23" ht="12">
      <c r="S11653" s="505"/>
      <c r="T11653" s="505"/>
      <c r="U11653" s="505"/>
      <c r="V11653" s="505"/>
      <c r="W11653" s="505"/>
    </row>
    <row r="11654" spans="19:23" ht="12">
      <c r="S11654" s="505"/>
      <c r="T11654" s="505"/>
      <c r="U11654" s="505"/>
      <c r="V11654" s="505"/>
      <c r="W11654" s="505"/>
    </row>
    <row r="11655" spans="19:23" ht="12">
      <c r="S11655" s="505"/>
      <c r="T11655" s="505"/>
      <c r="U11655" s="505"/>
      <c r="V11655" s="505"/>
      <c r="W11655" s="505"/>
    </row>
    <row r="11656" spans="19:23" ht="12">
      <c r="S11656" s="505"/>
      <c r="T11656" s="505"/>
      <c r="U11656" s="505"/>
      <c r="V11656" s="505"/>
      <c r="W11656" s="505"/>
    </row>
    <row r="11657" spans="19:23" ht="12">
      <c r="S11657" s="505"/>
      <c r="T11657" s="505"/>
      <c r="U11657" s="505"/>
      <c r="V11657" s="505"/>
      <c r="W11657" s="505"/>
    </row>
    <row r="11658" spans="19:23" ht="12">
      <c r="S11658" s="505"/>
      <c r="T11658" s="505"/>
      <c r="U11658" s="505"/>
      <c r="V11658" s="505"/>
      <c r="W11658" s="505"/>
    </row>
    <row r="11659" spans="19:23" ht="12">
      <c r="S11659" s="505"/>
      <c r="T11659" s="505"/>
      <c r="U11659" s="505"/>
      <c r="V11659" s="505"/>
      <c r="W11659" s="505"/>
    </row>
    <row r="11660" spans="19:23" ht="12">
      <c r="S11660" s="505"/>
      <c r="T11660" s="505"/>
      <c r="U11660" s="505"/>
      <c r="V11660" s="505"/>
      <c r="W11660" s="505"/>
    </row>
    <row r="11661" spans="19:23" ht="12">
      <c r="S11661" s="505"/>
      <c r="T11661" s="505"/>
      <c r="U11661" s="505"/>
      <c r="V11661" s="505"/>
      <c r="W11661" s="505"/>
    </row>
    <row r="11662" spans="19:23" ht="12">
      <c r="S11662" s="505"/>
      <c r="T11662" s="505"/>
      <c r="U11662" s="505"/>
      <c r="V11662" s="505"/>
      <c r="W11662" s="505"/>
    </row>
    <row r="11663" spans="19:23" ht="12">
      <c r="S11663" s="505"/>
      <c r="T11663" s="505"/>
      <c r="U11663" s="505"/>
      <c r="V11663" s="505"/>
      <c r="W11663" s="505"/>
    </row>
    <row r="11664" spans="19:23" ht="12">
      <c r="S11664" s="505"/>
      <c r="T11664" s="505"/>
      <c r="U11664" s="505"/>
      <c r="V11664" s="505"/>
      <c r="W11664" s="505"/>
    </row>
    <row r="11665" spans="19:23" ht="12">
      <c r="S11665" s="505"/>
      <c r="T11665" s="505"/>
      <c r="U11665" s="505"/>
      <c r="V11665" s="505"/>
      <c r="W11665" s="505"/>
    </row>
    <row r="11666" spans="19:23" ht="12">
      <c r="S11666" s="505"/>
      <c r="T11666" s="505"/>
      <c r="U11666" s="505"/>
      <c r="V11666" s="505"/>
      <c r="W11666" s="505"/>
    </row>
    <row r="11667" spans="19:23" ht="12">
      <c r="S11667" s="505"/>
      <c r="T11667" s="505"/>
      <c r="U11667" s="505"/>
      <c r="V11667" s="505"/>
      <c r="W11667" s="505"/>
    </row>
    <row r="11668" spans="19:23" ht="12">
      <c r="S11668" s="505"/>
      <c r="T11668" s="505"/>
      <c r="U11668" s="505"/>
      <c r="V11668" s="505"/>
      <c r="W11668" s="505"/>
    </row>
    <row r="11669" spans="19:23" ht="12">
      <c r="S11669" s="505"/>
      <c r="T11669" s="505"/>
      <c r="U11669" s="505"/>
      <c r="V11669" s="505"/>
      <c r="W11669" s="505"/>
    </row>
    <row r="11670" spans="19:23" ht="12">
      <c r="S11670" s="505"/>
      <c r="T11670" s="505"/>
      <c r="U11670" s="505"/>
      <c r="V11670" s="505"/>
      <c r="W11670" s="505"/>
    </row>
    <row r="11671" spans="19:23" ht="12">
      <c r="S11671" s="505"/>
      <c r="T11671" s="505"/>
      <c r="U11671" s="505"/>
      <c r="V11671" s="505"/>
      <c r="W11671" s="505"/>
    </row>
    <row r="11672" spans="19:23" ht="12">
      <c r="S11672" s="505"/>
      <c r="T11672" s="505"/>
      <c r="U11672" s="505"/>
      <c r="V11672" s="505"/>
      <c r="W11672" s="505"/>
    </row>
    <row r="11673" spans="19:23" ht="12">
      <c r="S11673" s="505"/>
      <c r="T11673" s="505"/>
      <c r="U11673" s="505"/>
      <c r="V11673" s="505"/>
      <c r="W11673" s="505"/>
    </row>
    <row r="11674" spans="19:23" ht="12">
      <c r="S11674" s="505"/>
      <c r="T11674" s="505"/>
      <c r="U11674" s="505"/>
      <c r="V11674" s="505"/>
      <c r="W11674" s="505"/>
    </row>
    <row r="11675" spans="19:23" ht="12">
      <c r="S11675" s="505"/>
      <c r="T11675" s="505"/>
      <c r="U11675" s="505"/>
      <c r="V11675" s="505"/>
      <c r="W11675" s="505"/>
    </row>
    <row r="11676" spans="19:23" ht="12">
      <c r="S11676" s="505"/>
      <c r="T11676" s="505"/>
      <c r="U11676" s="505"/>
      <c r="V11676" s="505"/>
      <c r="W11676" s="505"/>
    </row>
    <row r="11677" spans="19:23" ht="12">
      <c r="S11677" s="505"/>
      <c r="T11677" s="505"/>
      <c r="U11677" s="505"/>
      <c r="V11677" s="505"/>
      <c r="W11677" s="505"/>
    </row>
    <row r="11678" spans="19:23" ht="12">
      <c r="S11678" s="505"/>
      <c r="T11678" s="505"/>
      <c r="U11678" s="505"/>
      <c r="V11678" s="505"/>
      <c r="W11678" s="505"/>
    </row>
    <row r="11679" spans="19:23" ht="12">
      <c r="S11679" s="505"/>
      <c r="T11679" s="505"/>
      <c r="U11679" s="505"/>
      <c r="V11679" s="505"/>
      <c r="W11679" s="505"/>
    </row>
    <row r="11680" spans="19:23" ht="12">
      <c r="S11680" s="505"/>
      <c r="T11680" s="505"/>
      <c r="U11680" s="505"/>
      <c r="V11680" s="505"/>
      <c r="W11680" s="505"/>
    </row>
    <row r="11681" spans="19:23" ht="12">
      <c r="S11681" s="505"/>
      <c r="T11681" s="505"/>
      <c r="U11681" s="505"/>
      <c r="V11681" s="505"/>
      <c r="W11681" s="505"/>
    </row>
    <row r="11682" spans="19:23" ht="12">
      <c r="S11682" s="505"/>
      <c r="T11682" s="505"/>
      <c r="U11682" s="505"/>
      <c r="V11682" s="505"/>
      <c r="W11682" s="505"/>
    </row>
    <row r="11683" spans="19:23" ht="12">
      <c r="S11683" s="505"/>
      <c r="T11683" s="505"/>
      <c r="U11683" s="505"/>
      <c r="V11683" s="505"/>
      <c r="W11683" s="505"/>
    </row>
    <row r="11684" spans="19:23" ht="12">
      <c r="S11684" s="505"/>
      <c r="T11684" s="505"/>
      <c r="U11684" s="505"/>
      <c r="V11684" s="505"/>
      <c r="W11684" s="505"/>
    </row>
    <row r="11685" spans="19:23" ht="12">
      <c r="S11685" s="505"/>
      <c r="T11685" s="505"/>
      <c r="U11685" s="505"/>
      <c r="V11685" s="505"/>
      <c r="W11685" s="505"/>
    </row>
    <row r="11686" spans="19:23" ht="12">
      <c r="S11686" s="505"/>
      <c r="T11686" s="505"/>
      <c r="U11686" s="505"/>
      <c r="V11686" s="505"/>
      <c r="W11686" s="505"/>
    </row>
    <row r="11687" spans="19:23" ht="12">
      <c r="S11687" s="505"/>
      <c r="T11687" s="505"/>
      <c r="U11687" s="505"/>
      <c r="V11687" s="505"/>
      <c r="W11687" s="505"/>
    </row>
    <row r="11688" spans="19:23" ht="12">
      <c r="S11688" s="505"/>
      <c r="T11688" s="505"/>
      <c r="U11688" s="505"/>
      <c r="V11688" s="505"/>
      <c r="W11688" s="505"/>
    </row>
    <row r="11689" spans="19:23" ht="12">
      <c r="S11689" s="505"/>
      <c r="T11689" s="505"/>
      <c r="U11689" s="505"/>
      <c r="V11689" s="505"/>
      <c r="W11689" s="505"/>
    </row>
    <row r="11690" spans="19:23" ht="12">
      <c r="S11690" s="505"/>
      <c r="T11690" s="505"/>
      <c r="U11690" s="505"/>
      <c r="V11690" s="505"/>
      <c r="W11690" s="505"/>
    </row>
    <row r="11691" spans="19:23" ht="12">
      <c r="S11691" s="505"/>
      <c r="T11691" s="505"/>
      <c r="U11691" s="505"/>
      <c r="V11691" s="505"/>
      <c r="W11691" s="505"/>
    </row>
    <row r="11692" spans="19:23" ht="12">
      <c r="S11692" s="505"/>
      <c r="T11692" s="505"/>
      <c r="U11692" s="505"/>
      <c r="V11692" s="505"/>
      <c r="W11692" s="505"/>
    </row>
    <row r="11693" spans="19:23" ht="12">
      <c r="S11693" s="505"/>
      <c r="T11693" s="505"/>
      <c r="U11693" s="505"/>
      <c r="V11693" s="505"/>
      <c r="W11693" s="505"/>
    </row>
    <row r="11694" spans="19:23" ht="12">
      <c r="S11694" s="505"/>
      <c r="T11694" s="505"/>
      <c r="U11694" s="505"/>
      <c r="V11694" s="505"/>
      <c r="W11694" s="505"/>
    </row>
    <row r="11695" spans="19:23" ht="12">
      <c r="S11695" s="505"/>
      <c r="T11695" s="505"/>
      <c r="U11695" s="505"/>
      <c r="V11695" s="505"/>
      <c r="W11695" s="505"/>
    </row>
    <row r="11696" spans="19:23" ht="12">
      <c r="S11696" s="505"/>
      <c r="T11696" s="505"/>
      <c r="U11696" s="505"/>
      <c r="V11696" s="505"/>
      <c r="W11696" s="505"/>
    </row>
    <row r="11697" spans="19:23" ht="12">
      <c r="S11697" s="505"/>
      <c r="T11697" s="505"/>
      <c r="U11697" s="505"/>
      <c r="V11697" s="505"/>
      <c r="W11697" s="505"/>
    </row>
    <row r="11698" spans="19:23" ht="12">
      <c r="S11698" s="505"/>
      <c r="T11698" s="505"/>
      <c r="U11698" s="505"/>
      <c r="V11698" s="505"/>
      <c r="W11698" s="505"/>
    </row>
    <row r="11699" spans="19:23" ht="12">
      <c r="S11699" s="505"/>
      <c r="T11699" s="505"/>
      <c r="U11699" s="505"/>
      <c r="V11699" s="505"/>
      <c r="W11699" s="505"/>
    </row>
    <row r="11700" spans="19:23" ht="12">
      <c r="S11700" s="505"/>
      <c r="T11700" s="505"/>
      <c r="U11700" s="505"/>
      <c r="V11700" s="505"/>
      <c r="W11700" s="505"/>
    </row>
    <row r="11701" spans="19:23" ht="12">
      <c r="S11701" s="505"/>
      <c r="T11701" s="505"/>
      <c r="U11701" s="505"/>
      <c r="V11701" s="505"/>
      <c r="W11701" s="505"/>
    </row>
    <row r="11702" spans="19:23" ht="12">
      <c r="S11702" s="505"/>
      <c r="T11702" s="505"/>
      <c r="U11702" s="505"/>
      <c r="V11702" s="505"/>
      <c r="W11702" s="505"/>
    </row>
    <row r="11703" spans="19:23" ht="12">
      <c r="S11703" s="505"/>
      <c r="T11703" s="505"/>
      <c r="U11703" s="505"/>
      <c r="V11703" s="505"/>
      <c r="W11703" s="505"/>
    </row>
    <row r="11704" spans="19:23" ht="12">
      <c r="S11704" s="505"/>
      <c r="T11704" s="505"/>
      <c r="U11704" s="505"/>
      <c r="V11704" s="505"/>
      <c r="W11704" s="505"/>
    </row>
    <row r="11705" spans="19:23" ht="12">
      <c r="S11705" s="505"/>
      <c r="T11705" s="505"/>
      <c r="U11705" s="505"/>
      <c r="V11705" s="505"/>
      <c r="W11705" s="505"/>
    </row>
    <row r="11706" spans="19:23" ht="12">
      <c r="S11706" s="505"/>
      <c r="T11706" s="505"/>
      <c r="U11706" s="505"/>
      <c r="V11706" s="505"/>
      <c r="W11706" s="505"/>
    </row>
    <row r="11707" spans="19:23" ht="12">
      <c r="S11707" s="505"/>
      <c r="T11707" s="505"/>
      <c r="U11707" s="505"/>
      <c r="V11707" s="505"/>
      <c r="W11707" s="505"/>
    </row>
    <row r="11708" spans="19:23" ht="12">
      <c r="S11708" s="505"/>
      <c r="T11708" s="505"/>
      <c r="U11708" s="505"/>
      <c r="V11708" s="505"/>
      <c r="W11708" s="505"/>
    </row>
    <row r="11709" spans="19:23" ht="12">
      <c r="S11709" s="505"/>
      <c r="T11709" s="505"/>
      <c r="U11709" s="505"/>
      <c r="V11709" s="505"/>
      <c r="W11709" s="505"/>
    </row>
    <row r="11710" spans="19:23" ht="12">
      <c r="S11710" s="505"/>
      <c r="T11710" s="505"/>
      <c r="U11710" s="505"/>
      <c r="V11710" s="505"/>
      <c r="W11710" s="505"/>
    </row>
    <row r="11711" spans="19:23" ht="12">
      <c r="S11711" s="505"/>
      <c r="T11711" s="505"/>
      <c r="U11711" s="505"/>
      <c r="V11711" s="505"/>
      <c r="W11711" s="505"/>
    </row>
    <row r="11712" spans="19:23" ht="12">
      <c r="S11712" s="505"/>
      <c r="T11712" s="505"/>
      <c r="U11712" s="505"/>
      <c r="V11712" s="505"/>
      <c r="W11712" s="505"/>
    </row>
    <row r="11713" spans="19:23" ht="12">
      <c r="S11713" s="505"/>
      <c r="T11713" s="505"/>
      <c r="U11713" s="505"/>
      <c r="V11713" s="505"/>
      <c r="W11713" s="505"/>
    </row>
    <row r="11714" spans="19:23" ht="12">
      <c r="S11714" s="505"/>
      <c r="T11714" s="505"/>
      <c r="U11714" s="505"/>
      <c r="V11714" s="505"/>
      <c r="W11714" s="505"/>
    </row>
    <row r="11715" spans="19:23" ht="12">
      <c r="S11715" s="505"/>
      <c r="T11715" s="505"/>
      <c r="U11715" s="505"/>
      <c r="V11715" s="505"/>
      <c r="W11715" s="505"/>
    </row>
    <row r="11716" spans="19:23" ht="12">
      <c r="S11716" s="505"/>
      <c r="T11716" s="505"/>
      <c r="U11716" s="505"/>
      <c r="V11716" s="505"/>
      <c r="W11716" s="505"/>
    </row>
    <row r="11717" spans="19:23" ht="12">
      <c r="S11717" s="505"/>
      <c r="T11717" s="505"/>
      <c r="U11717" s="505"/>
      <c r="V11717" s="505"/>
      <c r="W11717" s="505"/>
    </row>
    <row r="11718" spans="19:23" ht="12">
      <c r="S11718" s="505"/>
      <c r="T11718" s="505"/>
      <c r="U11718" s="505"/>
      <c r="V11718" s="505"/>
      <c r="W11718" s="505"/>
    </row>
    <row r="11719" spans="19:23" ht="12">
      <c r="S11719" s="505"/>
      <c r="T11719" s="505"/>
      <c r="U11719" s="505"/>
      <c r="V11719" s="505"/>
      <c r="W11719" s="505"/>
    </row>
    <row r="11720" spans="19:23" ht="12">
      <c r="S11720" s="505"/>
      <c r="T11720" s="505"/>
      <c r="U11720" s="505"/>
      <c r="V11720" s="505"/>
      <c r="W11720" s="505"/>
    </row>
    <row r="11721" spans="19:23" ht="12">
      <c r="S11721" s="505"/>
      <c r="T11721" s="505"/>
      <c r="U11721" s="505"/>
      <c r="V11721" s="505"/>
      <c r="W11721" s="505"/>
    </row>
    <row r="11722" spans="19:23" ht="12">
      <c r="S11722" s="505"/>
      <c r="T11722" s="505"/>
      <c r="U11722" s="505"/>
      <c r="V11722" s="505"/>
      <c r="W11722" s="505"/>
    </row>
    <row r="11723" spans="19:23" ht="12">
      <c r="S11723" s="505"/>
      <c r="T11723" s="505"/>
      <c r="U11723" s="505"/>
      <c r="V11723" s="505"/>
      <c r="W11723" s="505"/>
    </row>
    <row r="11724" spans="19:23" ht="12">
      <c r="S11724" s="505"/>
      <c r="T11724" s="505"/>
      <c r="U11724" s="505"/>
      <c r="V11724" s="505"/>
      <c r="W11724" s="505"/>
    </row>
    <row r="11725" spans="19:23" ht="12">
      <c r="S11725" s="505"/>
      <c r="T11725" s="505"/>
      <c r="U11725" s="505"/>
      <c r="V11725" s="505"/>
      <c r="W11725" s="505"/>
    </row>
    <row r="11726" spans="19:23" ht="12">
      <c r="S11726" s="505"/>
      <c r="T11726" s="505"/>
      <c r="U11726" s="505"/>
      <c r="V11726" s="505"/>
      <c r="W11726" s="505"/>
    </row>
    <row r="11727" spans="19:23" ht="12">
      <c r="S11727" s="505"/>
      <c r="T11727" s="505"/>
      <c r="U11727" s="505"/>
      <c r="V11727" s="505"/>
      <c r="W11727" s="505"/>
    </row>
    <row r="11728" spans="19:23" ht="12">
      <c r="S11728" s="505"/>
      <c r="T11728" s="505"/>
      <c r="U11728" s="505"/>
      <c r="V11728" s="505"/>
      <c r="W11728" s="505"/>
    </row>
    <row r="11729" spans="19:23" ht="12">
      <c r="S11729" s="505"/>
      <c r="T11729" s="505"/>
      <c r="U11729" s="505"/>
      <c r="V11729" s="505"/>
      <c r="W11729" s="505"/>
    </row>
    <row r="11730" spans="19:23" ht="12">
      <c r="S11730" s="505"/>
      <c r="T11730" s="505"/>
      <c r="U11730" s="505"/>
      <c r="V11730" s="505"/>
      <c r="W11730" s="505"/>
    </row>
    <row r="11731" spans="19:23" ht="12">
      <c r="S11731" s="505"/>
      <c r="T11731" s="505"/>
      <c r="U11731" s="505"/>
      <c r="V11731" s="505"/>
      <c r="W11731" s="505"/>
    </row>
    <row r="11732" spans="19:23" ht="12">
      <c r="S11732" s="505"/>
      <c r="T11732" s="505"/>
      <c r="U11732" s="505"/>
      <c r="V11732" s="505"/>
      <c r="W11732" s="505"/>
    </row>
    <row r="11733" spans="19:23" ht="12">
      <c r="S11733" s="505"/>
      <c r="T11733" s="505"/>
      <c r="U11733" s="505"/>
      <c r="V11733" s="505"/>
      <c r="W11733" s="505"/>
    </row>
    <row r="11734" spans="19:23" ht="12">
      <c r="S11734" s="505"/>
      <c r="T11734" s="505"/>
      <c r="U11734" s="505"/>
      <c r="V11734" s="505"/>
      <c r="W11734" s="505"/>
    </row>
    <row r="11735" spans="19:23" ht="12">
      <c r="S11735" s="505"/>
      <c r="T11735" s="505"/>
      <c r="U11735" s="505"/>
      <c r="V11735" s="505"/>
      <c r="W11735" s="505"/>
    </row>
    <row r="11736" spans="19:23" ht="12">
      <c r="S11736" s="505"/>
      <c r="T11736" s="505"/>
      <c r="U11736" s="505"/>
      <c r="V11736" s="505"/>
      <c r="W11736" s="505"/>
    </row>
    <row r="11737" spans="19:23" ht="12">
      <c r="S11737" s="505"/>
      <c r="T11737" s="505"/>
      <c r="U11737" s="505"/>
      <c r="V11737" s="505"/>
      <c r="W11737" s="505"/>
    </row>
    <row r="11738" spans="19:23" ht="12">
      <c r="S11738" s="505"/>
      <c r="T11738" s="505"/>
      <c r="U11738" s="505"/>
      <c r="V11738" s="505"/>
      <c r="W11738" s="505"/>
    </row>
    <row r="11739" spans="19:23" ht="12">
      <c r="S11739" s="505"/>
      <c r="T11739" s="505"/>
      <c r="U11739" s="505"/>
      <c r="V11739" s="505"/>
      <c r="W11739" s="505"/>
    </row>
    <row r="11740" spans="19:23" ht="12">
      <c r="S11740" s="505"/>
      <c r="T11740" s="505"/>
      <c r="U11740" s="505"/>
      <c r="V11740" s="505"/>
      <c r="W11740" s="505"/>
    </row>
    <row r="11741" spans="19:23" ht="12">
      <c r="S11741" s="505"/>
      <c r="T11741" s="505"/>
      <c r="U11741" s="505"/>
      <c r="V11741" s="505"/>
      <c r="W11741" s="505"/>
    </row>
    <row r="11742" spans="19:23" ht="12">
      <c r="S11742" s="505"/>
      <c r="T11742" s="505"/>
      <c r="U11742" s="505"/>
      <c r="V11742" s="505"/>
      <c r="W11742" s="505"/>
    </row>
    <row r="11743" spans="19:23" ht="12">
      <c r="S11743" s="505"/>
      <c r="T11743" s="505"/>
      <c r="U11743" s="505"/>
      <c r="V11743" s="505"/>
      <c r="W11743" s="505"/>
    </row>
    <row r="11744" spans="19:23" ht="12">
      <c r="S11744" s="505"/>
      <c r="T11744" s="505"/>
      <c r="U11744" s="505"/>
      <c r="V11744" s="505"/>
      <c r="W11744" s="505"/>
    </row>
    <row r="11745" spans="19:23" ht="12">
      <c r="S11745" s="505"/>
      <c r="T11745" s="505"/>
      <c r="U11745" s="505"/>
      <c r="V11745" s="505"/>
      <c r="W11745" s="505"/>
    </row>
    <row r="11746" spans="19:23" ht="12">
      <c r="S11746" s="505"/>
      <c r="T11746" s="505"/>
      <c r="U11746" s="505"/>
      <c r="V11746" s="505"/>
      <c r="W11746" s="505"/>
    </row>
    <row r="11747" spans="19:23" ht="12">
      <c r="S11747" s="505"/>
      <c r="T11747" s="505"/>
      <c r="U11747" s="505"/>
      <c r="V11747" s="505"/>
      <c r="W11747" s="505"/>
    </row>
    <row r="11748" spans="19:23" ht="12">
      <c r="S11748" s="505"/>
      <c r="T11748" s="505"/>
      <c r="U11748" s="505"/>
      <c r="V11748" s="505"/>
      <c r="W11748" s="505"/>
    </row>
    <row r="11749" spans="19:23" ht="12">
      <c r="S11749" s="505"/>
      <c r="T11749" s="505"/>
      <c r="U11749" s="505"/>
      <c r="V11749" s="505"/>
      <c r="W11749" s="505"/>
    </row>
    <row r="11750" spans="19:23" ht="12">
      <c r="S11750" s="505"/>
      <c r="T11750" s="505"/>
      <c r="U11750" s="505"/>
      <c r="V11750" s="505"/>
      <c r="W11750" s="505"/>
    </row>
    <row r="11751" spans="19:23" ht="12">
      <c r="S11751" s="505"/>
      <c r="T11751" s="505"/>
      <c r="U11751" s="505"/>
      <c r="V11751" s="505"/>
      <c r="W11751" s="505"/>
    </row>
    <row r="11752" spans="19:23" ht="12">
      <c r="S11752" s="505"/>
      <c r="T11752" s="505"/>
      <c r="U11752" s="505"/>
      <c r="V11752" s="505"/>
      <c r="W11752" s="505"/>
    </row>
    <row r="11753" spans="19:23" ht="12">
      <c r="S11753" s="505"/>
      <c r="T11753" s="505"/>
      <c r="U11753" s="505"/>
      <c r="V11753" s="505"/>
      <c r="W11753" s="505"/>
    </row>
    <row r="11754" spans="19:23" ht="12">
      <c r="S11754" s="505"/>
      <c r="T11754" s="505"/>
      <c r="U11754" s="505"/>
      <c r="V11754" s="505"/>
      <c r="W11754" s="505"/>
    </row>
    <row r="11755" spans="19:23" ht="12">
      <c r="S11755" s="505"/>
      <c r="T11755" s="505"/>
      <c r="U11755" s="505"/>
      <c r="V11755" s="505"/>
      <c r="W11755" s="505"/>
    </row>
    <row r="11756" spans="19:23" ht="12">
      <c r="S11756" s="505"/>
      <c r="T11756" s="505"/>
      <c r="U11756" s="505"/>
      <c r="V11756" s="505"/>
      <c r="W11756" s="505"/>
    </row>
    <row r="11757" spans="19:23" ht="12">
      <c r="S11757" s="505"/>
      <c r="T11757" s="505"/>
      <c r="U11757" s="505"/>
      <c r="V11757" s="505"/>
      <c r="W11757" s="505"/>
    </row>
    <row r="11758" spans="19:23" ht="12">
      <c r="S11758" s="505"/>
      <c r="T11758" s="505"/>
      <c r="U11758" s="505"/>
      <c r="V11758" s="505"/>
      <c r="W11758" s="505"/>
    </row>
    <row r="11759" spans="19:23" ht="12">
      <c r="S11759" s="505"/>
      <c r="T11759" s="505"/>
      <c r="U11759" s="505"/>
      <c r="V11759" s="505"/>
      <c r="W11759" s="505"/>
    </row>
    <row r="11760" spans="19:23" ht="12">
      <c r="S11760" s="505"/>
      <c r="T11760" s="505"/>
      <c r="U11760" s="505"/>
      <c r="V11760" s="505"/>
      <c r="W11760" s="505"/>
    </row>
    <row r="11761" spans="19:23" ht="12">
      <c r="S11761" s="505"/>
      <c r="T11761" s="505"/>
      <c r="U11761" s="505"/>
      <c r="V11761" s="505"/>
      <c r="W11761" s="505"/>
    </row>
    <row r="11762" spans="19:23" ht="12">
      <c r="S11762" s="505"/>
      <c r="T11762" s="505"/>
      <c r="U11762" s="505"/>
      <c r="V11762" s="505"/>
      <c r="W11762" s="505"/>
    </row>
    <row r="11763" spans="19:23" ht="12">
      <c r="S11763" s="505"/>
      <c r="T11763" s="505"/>
      <c r="U11763" s="505"/>
      <c r="V11763" s="505"/>
      <c r="W11763" s="505"/>
    </row>
    <row r="11764" spans="19:23" ht="12">
      <c r="S11764" s="505"/>
      <c r="T11764" s="505"/>
      <c r="U11764" s="505"/>
      <c r="V11764" s="505"/>
      <c r="W11764" s="505"/>
    </row>
    <row r="11765" spans="19:23" ht="12">
      <c r="S11765" s="505"/>
      <c r="T11765" s="505"/>
      <c r="U11765" s="505"/>
      <c r="V11765" s="505"/>
      <c r="W11765" s="505"/>
    </row>
    <row r="11766" spans="19:23" ht="12">
      <c r="S11766" s="505"/>
      <c r="T11766" s="505"/>
      <c r="U11766" s="505"/>
      <c r="V11766" s="505"/>
      <c r="W11766" s="505"/>
    </row>
    <row r="11767" spans="19:23" ht="12">
      <c r="S11767" s="505"/>
      <c r="T11767" s="505"/>
      <c r="U11767" s="505"/>
      <c r="V11767" s="505"/>
      <c r="W11767" s="505"/>
    </row>
    <row r="11768" spans="19:23" ht="12">
      <c r="S11768" s="505"/>
      <c r="T11768" s="505"/>
      <c r="U11768" s="505"/>
      <c r="V11768" s="505"/>
      <c r="W11768" s="505"/>
    </row>
    <row r="11769" spans="19:23" ht="12">
      <c r="S11769" s="505"/>
      <c r="T11769" s="505"/>
      <c r="U11769" s="505"/>
      <c r="V11769" s="505"/>
      <c r="W11769" s="505"/>
    </row>
    <row r="11770" spans="19:23" ht="12">
      <c r="S11770" s="505"/>
      <c r="T11770" s="505"/>
      <c r="U11770" s="505"/>
      <c r="V11770" s="505"/>
      <c r="W11770" s="505"/>
    </row>
    <row r="11771" spans="19:23" ht="12">
      <c r="S11771" s="505"/>
      <c r="T11771" s="505"/>
      <c r="U11771" s="505"/>
      <c r="V11771" s="505"/>
      <c r="W11771" s="505"/>
    </row>
    <row r="11772" spans="19:23" ht="12">
      <c r="S11772" s="505"/>
      <c r="T11772" s="505"/>
      <c r="U11772" s="505"/>
      <c r="V11772" s="505"/>
      <c r="W11772" s="505"/>
    </row>
    <row r="11773" spans="19:23" ht="12">
      <c r="S11773" s="505"/>
      <c r="T11773" s="505"/>
      <c r="U11773" s="505"/>
      <c r="V11773" s="505"/>
      <c r="W11773" s="505"/>
    </row>
    <row r="11774" spans="19:23" ht="12">
      <c r="S11774" s="505"/>
      <c r="T11774" s="505"/>
      <c r="U11774" s="505"/>
      <c r="V11774" s="505"/>
      <c r="W11774" s="505"/>
    </row>
    <row r="11775" spans="19:23" ht="12">
      <c r="S11775" s="505"/>
      <c r="T11775" s="505"/>
      <c r="U11775" s="505"/>
      <c r="V11775" s="505"/>
      <c r="W11775" s="505"/>
    </row>
    <row r="11776" spans="19:23" ht="12">
      <c r="S11776" s="505"/>
      <c r="T11776" s="505"/>
      <c r="U11776" s="505"/>
      <c r="V11776" s="505"/>
      <c r="W11776" s="505"/>
    </row>
    <row r="11777" spans="19:23" ht="12">
      <c r="S11777" s="505"/>
      <c r="T11777" s="505"/>
      <c r="U11777" s="505"/>
      <c r="V11777" s="505"/>
      <c r="W11777" s="505"/>
    </row>
    <row r="11778" spans="19:23" ht="12">
      <c r="S11778" s="505"/>
      <c r="T11778" s="505"/>
      <c r="U11778" s="505"/>
      <c r="V11778" s="505"/>
      <c r="W11778" s="505"/>
    </row>
    <row r="11779" spans="19:23" ht="12">
      <c r="S11779" s="505"/>
      <c r="T11779" s="505"/>
      <c r="U11779" s="505"/>
      <c r="V11779" s="505"/>
      <c r="W11779" s="505"/>
    </row>
    <row r="11780" spans="19:23" ht="12">
      <c r="S11780" s="505"/>
      <c r="T11780" s="505"/>
      <c r="U11780" s="505"/>
      <c r="V11780" s="505"/>
      <c r="W11780" s="505"/>
    </row>
    <row r="11781" spans="19:23" ht="12">
      <c r="S11781" s="505"/>
      <c r="T11781" s="505"/>
      <c r="U11781" s="505"/>
      <c r="V11781" s="505"/>
      <c r="W11781" s="505"/>
    </row>
    <row r="11782" spans="19:23" ht="12">
      <c r="S11782" s="505"/>
      <c r="T11782" s="505"/>
      <c r="U11782" s="505"/>
      <c r="V11782" s="505"/>
      <c r="W11782" s="505"/>
    </row>
    <row r="11783" spans="19:23" ht="12">
      <c r="S11783" s="505"/>
      <c r="T11783" s="505"/>
      <c r="U11783" s="505"/>
      <c r="V11783" s="505"/>
      <c r="W11783" s="505"/>
    </row>
    <row r="11784" spans="19:23" ht="12">
      <c r="S11784" s="505"/>
      <c r="T11784" s="505"/>
      <c r="U11784" s="505"/>
      <c r="V11784" s="505"/>
      <c r="W11784" s="505"/>
    </row>
    <row r="11785" spans="19:23" ht="12">
      <c r="S11785" s="505"/>
      <c r="T11785" s="505"/>
      <c r="U11785" s="505"/>
      <c r="V11785" s="505"/>
      <c r="W11785" s="505"/>
    </row>
    <row r="11786" spans="19:23" ht="12">
      <c r="S11786" s="505"/>
      <c r="T11786" s="505"/>
      <c r="U11786" s="505"/>
      <c r="V11786" s="505"/>
      <c r="W11786" s="505"/>
    </row>
    <row r="11787" spans="19:23" ht="12">
      <c r="S11787" s="505"/>
      <c r="T11787" s="505"/>
      <c r="U11787" s="505"/>
      <c r="V11787" s="505"/>
      <c r="W11787" s="505"/>
    </row>
    <row r="11788" spans="19:23" ht="12">
      <c r="S11788" s="505"/>
      <c r="T11788" s="505"/>
      <c r="U11788" s="505"/>
      <c r="V11788" s="505"/>
      <c r="W11788" s="505"/>
    </row>
    <row r="11789" spans="19:23" ht="12">
      <c r="S11789" s="505"/>
      <c r="T11789" s="505"/>
      <c r="U11789" s="505"/>
      <c r="V11789" s="505"/>
      <c r="W11789" s="505"/>
    </row>
    <row r="11790" spans="19:23" ht="12">
      <c r="S11790" s="505"/>
      <c r="T11790" s="505"/>
      <c r="U11790" s="505"/>
      <c r="V11790" s="505"/>
      <c r="W11790" s="505"/>
    </row>
    <row r="11791" spans="19:23" ht="12">
      <c r="S11791" s="505"/>
      <c r="T11791" s="505"/>
      <c r="U11791" s="505"/>
      <c r="V11791" s="505"/>
      <c r="W11791" s="505"/>
    </row>
    <row r="11792" spans="19:23" ht="12">
      <c r="S11792" s="505"/>
      <c r="T11792" s="505"/>
      <c r="U11792" s="505"/>
      <c r="V11792" s="505"/>
      <c r="W11792" s="505"/>
    </row>
    <row r="11793" spans="19:23" ht="12">
      <c r="S11793" s="505"/>
      <c r="T11793" s="505"/>
      <c r="U11793" s="505"/>
      <c r="V11793" s="505"/>
      <c r="W11793" s="505"/>
    </row>
    <row r="11794" spans="19:23" ht="12">
      <c r="S11794" s="505"/>
      <c r="T11794" s="505"/>
      <c r="U11794" s="505"/>
      <c r="V11794" s="505"/>
      <c r="W11794" s="505"/>
    </row>
    <row r="11795" spans="19:23" ht="12">
      <c r="S11795" s="505"/>
      <c r="T11795" s="505"/>
      <c r="U11795" s="505"/>
      <c r="V11795" s="505"/>
      <c r="W11795" s="505"/>
    </row>
    <row r="11796" spans="19:23" ht="12">
      <c r="S11796" s="505"/>
      <c r="T11796" s="505"/>
      <c r="U11796" s="505"/>
      <c r="V11796" s="505"/>
      <c r="W11796" s="505"/>
    </row>
    <row r="11797" spans="19:23" ht="12">
      <c r="S11797" s="505"/>
      <c r="T11797" s="505"/>
      <c r="U11797" s="505"/>
      <c r="V11797" s="505"/>
      <c r="W11797" s="505"/>
    </row>
    <row r="11798" spans="19:23" ht="12">
      <c r="S11798" s="505"/>
      <c r="T11798" s="505"/>
      <c r="U11798" s="505"/>
      <c r="V11798" s="505"/>
      <c r="W11798" s="505"/>
    </row>
    <row r="11799" spans="19:23" ht="12">
      <c r="S11799" s="505"/>
      <c r="T11799" s="505"/>
      <c r="U11799" s="505"/>
      <c r="V11799" s="505"/>
      <c r="W11799" s="505"/>
    </row>
    <row r="11800" spans="19:23" ht="12">
      <c r="S11800" s="505"/>
      <c r="T11800" s="505"/>
      <c r="U11800" s="505"/>
      <c r="V11800" s="505"/>
      <c r="W11800" s="505"/>
    </row>
    <row r="11801" spans="19:23" ht="12">
      <c r="S11801" s="505"/>
      <c r="T11801" s="505"/>
      <c r="U11801" s="505"/>
      <c r="V11801" s="505"/>
      <c r="W11801" s="505"/>
    </row>
    <row r="11802" spans="19:23" ht="12">
      <c r="S11802" s="505"/>
      <c r="T11802" s="505"/>
      <c r="U11802" s="505"/>
      <c r="V11802" s="505"/>
      <c r="W11802" s="505"/>
    </row>
    <row r="11803" spans="19:23" ht="12">
      <c r="S11803" s="505"/>
      <c r="T11803" s="505"/>
      <c r="U11803" s="505"/>
      <c r="V11803" s="505"/>
      <c r="W11803" s="505"/>
    </row>
    <row r="11804" spans="19:23" ht="12">
      <c r="S11804" s="505"/>
      <c r="T11804" s="505"/>
      <c r="U11804" s="505"/>
      <c r="V11804" s="505"/>
      <c r="W11804" s="505"/>
    </row>
    <row r="11805" spans="19:23" ht="12">
      <c r="S11805" s="505"/>
      <c r="T11805" s="505"/>
      <c r="U11805" s="505"/>
      <c r="V11805" s="505"/>
      <c r="W11805" s="505"/>
    </row>
    <row r="11806" spans="19:23" ht="12">
      <c r="S11806" s="505"/>
      <c r="T11806" s="505"/>
      <c r="U11806" s="505"/>
      <c r="V11806" s="505"/>
      <c r="W11806" s="505"/>
    </row>
    <row r="11807" spans="19:23" ht="12">
      <c r="S11807" s="505"/>
      <c r="T11807" s="505"/>
      <c r="U11807" s="505"/>
      <c r="V11807" s="505"/>
      <c r="W11807" s="505"/>
    </row>
    <row r="11808" spans="19:23" ht="12">
      <c r="S11808" s="505"/>
      <c r="T11808" s="505"/>
      <c r="U11808" s="505"/>
      <c r="V11808" s="505"/>
      <c r="W11808" s="505"/>
    </row>
    <row r="11809" spans="19:23" ht="12">
      <c r="S11809" s="505"/>
      <c r="T11809" s="505"/>
      <c r="U11809" s="505"/>
      <c r="V11809" s="505"/>
      <c r="W11809" s="505"/>
    </row>
    <row r="11810" spans="19:23" ht="12">
      <c r="S11810" s="505"/>
      <c r="T11810" s="505"/>
      <c r="U11810" s="505"/>
      <c r="V11810" s="505"/>
      <c r="W11810" s="505"/>
    </row>
    <row r="11811" spans="19:23" ht="12">
      <c r="S11811" s="505"/>
      <c r="T11811" s="505"/>
      <c r="U11811" s="505"/>
      <c r="V11811" s="505"/>
      <c r="W11811" s="505"/>
    </row>
    <row r="11812" spans="19:23" ht="12">
      <c r="S11812" s="505"/>
      <c r="T11812" s="505"/>
      <c r="U11812" s="505"/>
      <c r="V11812" s="505"/>
      <c r="W11812" s="505"/>
    </row>
    <row r="11813" spans="19:23" ht="12">
      <c r="S11813" s="505"/>
      <c r="T11813" s="505"/>
      <c r="U11813" s="505"/>
      <c r="V11813" s="505"/>
      <c r="W11813" s="505"/>
    </row>
    <row r="11814" spans="19:23" ht="12">
      <c r="S11814" s="505"/>
      <c r="T11814" s="505"/>
      <c r="U11814" s="505"/>
      <c r="V11814" s="505"/>
      <c r="W11814" s="505"/>
    </row>
    <row r="11815" spans="19:23" ht="12">
      <c r="S11815" s="505"/>
      <c r="T11815" s="505"/>
      <c r="U11815" s="505"/>
      <c r="V11815" s="505"/>
      <c r="W11815" s="505"/>
    </row>
    <row r="11816" spans="19:23" ht="12">
      <c r="S11816" s="505"/>
      <c r="T11816" s="505"/>
      <c r="U11816" s="505"/>
      <c r="V11816" s="505"/>
      <c r="W11816" s="505"/>
    </row>
    <row r="11817" spans="19:23" ht="12">
      <c r="S11817" s="505"/>
      <c r="T11817" s="505"/>
      <c r="U11817" s="505"/>
      <c r="V11817" s="505"/>
      <c r="W11817" s="505"/>
    </row>
    <row r="11818" spans="19:23" ht="12">
      <c r="S11818" s="505"/>
      <c r="T11818" s="505"/>
      <c r="U11818" s="505"/>
      <c r="V11818" s="505"/>
      <c r="W11818" s="505"/>
    </row>
    <row r="11819" spans="19:23" ht="12">
      <c r="S11819" s="505"/>
      <c r="T11819" s="505"/>
      <c r="U11819" s="505"/>
      <c r="V11819" s="505"/>
      <c r="W11819" s="505"/>
    </row>
    <row r="11820" spans="19:23" ht="12">
      <c r="S11820" s="505"/>
      <c r="T11820" s="505"/>
      <c r="U11820" s="505"/>
      <c r="V11820" s="505"/>
      <c r="W11820" s="505"/>
    </row>
    <row r="11821" spans="19:23" ht="12">
      <c r="S11821" s="505"/>
      <c r="T11821" s="505"/>
      <c r="U11821" s="505"/>
      <c r="V11821" s="505"/>
      <c r="W11821" s="505"/>
    </row>
    <row r="11822" spans="19:23" ht="12">
      <c r="S11822" s="505"/>
      <c r="T11822" s="505"/>
      <c r="U11822" s="505"/>
      <c r="V11822" s="505"/>
      <c r="W11822" s="505"/>
    </row>
    <row r="11823" spans="19:23" ht="12">
      <c r="S11823" s="505"/>
      <c r="T11823" s="505"/>
      <c r="U11823" s="505"/>
      <c r="V11823" s="505"/>
      <c r="W11823" s="505"/>
    </row>
    <row r="11824" spans="19:23" ht="12">
      <c r="S11824" s="505"/>
      <c r="T11824" s="505"/>
      <c r="U11824" s="505"/>
      <c r="V11824" s="505"/>
      <c r="W11824" s="505"/>
    </row>
    <row r="11825" spans="19:23" ht="12">
      <c r="S11825" s="505"/>
      <c r="T11825" s="505"/>
      <c r="U11825" s="505"/>
      <c r="V11825" s="505"/>
      <c r="W11825" s="505"/>
    </row>
    <row r="11826" spans="19:23" ht="12">
      <c r="S11826" s="505"/>
      <c r="T11826" s="505"/>
      <c r="U11826" s="505"/>
      <c r="V11826" s="505"/>
      <c r="W11826" s="505"/>
    </row>
    <row r="11827" spans="19:23" ht="12">
      <c r="S11827" s="505"/>
      <c r="T11827" s="505"/>
      <c r="U11827" s="505"/>
      <c r="V11827" s="505"/>
      <c r="W11827" s="505"/>
    </row>
    <row r="11828" spans="19:23" ht="12">
      <c r="S11828" s="505"/>
      <c r="T11828" s="505"/>
      <c r="U11828" s="505"/>
      <c r="V11828" s="505"/>
      <c r="W11828" s="505"/>
    </row>
    <row r="11829" spans="19:23" ht="12">
      <c r="S11829" s="505"/>
      <c r="T11829" s="505"/>
      <c r="U11829" s="505"/>
      <c r="V11829" s="505"/>
      <c r="W11829" s="505"/>
    </row>
    <row r="11830" spans="19:23" ht="12">
      <c r="S11830" s="505"/>
      <c r="T11830" s="505"/>
      <c r="U11830" s="505"/>
      <c r="V11830" s="505"/>
      <c r="W11830" s="505"/>
    </row>
    <row r="11831" spans="19:23" ht="12">
      <c r="S11831" s="505"/>
      <c r="T11831" s="505"/>
      <c r="U11831" s="505"/>
      <c r="V11831" s="505"/>
      <c r="W11831" s="505"/>
    </row>
    <row r="11832" spans="19:23" ht="12">
      <c r="S11832" s="505"/>
      <c r="T11832" s="505"/>
      <c r="U11832" s="505"/>
      <c r="V11832" s="505"/>
      <c r="W11832" s="505"/>
    </row>
    <row r="11833" spans="19:23" ht="12">
      <c r="S11833" s="505"/>
      <c r="T11833" s="505"/>
      <c r="U11833" s="505"/>
      <c r="V11833" s="505"/>
      <c r="W11833" s="505"/>
    </row>
    <row r="11834" spans="19:23" ht="12">
      <c r="S11834" s="505"/>
      <c r="T11834" s="505"/>
      <c r="U11834" s="505"/>
      <c r="V11834" s="505"/>
      <c r="W11834" s="505"/>
    </row>
    <row r="11835" spans="19:23" ht="12">
      <c r="S11835" s="505"/>
      <c r="T11835" s="505"/>
      <c r="U11835" s="505"/>
      <c r="V11835" s="505"/>
      <c r="W11835" s="505"/>
    </row>
    <row r="11836" spans="19:23" ht="12">
      <c r="S11836" s="505"/>
      <c r="T11836" s="505"/>
      <c r="U11836" s="505"/>
      <c r="V11836" s="505"/>
      <c r="W11836" s="505"/>
    </row>
    <row r="11837" spans="19:23" ht="12">
      <c r="S11837" s="505"/>
      <c r="T11837" s="505"/>
      <c r="U11837" s="505"/>
      <c r="V11837" s="505"/>
      <c r="W11837" s="505"/>
    </row>
    <row r="11838" spans="19:23" ht="12">
      <c r="S11838" s="505"/>
      <c r="T11838" s="505"/>
      <c r="U11838" s="505"/>
      <c r="V11838" s="505"/>
      <c r="W11838" s="505"/>
    </row>
    <row r="11839" spans="19:23" ht="12">
      <c r="S11839" s="505"/>
      <c r="T11839" s="505"/>
      <c r="U11839" s="505"/>
      <c r="V11839" s="505"/>
      <c r="W11839" s="505"/>
    </row>
    <row r="11840" spans="19:23" ht="12">
      <c r="S11840" s="505"/>
      <c r="T11840" s="505"/>
      <c r="U11840" s="505"/>
      <c r="V11840" s="505"/>
      <c r="W11840" s="505"/>
    </row>
    <row r="11841" spans="19:23" ht="12">
      <c r="S11841" s="505"/>
      <c r="T11841" s="505"/>
      <c r="U11841" s="505"/>
      <c r="V11841" s="505"/>
      <c r="W11841" s="505"/>
    </row>
    <row r="11842" spans="19:23" ht="12">
      <c r="S11842" s="505"/>
      <c r="T11842" s="505"/>
      <c r="U11842" s="505"/>
      <c r="V11842" s="505"/>
      <c r="W11842" s="505"/>
    </row>
    <row r="11843" spans="19:23" ht="12">
      <c r="S11843" s="505"/>
      <c r="T11843" s="505"/>
      <c r="U11843" s="505"/>
      <c r="V11843" s="505"/>
      <c r="W11843" s="505"/>
    </row>
    <row r="11844" spans="19:23" ht="12">
      <c r="S11844" s="505"/>
      <c r="T11844" s="505"/>
      <c r="U11844" s="505"/>
      <c r="V11844" s="505"/>
      <c r="W11844" s="505"/>
    </row>
    <row r="11845" spans="19:23" ht="12">
      <c r="S11845" s="505"/>
      <c r="T11845" s="505"/>
      <c r="U11845" s="505"/>
      <c r="V11845" s="505"/>
      <c r="W11845" s="505"/>
    </row>
    <row r="11846" spans="19:23" ht="12">
      <c r="S11846" s="505"/>
      <c r="T11846" s="505"/>
      <c r="U11846" s="505"/>
      <c r="V11846" s="505"/>
      <c r="W11846" s="505"/>
    </row>
    <row r="11847" spans="19:23" ht="12">
      <c r="S11847" s="505"/>
      <c r="T11847" s="505"/>
      <c r="U11847" s="505"/>
      <c r="V11847" s="505"/>
      <c r="W11847" s="505"/>
    </row>
    <row r="11848" spans="19:23" ht="12">
      <c r="S11848" s="505"/>
      <c r="T11848" s="505"/>
      <c r="U11848" s="505"/>
      <c r="V11848" s="505"/>
      <c r="W11848" s="505"/>
    </row>
    <row r="11849" spans="19:23" ht="12">
      <c r="S11849" s="505"/>
      <c r="T11849" s="505"/>
      <c r="U11849" s="505"/>
      <c r="V11849" s="505"/>
      <c r="W11849" s="505"/>
    </row>
    <row r="11850" spans="19:23" ht="12">
      <c r="S11850" s="505"/>
      <c r="T11850" s="505"/>
      <c r="U11850" s="505"/>
      <c r="V11850" s="505"/>
      <c r="W11850" s="505"/>
    </row>
    <row r="11851" spans="19:23" ht="12">
      <c r="S11851" s="505"/>
      <c r="T11851" s="505"/>
      <c r="U11851" s="505"/>
      <c r="V11851" s="505"/>
      <c r="W11851" s="505"/>
    </row>
    <row r="11852" spans="19:23" ht="12">
      <c r="S11852" s="505"/>
      <c r="T11852" s="505"/>
      <c r="U11852" s="505"/>
      <c r="V11852" s="505"/>
      <c r="W11852" s="505"/>
    </row>
    <row r="11853" spans="19:23" ht="12">
      <c r="S11853" s="505"/>
      <c r="T11853" s="505"/>
      <c r="U11853" s="505"/>
      <c r="V11853" s="505"/>
      <c r="W11853" s="505"/>
    </row>
    <row r="11854" spans="19:23" ht="12">
      <c r="S11854" s="505"/>
      <c r="T11854" s="505"/>
      <c r="U11854" s="505"/>
      <c r="V11854" s="505"/>
      <c r="W11854" s="505"/>
    </row>
    <row r="11855" spans="19:23" ht="12">
      <c r="S11855" s="505"/>
      <c r="T11855" s="505"/>
      <c r="U11855" s="505"/>
      <c r="V11855" s="505"/>
      <c r="W11855" s="505"/>
    </row>
    <row r="11856" spans="19:23" ht="12">
      <c r="S11856" s="505"/>
      <c r="T11856" s="505"/>
      <c r="U11856" s="505"/>
      <c r="V11856" s="505"/>
      <c r="W11856" s="505"/>
    </row>
    <row r="11857" spans="19:23" ht="12">
      <c r="S11857" s="505"/>
      <c r="T11857" s="505"/>
      <c r="U11857" s="505"/>
      <c r="V11857" s="505"/>
      <c r="W11857" s="505"/>
    </row>
    <row r="11858" spans="19:23" ht="12">
      <c r="S11858" s="505"/>
      <c r="T11858" s="505"/>
      <c r="U11858" s="505"/>
      <c r="V11858" s="505"/>
      <c r="W11858" s="505"/>
    </row>
    <row r="11859" spans="19:23" ht="12">
      <c r="S11859" s="505"/>
      <c r="T11859" s="505"/>
      <c r="U11859" s="505"/>
      <c r="V11859" s="505"/>
      <c r="W11859" s="505"/>
    </row>
    <row r="11860" spans="19:23" ht="12">
      <c r="S11860" s="505"/>
      <c r="T11860" s="505"/>
      <c r="U11860" s="505"/>
      <c r="V11860" s="505"/>
      <c r="W11860" s="505"/>
    </row>
    <row r="11861" spans="19:23" ht="12">
      <c r="S11861" s="505"/>
      <c r="T11861" s="505"/>
      <c r="U11861" s="505"/>
      <c r="V11861" s="505"/>
      <c r="W11861" s="505"/>
    </row>
    <row r="11862" spans="19:23" ht="12">
      <c r="S11862" s="505"/>
      <c r="T11862" s="505"/>
      <c r="U11862" s="505"/>
      <c r="V11862" s="505"/>
      <c r="W11862" s="505"/>
    </row>
    <row r="11863" spans="19:23" ht="12">
      <c r="S11863" s="505"/>
      <c r="T11863" s="505"/>
      <c r="U11863" s="505"/>
      <c r="V11863" s="505"/>
      <c r="W11863" s="505"/>
    </row>
    <row r="11864" spans="19:23" ht="12">
      <c r="S11864" s="505"/>
      <c r="T11864" s="505"/>
      <c r="U11864" s="505"/>
      <c r="V11864" s="505"/>
      <c r="W11864" s="505"/>
    </row>
    <row r="11865" spans="19:23" ht="12">
      <c r="S11865" s="505"/>
      <c r="T11865" s="505"/>
      <c r="U11865" s="505"/>
      <c r="V11865" s="505"/>
      <c r="W11865" s="505"/>
    </row>
    <row r="11866" spans="19:23" ht="12">
      <c r="S11866" s="505"/>
      <c r="T11866" s="505"/>
      <c r="U11866" s="505"/>
      <c r="V11866" s="505"/>
      <c r="W11866" s="505"/>
    </row>
    <row r="11867" spans="19:23" ht="12">
      <c r="S11867" s="505"/>
      <c r="T11867" s="505"/>
      <c r="U11867" s="505"/>
      <c r="V11867" s="505"/>
      <c r="W11867" s="505"/>
    </row>
    <row r="11868" spans="19:23" ht="12">
      <c r="S11868" s="505"/>
      <c r="T11868" s="505"/>
      <c r="U11868" s="505"/>
      <c r="V11868" s="505"/>
      <c r="W11868" s="505"/>
    </row>
    <row r="11869" spans="19:23" ht="12">
      <c r="S11869" s="505"/>
      <c r="T11869" s="505"/>
      <c r="U11869" s="505"/>
      <c r="V11869" s="505"/>
      <c r="W11869" s="505"/>
    </row>
    <row r="11870" spans="19:23" ht="12">
      <c r="S11870" s="505"/>
      <c r="T11870" s="505"/>
      <c r="U11870" s="505"/>
      <c r="V11870" s="505"/>
      <c r="W11870" s="505"/>
    </row>
    <row r="11871" spans="19:23" ht="12">
      <c r="S11871" s="505"/>
      <c r="T11871" s="505"/>
      <c r="U11871" s="505"/>
      <c r="V11871" s="505"/>
      <c r="W11871" s="505"/>
    </row>
    <row r="11872" spans="19:23" ht="12">
      <c r="S11872" s="505"/>
      <c r="T11872" s="505"/>
      <c r="U11872" s="505"/>
      <c r="V11872" s="505"/>
      <c r="W11872" s="505"/>
    </row>
    <row r="11873" spans="19:23" ht="12">
      <c r="S11873" s="505"/>
      <c r="T11873" s="505"/>
      <c r="U11873" s="505"/>
      <c r="V11873" s="505"/>
      <c r="W11873" s="505"/>
    </row>
    <row r="11874" spans="19:23" ht="12">
      <c r="S11874" s="505"/>
      <c r="T11874" s="505"/>
      <c r="U11874" s="505"/>
      <c r="V11874" s="505"/>
      <c r="W11874" s="505"/>
    </row>
    <row r="11875" spans="19:23" ht="12">
      <c r="S11875" s="505"/>
      <c r="T11875" s="505"/>
      <c r="U11875" s="505"/>
      <c r="V11875" s="505"/>
      <c r="W11875" s="505"/>
    </row>
    <row r="11876" spans="19:23" ht="12">
      <c r="S11876" s="505"/>
      <c r="T11876" s="505"/>
      <c r="U11876" s="505"/>
      <c r="V11876" s="505"/>
      <c r="W11876" s="505"/>
    </row>
    <row r="11877" spans="19:23" ht="12">
      <c r="S11877" s="505"/>
      <c r="T11877" s="505"/>
      <c r="U11877" s="505"/>
      <c r="V11877" s="505"/>
      <c r="W11877" s="505"/>
    </row>
    <row r="11878" spans="19:23" ht="12">
      <c r="S11878" s="505"/>
      <c r="T11878" s="505"/>
      <c r="U11878" s="505"/>
      <c r="V11878" s="505"/>
      <c r="W11878" s="505"/>
    </row>
    <row r="11879" spans="19:23" ht="12">
      <c r="S11879" s="505"/>
      <c r="T11879" s="505"/>
      <c r="U11879" s="505"/>
      <c r="V11879" s="505"/>
      <c r="W11879" s="505"/>
    </row>
    <row r="11880" spans="19:23" ht="12">
      <c r="S11880" s="505"/>
      <c r="T11880" s="505"/>
      <c r="U11880" s="505"/>
      <c r="V11880" s="505"/>
      <c r="W11880" s="505"/>
    </row>
    <row r="11881" spans="19:23" ht="12">
      <c r="S11881" s="505"/>
      <c r="T11881" s="505"/>
      <c r="U11881" s="505"/>
      <c r="V11881" s="505"/>
      <c r="W11881" s="505"/>
    </row>
    <row r="11882" spans="19:23" ht="12">
      <c r="S11882" s="505"/>
      <c r="T11882" s="505"/>
      <c r="U11882" s="505"/>
      <c r="V11882" s="505"/>
      <c r="W11882" s="505"/>
    </row>
    <row r="11883" spans="19:23" ht="12">
      <c r="S11883" s="505"/>
      <c r="T11883" s="505"/>
      <c r="U11883" s="505"/>
      <c r="V11883" s="505"/>
      <c r="W11883" s="505"/>
    </row>
    <row r="11884" spans="19:23" ht="12">
      <c r="S11884" s="505"/>
      <c r="T11884" s="505"/>
      <c r="U11884" s="505"/>
      <c r="V11884" s="505"/>
      <c r="W11884" s="505"/>
    </row>
    <row r="11885" spans="19:23" ht="12">
      <c r="S11885" s="505"/>
      <c r="T11885" s="505"/>
      <c r="U11885" s="505"/>
      <c r="V11885" s="505"/>
      <c r="W11885" s="505"/>
    </row>
    <row r="11886" spans="19:23" ht="12">
      <c r="S11886" s="505"/>
      <c r="T11886" s="505"/>
      <c r="U11886" s="505"/>
      <c r="V11886" s="505"/>
      <c r="W11886" s="505"/>
    </row>
    <row r="11887" spans="19:23" ht="12">
      <c r="S11887" s="505"/>
      <c r="T11887" s="505"/>
      <c r="U11887" s="505"/>
      <c r="V11887" s="505"/>
      <c r="W11887" s="505"/>
    </row>
    <row r="11888" spans="19:23" ht="12">
      <c r="S11888" s="505"/>
      <c r="T11888" s="505"/>
      <c r="U11888" s="505"/>
      <c r="V11888" s="505"/>
      <c r="W11888" s="505"/>
    </row>
    <row r="11889" spans="19:23" ht="12">
      <c r="S11889" s="505"/>
      <c r="T11889" s="505"/>
      <c r="U11889" s="505"/>
      <c r="V11889" s="505"/>
      <c r="W11889" s="505"/>
    </row>
    <row r="11890" spans="19:23" ht="12">
      <c r="S11890" s="505"/>
      <c r="T11890" s="505"/>
      <c r="U11890" s="505"/>
      <c r="V11890" s="505"/>
      <c r="W11890" s="505"/>
    </row>
    <row r="11891" spans="19:23" ht="12">
      <c r="S11891" s="505"/>
      <c r="T11891" s="505"/>
      <c r="U11891" s="505"/>
      <c r="V11891" s="505"/>
      <c r="W11891" s="505"/>
    </row>
    <row r="11892" spans="19:23" ht="12">
      <c r="S11892" s="505"/>
      <c r="T11892" s="505"/>
      <c r="U11892" s="505"/>
      <c r="V11892" s="505"/>
      <c r="W11892" s="505"/>
    </row>
    <row r="11893" spans="19:23" ht="12">
      <c r="S11893" s="505"/>
      <c r="T11893" s="505"/>
      <c r="U11893" s="505"/>
      <c r="V11893" s="505"/>
      <c r="W11893" s="505"/>
    </row>
    <row r="11894" spans="19:23" ht="12">
      <c r="S11894" s="505"/>
      <c r="T11894" s="505"/>
      <c r="U11894" s="505"/>
      <c r="V11894" s="505"/>
      <c r="W11894" s="505"/>
    </row>
    <row r="11895" spans="19:23" ht="12">
      <c r="S11895" s="505"/>
      <c r="T11895" s="505"/>
      <c r="U11895" s="505"/>
      <c r="V11895" s="505"/>
      <c r="W11895" s="505"/>
    </row>
    <row r="11896" spans="19:23" ht="12">
      <c r="S11896" s="505"/>
      <c r="T11896" s="505"/>
      <c r="U11896" s="505"/>
      <c r="V11896" s="505"/>
      <c r="W11896" s="505"/>
    </row>
    <row r="11897" spans="19:23" ht="12">
      <c r="S11897" s="505"/>
      <c r="T11897" s="505"/>
      <c r="U11897" s="505"/>
      <c r="V11897" s="505"/>
      <c r="W11897" s="505"/>
    </row>
    <row r="11898" spans="19:23" ht="12">
      <c r="S11898" s="505"/>
      <c r="T11898" s="505"/>
      <c r="U11898" s="505"/>
      <c r="V11898" s="505"/>
      <c r="W11898" s="505"/>
    </row>
    <row r="11899" spans="19:23" ht="12">
      <c r="S11899" s="505"/>
      <c r="T11899" s="505"/>
      <c r="U11899" s="505"/>
      <c r="V11899" s="505"/>
      <c r="W11899" s="505"/>
    </row>
    <row r="11900" spans="19:23" ht="12">
      <c r="S11900" s="505"/>
      <c r="T11900" s="505"/>
      <c r="U11900" s="505"/>
      <c r="V11900" s="505"/>
      <c r="W11900" s="505"/>
    </row>
    <row r="11901" spans="19:23" ht="12">
      <c r="S11901" s="505"/>
      <c r="T11901" s="505"/>
      <c r="U11901" s="505"/>
      <c r="V11901" s="505"/>
      <c r="W11901" s="505"/>
    </row>
    <row r="11902" spans="19:23" ht="12">
      <c r="S11902" s="505"/>
      <c r="T11902" s="505"/>
      <c r="U11902" s="505"/>
      <c r="V11902" s="505"/>
      <c r="W11902" s="505"/>
    </row>
    <row r="11903" spans="19:23" ht="12">
      <c r="S11903" s="505"/>
      <c r="T11903" s="505"/>
      <c r="U11903" s="505"/>
      <c r="V11903" s="505"/>
      <c r="W11903" s="505"/>
    </row>
    <row r="11904" spans="19:23" ht="12">
      <c r="S11904" s="505"/>
      <c r="T11904" s="505"/>
      <c r="U11904" s="505"/>
      <c r="V11904" s="505"/>
      <c r="W11904" s="505"/>
    </row>
    <row r="11905" spans="19:23" ht="12">
      <c r="S11905" s="505"/>
      <c r="T11905" s="505"/>
      <c r="U11905" s="505"/>
      <c r="V11905" s="505"/>
      <c r="W11905" s="505"/>
    </row>
    <row r="11906" spans="19:23" ht="12">
      <c r="S11906" s="505"/>
      <c r="T11906" s="505"/>
      <c r="U11906" s="505"/>
      <c r="V11906" s="505"/>
      <c r="W11906" s="505"/>
    </row>
    <row r="11907" spans="19:23" ht="12">
      <c r="S11907" s="505"/>
      <c r="T11907" s="505"/>
      <c r="U11907" s="505"/>
      <c r="V11907" s="505"/>
      <c r="W11907" s="505"/>
    </row>
    <row r="11908" spans="19:23" ht="12">
      <c r="S11908" s="505"/>
      <c r="T11908" s="505"/>
      <c r="U11908" s="505"/>
      <c r="V11908" s="505"/>
      <c r="W11908" s="505"/>
    </row>
    <row r="11909" spans="19:23" ht="12">
      <c r="S11909" s="505"/>
      <c r="T11909" s="505"/>
      <c r="U11909" s="505"/>
      <c r="V11909" s="505"/>
      <c r="W11909" s="505"/>
    </row>
    <row r="11910" spans="19:23" ht="12">
      <c r="S11910" s="505"/>
      <c r="T11910" s="505"/>
      <c r="U11910" s="505"/>
      <c r="V11910" s="505"/>
      <c r="W11910" s="505"/>
    </row>
    <row r="11911" spans="19:23" ht="12">
      <c r="S11911" s="505"/>
      <c r="T11911" s="505"/>
      <c r="U11911" s="505"/>
      <c r="V11911" s="505"/>
      <c r="W11911" s="505"/>
    </row>
    <row r="11912" spans="19:23" ht="12">
      <c r="S11912" s="505"/>
      <c r="T11912" s="505"/>
      <c r="U11912" s="505"/>
      <c r="V11912" s="505"/>
      <c r="W11912" s="505"/>
    </row>
    <row r="11913" spans="19:23" ht="12">
      <c r="S11913" s="505"/>
      <c r="T11913" s="505"/>
      <c r="U11913" s="505"/>
      <c r="V11913" s="505"/>
      <c r="W11913" s="505"/>
    </row>
    <row r="11914" spans="19:23" ht="12">
      <c r="S11914" s="505"/>
      <c r="T11914" s="505"/>
      <c r="U11914" s="505"/>
      <c r="V11914" s="505"/>
      <c r="W11914" s="505"/>
    </row>
    <row r="11915" spans="19:23" ht="12">
      <c r="S11915" s="505"/>
      <c r="T11915" s="505"/>
      <c r="U11915" s="505"/>
      <c r="V11915" s="505"/>
      <c r="W11915" s="505"/>
    </row>
    <row r="11916" spans="19:23" ht="12">
      <c r="S11916" s="505"/>
      <c r="T11916" s="505"/>
      <c r="U11916" s="505"/>
      <c r="V11916" s="505"/>
      <c r="W11916" s="505"/>
    </row>
    <row r="11917" spans="19:23" ht="12">
      <c r="S11917" s="505"/>
      <c r="T11917" s="505"/>
      <c r="U11917" s="505"/>
      <c r="V11917" s="505"/>
      <c r="W11917" s="505"/>
    </row>
    <row r="11918" spans="19:23" ht="12">
      <c r="S11918" s="505"/>
      <c r="T11918" s="505"/>
      <c r="U11918" s="505"/>
      <c r="V11918" s="505"/>
      <c r="W11918" s="505"/>
    </row>
    <row r="11919" spans="19:23" ht="12">
      <c r="S11919" s="505"/>
      <c r="T11919" s="505"/>
      <c r="U11919" s="505"/>
      <c r="V11919" s="505"/>
      <c r="W11919" s="505"/>
    </row>
    <row r="11920" spans="19:23" ht="12">
      <c r="S11920" s="505"/>
      <c r="T11920" s="505"/>
      <c r="U11920" s="505"/>
      <c r="V11920" s="505"/>
      <c r="W11920" s="505"/>
    </row>
    <row r="11921" spans="19:23" ht="12">
      <c r="S11921" s="505"/>
      <c r="T11921" s="505"/>
      <c r="U11921" s="505"/>
      <c r="V11921" s="505"/>
      <c r="W11921" s="505"/>
    </row>
    <row r="11922" spans="19:23" ht="12">
      <c r="S11922" s="505"/>
      <c r="T11922" s="505"/>
      <c r="U11922" s="505"/>
      <c r="V11922" s="505"/>
      <c r="W11922" s="505"/>
    </row>
    <row r="11923" spans="19:23" ht="12">
      <c r="S11923" s="505"/>
      <c r="T11923" s="505"/>
      <c r="U11923" s="505"/>
      <c r="V11923" s="505"/>
      <c r="W11923" s="505"/>
    </row>
    <row r="11924" spans="19:23" ht="12">
      <c r="S11924" s="505"/>
      <c r="T11924" s="505"/>
      <c r="U11924" s="505"/>
      <c r="V11924" s="505"/>
      <c r="W11924" s="505"/>
    </row>
    <row r="11925" spans="19:23" ht="12">
      <c r="S11925" s="505"/>
      <c r="T11925" s="505"/>
      <c r="U11925" s="505"/>
      <c r="V11925" s="505"/>
      <c r="W11925" s="505"/>
    </row>
    <row r="11926" spans="19:23" ht="12">
      <c r="S11926" s="505"/>
      <c r="T11926" s="505"/>
      <c r="U11926" s="505"/>
      <c r="V11926" s="505"/>
      <c r="W11926" s="505"/>
    </row>
    <row r="11927" spans="19:23" ht="12">
      <c r="S11927" s="505"/>
      <c r="T11927" s="505"/>
      <c r="U11927" s="505"/>
      <c r="V11927" s="505"/>
      <c r="W11927" s="505"/>
    </row>
    <row r="11928" spans="19:23" ht="12">
      <c r="S11928" s="505"/>
      <c r="T11928" s="505"/>
      <c r="U11928" s="505"/>
      <c r="V11928" s="505"/>
      <c r="W11928" s="505"/>
    </row>
    <row r="11929" spans="19:23" ht="12">
      <c r="S11929" s="505"/>
      <c r="T11929" s="505"/>
      <c r="U11929" s="505"/>
      <c r="V11929" s="505"/>
      <c r="W11929" s="505"/>
    </row>
    <row r="11930" spans="19:23" ht="12">
      <c r="S11930" s="505"/>
      <c r="T11930" s="505"/>
      <c r="U11930" s="505"/>
      <c r="V11930" s="505"/>
      <c r="W11930" s="505"/>
    </row>
    <row r="11931" spans="19:23" ht="12">
      <c r="S11931" s="505"/>
      <c r="T11931" s="505"/>
      <c r="U11931" s="505"/>
      <c r="V11931" s="505"/>
      <c r="W11931" s="505"/>
    </row>
    <row r="11932" spans="19:23" ht="12">
      <c r="S11932" s="505"/>
      <c r="T11932" s="505"/>
      <c r="U11932" s="505"/>
      <c r="V11932" s="505"/>
      <c r="W11932" s="505"/>
    </row>
    <row r="11933" spans="19:23" ht="12">
      <c r="S11933" s="505"/>
      <c r="T11933" s="505"/>
      <c r="U11933" s="505"/>
      <c r="V11933" s="505"/>
      <c r="W11933" s="505"/>
    </row>
    <row r="11934" spans="19:23" ht="12">
      <c r="S11934" s="505"/>
      <c r="T11934" s="505"/>
      <c r="U11934" s="505"/>
      <c r="V11934" s="505"/>
      <c r="W11934" s="505"/>
    </row>
    <row r="11935" spans="19:23" ht="12">
      <c r="S11935" s="505"/>
      <c r="T11935" s="505"/>
      <c r="U11935" s="505"/>
      <c r="V11935" s="505"/>
      <c r="W11935" s="505"/>
    </row>
    <row r="11936" spans="19:23" ht="12">
      <c r="S11936" s="505"/>
      <c r="T11936" s="505"/>
      <c r="U11936" s="505"/>
      <c r="V11936" s="505"/>
      <c r="W11936" s="505"/>
    </row>
    <row r="11937" spans="19:23" ht="12">
      <c r="S11937" s="505"/>
      <c r="T11937" s="505"/>
      <c r="U11937" s="505"/>
      <c r="V11937" s="505"/>
      <c r="W11937" s="505"/>
    </row>
    <row r="11938" spans="19:23" ht="12">
      <c r="S11938" s="505"/>
      <c r="T11938" s="505"/>
      <c r="U11938" s="505"/>
      <c r="V11938" s="505"/>
      <c r="W11938" s="505"/>
    </row>
    <row r="11939" spans="19:23" ht="12">
      <c r="S11939" s="505"/>
      <c r="T11939" s="505"/>
      <c r="U11939" s="505"/>
      <c r="V11939" s="505"/>
      <c r="W11939" s="505"/>
    </row>
    <row r="11940" spans="19:23" ht="12">
      <c r="S11940" s="505"/>
      <c r="T11940" s="505"/>
      <c r="U11940" s="505"/>
      <c r="V11940" s="505"/>
      <c r="W11940" s="505"/>
    </row>
    <row r="11941" spans="19:23" ht="12">
      <c r="S11941" s="505"/>
      <c r="T11941" s="505"/>
      <c r="U11941" s="505"/>
      <c r="V11941" s="505"/>
      <c r="W11941" s="505"/>
    </row>
    <row r="11942" spans="19:23" ht="12">
      <c r="S11942" s="505"/>
      <c r="T11942" s="505"/>
      <c r="U11942" s="505"/>
      <c r="V11942" s="505"/>
      <c r="W11942" s="505"/>
    </row>
    <row r="11943" spans="19:23" ht="12">
      <c r="S11943" s="505"/>
      <c r="T11943" s="505"/>
      <c r="U11943" s="505"/>
      <c r="V11943" s="505"/>
      <c r="W11943" s="505"/>
    </row>
    <row r="11944" spans="19:23" ht="12">
      <c r="S11944" s="505"/>
      <c r="T11944" s="505"/>
      <c r="U11944" s="505"/>
      <c r="V11944" s="505"/>
      <c r="W11944" s="505"/>
    </row>
    <row r="11945" spans="19:23" ht="12">
      <c r="S11945" s="505"/>
      <c r="T11945" s="505"/>
      <c r="U11945" s="505"/>
      <c r="V11945" s="505"/>
      <c r="W11945" s="505"/>
    </row>
    <row r="11946" spans="19:23" ht="12">
      <c r="S11946" s="505"/>
      <c r="T11946" s="505"/>
      <c r="U11946" s="505"/>
      <c r="V11946" s="505"/>
      <c r="W11946" s="505"/>
    </row>
    <row r="11947" spans="19:23" ht="12">
      <c r="S11947" s="505"/>
      <c r="T11947" s="505"/>
      <c r="U11947" s="505"/>
      <c r="V11947" s="505"/>
      <c r="W11947" s="505"/>
    </row>
    <row r="11948" spans="19:23" ht="12">
      <c r="S11948" s="505"/>
      <c r="T11948" s="505"/>
      <c r="U11948" s="505"/>
      <c r="V11948" s="505"/>
      <c r="W11948" s="505"/>
    </row>
    <row r="11949" spans="19:23" ht="12">
      <c r="S11949" s="505"/>
      <c r="T11949" s="505"/>
      <c r="U11949" s="505"/>
      <c r="V11949" s="505"/>
      <c r="W11949" s="505"/>
    </row>
    <row r="11950" spans="19:23" ht="12">
      <c r="S11950" s="505"/>
      <c r="T11950" s="505"/>
      <c r="U11950" s="505"/>
      <c r="V11950" s="505"/>
      <c r="W11950" s="505"/>
    </row>
    <row r="11951" spans="19:23" ht="12">
      <c r="S11951" s="505"/>
      <c r="T11951" s="505"/>
      <c r="U11951" s="505"/>
      <c r="V11951" s="505"/>
      <c r="W11951" s="505"/>
    </row>
    <row r="11952" spans="19:23" ht="12">
      <c r="S11952" s="505"/>
      <c r="T11952" s="505"/>
      <c r="U11952" s="505"/>
      <c r="V11952" s="505"/>
      <c r="W11952" s="505"/>
    </row>
    <row r="11953" spans="19:23" ht="12">
      <c r="S11953" s="505"/>
      <c r="T11953" s="505"/>
      <c r="U11953" s="505"/>
      <c r="V11953" s="505"/>
      <c r="W11953" s="505"/>
    </row>
    <row r="11954" spans="19:23" ht="12">
      <c r="S11954" s="505"/>
      <c r="T11954" s="505"/>
      <c r="U11954" s="505"/>
      <c r="V11954" s="505"/>
      <c r="W11954" s="505"/>
    </row>
    <row r="11955" spans="19:23" ht="12">
      <c r="S11955" s="505"/>
      <c r="T11955" s="505"/>
      <c r="U11955" s="505"/>
      <c r="V11955" s="505"/>
      <c r="W11955" s="505"/>
    </row>
    <row r="11956" spans="19:23" ht="12">
      <c r="S11956" s="505"/>
      <c r="T11956" s="505"/>
      <c r="U11956" s="505"/>
      <c r="V11956" s="505"/>
      <c r="W11956" s="505"/>
    </row>
    <row r="11957" spans="19:23" ht="12">
      <c r="S11957" s="505"/>
      <c r="T11957" s="505"/>
      <c r="U11957" s="505"/>
      <c r="V11957" s="505"/>
      <c r="W11957" s="505"/>
    </row>
    <row r="11958" spans="19:23" ht="12">
      <c r="S11958" s="505"/>
      <c r="T11958" s="505"/>
      <c r="U11958" s="505"/>
      <c r="V11958" s="505"/>
      <c r="W11958" s="505"/>
    </row>
    <row r="11959" spans="19:23" ht="12">
      <c r="S11959" s="505"/>
      <c r="T11959" s="505"/>
      <c r="U11959" s="505"/>
      <c r="V11959" s="505"/>
      <c r="W11959" s="505"/>
    </row>
    <row r="11960" spans="19:23" ht="12">
      <c r="S11960" s="505"/>
      <c r="T11960" s="505"/>
      <c r="U11960" s="505"/>
      <c r="V11960" s="505"/>
      <c r="W11960" s="505"/>
    </row>
    <row r="11961" spans="19:23" ht="12">
      <c r="S11961" s="505"/>
      <c r="T11961" s="505"/>
      <c r="U11961" s="505"/>
      <c r="V11961" s="505"/>
      <c r="W11961" s="505"/>
    </row>
    <row r="11962" spans="19:23" ht="12">
      <c r="S11962" s="505"/>
      <c r="T11962" s="505"/>
      <c r="U11962" s="505"/>
      <c r="V11962" s="505"/>
      <c r="W11962" s="505"/>
    </row>
    <row r="11963" spans="19:23" ht="12">
      <c r="S11963" s="505"/>
      <c r="T11963" s="505"/>
      <c r="U11963" s="505"/>
      <c r="V11963" s="505"/>
      <c r="W11963" s="505"/>
    </row>
    <row r="11964" spans="19:23" ht="12">
      <c r="S11964" s="505"/>
      <c r="T11964" s="505"/>
      <c r="U11964" s="505"/>
      <c r="V11964" s="505"/>
      <c r="W11964" s="505"/>
    </row>
    <row r="11965" spans="19:23" ht="12">
      <c r="S11965" s="505"/>
      <c r="T11965" s="505"/>
      <c r="U11965" s="505"/>
      <c r="V11965" s="505"/>
      <c r="W11965" s="505"/>
    </row>
    <row r="11966" spans="19:23" ht="12">
      <c r="S11966" s="505"/>
      <c r="T11966" s="505"/>
      <c r="U11966" s="505"/>
      <c r="V11966" s="505"/>
      <c r="W11966" s="505"/>
    </row>
    <row r="11967" spans="19:23" ht="12">
      <c r="S11967" s="505"/>
      <c r="T11967" s="505"/>
      <c r="U11967" s="505"/>
      <c r="V11967" s="505"/>
      <c r="W11967" s="505"/>
    </row>
    <row r="11968" spans="19:23" ht="12">
      <c r="S11968" s="505"/>
      <c r="T11968" s="505"/>
      <c r="U11968" s="505"/>
      <c r="V11968" s="505"/>
      <c r="W11968" s="505"/>
    </row>
    <row r="11969" spans="19:23" ht="12">
      <c r="S11969" s="505"/>
      <c r="T11969" s="505"/>
      <c r="U11969" s="505"/>
      <c r="V11969" s="505"/>
      <c r="W11969" s="505"/>
    </row>
    <row r="11970" spans="19:23" ht="12">
      <c r="S11970" s="505"/>
      <c r="T11970" s="505"/>
      <c r="U11970" s="505"/>
      <c r="V11970" s="505"/>
      <c r="W11970" s="505"/>
    </row>
    <row r="11971" spans="19:23" ht="12">
      <c r="S11971" s="505"/>
      <c r="T11971" s="505"/>
      <c r="U11971" s="505"/>
      <c r="V11971" s="505"/>
      <c r="W11971" s="505"/>
    </row>
    <row r="11972" spans="19:23" ht="12">
      <c r="S11972" s="505"/>
      <c r="T11972" s="505"/>
      <c r="U11972" s="505"/>
      <c r="V11972" s="505"/>
      <c r="W11972" s="505"/>
    </row>
    <row r="11973" spans="19:23" ht="12">
      <c r="S11973" s="505"/>
      <c r="T11973" s="505"/>
      <c r="U11973" s="505"/>
      <c r="V11973" s="505"/>
      <c r="W11973" s="505"/>
    </row>
    <row r="11974" spans="19:23" ht="12">
      <c r="S11974" s="505"/>
      <c r="T11974" s="505"/>
      <c r="U11974" s="505"/>
      <c r="V11974" s="505"/>
      <c r="W11974" s="505"/>
    </row>
    <row r="11975" spans="19:23" ht="12">
      <c r="S11975" s="505"/>
      <c r="T11975" s="505"/>
      <c r="U11975" s="505"/>
      <c r="V11975" s="505"/>
      <c r="W11975" s="505"/>
    </row>
    <row r="11976" spans="19:23" ht="12">
      <c r="S11976" s="505"/>
      <c r="T11976" s="505"/>
      <c r="U11976" s="505"/>
      <c r="V11976" s="505"/>
      <c r="W11976" s="505"/>
    </row>
    <row r="11977" spans="19:23" ht="12">
      <c r="S11977" s="505"/>
      <c r="T11977" s="505"/>
      <c r="U11977" s="505"/>
      <c r="V11977" s="505"/>
      <c r="W11977" s="505"/>
    </row>
    <row r="11978" spans="19:23" ht="12">
      <c r="S11978" s="505"/>
      <c r="T11978" s="505"/>
      <c r="U11978" s="505"/>
      <c r="V11978" s="505"/>
      <c r="W11978" s="505"/>
    </row>
    <row r="11979" spans="19:23" ht="12">
      <c r="S11979" s="505"/>
      <c r="T11979" s="505"/>
      <c r="U11979" s="505"/>
      <c r="V11979" s="505"/>
      <c r="W11979" s="505"/>
    </row>
    <row r="11980" spans="19:23" ht="12">
      <c r="S11980" s="505"/>
      <c r="T11980" s="505"/>
      <c r="U11980" s="505"/>
      <c r="V11980" s="505"/>
      <c r="W11980" s="505"/>
    </row>
    <row r="11981" spans="19:23" ht="12">
      <c r="S11981" s="505"/>
      <c r="T11981" s="505"/>
      <c r="U11981" s="505"/>
      <c r="V11981" s="505"/>
      <c r="W11981" s="505"/>
    </row>
    <row r="11982" spans="19:23" ht="12">
      <c r="S11982" s="505"/>
      <c r="T11982" s="505"/>
      <c r="U11982" s="505"/>
      <c r="V11982" s="505"/>
      <c r="W11982" s="505"/>
    </row>
    <row r="11983" spans="19:23" ht="12">
      <c r="S11983" s="505"/>
      <c r="T11983" s="505"/>
      <c r="U11983" s="505"/>
      <c r="V11983" s="505"/>
      <c r="W11983" s="505"/>
    </row>
    <row r="11984" spans="19:23" ht="12">
      <c r="S11984" s="505"/>
      <c r="T11984" s="505"/>
      <c r="U11984" s="505"/>
      <c r="V11984" s="505"/>
      <c r="W11984" s="505"/>
    </row>
    <row r="11985" spans="19:23" ht="12">
      <c r="S11985" s="505"/>
      <c r="T11985" s="505"/>
      <c r="U11985" s="505"/>
      <c r="V11985" s="505"/>
      <c r="W11985" s="505"/>
    </row>
    <row r="11986" spans="19:23" ht="12">
      <c r="S11986" s="505"/>
      <c r="T11986" s="505"/>
      <c r="U11986" s="505"/>
      <c r="V11986" s="505"/>
      <c r="W11986" s="505"/>
    </row>
    <row r="11987" spans="19:23" ht="12">
      <c r="S11987" s="505"/>
      <c r="T11987" s="505"/>
      <c r="U11987" s="505"/>
      <c r="V11987" s="505"/>
      <c r="W11987" s="505"/>
    </row>
    <row r="11988" spans="19:23" ht="12">
      <c r="S11988" s="505"/>
      <c r="T11988" s="505"/>
      <c r="U11988" s="505"/>
      <c r="V11988" s="505"/>
      <c r="W11988" s="505"/>
    </row>
    <row r="11989" spans="19:23" ht="12">
      <c r="S11989" s="505"/>
      <c r="T11989" s="505"/>
      <c r="U11989" s="505"/>
      <c r="V11989" s="505"/>
      <c r="W11989" s="505"/>
    </row>
    <row r="11990" spans="19:23" ht="12">
      <c r="S11990" s="505"/>
      <c r="T11990" s="505"/>
      <c r="U11990" s="505"/>
      <c r="V11990" s="505"/>
      <c r="W11990" s="505"/>
    </row>
    <row r="11991" spans="19:23" ht="12">
      <c r="S11991" s="505"/>
      <c r="T11991" s="505"/>
      <c r="U11991" s="505"/>
      <c r="V11991" s="505"/>
      <c r="W11991" s="505"/>
    </row>
    <row r="11992" spans="19:23" ht="12">
      <c r="S11992" s="505"/>
      <c r="T11992" s="505"/>
      <c r="U11992" s="505"/>
      <c r="V11992" s="505"/>
      <c r="W11992" s="505"/>
    </row>
    <row r="11993" spans="19:23" ht="12">
      <c r="S11993" s="505"/>
      <c r="T11993" s="505"/>
      <c r="U11993" s="505"/>
      <c r="V11993" s="505"/>
      <c r="W11993" s="505"/>
    </row>
    <row r="11994" spans="19:23" ht="12">
      <c r="S11994" s="505"/>
      <c r="T11994" s="505"/>
      <c r="U11994" s="505"/>
      <c r="V11994" s="505"/>
      <c r="W11994" s="505"/>
    </row>
    <row r="11995" spans="19:23" ht="12">
      <c r="S11995" s="505"/>
      <c r="T11995" s="505"/>
      <c r="U11995" s="505"/>
      <c r="V11995" s="505"/>
      <c r="W11995" s="505"/>
    </row>
    <row r="11996" spans="19:23" ht="12">
      <c r="S11996" s="505"/>
      <c r="T11996" s="505"/>
      <c r="U11996" s="505"/>
      <c r="V11996" s="505"/>
      <c r="W11996" s="505"/>
    </row>
    <row r="11997" spans="19:23" ht="12">
      <c r="S11997" s="505"/>
      <c r="T11997" s="505"/>
      <c r="U11997" s="505"/>
      <c r="V11997" s="505"/>
      <c r="W11997" s="505"/>
    </row>
    <row r="11998" spans="19:23" ht="12">
      <c r="S11998" s="505"/>
      <c r="T11998" s="505"/>
      <c r="U11998" s="505"/>
      <c r="V11998" s="505"/>
      <c r="W11998" s="505"/>
    </row>
    <row r="11999" spans="19:23" ht="12">
      <c r="S11999" s="505"/>
      <c r="T11999" s="505"/>
      <c r="U11999" s="505"/>
      <c r="V11999" s="505"/>
      <c r="W11999" s="505"/>
    </row>
    <row r="12000" spans="19:23" ht="12">
      <c r="S12000" s="505"/>
      <c r="T12000" s="505"/>
      <c r="U12000" s="505"/>
      <c r="V12000" s="505"/>
      <c r="W12000" s="505"/>
    </row>
    <row r="12001" spans="19:23" ht="12">
      <c r="S12001" s="505"/>
      <c r="T12001" s="505"/>
      <c r="U12001" s="505"/>
      <c r="V12001" s="505"/>
      <c r="W12001" s="505"/>
    </row>
    <row r="12002" spans="19:23" ht="12">
      <c r="S12002" s="505"/>
      <c r="T12002" s="505"/>
      <c r="U12002" s="505"/>
      <c r="V12002" s="505"/>
      <c r="W12002" s="505"/>
    </row>
    <row r="12003" spans="19:23" ht="12">
      <c r="S12003" s="505"/>
      <c r="T12003" s="505"/>
      <c r="U12003" s="505"/>
      <c r="V12003" s="505"/>
      <c r="W12003" s="505"/>
    </row>
    <row r="12004" spans="19:23" ht="12">
      <c r="S12004" s="505"/>
      <c r="T12004" s="505"/>
      <c r="U12004" s="505"/>
      <c r="V12004" s="505"/>
      <c r="W12004" s="505"/>
    </row>
    <row r="12005" spans="19:23" ht="12">
      <c r="S12005" s="505"/>
      <c r="T12005" s="505"/>
      <c r="U12005" s="505"/>
      <c r="V12005" s="505"/>
      <c r="W12005" s="505"/>
    </row>
    <row r="12006" spans="19:23" ht="12">
      <c r="S12006" s="505"/>
      <c r="T12006" s="505"/>
      <c r="U12006" s="505"/>
      <c r="V12006" s="505"/>
      <c r="W12006" s="505"/>
    </row>
    <row r="12007" spans="19:23" ht="12">
      <c r="S12007" s="505"/>
      <c r="T12007" s="505"/>
      <c r="U12007" s="505"/>
      <c r="V12007" s="505"/>
      <c r="W12007" s="505"/>
    </row>
    <row r="12008" spans="19:23" ht="12">
      <c r="S12008" s="505"/>
      <c r="T12008" s="505"/>
      <c r="U12008" s="505"/>
      <c r="V12008" s="505"/>
      <c r="W12008" s="505"/>
    </row>
    <row r="12009" spans="19:23" ht="12">
      <c r="S12009" s="505"/>
      <c r="T12009" s="505"/>
      <c r="U12009" s="505"/>
      <c r="V12009" s="505"/>
      <c r="W12009" s="505"/>
    </row>
    <row r="12010" spans="19:23" ht="12">
      <c r="S12010" s="505"/>
      <c r="T12010" s="505"/>
      <c r="U12010" s="505"/>
      <c r="V12010" s="505"/>
      <c r="W12010" s="505"/>
    </row>
    <row r="12011" spans="19:23" ht="12">
      <c r="S12011" s="505"/>
      <c r="T12011" s="505"/>
      <c r="U12011" s="505"/>
      <c r="V12011" s="505"/>
      <c r="W12011" s="505"/>
    </row>
    <row r="12012" spans="19:23" ht="12">
      <c r="S12012" s="505"/>
      <c r="T12012" s="505"/>
      <c r="U12012" s="505"/>
      <c r="V12012" s="505"/>
      <c r="W12012" s="505"/>
    </row>
    <row r="12013" spans="19:23" ht="12">
      <c r="S12013" s="505"/>
      <c r="T12013" s="505"/>
      <c r="U12013" s="505"/>
      <c r="V12013" s="505"/>
      <c r="W12013" s="505"/>
    </row>
    <row r="12014" spans="19:23" ht="12">
      <c r="S12014" s="505"/>
      <c r="T12014" s="505"/>
      <c r="U12014" s="505"/>
      <c r="V12014" s="505"/>
      <c r="W12014" s="505"/>
    </row>
    <row r="12015" spans="19:23" ht="12">
      <c r="S12015" s="505"/>
      <c r="T12015" s="505"/>
      <c r="U12015" s="505"/>
      <c r="V12015" s="505"/>
      <c r="W12015" s="505"/>
    </row>
    <row r="12016" spans="19:23" ht="12">
      <c r="S12016" s="505"/>
      <c r="T12016" s="505"/>
      <c r="U12016" s="505"/>
      <c r="V12016" s="505"/>
      <c r="W12016" s="505"/>
    </row>
    <row r="12017" spans="19:23" ht="12">
      <c r="S12017" s="505"/>
      <c r="T12017" s="505"/>
      <c r="U12017" s="505"/>
      <c r="V12017" s="505"/>
      <c r="W12017" s="505"/>
    </row>
    <row r="12018" spans="19:23" ht="12">
      <c r="S12018" s="505"/>
      <c r="T12018" s="505"/>
      <c r="U12018" s="505"/>
      <c r="V12018" s="505"/>
      <c r="W12018" s="505"/>
    </row>
    <row r="12019" spans="19:23" ht="12">
      <c r="S12019" s="505"/>
      <c r="T12019" s="505"/>
      <c r="U12019" s="505"/>
      <c r="V12019" s="505"/>
      <c r="W12019" s="505"/>
    </row>
    <row r="12020" spans="19:23" ht="12">
      <c r="S12020" s="505"/>
      <c r="T12020" s="505"/>
      <c r="U12020" s="505"/>
      <c r="V12020" s="505"/>
      <c r="W12020" s="505"/>
    </row>
    <row r="12021" spans="19:23" ht="12">
      <c r="S12021" s="505"/>
      <c r="T12021" s="505"/>
      <c r="U12021" s="505"/>
      <c r="V12021" s="505"/>
      <c r="W12021" s="505"/>
    </row>
    <row r="12022" spans="19:23" ht="12">
      <c r="S12022" s="505"/>
      <c r="T12022" s="505"/>
      <c r="U12022" s="505"/>
      <c r="V12022" s="505"/>
      <c r="W12022" s="505"/>
    </row>
    <row r="12023" spans="19:23" ht="12">
      <c r="S12023" s="505"/>
      <c r="T12023" s="505"/>
      <c r="U12023" s="505"/>
      <c r="V12023" s="505"/>
      <c r="W12023" s="505"/>
    </row>
    <row r="12024" spans="19:23" ht="12">
      <c r="S12024" s="505"/>
      <c r="T12024" s="505"/>
      <c r="U12024" s="505"/>
      <c r="V12024" s="505"/>
      <c r="W12024" s="505"/>
    </row>
    <row r="12025" spans="19:23" ht="12">
      <c r="S12025" s="505"/>
      <c r="T12025" s="505"/>
      <c r="U12025" s="505"/>
      <c r="V12025" s="505"/>
      <c r="W12025" s="505"/>
    </row>
    <row r="12026" spans="19:23" ht="12">
      <c r="S12026" s="505"/>
      <c r="T12026" s="505"/>
      <c r="U12026" s="505"/>
      <c r="V12026" s="505"/>
      <c r="W12026" s="505"/>
    </row>
    <row r="12027" spans="19:23" ht="12">
      <c r="S12027" s="505"/>
      <c r="T12027" s="505"/>
      <c r="U12027" s="505"/>
      <c r="V12027" s="505"/>
      <c r="W12027" s="505"/>
    </row>
    <row r="12028" spans="19:23" ht="12">
      <c r="S12028" s="505"/>
      <c r="T12028" s="505"/>
      <c r="U12028" s="505"/>
      <c r="V12028" s="505"/>
      <c r="W12028" s="505"/>
    </row>
    <row r="12029" spans="19:23" ht="12">
      <c r="S12029" s="505"/>
      <c r="T12029" s="505"/>
      <c r="U12029" s="505"/>
      <c r="V12029" s="505"/>
      <c r="W12029" s="505"/>
    </row>
    <row r="12030" spans="19:23" ht="12">
      <c r="S12030" s="505"/>
      <c r="T12030" s="505"/>
      <c r="U12030" s="505"/>
      <c r="V12030" s="505"/>
      <c r="W12030" s="505"/>
    </row>
    <row r="12031" spans="19:23" ht="12">
      <c r="S12031" s="505"/>
      <c r="T12031" s="505"/>
      <c r="U12031" s="505"/>
      <c r="V12031" s="505"/>
      <c r="W12031" s="505"/>
    </row>
    <row r="12032" spans="19:23" ht="12">
      <c r="S12032" s="505"/>
      <c r="T12032" s="505"/>
      <c r="U12032" s="505"/>
      <c r="V12032" s="505"/>
      <c r="W12032" s="505"/>
    </row>
    <row r="12033" spans="19:23" ht="12">
      <c r="S12033" s="505"/>
      <c r="T12033" s="505"/>
      <c r="U12033" s="505"/>
      <c r="V12033" s="505"/>
      <c r="W12033" s="505"/>
    </row>
    <row r="12034" spans="19:23" ht="12">
      <c r="S12034" s="505"/>
      <c r="T12034" s="505"/>
      <c r="U12034" s="505"/>
      <c r="V12034" s="505"/>
      <c r="W12034" s="505"/>
    </row>
    <row r="12035" spans="19:23" ht="12">
      <c r="S12035" s="505"/>
      <c r="T12035" s="505"/>
      <c r="U12035" s="505"/>
      <c r="V12035" s="505"/>
      <c r="W12035" s="505"/>
    </row>
    <row r="12036" spans="19:23" ht="12">
      <c r="S12036" s="505"/>
      <c r="T12036" s="505"/>
      <c r="U12036" s="505"/>
      <c r="V12036" s="505"/>
      <c r="W12036" s="505"/>
    </row>
    <row r="12037" spans="19:23" ht="12">
      <c r="S12037" s="505"/>
      <c r="T12037" s="505"/>
      <c r="U12037" s="505"/>
      <c r="V12037" s="505"/>
      <c r="W12037" s="505"/>
    </row>
    <row r="12038" spans="19:23" ht="12">
      <c r="S12038" s="505"/>
      <c r="T12038" s="505"/>
      <c r="U12038" s="505"/>
      <c r="V12038" s="505"/>
      <c r="W12038" s="505"/>
    </row>
    <row r="12039" spans="19:23" ht="12">
      <c r="S12039" s="505"/>
      <c r="T12039" s="505"/>
      <c r="U12039" s="505"/>
      <c r="V12039" s="505"/>
      <c r="W12039" s="505"/>
    </row>
    <row r="12040" spans="19:23" ht="12">
      <c r="S12040" s="505"/>
      <c r="T12040" s="505"/>
      <c r="U12040" s="505"/>
      <c r="V12040" s="505"/>
      <c r="W12040" s="505"/>
    </row>
    <row r="12041" spans="19:23" ht="12">
      <c r="S12041" s="505"/>
      <c r="T12041" s="505"/>
      <c r="U12041" s="505"/>
      <c r="V12041" s="505"/>
      <c r="W12041" s="505"/>
    </row>
    <row r="12042" spans="19:23" ht="12">
      <c r="S12042" s="505"/>
      <c r="T12042" s="505"/>
      <c r="U12042" s="505"/>
      <c r="V12042" s="505"/>
      <c r="W12042" s="505"/>
    </row>
    <row r="12043" spans="19:23" ht="12">
      <c r="S12043" s="505"/>
      <c r="T12043" s="505"/>
      <c r="U12043" s="505"/>
      <c r="V12043" s="505"/>
      <c r="W12043" s="505"/>
    </row>
    <row r="12044" spans="19:23" ht="12">
      <c r="S12044" s="505"/>
      <c r="T12044" s="505"/>
      <c r="U12044" s="505"/>
      <c r="V12044" s="505"/>
      <c r="W12044" s="505"/>
    </row>
    <row r="12045" spans="19:23" ht="12">
      <c r="S12045" s="505"/>
      <c r="T12045" s="505"/>
      <c r="U12045" s="505"/>
      <c r="V12045" s="505"/>
      <c r="W12045" s="505"/>
    </row>
    <row r="12046" spans="19:23" ht="12">
      <c r="S12046" s="505"/>
      <c r="T12046" s="505"/>
      <c r="U12046" s="505"/>
      <c r="V12046" s="505"/>
      <c r="W12046" s="505"/>
    </row>
    <row r="12047" spans="19:23" ht="12">
      <c r="S12047" s="505"/>
      <c r="T12047" s="505"/>
      <c r="U12047" s="505"/>
      <c r="V12047" s="505"/>
      <c r="W12047" s="505"/>
    </row>
    <row r="12048" spans="19:23" ht="12">
      <c r="S12048" s="505"/>
      <c r="T12048" s="505"/>
      <c r="U12048" s="505"/>
      <c r="V12048" s="505"/>
      <c r="W12048" s="505"/>
    </row>
    <row r="12049" spans="19:23" ht="12">
      <c r="S12049" s="505"/>
      <c r="T12049" s="505"/>
      <c r="U12049" s="505"/>
      <c r="V12049" s="505"/>
      <c r="W12049" s="505"/>
    </row>
    <row r="12050" spans="19:23" ht="12">
      <c r="S12050" s="505"/>
      <c r="T12050" s="505"/>
      <c r="U12050" s="505"/>
      <c r="V12050" s="505"/>
      <c r="W12050" s="505"/>
    </row>
    <row r="12051" spans="19:23" ht="12">
      <c r="S12051" s="505"/>
      <c r="T12051" s="505"/>
      <c r="U12051" s="505"/>
      <c r="V12051" s="505"/>
      <c r="W12051" s="505"/>
    </row>
    <row r="12052" spans="19:23" ht="12">
      <c r="S12052" s="505"/>
      <c r="T12052" s="505"/>
      <c r="U12052" s="505"/>
      <c r="V12052" s="505"/>
      <c r="W12052" s="505"/>
    </row>
    <row r="12053" spans="19:23" ht="12">
      <c r="S12053" s="505"/>
      <c r="T12053" s="505"/>
      <c r="U12053" s="505"/>
      <c r="V12053" s="505"/>
      <c r="W12053" s="505"/>
    </row>
    <row r="12054" spans="19:23" ht="12">
      <c r="S12054" s="505"/>
      <c r="T12054" s="505"/>
      <c r="U12054" s="505"/>
      <c r="V12054" s="505"/>
      <c r="W12054" s="505"/>
    </row>
    <row r="12055" spans="19:23" ht="12">
      <c r="S12055" s="505"/>
      <c r="T12055" s="505"/>
      <c r="U12055" s="505"/>
      <c r="V12055" s="505"/>
      <c r="W12055" s="505"/>
    </row>
    <row r="12056" spans="19:23" ht="12">
      <c r="S12056" s="505"/>
      <c r="T12056" s="505"/>
      <c r="U12056" s="505"/>
      <c r="V12056" s="505"/>
      <c r="W12056" s="505"/>
    </row>
    <row r="12057" spans="19:23" ht="12">
      <c r="S12057" s="505"/>
      <c r="T12057" s="505"/>
      <c r="U12057" s="505"/>
      <c r="V12057" s="505"/>
      <c r="W12057" s="505"/>
    </row>
    <row r="12058" spans="19:23" ht="12">
      <c r="S12058" s="505"/>
      <c r="T12058" s="505"/>
      <c r="U12058" s="505"/>
      <c r="V12058" s="505"/>
      <c r="W12058" s="505"/>
    </row>
    <row r="12059" spans="19:23" ht="12">
      <c r="S12059" s="505"/>
      <c r="T12059" s="505"/>
      <c r="U12059" s="505"/>
      <c r="V12059" s="505"/>
      <c r="W12059" s="505"/>
    </row>
    <row r="12060" spans="19:23" ht="12">
      <c r="S12060" s="505"/>
      <c r="T12060" s="505"/>
      <c r="U12060" s="505"/>
      <c r="V12060" s="505"/>
      <c r="W12060" s="505"/>
    </row>
    <row r="12061" spans="19:23" ht="12">
      <c r="S12061" s="505"/>
      <c r="T12061" s="505"/>
      <c r="U12061" s="505"/>
      <c r="V12061" s="505"/>
      <c r="W12061" s="505"/>
    </row>
    <row r="12062" spans="19:23" ht="12">
      <c r="S12062" s="505"/>
      <c r="T12062" s="505"/>
      <c r="U12062" s="505"/>
      <c r="V12062" s="505"/>
      <c r="W12062" s="505"/>
    </row>
    <row r="12063" spans="19:23" ht="12">
      <c r="S12063" s="505"/>
      <c r="T12063" s="505"/>
      <c r="U12063" s="505"/>
      <c r="V12063" s="505"/>
      <c r="W12063" s="505"/>
    </row>
    <row r="12064" spans="19:23" ht="12">
      <c r="S12064" s="505"/>
      <c r="T12064" s="505"/>
      <c r="U12064" s="505"/>
      <c r="V12064" s="505"/>
      <c r="W12064" s="505"/>
    </row>
    <row r="12065" spans="19:23" ht="12">
      <c r="S12065" s="505"/>
      <c r="T12065" s="505"/>
      <c r="U12065" s="505"/>
      <c r="V12065" s="505"/>
      <c r="W12065" s="505"/>
    </row>
    <row r="12066" spans="19:23" ht="12">
      <c r="S12066" s="505"/>
      <c r="T12066" s="505"/>
      <c r="U12066" s="505"/>
      <c r="V12066" s="505"/>
      <c r="W12066" s="505"/>
    </row>
    <row r="12067" spans="19:23" ht="12">
      <c r="S12067" s="505"/>
      <c r="T12067" s="505"/>
      <c r="U12067" s="505"/>
      <c r="V12067" s="505"/>
      <c r="W12067" s="505"/>
    </row>
    <row r="12068" spans="19:23" ht="12">
      <c r="S12068" s="505"/>
      <c r="T12068" s="505"/>
      <c r="U12068" s="505"/>
      <c r="V12068" s="505"/>
      <c r="W12068" s="505"/>
    </row>
    <row r="12069" spans="19:23" ht="12">
      <c r="S12069" s="505"/>
      <c r="T12069" s="505"/>
      <c r="U12069" s="505"/>
      <c r="V12069" s="505"/>
      <c r="W12069" s="505"/>
    </row>
    <row r="12070" spans="19:23" ht="12">
      <c r="S12070" s="505"/>
      <c r="T12070" s="505"/>
      <c r="U12070" s="505"/>
      <c r="V12070" s="505"/>
      <c r="W12070" s="505"/>
    </row>
    <row r="12071" spans="19:23" ht="12">
      <c r="S12071" s="505"/>
      <c r="T12071" s="505"/>
      <c r="U12071" s="505"/>
      <c r="V12071" s="505"/>
      <c r="W12071" s="505"/>
    </row>
    <row r="12072" spans="19:23" ht="12">
      <c r="S12072" s="505"/>
      <c r="T12072" s="505"/>
      <c r="U12072" s="505"/>
      <c r="V12072" s="505"/>
      <c r="W12072" s="505"/>
    </row>
    <row r="12073" spans="19:23" ht="12">
      <c r="S12073" s="505"/>
      <c r="T12073" s="505"/>
      <c r="U12073" s="505"/>
      <c r="V12073" s="505"/>
      <c r="W12073" s="505"/>
    </row>
    <row r="12074" spans="19:23" ht="12">
      <c r="S12074" s="505"/>
      <c r="T12074" s="505"/>
      <c r="U12074" s="505"/>
      <c r="V12074" s="505"/>
      <c r="W12074" s="505"/>
    </row>
    <row r="12075" spans="19:23" ht="12">
      <c r="S12075" s="505"/>
      <c r="T12075" s="505"/>
      <c r="U12075" s="505"/>
      <c r="V12075" s="505"/>
      <c r="W12075" s="505"/>
    </row>
    <row r="12076" spans="19:23" ht="12">
      <c r="S12076" s="505"/>
      <c r="T12076" s="505"/>
      <c r="U12076" s="505"/>
      <c r="V12076" s="505"/>
      <c r="W12076" s="505"/>
    </row>
    <row r="12077" spans="19:23" ht="12">
      <c r="S12077" s="505"/>
      <c r="T12077" s="505"/>
      <c r="U12077" s="505"/>
      <c r="V12077" s="505"/>
      <c r="W12077" s="505"/>
    </row>
    <row r="12078" spans="19:23" ht="12">
      <c r="S12078" s="505"/>
      <c r="T12078" s="505"/>
      <c r="U12078" s="505"/>
      <c r="V12078" s="505"/>
      <c r="W12078" s="505"/>
    </row>
    <row r="12079" spans="19:23" ht="12">
      <c r="S12079" s="505"/>
      <c r="T12079" s="505"/>
      <c r="U12079" s="505"/>
      <c r="V12079" s="505"/>
      <c r="W12079" s="505"/>
    </row>
    <row r="12080" spans="19:23" ht="12">
      <c r="S12080" s="505"/>
      <c r="T12080" s="505"/>
      <c r="U12080" s="505"/>
      <c r="V12080" s="505"/>
      <c r="W12080" s="505"/>
    </row>
    <row r="12081" spans="19:23" ht="12">
      <c r="S12081" s="505"/>
      <c r="T12081" s="505"/>
      <c r="U12081" s="505"/>
      <c r="V12081" s="505"/>
      <c r="W12081" s="505"/>
    </row>
    <row r="12082" spans="19:23" ht="12">
      <c r="S12082" s="505"/>
      <c r="T12082" s="505"/>
      <c r="U12082" s="505"/>
      <c r="V12082" s="505"/>
      <c r="W12082" s="505"/>
    </row>
    <row r="12083" spans="19:23" ht="12">
      <c r="S12083" s="505"/>
      <c r="T12083" s="505"/>
      <c r="U12083" s="505"/>
      <c r="V12083" s="505"/>
      <c r="W12083" s="505"/>
    </row>
    <row r="12084" spans="19:23" ht="12">
      <c r="S12084" s="505"/>
      <c r="T12084" s="505"/>
      <c r="U12084" s="505"/>
      <c r="V12084" s="505"/>
      <c r="W12084" s="505"/>
    </row>
    <row r="12085" spans="19:23" ht="12">
      <c r="S12085" s="505"/>
      <c r="T12085" s="505"/>
      <c r="U12085" s="505"/>
      <c r="V12085" s="505"/>
      <c r="W12085" s="505"/>
    </row>
    <row r="12086" spans="19:23" ht="12">
      <c r="S12086" s="505"/>
      <c r="T12086" s="505"/>
      <c r="U12086" s="505"/>
      <c r="V12086" s="505"/>
      <c r="W12086" s="505"/>
    </row>
    <row r="12087" spans="19:23" ht="12">
      <c r="S12087" s="505"/>
      <c r="T12087" s="505"/>
      <c r="U12087" s="505"/>
      <c r="V12087" s="505"/>
      <c r="W12087" s="505"/>
    </row>
    <row r="12088" spans="19:23" ht="12">
      <c r="S12088" s="505"/>
      <c r="T12088" s="505"/>
      <c r="U12088" s="505"/>
      <c r="V12088" s="505"/>
      <c r="W12088" s="505"/>
    </row>
    <row r="12089" spans="19:23" ht="12">
      <c r="S12089" s="505"/>
      <c r="T12089" s="505"/>
      <c r="U12089" s="505"/>
      <c r="V12089" s="505"/>
      <c r="W12089" s="505"/>
    </row>
    <row r="12090" spans="19:23" ht="12">
      <c r="S12090" s="505"/>
      <c r="T12090" s="505"/>
      <c r="U12090" s="505"/>
      <c r="V12090" s="505"/>
      <c r="W12090" s="505"/>
    </row>
    <row r="12091" spans="19:23" ht="12">
      <c r="S12091" s="505"/>
      <c r="T12091" s="505"/>
      <c r="U12091" s="505"/>
      <c r="V12091" s="505"/>
      <c r="W12091" s="505"/>
    </row>
    <row r="12092" spans="19:23" ht="12">
      <c r="S12092" s="505"/>
      <c r="T12092" s="505"/>
      <c r="U12092" s="505"/>
      <c r="V12092" s="505"/>
      <c r="W12092" s="505"/>
    </row>
    <row r="12093" spans="19:23" ht="12">
      <c r="S12093" s="505"/>
      <c r="T12093" s="505"/>
      <c r="U12093" s="505"/>
      <c r="V12093" s="505"/>
      <c r="W12093" s="505"/>
    </row>
    <row r="12094" spans="19:23" ht="12">
      <c r="S12094" s="505"/>
      <c r="T12094" s="505"/>
      <c r="U12094" s="505"/>
      <c r="V12094" s="505"/>
      <c r="W12094" s="505"/>
    </row>
    <row r="12095" spans="19:23" ht="12">
      <c r="S12095" s="505"/>
      <c r="T12095" s="505"/>
      <c r="U12095" s="505"/>
      <c r="V12095" s="505"/>
      <c r="W12095" s="505"/>
    </row>
    <row r="12096" spans="19:23" ht="12">
      <c r="S12096" s="505"/>
      <c r="T12096" s="505"/>
      <c r="U12096" s="505"/>
      <c r="V12096" s="505"/>
      <c r="W12096" s="505"/>
    </row>
    <row r="12097" spans="19:23" ht="12">
      <c r="S12097" s="505"/>
      <c r="T12097" s="505"/>
      <c r="U12097" s="505"/>
      <c r="V12097" s="505"/>
      <c r="W12097" s="505"/>
    </row>
    <row r="12098" spans="19:23" ht="12">
      <c r="S12098" s="505"/>
      <c r="T12098" s="505"/>
      <c r="U12098" s="505"/>
      <c r="V12098" s="505"/>
      <c r="W12098" s="505"/>
    </row>
    <row r="12099" spans="19:23" ht="12">
      <c r="S12099" s="505"/>
      <c r="T12099" s="505"/>
      <c r="U12099" s="505"/>
      <c r="V12099" s="505"/>
      <c r="W12099" s="505"/>
    </row>
    <row r="12100" spans="19:23" ht="12">
      <c r="S12100" s="505"/>
      <c r="T12100" s="505"/>
      <c r="U12100" s="505"/>
      <c r="V12100" s="505"/>
      <c r="W12100" s="505"/>
    </row>
    <row r="12101" spans="19:23" ht="12">
      <c r="S12101" s="505"/>
      <c r="T12101" s="505"/>
      <c r="U12101" s="505"/>
      <c r="V12101" s="505"/>
      <c r="W12101" s="505"/>
    </row>
    <row r="12102" spans="19:23" ht="12">
      <c r="S12102" s="505"/>
      <c r="T12102" s="505"/>
      <c r="U12102" s="505"/>
      <c r="V12102" s="505"/>
      <c r="W12102" s="505"/>
    </row>
    <row r="12103" spans="19:23" ht="12">
      <c r="S12103" s="505"/>
      <c r="T12103" s="505"/>
      <c r="U12103" s="505"/>
      <c r="V12103" s="505"/>
      <c r="W12103" s="505"/>
    </row>
    <row r="12104" spans="19:23" ht="12">
      <c r="S12104" s="505"/>
      <c r="T12104" s="505"/>
      <c r="U12104" s="505"/>
      <c r="V12104" s="505"/>
      <c r="W12104" s="505"/>
    </row>
    <row r="12105" spans="19:23" ht="12">
      <c r="S12105" s="505"/>
      <c r="T12105" s="505"/>
      <c r="U12105" s="505"/>
      <c r="V12105" s="505"/>
      <c r="W12105" s="505"/>
    </row>
    <row r="12106" spans="19:23" ht="12">
      <c r="S12106" s="505"/>
      <c r="T12106" s="505"/>
      <c r="U12106" s="505"/>
      <c r="V12106" s="505"/>
      <c r="W12106" s="505"/>
    </row>
    <row r="12107" spans="19:23" ht="12">
      <c r="S12107" s="505"/>
      <c r="T12107" s="505"/>
      <c r="U12107" s="505"/>
      <c r="V12107" s="505"/>
      <c r="W12107" s="505"/>
    </row>
    <row r="12108" spans="19:23" ht="12">
      <c r="S12108" s="505"/>
      <c r="T12108" s="505"/>
      <c r="U12108" s="505"/>
      <c r="V12108" s="505"/>
      <c r="W12108" s="505"/>
    </row>
    <row r="12109" spans="19:23" ht="12">
      <c r="S12109" s="505"/>
      <c r="T12109" s="505"/>
      <c r="U12109" s="505"/>
      <c r="V12109" s="505"/>
      <c r="W12109" s="505"/>
    </row>
    <row r="12110" spans="19:23" ht="12">
      <c r="S12110" s="505"/>
      <c r="T12110" s="505"/>
      <c r="U12110" s="505"/>
      <c r="V12110" s="505"/>
      <c r="W12110" s="505"/>
    </row>
    <row r="12111" spans="19:23" ht="12">
      <c r="S12111" s="505"/>
      <c r="T12111" s="505"/>
      <c r="U12111" s="505"/>
      <c r="V12111" s="505"/>
      <c r="W12111" s="505"/>
    </row>
    <row r="12112" spans="19:23" ht="12">
      <c r="S12112" s="505"/>
      <c r="T12112" s="505"/>
      <c r="U12112" s="505"/>
      <c r="V12112" s="505"/>
      <c r="W12112" s="505"/>
    </row>
    <row r="12113" spans="19:23" ht="12">
      <c r="S12113" s="505"/>
      <c r="T12113" s="505"/>
      <c r="U12113" s="505"/>
      <c r="V12113" s="505"/>
      <c r="W12113" s="505"/>
    </row>
    <row r="12114" spans="19:23" ht="12">
      <c r="S12114" s="505"/>
      <c r="T12114" s="505"/>
      <c r="U12114" s="505"/>
      <c r="V12114" s="505"/>
      <c r="W12114" s="505"/>
    </row>
    <row r="12115" spans="19:23" ht="12">
      <c r="S12115" s="505"/>
      <c r="T12115" s="505"/>
      <c r="U12115" s="505"/>
      <c r="V12115" s="505"/>
      <c r="W12115" s="505"/>
    </row>
    <row r="12116" spans="19:23" ht="12">
      <c r="S12116" s="505"/>
      <c r="T12116" s="505"/>
      <c r="U12116" s="505"/>
      <c r="V12116" s="505"/>
      <c r="W12116" s="505"/>
    </row>
    <row r="12117" spans="19:23" ht="12">
      <c r="S12117" s="505"/>
      <c r="T12117" s="505"/>
      <c r="U12117" s="505"/>
      <c r="V12117" s="505"/>
      <c r="W12117" s="505"/>
    </row>
    <row r="12118" spans="19:23" ht="12">
      <c r="S12118" s="505"/>
      <c r="T12118" s="505"/>
      <c r="U12118" s="505"/>
      <c r="V12118" s="505"/>
      <c r="W12118" s="505"/>
    </row>
    <row r="12119" spans="19:23" ht="12">
      <c r="S12119" s="505"/>
      <c r="T12119" s="505"/>
      <c r="U12119" s="505"/>
      <c r="V12119" s="505"/>
      <c r="W12119" s="505"/>
    </row>
    <row r="12120" spans="19:23" ht="12">
      <c r="S12120" s="505"/>
      <c r="T12120" s="505"/>
      <c r="U12120" s="505"/>
      <c r="V12120" s="505"/>
      <c r="W12120" s="505"/>
    </row>
    <row r="12121" spans="19:23" ht="12">
      <c r="S12121" s="505"/>
      <c r="T12121" s="505"/>
      <c r="U12121" s="505"/>
      <c r="V12121" s="505"/>
      <c r="W12121" s="505"/>
    </row>
    <row r="12122" spans="19:23" ht="12">
      <c r="S12122" s="505"/>
      <c r="T12122" s="505"/>
      <c r="U12122" s="505"/>
      <c r="V12122" s="505"/>
      <c r="W12122" s="505"/>
    </row>
    <row r="12123" spans="19:23" ht="12">
      <c r="S12123" s="505"/>
      <c r="T12123" s="505"/>
      <c r="U12123" s="505"/>
      <c r="V12123" s="505"/>
      <c r="W12123" s="505"/>
    </row>
    <row r="12124" spans="19:23" ht="12">
      <c r="S12124" s="505"/>
      <c r="T12124" s="505"/>
      <c r="U12124" s="505"/>
      <c r="V12124" s="505"/>
      <c r="W12124" s="505"/>
    </row>
    <row r="12125" spans="19:23" ht="12">
      <c r="S12125" s="505"/>
      <c r="T12125" s="505"/>
      <c r="U12125" s="505"/>
      <c r="V12125" s="505"/>
      <c r="W12125" s="505"/>
    </row>
    <row r="12126" spans="19:23" ht="12">
      <c r="S12126" s="505"/>
      <c r="T12126" s="505"/>
      <c r="U12126" s="505"/>
      <c r="V12126" s="505"/>
      <c r="W12126" s="505"/>
    </row>
    <row r="12127" spans="19:23" ht="12">
      <c r="S12127" s="505"/>
      <c r="T12127" s="505"/>
      <c r="U12127" s="505"/>
      <c r="V12127" s="505"/>
      <c r="W12127" s="505"/>
    </row>
    <row r="12128" spans="19:23" ht="12">
      <c r="S12128" s="505"/>
      <c r="T12128" s="505"/>
      <c r="U12128" s="505"/>
      <c r="V12128" s="505"/>
      <c r="W12128" s="505"/>
    </row>
    <row r="12129" spans="19:23" ht="12">
      <c r="S12129" s="505"/>
      <c r="T12129" s="505"/>
      <c r="U12129" s="505"/>
      <c r="V12129" s="505"/>
      <c r="W12129" s="505"/>
    </row>
    <row r="12130" spans="19:23" ht="12">
      <c r="S12130" s="505"/>
      <c r="T12130" s="505"/>
      <c r="U12130" s="505"/>
      <c r="V12130" s="505"/>
      <c r="W12130" s="505"/>
    </row>
    <row r="12131" spans="19:23" ht="12">
      <c r="S12131" s="505"/>
      <c r="T12131" s="505"/>
      <c r="U12131" s="505"/>
      <c r="V12131" s="505"/>
      <c r="W12131" s="505"/>
    </row>
    <row r="12132" spans="19:23" ht="12">
      <c r="S12132" s="505"/>
      <c r="T12132" s="505"/>
      <c r="U12132" s="505"/>
      <c r="V12132" s="505"/>
      <c r="W12132" s="505"/>
    </row>
    <row r="12133" spans="19:23" ht="12">
      <c r="S12133" s="505"/>
      <c r="T12133" s="505"/>
      <c r="U12133" s="505"/>
      <c r="V12133" s="505"/>
      <c r="W12133" s="505"/>
    </row>
    <row r="12134" spans="19:23" ht="12">
      <c r="S12134" s="505"/>
      <c r="T12134" s="505"/>
      <c r="U12134" s="505"/>
      <c r="V12134" s="505"/>
      <c r="W12134" s="505"/>
    </row>
    <row r="12135" spans="19:23" ht="12">
      <c r="S12135" s="505"/>
      <c r="T12135" s="505"/>
      <c r="U12135" s="505"/>
      <c r="V12135" s="505"/>
      <c r="W12135" s="505"/>
    </row>
    <row r="12136" spans="19:23" ht="12">
      <c r="S12136" s="505"/>
      <c r="T12136" s="505"/>
      <c r="U12136" s="505"/>
      <c r="V12136" s="505"/>
      <c r="W12136" s="505"/>
    </row>
    <row r="12137" spans="19:23" ht="12">
      <c r="S12137" s="505"/>
      <c r="T12137" s="505"/>
      <c r="U12137" s="505"/>
      <c r="V12137" s="505"/>
      <c r="W12137" s="505"/>
    </row>
    <row r="12138" spans="19:23" ht="12">
      <c r="S12138" s="505"/>
      <c r="T12138" s="505"/>
      <c r="U12138" s="505"/>
      <c r="V12138" s="505"/>
      <c r="W12138" s="505"/>
    </row>
    <row r="12139" spans="19:23" ht="12">
      <c r="S12139" s="505"/>
      <c r="T12139" s="505"/>
      <c r="U12139" s="505"/>
      <c r="V12139" s="505"/>
      <c r="W12139" s="505"/>
    </row>
    <row r="12140" spans="19:23" ht="12">
      <c r="S12140" s="505"/>
      <c r="T12140" s="505"/>
      <c r="U12140" s="505"/>
      <c r="V12140" s="505"/>
      <c r="W12140" s="505"/>
    </row>
    <row r="12141" spans="19:23" ht="12">
      <c r="S12141" s="505"/>
      <c r="T12141" s="505"/>
      <c r="U12141" s="505"/>
      <c r="V12141" s="505"/>
      <c r="W12141" s="505"/>
    </row>
    <row r="12142" spans="19:23" ht="12">
      <c r="S12142" s="505"/>
      <c r="T12142" s="505"/>
      <c r="U12142" s="505"/>
      <c r="V12142" s="505"/>
      <c r="W12142" s="505"/>
    </row>
    <row r="12143" spans="19:23" ht="12">
      <c r="S12143" s="505"/>
      <c r="T12143" s="505"/>
      <c r="U12143" s="505"/>
      <c r="V12143" s="505"/>
      <c r="W12143" s="505"/>
    </row>
    <row r="12144" spans="19:23" ht="12">
      <c r="S12144" s="505"/>
      <c r="T12144" s="505"/>
      <c r="U12144" s="505"/>
      <c r="V12144" s="505"/>
      <c r="W12144" s="505"/>
    </row>
    <row r="12145" spans="19:23" ht="12">
      <c r="S12145" s="505"/>
      <c r="T12145" s="505"/>
      <c r="U12145" s="505"/>
      <c r="V12145" s="505"/>
      <c r="W12145" s="505"/>
    </row>
    <row r="12146" spans="19:23" ht="12">
      <c r="S12146" s="505"/>
      <c r="T12146" s="505"/>
      <c r="U12146" s="505"/>
      <c r="V12146" s="505"/>
      <c r="W12146" s="505"/>
    </row>
    <row r="12147" spans="19:23" ht="12">
      <c r="S12147" s="505"/>
      <c r="T12147" s="505"/>
      <c r="U12147" s="505"/>
      <c r="V12147" s="505"/>
      <c r="W12147" s="505"/>
    </row>
    <row r="12148" spans="19:23" ht="12">
      <c r="S12148" s="505"/>
      <c r="T12148" s="505"/>
      <c r="U12148" s="505"/>
      <c r="V12148" s="505"/>
      <c r="W12148" s="505"/>
    </row>
    <row r="12149" spans="19:23" ht="12">
      <c r="S12149" s="505"/>
      <c r="T12149" s="505"/>
      <c r="U12149" s="505"/>
      <c r="V12149" s="505"/>
      <c r="W12149" s="505"/>
    </row>
    <row r="12150" spans="19:23" ht="12">
      <c r="S12150" s="505"/>
      <c r="T12150" s="505"/>
      <c r="U12150" s="505"/>
      <c r="V12150" s="505"/>
      <c r="W12150" s="505"/>
    </row>
    <row r="12151" spans="19:23" ht="12">
      <c r="S12151" s="505"/>
      <c r="T12151" s="505"/>
      <c r="U12151" s="505"/>
      <c r="V12151" s="505"/>
      <c r="W12151" s="505"/>
    </row>
    <row r="12152" spans="19:23" ht="12">
      <c r="S12152" s="505"/>
      <c r="T12152" s="505"/>
      <c r="U12152" s="505"/>
      <c r="V12152" s="505"/>
      <c r="W12152" s="505"/>
    </row>
    <row r="12153" spans="19:23" ht="12">
      <c r="S12153" s="505"/>
      <c r="T12153" s="505"/>
      <c r="U12153" s="505"/>
      <c r="V12153" s="505"/>
      <c r="W12153" s="505"/>
    </row>
    <row r="12154" spans="19:23" ht="12">
      <c r="S12154" s="505"/>
      <c r="T12154" s="505"/>
      <c r="U12154" s="505"/>
      <c r="V12154" s="505"/>
      <c r="W12154" s="505"/>
    </row>
    <row r="12155" spans="19:23" ht="12">
      <c r="S12155" s="505"/>
      <c r="T12155" s="505"/>
      <c r="U12155" s="505"/>
      <c r="V12155" s="505"/>
      <c r="W12155" s="505"/>
    </row>
    <row r="12156" spans="19:23" ht="12">
      <c r="S12156" s="505"/>
      <c r="T12156" s="505"/>
      <c r="U12156" s="505"/>
      <c r="V12156" s="505"/>
      <c r="W12156" s="505"/>
    </row>
    <row r="12157" spans="19:23" ht="12">
      <c r="S12157" s="505"/>
      <c r="T12157" s="505"/>
      <c r="U12157" s="505"/>
      <c r="V12157" s="505"/>
      <c r="W12157" s="505"/>
    </row>
    <row r="12158" spans="19:23" ht="12">
      <c r="S12158" s="505"/>
      <c r="T12158" s="505"/>
      <c r="U12158" s="505"/>
      <c r="V12158" s="505"/>
      <c r="W12158" s="505"/>
    </row>
    <row r="12159" spans="19:23" ht="12">
      <c r="S12159" s="505"/>
      <c r="T12159" s="505"/>
      <c r="U12159" s="505"/>
      <c r="V12159" s="505"/>
      <c r="W12159" s="505"/>
    </row>
    <row r="12160" spans="19:23" ht="12">
      <c r="S12160" s="505"/>
      <c r="T12160" s="505"/>
      <c r="U12160" s="505"/>
      <c r="V12160" s="505"/>
      <c r="W12160" s="505"/>
    </row>
    <row r="12161" spans="19:23" ht="12">
      <c r="S12161" s="505"/>
      <c r="T12161" s="505"/>
      <c r="U12161" s="505"/>
      <c r="V12161" s="505"/>
      <c r="W12161" s="505"/>
    </row>
    <row r="12162" spans="19:23" ht="12">
      <c r="S12162" s="505"/>
      <c r="T12162" s="505"/>
      <c r="U12162" s="505"/>
      <c r="V12162" s="505"/>
      <c r="W12162" s="505"/>
    </row>
    <row r="12163" spans="19:23" ht="12">
      <c r="S12163" s="505"/>
      <c r="T12163" s="505"/>
      <c r="U12163" s="505"/>
      <c r="V12163" s="505"/>
      <c r="W12163" s="505"/>
    </row>
    <row r="12164" spans="19:23" ht="12">
      <c r="S12164" s="505"/>
      <c r="T12164" s="505"/>
      <c r="U12164" s="505"/>
      <c r="V12164" s="505"/>
      <c r="W12164" s="505"/>
    </row>
    <row r="12165" spans="19:23" ht="12">
      <c r="S12165" s="505"/>
      <c r="T12165" s="505"/>
      <c r="U12165" s="505"/>
      <c r="V12165" s="505"/>
      <c r="W12165" s="505"/>
    </row>
    <row r="12166" spans="19:23" ht="12">
      <c r="S12166" s="505"/>
      <c r="T12166" s="505"/>
      <c r="U12166" s="505"/>
      <c r="V12166" s="505"/>
      <c r="W12166" s="505"/>
    </row>
    <row r="12167" spans="19:23" ht="12">
      <c r="S12167" s="505"/>
      <c r="T12167" s="505"/>
      <c r="U12167" s="505"/>
      <c r="V12167" s="505"/>
      <c r="W12167" s="505"/>
    </row>
    <row r="12168" spans="19:23" ht="12">
      <c r="S12168" s="505"/>
      <c r="T12168" s="505"/>
      <c r="U12168" s="505"/>
      <c r="V12168" s="505"/>
      <c r="W12168" s="505"/>
    </row>
    <row r="12169" spans="19:23" ht="12">
      <c r="S12169" s="505"/>
      <c r="T12169" s="505"/>
      <c r="U12169" s="505"/>
      <c r="V12169" s="505"/>
      <c r="W12169" s="505"/>
    </row>
    <row r="12170" spans="19:23" ht="12">
      <c r="S12170" s="505"/>
      <c r="T12170" s="505"/>
      <c r="U12170" s="505"/>
      <c r="V12170" s="505"/>
      <c r="W12170" s="505"/>
    </row>
    <row r="12171" spans="19:23" ht="12">
      <c r="S12171" s="505"/>
      <c r="T12171" s="505"/>
      <c r="U12171" s="505"/>
      <c r="V12171" s="505"/>
      <c r="W12171" s="505"/>
    </row>
    <row r="12172" spans="19:23" ht="12">
      <c r="S12172" s="505"/>
      <c r="T12172" s="505"/>
      <c r="U12172" s="505"/>
      <c r="V12172" s="505"/>
      <c r="W12172" s="505"/>
    </row>
    <row r="12173" spans="19:23" ht="12">
      <c r="S12173" s="505"/>
      <c r="T12173" s="505"/>
      <c r="U12173" s="505"/>
      <c r="V12173" s="505"/>
      <c r="W12173" s="505"/>
    </row>
    <row r="12174" spans="19:23" ht="12">
      <c r="S12174" s="505"/>
      <c r="T12174" s="505"/>
      <c r="U12174" s="505"/>
      <c r="V12174" s="505"/>
      <c r="W12174" s="505"/>
    </row>
    <row r="12175" spans="19:23" ht="12">
      <c r="S12175" s="505"/>
      <c r="T12175" s="505"/>
      <c r="U12175" s="505"/>
      <c r="V12175" s="505"/>
      <c r="W12175" s="505"/>
    </row>
    <row r="12176" spans="19:23" ht="12">
      <c r="S12176" s="505"/>
      <c r="T12176" s="505"/>
      <c r="U12176" s="505"/>
      <c r="V12176" s="505"/>
      <c r="W12176" s="505"/>
    </row>
    <row r="12177" spans="19:23" ht="12">
      <c r="S12177" s="505"/>
      <c r="T12177" s="505"/>
      <c r="U12177" s="505"/>
      <c r="V12177" s="505"/>
      <c r="W12177" s="505"/>
    </row>
    <row r="12178" spans="19:23" ht="12">
      <c r="S12178" s="505"/>
      <c r="T12178" s="505"/>
      <c r="U12178" s="505"/>
      <c r="V12178" s="505"/>
      <c r="W12178" s="505"/>
    </row>
    <row r="12179" spans="19:23" ht="12">
      <c r="S12179" s="505"/>
      <c r="T12179" s="505"/>
      <c r="U12179" s="505"/>
      <c r="V12179" s="505"/>
      <c r="W12179" s="505"/>
    </row>
    <row r="12180" spans="19:23" ht="12">
      <c r="S12180" s="505"/>
      <c r="T12180" s="505"/>
      <c r="U12180" s="505"/>
      <c r="V12180" s="505"/>
      <c r="W12180" s="505"/>
    </row>
    <row r="12181" spans="19:23" ht="12">
      <c r="S12181" s="505"/>
      <c r="T12181" s="505"/>
      <c r="U12181" s="505"/>
      <c r="V12181" s="505"/>
      <c r="W12181" s="505"/>
    </row>
    <row r="12182" spans="19:23" ht="12">
      <c r="S12182" s="505"/>
      <c r="T12182" s="505"/>
      <c r="U12182" s="505"/>
      <c r="V12182" s="505"/>
      <c r="W12182" s="505"/>
    </row>
    <row r="12183" spans="19:23" ht="12">
      <c r="S12183" s="505"/>
      <c r="T12183" s="505"/>
      <c r="U12183" s="505"/>
      <c r="V12183" s="505"/>
      <c r="W12183" s="505"/>
    </row>
    <row r="12184" spans="19:23" ht="12">
      <c r="S12184" s="505"/>
      <c r="T12184" s="505"/>
      <c r="U12184" s="505"/>
      <c r="V12184" s="505"/>
      <c r="W12184" s="505"/>
    </row>
    <row r="12185" spans="19:23" ht="12">
      <c r="S12185" s="505"/>
      <c r="T12185" s="505"/>
      <c r="U12185" s="505"/>
      <c r="V12185" s="505"/>
      <c r="W12185" s="505"/>
    </row>
    <row r="12186" spans="19:23" ht="12">
      <c r="S12186" s="505"/>
      <c r="T12186" s="505"/>
      <c r="U12186" s="505"/>
      <c r="V12186" s="505"/>
      <c r="W12186" s="505"/>
    </row>
    <row r="12187" spans="19:23" ht="12">
      <c r="S12187" s="505"/>
      <c r="T12187" s="505"/>
      <c r="U12187" s="505"/>
      <c r="V12187" s="505"/>
      <c r="W12187" s="505"/>
    </row>
    <row r="12188" spans="19:23" ht="12">
      <c r="S12188" s="505"/>
      <c r="T12188" s="505"/>
      <c r="U12188" s="505"/>
      <c r="V12188" s="505"/>
      <c r="W12188" s="505"/>
    </row>
    <row r="12189" spans="19:23" ht="12">
      <c r="S12189" s="505"/>
      <c r="T12189" s="505"/>
      <c r="U12189" s="505"/>
      <c r="V12189" s="505"/>
      <c r="W12189" s="505"/>
    </row>
    <row r="12190" spans="19:23" ht="12">
      <c r="S12190" s="505"/>
      <c r="T12190" s="505"/>
      <c r="U12190" s="505"/>
      <c r="V12190" s="505"/>
      <c r="W12190" s="505"/>
    </row>
    <row r="12191" spans="19:23" ht="12">
      <c r="S12191" s="505"/>
      <c r="T12191" s="505"/>
      <c r="U12191" s="505"/>
      <c r="V12191" s="505"/>
      <c r="W12191" s="505"/>
    </row>
    <row r="12192" spans="19:23" ht="12">
      <c r="S12192" s="505"/>
      <c r="T12192" s="505"/>
      <c r="U12192" s="505"/>
      <c r="V12192" s="505"/>
      <c r="W12192" s="505"/>
    </row>
    <row r="12193" spans="19:23" ht="12">
      <c r="S12193" s="505"/>
      <c r="T12193" s="505"/>
      <c r="U12193" s="505"/>
      <c r="V12193" s="505"/>
      <c r="W12193" s="505"/>
    </row>
    <row r="12194" spans="19:23" ht="12">
      <c r="S12194" s="505"/>
      <c r="T12194" s="505"/>
      <c r="U12194" s="505"/>
      <c r="V12194" s="505"/>
      <c r="W12194" s="505"/>
    </row>
    <row r="12195" spans="19:23" ht="12">
      <c r="S12195" s="505"/>
      <c r="T12195" s="505"/>
      <c r="U12195" s="505"/>
      <c r="V12195" s="505"/>
      <c r="W12195" s="505"/>
    </row>
    <row r="12196" spans="19:23" ht="12">
      <c r="S12196" s="505"/>
      <c r="T12196" s="505"/>
      <c r="U12196" s="505"/>
      <c r="V12196" s="505"/>
      <c r="W12196" s="505"/>
    </row>
    <row r="12197" spans="19:23" ht="12">
      <c r="S12197" s="505"/>
      <c r="T12197" s="505"/>
      <c r="U12197" s="505"/>
      <c r="V12197" s="505"/>
      <c r="W12197" s="505"/>
    </row>
    <row r="12198" spans="19:23" ht="12">
      <c r="S12198" s="505"/>
      <c r="T12198" s="505"/>
      <c r="U12198" s="505"/>
      <c r="V12198" s="505"/>
      <c r="W12198" s="505"/>
    </row>
    <row r="12199" spans="19:23" ht="12">
      <c r="S12199" s="505"/>
      <c r="T12199" s="505"/>
      <c r="U12199" s="505"/>
      <c r="V12199" s="505"/>
      <c r="W12199" s="505"/>
    </row>
    <row r="12200" spans="19:23" ht="12">
      <c r="S12200" s="505"/>
      <c r="T12200" s="505"/>
      <c r="U12200" s="505"/>
      <c r="V12200" s="505"/>
      <c r="W12200" s="505"/>
    </row>
    <row r="12201" spans="19:23" ht="12">
      <c r="S12201" s="505"/>
      <c r="T12201" s="505"/>
      <c r="U12201" s="505"/>
      <c r="V12201" s="505"/>
      <c r="W12201" s="505"/>
    </row>
    <row r="12202" spans="19:23" ht="12">
      <c r="S12202" s="505"/>
      <c r="T12202" s="505"/>
      <c r="U12202" s="505"/>
      <c r="V12202" s="505"/>
      <c r="W12202" s="505"/>
    </row>
    <row r="12203" spans="19:23" ht="12">
      <c r="S12203" s="505"/>
      <c r="T12203" s="505"/>
      <c r="U12203" s="505"/>
      <c r="V12203" s="505"/>
      <c r="W12203" s="505"/>
    </row>
    <row r="12204" spans="19:23" ht="12">
      <c r="S12204" s="505"/>
      <c r="T12204" s="505"/>
      <c r="U12204" s="505"/>
      <c r="V12204" s="505"/>
      <c r="W12204" s="505"/>
    </row>
    <row r="12205" spans="19:23" ht="12">
      <c r="S12205" s="505"/>
      <c r="T12205" s="505"/>
      <c r="U12205" s="505"/>
      <c r="V12205" s="505"/>
      <c r="W12205" s="505"/>
    </row>
    <row r="12206" spans="19:23" ht="12">
      <c r="S12206" s="505"/>
      <c r="T12206" s="505"/>
      <c r="U12206" s="505"/>
      <c r="V12206" s="505"/>
      <c r="W12206" s="505"/>
    </row>
    <row r="12207" spans="19:23" ht="12">
      <c r="S12207" s="505"/>
      <c r="T12207" s="505"/>
      <c r="U12207" s="505"/>
      <c r="V12207" s="505"/>
      <c r="W12207" s="505"/>
    </row>
    <row r="12208" spans="19:23" ht="12">
      <c r="S12208" s="505"/>
      <c r="T12208" s="505"/>
      <c r="U12208" s="505"/>
      <c r="V12208" s="505"/>
      <c r="W12208" s="505"/>
    </row>
    <row r="12209" spans="19:23" ht="12">
      <c r="S12209" s="505"/>
      <c r="T12209" s="505"/>
      <c r="U12209" s="505"/>
      <c r="V12209" s="505"/>
      <c r="W12209" s="505"/>
    </row>
    <row r="12210" spans="19:23" ht="12">
      <c r="S12210" s="505"/>
      <c r="T12210" s="505"/>
      <c r="U12210" s="505"/>
      <c r="V12210" s="505"/>
      <c r="W12210" s="505"/>
    </row>
    <row r="12211" spans="19:23" ht="12">
      <c r="S12211" s="505"/>
      <c r="T12211" s="505"/>
      <c r="U12211" s="505"/>
      <c r="V12211" s="505"/>
      <c r="W12211" s="505"/>
    </row>
    <row r="12212" spans="19:23" ht="12">
      <c r="S12212" s="505"/>
      <c r="T12212" s="505"/>
      <c r="U12212" s="505"/>
      <c r="V12212" s="505"/>
      <c r="W12212" s="505"/>
    </row>
    <row r="12213" spans="19:23" ht="12">
      <c r="S12213" s="505"/>
      <c r="T12213" s="505"/>
      <c r="U12213" s="505"/>
      <c r="V12213" s="505"/>
      <c r="W12213" s="505"/>
    </row>
    <row r="12214" spans="19:23" ht="12">
      <c r="S12214" s="505"/>
      <c r="T12214" s="505"/>
      <c r="U12214" s="505"/>
      <c r="V12214" s="505"/>
      <c r="W12214" s="505"/>
    </row>
    <row r="12215" spans="19:23" ht="12">
      <c r="S12215" s="505"/>
      <c r="T12215" s="505"/>
      <c r="U12215" s="505"/>
      <c r="V12215" s="505"/>
      <c r="W12215" s="505"/>
    </row>
    <row r="12216" spans="19:23" ht="12">
      <c r="S12216" s="505"/>
      <c r="T12216" s="505"/>
      <c r="U12216" s="505"/>
      <c r="V12216" s="505"/>
      <c r="W12216" s="505"/>
    </row>
    <row r="12217" spans="19:23" ht="12">
      <c r="S12217" s="505"/>
      <c r="T12217" s="505"/>
      <c r="U12217" s="505"/>
      <c r="V12217" s="505"/>
      <c r="W12217" s="505"/>
    </row>
    <row r="12218" spans="19:23" ht="12">
      <c r="S12218" s="505"/>
      <c r="T12218" s="505"/>
      <c r="U12218" s="505"/>
      <c r="V12218" s="505"/>
      <c r="W12218" s="505"/>
    </row>
    <row r="12219" spans="19:23" ht="12">
      <c r="S12219" s="505"/>
      <c r="T12219" s="505"/>
      <c r="U12219" s="505"/>
      <c r="V12219" s="505"/>
      <c r="W12219" s="505"/>
    </row>
    <row r="12220" spans="19:23" ht="12">
      <c r="S12220" s="505"/>
      <c r="T12220" s="505"/>
      <c r="U12220" s="505"/>
      <c r="V12220" s="505"/>
      <c r="W12220" s="505"/>
    </row>
    <row r="12221" spans="19:23" ht="12">
      <c r="S12221" s="505"/>
      <c r="T12221" s="505"/>
      <c r="U12221" s="505"/>
      <c r="V12221" s="505"/>
      <c r="W12221" s="505"/>
    </row>
    <row r="12222" spans="19:23" ht="12">
      <c r="S12222" s="505"/>
      <c r="T12222" s="505"/>
      <c r="U12222" s="505"/>
      <c r="V12222" s="505"/>
      <c r="W12222" s="505"/>
    </row>
    <row r="12223" spans="19:23" ht="12">
      <c r="S12223" s="505"/>
      <c r="T12223" s="505"/>
      <c r="U12223" s="505"/>
      <c r="V12223" s="505"/>
      <c r="W12223" s="505"/>
    </row>
    <row r="12224" spans="19:23" ht="12">
      <c r="S12224" s="505"/>
      <c r="T12224" s="505"/>
      <c r="U12224" s="505"/>
      <c r="V12224" s="505"/>
      <c r="W12224" s="505"/>
    </row>
    <row r="12225" spans="19:23" ht="12">
      <c r="S12225" s="505"/>
      <c r="T12225" s="505"/>
      <c r="U12225" s="505"/>
      <c r="V12225" s="505"/>
      <c r="W12225" s="505"/>
    </row>
    <row r="12226" spans="19:23" ht="12">
      <c r="S12226" s="505"/>
      <c r="T12226" s="505"/>
      <c r="U12226" s="505"/>
      <c r="V12226" s="505"/>
      <c r="W12226" s="505"/>
    </row>
    <row r="12227" spans="19:23" ht="12">
      <c r="S12227" s="505"/>
      <c r="T12227" s="505"/>
      <c r="U12227" s="505"/>
      <c r="V12227" s="505"/>
      <c r="W12227" s="505"/>
    </row>
    <row r="12228" spans="19:23" ht="12">
      <c r="S12228" s="505"/>
      <c r="T12228" s="505"/>
      <c r="U12228" s="505"/>
      <c r="V12228" s="505"/>
      <c r="W12228" s="505"/>
    </row>
    <row r="12229" spans="19:23" ht="12">
      <c r="S12229" s="505"/>
      <c r="T12229" s="505"/>
      <c r="U12229" s="505"/>
      <c r="V12229" s="505"/>
      <c r="W12229" s="505"/>
    </row>
    <row r="12230" spans="19:23" ht="12">
      <c r="S12230" s="505"/>
      <c r="T12230" s="505"/>
      <c r="U12230" s="505"/>
      <c r="V12230" s="505"/>
      <c r="W12230" s="505"/>
    </row>
    <row r="12231" spans="19:23" ht="12">
      <c r="S12231" s="505"/>
      <c r="T12231" s="505"/>
      <c r="U12231" s="505"/>
      <c r="V12231" s="505"/>
      <c r="W12231" s="505"/>
    </row>
    <row r="12232" spans="19:23" ht="12">
      <c r="S12232" s="505"/>
      <c r="T12232" s="505"/>
      <c r="U12232" s="505"/>
      <c r="V12232" s="505"/>
      <c r="W12232" s="505"/>
    </row>
    <row r="12233" spans="19:23" ht="12">
      <c r="S12233" s="505"/>
      <c r="T12233" s="505"/>
      <c r="U12233" s="505"/>
      <c r="V12233" s="505"/>
      <c r="W12233" s="505"/>
    </row>
    <row r="12234" spans="19:23" ht="12">
      <c r="S12234" s="505"/>
      <c r="T12234" s="505"/>
      <c r="U12234" s="505"/>
      <c r="V12234" s="505"/>
      <c r="W12234" s="505"/>
    </row>
    <row r="12235" spans="19:23" ht="12">
      <c r="S12235" s="505"/>
      <c r="T12235" s="505"/>
      <c r="U12235" s="505"/>
      <c r="V12235" s="505"/>
      <c r="W12235" s="505"/>
    </row>
    <row r="12236" spans="19:23" ht="12">
      <c r="S12236" s="505"/>
      <c r="T12236" s="505"/>
      <c r="U12236" s="505"/>
      <c r="V12236" s="505"/>
      <c r="W12236" s="505"/>
    </row>
    <row r="12237" spans="19:23" ht="12">
      <c r="S12237" s="505"/>
      <c r="T12237" s="505"/>
      <c r="U12237" s="505"/>
      <c r="V12237" s="505"/>
      <c r="W12237" s="505"/>
    </row>
    <row r="12238" spans="19:23" ht="12">
      <c r="S12238" s="505"/>
      <c r="T12238" s="505"/>
      <c r="U12238" s="505"/>
      <c r="V12238" s="505"/>
      <c r="W12238" s="505"/>
    </row>
    <row r="12239" spans="19:23" ht="12">
      <c r="S12239" s="505"/>
      <c r="T12239" s="505"/>
      <c r="U12239" s="505"/>
      <c r="V12239" s="505"/>
      <c r="W12239" s="505"/>
    </row>
    <row r="12240" spans="19:23" ht="12">
      <c r="S12240" s="505"/>
      <c r="T12240" s="505"/>
      <c r="U12240" s="505"/>
      <c r="V12240" s="505"/>
      <c r="W12240" s="505"/>
    </row>
    <row r="12241" spans="19:23" ht="12">
      <c r="S12241" s="505"/>
      <c r="T12241" s="505"/>
      <c r="U12241" s="505"/>
      <c r="V12241" s="505"/>
      <c r="W12241" s="505"/>
    </row>
    <row r="12242" spans="19:23" ht="12">
      <c r="S12242" s="505"/>
      <c r="T12242" s="505"/>
      <c r="U12242" s="505"/>
      <c r="V12242" s="505"/>
      <c r="W12242" s="505"/>
    </row>
    <row r="12243" spans="19:23" ht="12">
      <c r="S12243" s="505"/>
      <c r="T12243" s="505"/>
      <c r="U12243" s="505"/>
      <c r="V12243" s="505"/>
      <c r="W12243" s="505"/>
    </row>
    <row r="12244" spans="19:23" ht="12">
      <c r="S12244" s="505"/>
      <c r="T12244" s="505"/>
      <c r="U12244" s="505"/>
      <c r="V12244" s="505"/>
      <c r="W12244" s="505"/>
    </row>
    <row r="12245" spans="19:23" ht="12">
      <c r="S12245" s="505"/>
      <c r="T12245" s="505"/>
      <c r="U12245" s="505"/>
      <c r="V12245" s="505"/>
      <c r="W12245" s="505"/>
    </row>
    <row r="12246" spans="19:23" ht="12">
      <c r="S12246" s="505"/>
      <c r="T12246" s="505"/>
      <c r="U12246" s="505"/>
      <c r="V12246" s="505"/>
      <c r="W12246" s="505"/>
    </row>
    <row r="12247" spans="19:23" ht="12">
      <c r="S12247" s="505"/>
      <c r="T12247" s="505"/>
      <c r="U12247" s="505"/>
      <c r="V12247" s="505"/>
      <c r="W12247" s="505"/>
    </row>
    <row r="12248" spans="19:23" ht="12">
      <c r="S12248" s="505"/>
      <c r="T12248" s="505"/>
      <c r="U12248" s="505"/>
      <c r="V12248" s="505"/>
      <c r="W12248" s="505"/>
    </row>
    <row r="12249" spans="19:23" ht="12">
      <c r="S12249" s="505"/>
      <c r="T12249" s="505"/>
      <c r="U12249" s="505"/>
      <c r="V12249" s="505"/>
      <c r="W12249" s="505"/>
    </row>
    <row r="12250" spans="19:23" ht="12">
      <c r="S12250" s="505"/>
      <c r="T12250" s="505"/>
      <c r="U12250" s="505"/>
      <c r="V12250" s="505"/>
      <c r="W12250" s="505"/>
    </row>
    <row r="12251" spans="19:23" ht="12">
      <c r="S12251" s="505"/>
      <c r="T12251" s="505"/>
      <c r="U12251" s="505"/>
      <c r="V12251" s="505"/>
      <c r="W12251" s="505"/>
    </row>
    <row r="12252" spans="19:23" ht="12">
      <c r="S12252" s="505"/>
      <c r="T12252" s="505"/>
      <c r="U12252" s="505"/>
      <c r="V12252" s="505"/>
      <c r="W12252" s="505"/>
    </row>
    <row r="12253" spans="19:23" ht="12">
      <c r="S12253" s="505"/>
      <c r="T12253" s="505"/>
      <c r="U12253" s="505"/>
      <c r="V12253" s="505"/>
      <c r="W12253" s="505"/>
    </row>
    <row r="12254" spans="19:23" ht="12">
      <c r="S12254" s="505"/>
      <c r="T12254" s="505"/>
      <c r="U12254" s="505"/>
      <c r="V12254" s="505"/>
      <c r="W12254" s="505"/>
    </row>
    <row r="12255" spans="19:23" ht="12">
      <c r="S12255" s="505"/>
      <c r="T12255" s="505"/>
      <c r="U12255" s="505"/>
      <c r="V12255" s="505"/>
      <c r="W12255" s="505"/>
    </row>
    <row r="12256" spans="19:23" ht="12">
      <c r="S12256" s="505"/>
      <c r="T12256" s="505"/>
      <c r="U12256" s="505"/>
      <c r="V12256" s="505"/>
      <c r="W12256" s="505"/>
    </row>
    <row r="12257" spans="19:23" ht="12">
      <c r="S12257" s="505"/>
      <c r="T12257" s="505"/>
      <c r="U12257" s="505"/>
      <c r="V12257" s="505"/>
      <c r="W12257" s="505"/>
    </row>
    <row r="12258" spans="19:23" ht="12">
      <c r="S12258" s="505"/>
      <c r="T12258" s="505"/>
      <c r="U12258" s="505"/>
      <c r="V12258" s="505"/>
      <c r="W12258" s="505"/>
    </row>
    <row r="12259" spans="19:23" ht="12">
      <c r="S12259" s="505"/>
      <c r="T12259" s="505"/>
      <c r="U12259" s="505"/>
      <c r="V12259" s="505"/>
      <c r="W12259" s="505"/>
    </row>
    <row r="12260" spans="19:23" ht="12">
      <c r="S12260" s="505"/>
      <c r="T12260" s="505"/>
      <c r="U12260" s="505"/>
      <c r="V12260" s="505"/>
      <c r="W12260" s="505"/>
    </row>
    <row r="12261" spans="19:23" ht="12">
      <c r="S12261" s="505"/>
      <c r="T12261" s="505"/>
      <c r="U12261" s="505"/>
      <c r="V12261" s="505"/>
      <c r="W12261" s="505"/>
    </row>
    <row r="12262" spans="19:23" ht="12">
      <c r="S12262" s="505"/>
      <c r="T12262" s="505"/>
      <c r="U12262" s="505"/>
      <c r="V12262" s="505"/>
      <c r="W12262" s="505"/>
    </row>
    <row r="12263" spans="19:23" ht="12">
      <c r="S12263" s="505"/>
      <c r="T12263" s="505"/>
      <c r="U12263" s="505"/>
      <c r="V12263" s="505"/>
      <c r="W12263" s="505"/>
    </row>
    <row r="12264" spans="19:23" ht="12">
      <c r="S12264" s="505"/>
      <c r="T12264" s="505"/>
      <c r="U12264" s="505"/>
      <c r="V12264" s="505"/>
      <c r="W12264" s="505"/>
    </row>
    <row r="12265" spans="19:23" ht="12">
      <c r="S12265" s="505"/>
      <c r="T12265" s="505"/>
      <c r="U12265" s="505"/>
      <c r="V12265" s="505"/>
      <c r="W12265" s="505"/>
    </row>
    <row r="12266" spans="19:23" ht="12">
      <c r="S12266" s="505"/>
      <c r="T12266" s="505"/>
      <c r="U12266" s="505"/>
      <c r="V12266" s="505"/>
      <c r="W12266" s="505"/>
    </row>
    <row r="12267" spans="19:23" ht="12">
      <c r="S12267" s="505"/>
      <c r="T12267" s="505"/>
      <c r="U12267" s="505"/>
      <c r="V12267" s="505"/>
      <c r="W12267" s="505"/>
    </row>
    <row r="12268" spans="19:23" ht="12">
      <c r="S12268" s="505"/>
      <c r="T12268" s="505"/>
      <c r="U12268" s="505"/>
      <c r="V12268" s="505"/>
      <c r="W12268" s="505"/>
    </row>
    <row r="12269" spans="19:23" ht="12">
      <c r="S12269" s="505"/>
      <c r="T12269" s="505"/>
      <c r="U12269" s="505"/>
      <c r="V12269" s="505"/>
      <c r="W12269" s="505"/>
    </row>
    <row r="12270" spans="19:23" ht="12">
      <c r="S12270" s="505"/>
      <c r="T12270" s="505"/>
      <c r="U12270" s="505"/>
      <c r="V12270" s="505"/>
      <c r="W12270" s="505"/>
    </row>
    <row r="12271" spans="19:23" ht="12">
      <c r="S12271" s="505"/>
      <c r="T12271" s="505"/>
      <c r="U12271" s="505"/>
      <c r="V12271" s="505"/>
      <c r="W12271" s="505"/>
    </row>
    <row r="12272" spans="19:23" ht="12">
      <c r="S12272" s="505"/>
      <c r="T12272" s="505"/>
      <c r="U12272" s="505"/>
      <c r="V12272" s="505"/>
      <c r="W12272" s="505"/>
    </row>
    <row r="12273" spans="19:23" ht="12">
      <c r="S12273" s="505"/>
      <c r="T12273" s="505"/>
      <c r="U12273" s="505"/>
      <c r="V12273" s="505"/>
      <c r="W12273" s="505"/>
    </row>
    <row r="12274" spans="19:23" ht="12">
      <c r="S12274" s="505"/>
      <c r="T12274" s="505"/>
      <c r="U12274" s="505"/>
      <c r="V12274" s="505"/>
      <c r="W12274" s="505"/>
    </row>
    <row r="12275" spans="19:23" ht="12">
      <c r="S12275" s="505"/>
      <c r="T12275" s="505"/>
      <c r="U12275" s="505"/>
      <c r="V12275" s="505"/>
      <c r="W12275" s="505"/>
    </row>
    <row r="12276" spans="19:23" ht="12">
      <c r="S12276" s="505"/>
      <c r="T12276" s="505"/>
      <c r="U12276" s="505"/>
      <c r="V12276" s="505"/>
      <c r="W12276" s="505"/>
    </row>
    <row r="12277" spans="19:23" ht="12">
      <c r="S12277" s="505"/>
      <c r="T12277" s="505"/>
      <c r="U12277" s="505"/>
      <c r="V12277" s="505"/>
      <c r="W12277" s="505"/>
    </row>
    <row r="12278" spans="19:23" ht="12">
      <c r="S12278" s="505"/>
      <c r="T12278" s="505"/>
      <c r="U12278" s="505"/>
      <c r="V12278" s="505"/>
      <c r="W12278" s="505"/>
    </row>
    <row r="12279" spans="19:23" ht="12">
      <c r="S12279" s="505"/>
      <c r="T12279" s="505"/>
      <c r="U12279" s="505"/>
      <c r="V12279" s="505"/>
      <c r="W12279" s="505"/>
    </row>
    <row r="12280" spans="19:23" ht="12">
      <c r="S12280" s="505"/>
      <c r="T12280" s="505"/>
      <c r="U12280" s="505"/>
      <c r="V12280" s="505"/>
      <c r="W12280" s="505"/>
    </row>
    <row r="12281" spans="19:23" ht="12">
      <c r="S12281" s="505"/>
      <c r="T12281" s="505"/>
      <c r="U12281" s="505"/>
      <c r="V12281" s="505"/>
      <c r="W12281" s="505"/>
    </row>
    <row r="12282" spans="19:23" ht="12">
      <c r="S12282" s="505"/>
      <c r="T12282" s="505"/>
      <c r="U12282" s="505"/>
      <c r="V12282" s="505"/>
      <c r="W12282" s="505"/>
    </row>
    <row r="12283" spans="19:23" ht="12">
      <c r="S12283" s="505"/>
      <c r="T12283" s="505"/>
      <c r="U12283" s="505"/>
      <c r="V12283" s="505"/>
      <c r="W12283" s="505"/>
    </row>
    <row r="12284" spans="19:23" ht="12">
      <c r="S12284" s="505"/>
      <c r="T12284" s="505"/>
      <c r="U12284" s="505"/>
      <c r="V12284" s="505"/>
      <c r="W12284" s="505"/>
    </row>
    <row r="12285" spans="19:23" ht="12">
      <c r="S12285" s="505"/>
      <c r="T12285" s="505"/>
      <c r="U12285" s="505"/>
      <c r="V12285" s="505"/>
      <c r="W12285" s="505"/>
    </row>
    <row r="12286" spans="19:23" ht="12">
      <c r="S12286" s="505"/>
      <c r="T12286" s="505"/>
      <c r="U12286" s="505"/>
      <c r="V12286" s="505"/>
      <c r="W12286" s="505"/>
    </row>
    <row r="12287" spans="19:23" ht="12">
      <c r="S12287" s="505"/>
      <c r="T12287" s="505"/>
      <c r="U12287" s="505"/>
      <c r="V12287" s="505"/>
      <c r="W12287" s="505"/>
    </row>
    <row r="12288" spans="19:23" ht="12">
      <c r="S12288" s="505"/>
      <c r="T12288" s="505"/>
      <c r="U12288" s="505"/>
      <c r="V12288" s="505"/>
      <c r="W12288" s="505"/>
    </row>
    <row r="12289" spans="19:23" ht="12">
      <c r="S12289" s="505"/>
      <c r="T12289" s="505"/>
      <c r="U12289" s="505"/>
      <c r="V12289" s="505"/>
      <c r="W12289" s="505"/>
    </row>
    <row r="12290" spans="19:23" ht="12">
      <c r="S12290" s="505"/>
      <c r="T12290" s="505"/>
      <c r="U12290" s="505"/>
      <c r="V12290" s="505"/>
      <c r="W12290" s="505"/>
    </row>
    <row r="12291" spans="19:23" ht="12">
      <c r="S12291" s="505"/>
      <c r="T12291" s="505"/>
      <c r="U12291" s="505"/>
      <c r="V12291" s="505"/>
      <c r="W12291" s="505"/>
    </row>
    <row r="12292" spans="19:23" ht="12">
      <c r="S12292" s="505"/>
      <c r="T12292" s="505"/>
      <c r="U12292" s="505"/>
      <c r="V12292" s="505"/>
      <c r="W12292" s="505"/>
    </row>
    <row r="12293" spans="19:23" ht="12">
      <c r="S12293" s="505"/>
      <c r="T12293" s="505"/>
      <c r="U12293" s="505"/>
      <c r="V12293" s="505"/>
      <c r="W12293" s="505"/>
    </row>
    <row r="12294" spans="19:23" ht="12">
      <c r="S12294" s="505"/>
      <c r="T12294" s="505"/>
      <c r="U12294" s="505"/>
      <c r="V12294" s="505"/>
      <c r="W12294" s="505"/>
    </row>
    <row r="12295" spans="19:23" ht="12">
      <c r="S12295" s="505"/>
      <c r="T12295" s="505"/>
      <c r="U12295" s="505"/>
      <c r="V12295" s="505"/>
      <c r="W12295" s="505"/>
    </row>
    <row r="12296" spans="19:23" ht="12">
      <c r="S12296" s="505"/>
      <c r="T12296" s="505"/>
      <c r="U12296" s="505"/>
      <c r="V12296" s="505"/>
      <c r="W12296" s="505"/>
    </row>
    <row r="12297" spans="19:23" ht="12">
      <c r="S12297" s="505"/>
      <c r="T12297" s="505"/>
      <c r="U12297" s="505"/>
      <c r="V12297" s="505"/>
      <c r="W12297" s="505"/>
    </row>
    <row r="12298" spans="19:23" ht="12">
      <c r="S12298" s="505"/>
      <c r="T12298" s="505"/>
      <c r="U12298" s="505"/>
      <c r="V12298" s="505"/>
      <c r="W12298" s="505"/>
    </row>
    <row r="12299" spans="19:23" ht="12">
      <c r="S12299" s="505"/>
      <c r="T12299" s="505"/>
      <c r="U12299" s="505"/>
      <c r="V12299" s="505"/>
      <c r="W12299" s="505"/>
    </row>
    <row r="12300" spans="19:23" ht="12">
      <c r="S12300" s="505"/>
      <c r="T12300" s="505"/>
      <c r="U12300" s="505"/>
      <c r="V12300" s="505"/>
      <c r="W12300" s="505"/>
    </row>
    <row r="12301" spans="19:23" ht="12">
      <c r="S12301" s="505"/>
      <c r="T12301" s="505"/>
      <c r="U12301" s="505"/>
      <c r="V12301" s="505"/>
      <c r="W12301" s="505"/>
    </row>
    <row r="12302" spans="19:23" ht="12">
      <c r="S12302" s="505"/>
      <c r="T12302" s="505"/>
      <c r="U12302" s="505"/>
      <c r="V12302" s="505"/>
      <c r="W12302" s="505"/>
    </row>
    <row r="12303" spans="19:23" ht="12">
      <c r="S12303" s="505"/>
      <c r="T12303" s="505"/>
      <c r="U12303" s="505"/>
      <c r="V12303" s="505"/>
      <c r="W12303" s="505"/>
    </row>
    <row r="12304" spans="19:23" ht="12">
      <c r="S12304" s="505"/>
      <c r="T12304" s="505"/>
      <c r="U12304" s="505"/>
      <c r="V12304" s="505"/>
      <c r="W12304" s="505"/>
    </row>
    <row r="12305" spans="19:23" ht="12">
      <c r="S12305" s="505"/>
      <c r="T12305" s="505"/>
      <c r="U12305" s="505"/>
      <c r="V12305" s="505"/>
      <c r="W12305" s="505"/>
    </row>
    <row r="12306" spans="19:23" ht="12">
      <c r="S12306" s="505"/>
      <c r="T12306" s="505"/>
      <c r="U12306" s="505"/>
      <c r="V12306" s="505"/>
      <c r="W12306" s="505"/>
    </row>
    <row r="12307" spans="19:23" ht="12">
      <c r="S12307" s="505"/>
      <c r="T12307" s="505"/>
      <c r="U12307" s="505"/>
      <c r="V12307" s="505"/>
      <c r="W12307" s="505"/>
    </row>
    <row r="12308" spans="19:23" ht="12">
      <c r="S12308" s="505"/>
      <c r="T12308" s="505"/>
      <c r="U12308" s="505"/>
      <c r="V12308" s="505"/>
      <c r="W12308" s="505"/>
    </row>
    <row r="12309" spans="19:23" ht="12">
      <c r="S12309" s="505"/>
      <c r="T12309" s="505"/>
      <c r="U12309" s="505"/>
      <c r="V12309" s="505"/>
      <c r="W12309" s="505"/>
    </row>
    <row r="12310" spans="19:23" ht="12">
      <c r="S12310" s="505"/>
      <c r="T12310" s="505"/>
      <c r="U12310" s="505"/>
      <c r="V12310" s="505"/>
      <c r="W12310" s="505"/>
    </row>
    <row r="12311" spans="19:23" ht="12">
      <c r="S12311" s="505"/>
      <c r="T12311" s="505"/>
      <c r="U12311" s="505"/>
      <c r="V12311" s="505"/>
      <c r="W12311" s="505"/>
    </row>
    <row r="12312" spans="19:23" ht="12">
      <c r="S12312" s="505"/>
      <c r="T12312" s="505"/>
      <c r="U12312" s="505"/>
      <c r="V12312" s="505"/>
      <c r="W12312" s="505"/>
    </row>
    <row r="12313" spans="19:23" ht="12">
      <c r="S12313" s="505"/>
      <c r="T12313" s="505"/>
      <c r="U12313" s="505"/>
      <c r="V12313" s="505"/>
      <c r="W12313" s="505"/>
    </row>
    <row r="12314" spans="19:23" ht="12">
      <c r="S12314" s="505"/>
      <c r="T12314" s="505"/>
      <c r="U12314" s="505"/>
      <c r="V12314" s="505"/>
      <c r="W12314" s="505"/>
    </row>
    <row r="12315" spans="19:23" ht="12">
      <c r="S12315" s="505"/>
      <c r="T12315" s="505"/>
      <c r="U12315" s="505"/>
      <c r="V12315" s="505"/>
      <c r="W12315" s="505"/>
    </row>
    <row r="12316" spans="19:23" ht="12">
      <c r="S12316" s="505"/>
      <c r="T12316" s="505"/>
      <c r="U12316" s="505"/>
      <c r="V12316" s="505"/>
      <c r="W12316" s="505"/>
    </row>
    <row r="12317" spans="19:23" ht="12">
      <c r="S12317" s="505"/>
      <c r="T12317" s="505"/>
      <c r="U12317" s="505"/>
      <c r="V12317" s="505"/>
      <c r="W12317" s="505"/>
    </row>
    <row r="12318" spans="19:23" ht="12">
      <c r="S12318" s="505"/>
      <c r="T12318" s="505"/>
      <c r="U12318" s="505"/>
      <c r="V12318" s="505"/>
      <c r="W12318" s="505"/>
    </row>
    <row r="12319" spans="19:23" ht="12">
      <c r="S12319" s="505"/>
      <c r="T12319" s="505"/>
      <c r="U12319" s="505"/>
      <c r="V12319" s="505"/>
      <c r="W12319" s="505"/>
    </row>
    <row r="12320" spans="19:23" ht="12">
      <c r="S12320" s="505"/>
      <c r="T12320" s="505"/>
      <c r="U12320" s="505"/>
      <c r="V12320" s="505"/>
      <c r="W12320" s="505"/>
    </row>
    <row r="12321" spans="19:23" ht="12">
      <c r="S12321" s="505"/>
      <c r="T12321" s="505"/>
      <c r="U12321" s="505"/>
      <c r="V12321" s="505"/>
      <c r="W12321" s="505"/>
    </row>
    <row r="12322" spans="19:23" ht="12">
      <c r="S12322" s="505"/>
      <c r="T12322" s="505"/>
      <c r="U12322" s="505"/>
      <c r="V12322" s="505"/>
      <c r="W12322" s="505"/>
    </row>
    <row r="12323" spans="19:23" ht="12">
      <c r="S12323" s="505"/>
      <c r="T12323" s="505"/>
      <c r="U12323" s="505"/>
      <c r="V12323" s="505"/>
      <c r="W12323" s="505"/>
    </row>
    <row r="12324" spans="19:23" ht="12">
      <c r="S12324" s="505"/>
      <c r="T12324" s="505"/>
      <c r="U12324" s="505"/>
      <c r="V12324" s="505"/>
      <c r="W12324" s="505"/>
    </row>
    <row r="12325" spans="19:23" ht="12">
      <c r="S12325" s="505"/>
      <c r="T12325" s="505"/>
      <c r="U12325" s="505"/>
      <c r="V12325" s="505"/>
      <c r="W12325" s="505"/>
    </row>
    <row r="12326" spans="19:23" ht="12">
      <c r="S12326" s="505"/>
      <c r="T12326" s="505"/>
      <c r="U12326" s="505"/>
      <c r="V12326" s="505"/>
      <c r="W12326" s="505"/>
    </row>
    <row r="12327" spans="19:23" ht="12">
      <c r="S12327" s="505"/>
      <c r="T12327" s="505"/>
      <c r="U12327" s="505"/>
      <c r="V12327" s="505"/>
      <c r="W12327" s="505"/>
    </row>
    <row r="12328" spans="19:23" ht="12">
      <c r="S12328" s="505"/>
      <c r="T12328" s="505"/>
      <c r="U12328" s="505"/>
      <c r="V12328" s="505"/>
      <c r="W12328" s="505"/>
    </row>
    <row r="12329" spans="19:23" ht="12">
      <c r="S12329" s="505"/>
      <c r="T12329" s="505"/>
      <c r="U12329" s="505"/>
      <c r="V12329" s="505"/>
      <c r="W12329" s="505"/>
    </row>
    <row r="12330" spans="19:23" ht="12">
      <c r="S12330" s="505"/>
      <c r="T12330" s="505"/>
      <c r="U12330" s="505"/>
      <c r="V12330" s="505"/>
      <c r="W12330" s="505"/>
    </row>
    <row r="12331" spans="19:23" ht="12">
      <c r="S12331" s="505"/>
      <c r="T12331" s="505"/>
      <c r="U12331" s="505"/>
      <c r="V12331" s="505"/>
      <c r="W12331" s="505"/>
    </row>
    <row r="12332" spans="19:23" ht="12">
      <c r="S12332" s="505"/>
      <c r="T12332" s="505"/>
      <c r="U12332" s="505"/>
      <c r="V12332" s="505"/>
      <c r="W12332" s="505"/>
    </row>
    <row r="12333" spans="19:23" ht="12">
      <c r="S12333" s="505"/>
      <c r="T12333" s="505"/>
      <c r="U12333" s="505"/>
      <c r="V12333" s="505"/>
      <c r="W12333" s="505"/>
    </row>
    <row r="12334" spans="19:23" ht="12">
      <c r="S12334" s="505"/>
      <c r="T12334" s="505"/>
      <c r="U12334" s="505"/>
      <c r="V12334" s="505"/>
      <c r="W12334" s="505"/>
    </row>
    <row r="12335" spans="19:23" ht="12">
      <c r="S12335" s="505"/>
      <c r="T12335" s="505"/>
      <c r="U12335" s="505"/>
      <c r="V12335" s="505"/>
      <c r="W12335" s="505"/>
    </row>
    <row r="12336" spans="19:23" ht="12">
      <c r="S12336" s="505"/>
      <c r="T12336" s="505"/>
      <c r="U12336" s="505"/>
      <c r="V12336" s="505"/>
      <c r="W12336" s="505"/>
    </row>
    <row r="12337" spans="19:23" ht="12">
      <c r="S12337" s="505"/>
      <c r="T12337" s="505"/>
      <c r="U12337" s="505"/>
      <c r="V12337" s="505"/>
      <c r="W12337" s="505"/>
    </row>
    <row r="12338" spans="19:23" ht="12">
      <c r="S12338" s="505"/>
      <c r="T12338" s="505"/>
      <c r="U12338" s="505"/>
      <c r="V12338" s="505"/>
      <c r="W12338" s="505"/>
    </row>
    <row r="12339" spans="19:23" ht="12">
      <c r="S12339" s="505"/>
      <c r="T12339" s="505"/>
      <c r="U12339" s="505"/>
      <c r="V12339" s="505"/>
      <c r="W12339" s="505"/>
    </row>
    <row r="12340" spans="19:23" ht="12">
      <c r="S12340" s="505"/>
      <c r="T12340" s="505"/>
      <c r="U12340" s="505"/>
      <c r="V12340" s="505"/>
      <c r="W12340" s="505"/>
    </row>
    <row r="12341" spans="19:23" ht="12">
      <c r="S12341" s="505"/>
      <c r="T12341" s="505"/>
      <c r="U12341" s="505"/>
      <c r="V12341" s="505"/>
      <c r="W12341" s="505"/>
    </row>
    <row r="12342" spans="19:23" ht="12">
      <c r="S12342" s="505"/>
      <c r="T12342" s="505"/>
      <c r="U12342" s="505"/>
      <c r="V12342" s="505"/>
      <c r="W12342" s="505"/>
    </row>
    <row r="12343" spans="19:23" ht="12">
      <c r="S12343" s="505"/>
      <c r="T12343" s="505"/>
      <c r="U12343" s="505"/>
      <c r="V12343" s="505"/>
      <c r="W12343" s="505"/>
    </row>
    <row r="12344" spans="19:23" ht="12">
      <c r="S12344" s="505"/>
      <c r="T12344" s="505"/>
      <c r="U12344" s="505"/>
      <c r="V12344" s="505"/>
      <c r="W12344" s="505"/>
    </row>
    <row r="12345" spans="19:23" ht="12">
      <c r="S12345" s="505"/>
      <c r="T12345" s="505"/>
      <c r="U12345" s="505"/>
      <c r="V12345" s="505"/>
      <c r="W12345" s="505"/>
    </row>
    <row r="12346" spans="19:23" ht="12">
      <c r="S12346" s="505"/>
      <c r="T12346" s="505"/>
      <c r="U12346" s="505"/>
      <c r="V12346" s="505"/>
      <c r="W12346" s="505"/>
    </row>
    <row r="12347" spans="19:23" ht="12">
      <c r="S12347" s="505"/>
      <c r="T12347" s="505"/>
      <c r="U12347" s="505"/>
      <c r="V12347" s="505"/>
      <c r="W12347" s="505"/>
    </row>
    <row r="12348" spans="19:23" ht="12">
      <c r="S12348" s="505"/>
      <c r="T12348" s="505"/>
      <c r="U12348" s="505"/>
      <c r="V12348" s="505"/>
      <c r="W12348" s="505"/>
    </row>
    <row r="12349" spans="19:23" ht="12">
      <c r="S12349" s="505"/>
      <c r="T12349" s="505"/>
      <c r="U12349" s="505"/>
      <c r="V12349" s="505"/>
      <c r="W12349" s="505"/>
    </row>
    <row r="12350" spans="19:23" ht="12">
      <c r="S12350" s="505"/>
      <c r="T12350" s="505"/>
      <c r="U12350" s="505"/>
      <c r="V12350" s="505"/>
      <c r="W12350" s="505"/>
    </row>
    <row r="12351" spans="19:23" ht="12">
      <c r="S12351" s="505"/>
      <c r="T12351" s="505"/>
      <c r="U12351" s="505"/>
      <c r="V12351" s="505"/>
      <c r="W12351" s="505"/>
    </row>
    <row r="12352" spans="19:23" ht="12">
      <c r="S12352" s="505"/>
      <c r="T12352" s="505"/>
      <c r="U12352" s="505"/>
      <c r="V12352" s="505"/>
      <c r="W12352" s="505"/>
    </row>
    <row r="12353" spans="19:23" ht="12">
      <c r="S12353" s="505"/>
      <c r="T12353" s="505"/>
      <c r="U12353" s="505"/>
      <c r="V12353" s="505"/>
      <c r="W12353" s="505"/>
    </row>
    <row r="12354" spans="19:23" ht="12">
      <c r="S12354" s="505"/>
      <c r="T12354" s="505"/>
      <c r="U12354" s="505"/>
      <c r="V12354" s="505"/>
      <c r="W12354" s="505"/>
    </row>
    <row r="12355" spans="19:23" ht="12">
      <c r="S12355" s="505"/>
      <c r="T12355" s="505"/>
      <c r="U12355" s="505"/>
      <c r="V12355" s="505"/>
      <c r="W12355" s="505"/>
    </row>
    <row r="12356" spans="19:23" ht="12">
      <c r="S12356" s="505"/>
      <c r="T12356" s="505"/>
      <c r="U12356" s="505"/>
      <c r="V12356" s="505"/>
      <c r="W12356" s="505"/>
    </row>
    <row r="12357" spans="19:23" ht="12">
      <c r="S12357" s="505"/>
      <c r="T12357" s="505"/>
      <c r="U12357" s="505"/>
      <c r="V12357" s="505"/>
      <c r="W12357" s="505"/>
    </row>
    <row r="12358" spans="19:23" ht="12">
      <c r="S12358" s="505"/>
      <c r="T12358" s="505"/>
      <c r="U12358" s="505"/>
      <c r="V12358" s="505"/>
      <c r="W12358" s="505"/>
    </row>
    <row r="12359" spans="19:23" ht="12">
      <c r="S12359" s="505"/>
      <c r="T12359" s="505"/>
      <c r="U12359" s="505"/>
      <c r="V12359" s="505"/>
      <c r="W12359" s="505"/>
    </row>
    <row r="12360" spans="19:23" ht="12">
      <c r="S12360" s="505"/>
      <c r="T12360" s="505"/>
      <c r="U12360" s="505"/>
      <c r="V12360" s="505"/>
      <c r="W12360" s="505"/>
    </row>
    <row r="12361" spans="19:23" ht="12">
      <c r="S12361" s="505"/>
      <c r="T12361" s="505"/>
      <c r="U12361" s="505"/>
      <c r="V12361" s="505"/>
      <c r="W12361" s="505"/>
    </row>
    <row r="12362" spans="19:23" ht="12">
      <c r="S12362" s="505"/>
      <c r="T12362" s="505"/>
      <c r="U12362" s="505"/>
      <c r="V12362" s="505"/>
      <c r="W12362" s="505"/>
    </row>
    <row r="12363" spans="19:23" ht="12">
      <c r="S12363" s="505"/>
      <c r="T12363" s="505"/>
      <c r="U12363" s="505"/>
      <c r="V12363" s="505"/>
      <c r="W12363" s="505"/>
    </row>
    <row r="12364" spans="19:23" ht="12">
      <c r="S12364" s="505"/>
      <c r="T12364" s="505"/>
      <c r="U12364" s="505"/>
      <c r="V12364" s="505"/>
      <c r="W12364" s="505"/>
    </row>
    <row r="12365" spans="19:23" ht="12">
      <c r="S12365" s="505"/>
      <c r="T12365" s="505"/>
      <c r="U12365" s="505"/>
      <c r="V12365" s="505"/>
      <c r="W12365" s="505"/>
    </row>
    <row r="12366" spans="19:23" ht="12">
      <c r="S12366" s="505"/>
      <c r="T12366" s="505"/>
      <c r="U12366" s="505"/>
      <c r="V12366" s="505"/>
      <c r="W12366" s="505"/>
    </row>
    <row r="12367" spans="19:23" ht="12">
      <c r="S12367" s="505"/>
      <c r="T12367" s="505"/>
      <c r="U12367" s="505"/>
      <c r="V12367" s="505"/>
      <c r="W12367" s="505"/>
    </row>
    <row r="12368" spans="19:23" ht="12">
      <c r="S12368" s="505"/>
      <c r="T12368" s="505"/>
      <c r="U12368" s="505"/>
      <c r="V12368" s="505"/>
      <c r="W12368" s="505"/>
    </row>
    <row r="12369" spans="19:23" ht="12">
      <c r="S12369" s="505"/>
      <c r="T12369" s="505"/>
      <c r="U12369" s="505"/>
      <c r="V12369" s="505"/>
      <c r="W12369" s="505"/>
    </row>
    <row r="12370" spans="19:23" ht="12">
      <c r="S12370" s="505"/>
      <c r="T12370" s="505"/>
      <c r="U12370" s="505"/>
      <c r="V12370" s="505"/>
      <c r="W12370" s="505"/>
    </row>
    <row r="12371" spans="19:23" ht="12">
      <c r="S12371" s="505"/>
      <c r="T12371" s="505"/>
      <c r="U12371" s="505"/>
      <c r="V12371" s="505"/>
      <c r="W12371" s="505"/>
    </row>
    <row r="12372" spans="19:23" ht="12">
      <c r="S12372" s="505"/>
      <c r="T12372" s="505"/>
      <c r="U12372" s="505"/>
      <c r="V12372" s="505"/>
      <c r="W12372" s="505"/>
    </row>
    <row r="12373" spans="19:23" ht="12">
      <c r="S12373" s="505"/>
      <c r="T12373" s="505"/>
      <c r="U12373" s="505"/>
      <c r="V12373" s="505"/>
      <c r="W12373" s="505"/>
    </row>
    <row r="12374" spans="19:23" ht="12">
      <c r="S12374" s="505"/>
      <c r="T12374" s="505"/>
      <c r="U12374" s="505"/>
      <c r="V12374" s="505"/>
      <c r="W12374" s="505"/>
    </row>
    <row r="12375" spans="19:23" ht="12">
      <c r="S12375" s="505"/>
      <c r="T12375" s="505"/>
      <c r="U12375" s="505"/>
      <c r="V12375" s="505"/>
      <c r="W12375" s="505"/>
    </row>
    <row r="12376" spans="19:23" ht="12">
      <c r="S12376" s="505"/>
      <c r="T12376" s="505"/>
      <c r="U12376" s="505"/>
      <c r="V12376" s="505"/>
      <c r="W12376" s="505"/>
    </row>
    <row r="12377" spans="19:23" ht="12">
      <c r="S12377" s="505"/>
      <c r="T12377" s="505"/>
      <c r="U12377" s="505"/>
      <c r="V12377" s="505"/>
      <c r="W12377" s="505"/>
    </row>
    <row r="12378" spans="19:23" ht="12">
      <c r="S12378" s="505"/>
      <c r="T12378" s="505"/>
      <c r="U12378" s="505"/>
      <c r="V12378" s="505"/>
      <c r="W12378" s="505"/>
    </row>
    <row r="12379" spans="19:23" ht="12">
      <c r="S12379" s="505"/>
      <c r="T12379" s="505"/>
      <c r="U12379" s="505"/>
      <c r="V12379" s="505"/>
      <c r="W12379" s="505"/>
    </row>
    <row r="12380" spans="19:23" ht="12">
      <c r="S12380" s="505"/>
      <c r="T12380" s="505"/>
      <c r="U12380" s="505"/>
      <c r="V12380" s="505"/>
      <c r="W12380" s="505"/>
    </row>
    <row r="12381" spans="19:23" ht="12">
      <c r="S12381" s="505"/>
      <c r="T12381" s="505"/>
      <c r="U12381" s="505"/>
      <c r="V12381" s="505"/>
      <c r="W12381" s="505"/>
    </row>
    <row r="12382" spans="19:23" ht="12">
      <c r="S12382" s="505"/>
      <c r="T12382" s="505"/>
      <c r="U12382" s="505"/>
      <c r="V12382" s="505"/>
      <c r="W12382" s="505"/>
    </row>
    <row r="12383" spans="19:23" ht="12">
      <c r="S12383" s="505"/>
      <c r="T12383" s="505"/>
      <c r="U12383" s="505"/>
      <c r="V12383" s="505"/>
      <c r="W12383" s="505"/>
    </row>
    <row r="12384" spans="19:23" ht="12">
      <c r="S12384" s="505"/>
      <c r="T12384" s="505"/>
      <c r="U12384" s="505"/>
      <c r="V12384" s="505"/>
      <c r="W12384" s="505"/>
    </row>
    <row r="12385" spans="19:23" ht="12">
      <c r="S12385" s="505"/>
      <c r="T12385" s="505"/>
      <c r="U12385" s="505"/>
      <c r="V12385" s="505"/>
      <c r="W12385" s="505"/>
    </row>
    <row r="12386" spans="19:23" ht="12">
      <c r="S12386" s="505"/>
      <c r="T12386" s="505"/>
      <c r="U12386" s="505"/>
      <c r="V12386" s="505"/>
      <c r="W12386" s="505"/>
    </row>
    <row r="12387" spans="19:23" ht="12">
      <c r="S12387" s="505"/>
      <c r="T12387" s="505"/>
      <c r="U12387" s="505"/>
      <c r="V12387" s="505"/>
      <c r="W12387" s="505"/>
    </row>
    <row r="12388" spans="19:23" ht="12">
      <c r="S12388" s="505"/>
      <c r="T12388" s="505"/>
      <c r="U12388" s="505"/>
      <c r="V12388" s="505"/>
      <c r="W12388" s="505"/>
    </row>
    <row r="12389" spans="19:23" ht="12">
      <c r="S12389" s="505"/>
      <c r="T12389" s="505"/>
      <c r="U12389" s="505"/>
      <c r="V12389" s="505"/>
      <c r="W12389" s="505"/>
    </row>
    <row r="12390" spans="19:23" ht="12">
      <c r="S12390" s="505"/>
      <c r="T12390" s="505"/>
      <c r="U12390" s="505"/>
      <c r="V12390" s="505"/>
      <c r="W12390" s="505"/>
    </row>
    <row r="12391" spans="19:23" ht="12">
      <c r="S12391" s="505"/>
      <c r="T12391" s="505"/>
      <c r="U12391" s="505"/>
      <c r="V12391" s="505"/>
      <c r="W12391" s="505"/>
    </row>
    <row r="12392" spans="19:23" ht="12">
      <c r="S12392" s="505"/>
      <c r="T12392" s="505"/>
      <c r="U12392" s="505"/>
      <c r="V12392" s="505"/>
      <c r="W12392" s="505"/>
    </row>
    <row r="12393" spans="19:23" ht="12">
      <c r="S12393" s="505"/>
      <c r="T12393" s="505"/>
      <c r="U12393" s="505"/>
      <c r="V12393" s="505"/>
      <c r="W12393" s="505"/>
    </row>
    <row r="12394" spans="19:23" ht="12">
      <c r="S12394" s="505"/>
      <c r="T12394" s="505"/>
      <c r="U12394" s="505"/>
      <c r="V12394" s="505"/>
      <c r="W12394" s="505"/>
    </row>
    <row r="12395" spans="19:23" ht="12">
      <c r="S12395" s="505"/>
      <c r="T12395" s="505"/>
      <c r="U12395" s="505"/>
      <c r="V12395" s="505"/>
      <c r="W12395" s="505"/>
    </row>
    <row r="12396" spans="19:23" ht="12">
      <c r="S12396" s="505"/>
      <c r="T12396" s="505"/>
      <c r="U12396" s="505"/>
      <c r="V12396" s="505"/>
      <c r="W12396" s="505"/>
    </row>
    <row r="12397" spans="19:23" ht="12">
      <c r="S12397" s="505"/>
      <c r="T12397" s="505"/>
      <c r="U12397" s="505"/>
      <c r="V12397" s="505"/>
      <c r="W12397" s="505"/>
    </row>
    <row r="12398" spans="19:23" ht="12">
      <c r="S12398" s="505"/>
      <c r="T12398" s="505"/>
      <c r="U12398" s="505"/>
      <c r="V12398" s="505"/>
      <c r="W12398" s="505"/>
    </row>
    <row r="12399" spans="19:23" ht="12">
      <c r="S12399" s="505"/>
      <c r="T12399" s="505"/>
      <c r="U12399" s="505"/>
      <c r="V12399" s="505"/>
      <c r="W12399" s="505"/>
    </row>
    <row r="12400" spans="19:23" ht="12">
      <c r="S12400" s="505"/>
      <c r="T12400" s="505"/>
      <c r="U12400" s="505"/>
      <c r="V12400" s="505"/>
      <c r="W12400" s="505"/>
    </row>
    <row r="12401" spans="19:23" ht="12">
      <c r="S12401" s="505"/>
      <c r="T12401" s="505"/>
      <c r="U12401" s="505"/>
      <c r="V12401" s="505"/>
      <c r="W12401" s="505"/>
    </row>
    <row r="12402" spans="19:23" ht="12">
      <c r="S12402" s="505"/>
      <c r="T12402" s="505"/>
      <c r="U12402" s="505"/>
      <c r="V12402" s="505"/>
      <c r="W12402" s="505"/>
    </row>
    <row r="12403" spans="19:23" ht="12">
      <c r="S12403" s="505"/>
      <c r="T12403" s="505"/>
      <c r="U12403" s="505"/>
      <c r="V12403" s="505"/>
      <c r="W12403" s="505"/>
    </row>
    <row r="12404" spans="19:23" ht="12">
      <c r="S12404" s="505"/>
      <c r="T12404" s="505"/>
      <c r="U12404" s="505"/>
      <c r="V12404" s="505"/>
      <c r="W12404" s="505"/>
    </row>
    <row r="12405" spans="19:23" ht="12">
      <c r="S12405" s="505"/>
      <c r="T12405" s="505"/>
      <c r="U12405" s="505"/>
      <c r="V12405" s="505"/>
      <c r="W12405" s="505"/>
    </row>
    <row r="12406" spans="19:23" ht="12">
      <c r="S12406" s="505"/>
      <c r="T12406" s="505"/>
      <c r="U12406" s="505"/>
      <c r="V12406" s="505"/>
      <c r="W12406" s="505"/>
    </row>
    <row r="12407" spans="19:23" ht="12">
      <c r="S12407" s="505"/>
      <c r="T12407" s="505"/>
      <c r="U12407" s="505"/>
      <c r="V12407" s="505"/>
      <c r="W12407" s="505"/>
    </row>
    <row r="12408" spans="19:23" ht="12">
      <c r="S12408" s="505"/>
      <c r="T12408" s="505"/>
      <c r="U12408" s="505"/>
      <c r="V12408" s="505"/>
      <c r="W12408" s="505"/>
    </row>
    <row r="12409" spans="19:23" ht="12">
      <c r="S12409" s="505"/>
      <c r="T12409" s="505"/>
      <c r="U12409" s="505"/>
      <c r="V12409" s="505"/>
      <c r="W12409" s="505"/>
    </row>
    <row r="12410" spans="19:23" ht="12">
      <c r="S12410" s="505"/>
      <c r="T12410" s="505"/>
      <c r="U12410" s="505"/>
      <c r="V12410" s="505"/>
      <c r="W12410" s="505"/>
    </row>
    <row r="12411" spans="19:23" ht="12">
      <c r="S12411" s="505"/>
      <c r="T12411" s="505"/>
      <c r="U12411" s="505"/>
      <c r="V12411" s="505"/>
      <c r="W12411" s="505"/>
    </row>
    <row r="12412" spans="19:23" ht="12">
      <c r="S12412" s="505"/>
      <c r="T12412" s="505"/>
      <c r="U12412" s="505"/>
      <c r="V12412" s="505"/>
      <c r="W12412" s="505"/>
    </row>
    <row r="12413" spans="19:23" ht="12">
      <c r="S12413" s="505"/>
      <c r="T12413" s="505"/>
      <c r="U12413" s="505"/>
      <c r="V12413" s="505"/>
      <c r="W12413" s="505"/>
    </row>
    <row r="12414" spans="19:23" ht="12">
      <c r="S12414" s="505"/>
      <c r="T12414" s="505"/>
      <c r="U12414" s="505"/>
      <c r="V12414" s="505"/>
      <c r="W12414" s="505"/>
    </row>
    <row r="12415" spans="19:23" ht="12">
      <c r="S12415" s="505"/>
      <c r="T12415" s="505"/>
      <c r="U12415" s="505"/>
      <c r="V12415" s="505"/>
      <c r="W12415" s="505"/>
    </row>
    <row r="12416" spans="19:23" ht="12">
      <c r="S12416" s="505"/>
      <c r="T12416" s="505"/>
      <c r="U12416" s="505"/>
      <c r="V12416" s="505"/>
      <c r="W12416" s="505"/>
    </row>
    <row r="12417" spans="19:23" ht="12">
      <c r="S12417" s="505"/>
      <c r="T12417" s="505"/>
      <c r="U12417" s="505"/>
      <c r="V12417" s="505"/>
      <c r="W12417" s="505"/>
    </row>
    <row r="12418" spans="19:23" ht="12">
      <c r="S12418" s="505"/>
      <c r="T12418" s="505"/>
      <c r="U12418" s="505"/>
      <c r="V12418" s="505"/>
      <c r="W12418" s="505"/>
    </row>
    <row r="12419" spans="19:23" ht="12">
      <c r="S12419" s="505"/>
      <c r="T12419" s="505"/>
      <c r="U12419" s="505"/>
      <c r="V12419" s="505"/>
      <c r="W12419" s="505"/>
    </row>
    <row r="12420" spans="19:23" ht="12">
      <c r="S12420" s="505"/>
      <c r="T12420" s="505"/>
      <c r="U12420" s="505"/>
      <c r="V12420" s="505"/>
      <c r="W12420" s="505"/>
    </row>
    <row r="12421" spans="19:23" ht="12">
      <c r="S12421" s="505"/>
      <c r="T12421" s="505"/>
      <c r="U12421" s="505"/>
      <c r="V12421" s="505"/>
      <c r="W12421" s="505"/>
    </row>
    <row r="12422" spans="19:23" ht="12">
      <c r="S12422" s="505"/>
      <c r="T12422" s="505"/>
      <c r="U12422" s="505"/>
      <c r="V12422" s="505"/>
      <c r="W12422" s="505"/>
    </row>
    <row r="12423" spans="19:23" ht="12">
      <c r="S12423" s="505"/>
      <c r="T12423" s="505"/>
      <c r="U12423" s="505"/>
      <c r="V12423" s="505"/>
      <c r="W12423" s="505"/>
    </row>
    <row r="12424" spans="19:23" ht="12">
      <c r="S12424" s="505"/>
      <c r="T12424" s="505"/>
      <c r="U12424" s="505"/>
      <c r="V12424" s="505"/>
      <c r="W12424" s="505"/>
    </row>
    <row r="12425" spans="19:23" ht="12">
      <c r="S12425" s="505"/>
      <c r="T12425" s="505"/>
      <c r="U12425" s="505"/>
      <c r="V12425" s="505"/>
      <c r="W12425" s="505"/>
    </row>
    <row r="12426" spans="19:23" ht="12">
      <c r="S12426" s="505"/>
      <c r="T12426" s="505"/>
      <c r="U12426" s="505"/>
      <c r="V12426" s="505"/>
      <c r="W12426" s="505"/>
    </row>
    <row r="12427" spans="19:23" ht="12">
      <c r="S12427" s="505"/>
      <c r="T12427" s="505"/>
      <c r="U12427" s="505"/>
      <c r="V12427" s="505"/>
      <c r="W12427" s="505"/>
    </row>
    <row r="12428" spans="19:23" ht="12">
      <c r="S12428" s="505"/>
      <c r="T12428" s="505"/>
      <c r="U12428" s="505"/>
      <c r="V12428" s="505"/>
      <c r="W12428" s="505"/>
    </row>
    <row r="12429" spans="19:23" ht="12">
      <c r="S12429" s="505"/>
      <c r="T12429" s="505"/>
      <c r="U12429" s="505"/>
      <c r="V12429" s="505"/>
      <c r="W12429" s="505"/>
    </row>
    <row r="12430" spans="19:23" ht="12">
      <c r="S12430" s="505"/>
      <c r="T12430" s="505"/>
      <c r="U12430" s="505"/>
      <c r="V12430" s="505"/>
      <c r="W12430" s="505"/>
    </row>
    <row r="12431" spans="19:23" ht="12">
      <c r="S12431" s="505"/>
      <c r="T12431" s="505"/>
      <c r="U12431" s="505"/>
      <c r="V12431" s="505"/>
      <c r="W12431" s="505"/>
    </row>
    <row r="12432" spans="19:23" ht="12">
      <c r="S12432" s="505"/>
      <c r="T12432" s="505"/>
      <c r="U12432" s="505"/>
      <c r="V12432" s="505"/>
      <c r="W12432" s="505"/>
    </row>
    <row r="12433" spans="19:23" ht="12">
      <c r="S12433" s="505"/>
      <c r="T12433" s="505"/>
      <c r="U12433" s="505"/>
      <c r="V12433" s="505"/>
      <c r="W12433" s="505"/>
    </row>
    <row r="12434" spans="19:23" ht="12">
      <c r="S12434" s="505"/>
      <c r="T12434" s="505"/>
      <c r="U12434" s="505"/>
      <c r="V12434" s="505"/>
      <c r="W12434" s="505"/>
    </row>
    <row r="12435" spans="19:23" ht="12">
      <c r="S12435" s="505"/>
      <c r="T12435" s="505"/>
      <c r="U12435" s="505"/>
      <c r="V12435" s="505"/>
      <c r="W12435" s="505"/>
    </row>
    <row r="12436" spans="19:23" ht="12">
      <c r="S12436" s="505"/>
      <c r="T12436" s="505"/>
      <c r="U12436" s="505"/>
      <c r="V12436" s="505"/>
      <c r="W12436" s="505"/>
    </row>
    <row r="12437" spans="19:23" ht="12">
      <c r="S12437" s="505"/>
      <c r="T12437" s="505"/>
      <c r="U12437" s="505"/>
      <c r="V12437" s="505"/>
      <c r="W12437" s="505"/>
    </row>
    <row r="12438" spans="19:23" ht="12">
      <c r="S12438" s="505"/>
      <c r="T12438" s="505"/>
      <c r="U12438" s="505"/>
      <c r="V12438" s="505"/>
      <c r="W12438" s="505"/>
    </row>
    <row r="12439" spans="19:23" ht="12">
      <c r="S12439" s="505"/>
      <c r="T12439" s="505"/>
      <c r="U12439" s="505"/>
      <c r="V12439" s="505"/>
      <c r="W12439" s="505"/>
    </row>
    <row r="12440" spans="19:23" ht="12">
      <c r="S12440" s="505"/>
      <c r="T12440" s="505"/>
      <c r="U12440" s="505"/>
      <c r="V12440" s="505"/>
      <c r="W12440" s="505"/>
    </row>
    <row r="12441" spans="19:23" ht="12">
      <c r="S12441" s="505"/>
      <c r="T12441" s="505"/>
      <c r="U12441" s="505"/>
      <c r="V12441" s="505"/>
      <c r="W12441" s="505"/>
    </row>
    <row r="12442" spans="19:23" ht="12">
      <c r="S12442" s="505"/>
      <c r="T12442" s="505"/>
      <c r="U12442" s="505"/>
      <c r="V12442" s="505"/>
      <c r="W12442" s="505"/>
    </row>
    <row r="12443" spans="19:23" ht="12">
      <c r="S12443" s="505"/>
      <c r="T12443" s="505"/>
      <c r="U12443" s="505"/>
      <c r="V12443" s="505"/>
      <c r="W12443" s="505"/>
    </row>
    <row r="12444" spans="19:23" ht="12">
      <c r="S12444" s="505"/>
      <c r="T12444" s="505"/>
      <c r="U12444" s="505"/>
      <c r="V12444" s="505"/>
      <c r="W12444" s="505"/>
    </row>
    <row r="12445" spans="19:23" ht="12">
      <c r="S12445" s="505"/>
      <c r="T12445" s="505"/>
      <c r="U12445" s="505"/>
      <c r="V12445" s="505"/>
      <c r="W12445" s="505"/>
    </row>
    <row r="12446" spans="19:23" ht="12">
      <c r="S12446" s="505"/>
      <c r="T12446" s="505"/>
      <c r="U12446" s="505"/>
      <c r="V12446" s="505"/>
      <c r="W12446" s="505"/>
    </row>
    <row r="12447" spans="19:23" ht="12">
      <c r="S12447" s="505"/>
      <c r="T12447" s="505"/>
      <c r="U12447" s="505"/>
      <c r="V12447" s="505"/>
      <c r="W12447" s="505"/>
    </row>
    <row r="12448" spans="19:23" ht="12">
      <c r="S12448" s="505"/>
      <c r="T12448" s="505"/>
      <c r="U12448" s="505"/>
      <c r="V12448" s="505"/>
      <c r="W12448" s="505"/>
    </row>
    <row r="12449" spans="19:23" ht="12">
      <c r="S12449" s="505"/>
      <c r="T12449" s="505"/>
      <c r="U12449" s="505"/>
      <c r="V12449" s="505"/>
      <c r="W12449" s="505"/>
    </row>
    <row r="12450" spans="19:23" ht="12">
      <c r="S12450" s="505"/>
      <c r="T12450" s="505"/>
      <c r="U12450" s="505"/>
      <c r="V12450" s="505"/>
      <c r="W12450" s="505"/>
    </row>
    <row r="12451" spans="19:23" ht="12">
      <c r="S12451" s="505"/>
      <c r="T12451" s="505"/>
      <c r="U12451" s="505"/>
      <c r="V12451" s="505"/>
      <c r="W12451" s="505"/>
    </row>
    <row r="12452" spans="19:23" ht="12">
      <c r="S12452" s="505"/>
      <c r="T12452" s="505"/>
      <c r="U12452" s="505"/>
      <c r="V12452" s="505"/>
      <c r="W12452" s="505"/>
    </row>
    <row r="12453" spans="19:23" ht="12">
      <c r="S12453" s="505"/>
      <c r="T12453" s="505"/>
      <c r="U12453" s="505"/>
      <c r="V12453" s="505"/>
      <c r="W12453" s="505"/>
    </row>
    <row r="12454" spans="19:23" ht="12">
      <c r="S12454" s="505"/>
      <c r="T12454" s="505"/>
      <c r="U12454" s="505"/>
      <c r="V12454" s="505"/>
      <c r="W12454" s="505"/>
    </row>
    <row r="12455" spans="19:23" ht="12">
      <c r="S12455" s="505"/>
      <c r="T12455" s="505"/>
      <c r="U12455" s="505"/>
      <c r="V12455" s="505"/>
      <c r="W12455" s="505"/>
    </row>
    <row r="12456" spans="19:23" ht="12">
      <c r="S12456" s="505"/>
      <c r="T12456" s="505"/>
      <c r="U12456" s="505"/>
      <c r="V12456" s="505"/>
      <c r="W12456" s="505"/>
    </row>
    <row r="12457" spans="19:23" ht="12">
      <c r="S12457" s="505"/>
      <c r="T12457" s="505"/>
      <c r="U12457" s="505"/>
      <c r="V12457" s="505"/>
      <c r="W12457" s="505"/>
    </row>
    <row r="12458" spans="19:23" ht="12">
      <c r="S12458" s="505"/>
      <c r="T12458" s="505"/>
      <c r="U12458" s="505"/>
      <c r="V12458" s="505"/>
      <c r="W12458" s="505"/>
    </row>
    <row r="12459" spans="19:23" ht="12">
      <c r="S12459" s="505"/>
      <c r="T12459" s="505"/>
      <c r="U12459" s="505"/>
      <c r="V12459" s="505"/>
      <c r="W12459" s="505"/>
    </row>
    <row r="12460" spans="19:23" ht="12">
      <c r="S12460" s="505"/>
      <c r="T12460" s="505"/>
      <c r="U12460" s="505"/>
      <c r="V12460" s="505"/>
      <c r="W12460" s="505"/>
    </row>
    <row r="12461" spans="19:23" ht="12">
      <c r="S12461" s="505"/>
      <c r="T12461" s="505"/>
      <c r="U12461" s="505"/>
      <c r="V12461" s="505"/>
      <c r="W12461" s="505"/>
    </row>
    <row r="12462" spans="19:23" ht="12">
      <c r="S12462" s="505"/>
      <c r="T12462" s="505"/>
      <c r="U12462" s="505"/>
      <c r="V12462" s="505"/>
      <c r="W12462" s="505"/>
    </row>
    <row r="12463" spans="19:23" ht="12">
      <c r="S12463" s="505"/>
      <c r="T12463" s="505"/>
      <c r="U12463" s="505"/>
      <c r="V12463" s="505"/>
      <c r="W12463" s="505"/>
    </row>
    <row r="12464" spans="19:23" ht="12">
      <c r="S12464" s="505"/>
      <c r="T12464" s="505"/>
      <c r="U12464" s="505"/>
      <c r="V12464" s="505"/>
      <c r="W12464" s="505"/>
    </row>
    <row r="12465" spans="19:23" ht="12">
      <c r="S12465" s="505"/>
      <c r="T12465" s="505"/>
      <c r="U12465" s="505"/>
      <c r="V12465" s="505"/>
      <c r="W12465" s="505"/>
    </row>
    <row r="12466" spans="19:23" ht="12">
      <c r="S12466" s="505"/>
      <c r="T12466" s="505"/>
      <c r="U12466" s="505"/>
      <c r="V12466" s="505"/>
      <c r="W12466" s="505"/>
    </row>
    <row r="12467" spans="19:23" ht="12">
      <c r="S12467" s="505"/>
      <c r="T12467" s="505"/>
      <c r="U12467" s="505"/>
      <c r="V12467" s="505"/>
      <c r="W12467" s="505"/>
    </row>
    <row r="12468" spans="19:23" ht="12">
      <c r="S12468" s="505"/>
      <c r="T12468" s="505"/>
      <c r="U12468" s="505"/>
      <c r="V12468" s="505"/>
      <c r="W12468" s="505"/>
    </row>
    <row r="12469" spans="19:23" ht="12">
      <c r="S12469" s="505"/>
      <c r="T12469" s="505"/>
      <c r="U12469" s="505"/>
      <c r="V12469" s="505"/>
      <c r="W12469" s="505"/>
    </row>
    <row r="12470" spans="19:23" ht="12">
      <c r="S12470" s="505"/>
      <c r="T12470" s="505"/>
      <c r="U12470" s="505"/>
      <c r="V12470" s="505"/>
      <c r="W12470" s="505"/>
    </row>
    <row r="12471" spans="19:23" ht="12">
      <c r="S12471" s="505"/>
      <c r="T12471" s="505"/>
      <c r="U12471" s="505"/>
      <c r="V12471" s="505"/>
      <c r="W12471" s="505"/>
    </row>
    <row r="12472" spans="19:23" ht="12">
      <c r="S12472" s="505"/>
      <c r="T12472" s="505"/>
      <c r="U12472" s="505"/>
      <c r="V12472" s="505"/>
      <c r="W12472" s="505"/>
    </row>
    <row r="12473" spans="19:23" ht="12">
      <c r="S12473" s="505"/>
      <c r="T12473" s="505"/>
      <c r="U12473" s="505"/>
      <c r="V12473" s="505"/>
      <c r="W12473" s="505"/>
    </row>
    <row r="12474" spans="19:23" ht="12">
      <c r="S12474" s="505"/>
      <c r="T12474" s="505"/>
      <c r="U12474" s="505"/>
      <c r="V12474" s="505"/>
      <c r="W12474" s="505"/>
    </row>
    <row r="12475" spans="19:23" ht="12">
      <c r="S12475" s="505"/>
      <c r="T12475" s="505"/>
      <c r="U12475" s="505"/>
      <c r="V12475" s="505"/>
      <c r="W12475" s="505"/>
    </row>
    <row r="12476" spans="19:23" ht="12">
      <c r="S12476" s="505"/>
      <c r="T12476" s="505"/>
      <c r="U12476" s="505"/>
      <c r="V12476" s="505"/>
      <c r="W12476" s="505"/>
    </row>
    <row r="12477" spans="19:23" ht="12">
      <c r="S12477" s="505"/>
      <c r="T12477" s="505"/>
      <c r="U12477" s="505"/>
      <c r="V12477" s="505"/>
      <c r="W12477" s="505"/>
    </row>
    <row r="12478" spans="19:23" ht="12">
      <c r="S12478" s="505"/>
      <c r="T12478" s="505"/>
      <c r="U12478" s="505"/>
      <c r="V12478" s="505"/>
      <c r="W12478" s="505"/>
    </row>
    <row r="12479" spans="19:23" ht="12">
      <c r="S12479" s="505"/>
      <c r="T12479" s="505"/>
      <c r="U12479" s="505"/>
      <c r="V12479" s="505"/>
      <c r="W12479" s="505"/>
    </row>
    <row r="12480" spans="19:23" ht="12">
      <c r="S12480" s="505"/>
      <c r="T12480" s="505"/>
      <c r="U12480" s="505"/>
      <c r="V12480" s="505"/>
      <c r="W12480" s="505"/>
    </row>
    <row r="12481" spans="19:23" ht="12">
      <c r="S12481" s="505"/>
      <c r="T12481" s="505"/>
      <c r="U12481" s="505"/>
      <c r="V12481" s="505"/>
      <c r="W12481" s="505"/>
    </row>
    <row r="12482" spans="19:23" ht="12">
      <c r="S12482" s="505"/>
      <c r="T12482" s="505"/>
      <c r="U12482" s="505"/>
      <c r="V12482" s="505"/>
      <c r="W12482" s="505"/>
    </row>
    <row r="12483" spans="19:23" ht="12">
      <c r="S12483" s="505"/>
      <c r="T12483" s="505"/>
      <c r="U12483" s="505"/>
      <c r="V12483" s="505"/>
      <c r="W12483" s="505"/>
    </row>
    <row r="12484" spans="19:23" ht="12">
      <c r="S12484" s="505"/>
      <c r="T12484" s="505"/>
      <c r="U12484" s="505"/>
      <c r="V12484" s="505"/>
      <c r="W12484" s="505"/>
    </row>
    <row r="12485" spans="19:23" ht="12">
      <c r="S12485" s="505"/>
      <c r="T12485" s="505"/>
      <c r="U12485" s="505"/>
      <c r="V12485" s="505"/>
      <c r="W12485" s="505"/>
    </row>
    <row r="12486" spans="19:23" ht="12">
      <c r="S12486" s="505"/>
      <c r="T12486" s="505"/>
      <c r="U12486" s="505"/>
      <c r="V12486" s="505"/>
      <c r="W12486" s="505"/>
    </row>
    <row r="12487" spans="19:23" ht="12">
      <c r="S12487" s="505"/>
      <c r="T12487" s="505"/>
      <c r="U12487" s="505"/>
      <c r="V12487" s="505"/>
      <c r="W12487" s="505"/>
    </row>
    <row r="12488" spans="19:23" ht="12">
      <c r="S12488" s="505"/>
      <c r="T12488" s="505"/>
      <c r="U12488" s="505"/>
      <c r="V12488" s="505"/>
      <c r="W12488" s="505"/>
    </row>
    <row r="12489" spans="19:23" ht="12">
      <c r="S12489" s="505"/>
      <c r="T12489" s="505"/>
      <c r="U12489" s="505"/>
      <c r="V12489" s="505"/>
      <c r="W12489" s="505"/>
    </row>
    <row r="12490" spans="19:23" ht="12">
      <c r="S12490" s="505"/>
      <c r="T12490" s="505"/>
      <c r="U12490" s="505"/>
      <c r="V12490" s="505"/>
      <c r="W12490" s="505"/>
    </row>
    <row r="12491" spans="19:23" ht="12">
      <c r="S12491" s="505"/>
      <c r="T12491" s="505"/>
      <c r="U12491" s="505"/>
      <c r="V12491" s="505"/>
      <c r="W12491" s="505"/>
    </row>
    <row r="12492" spans="19:23" ht="12">
      <c r="S12492" s="505"/>
      <c r="T12492" s="505"/>
      <c r="U12492" s="505"/>
      <c r="V12492" s="505"/>
      <c r="W12492" s="505"/>
    </row>
    <row r="12493" spans="19:23" ht="12">
      <c r="S12493" s="505"/>
      <c r="T12493" s="505"/>
      <c r="U12493" s="505"/>
      <c r="V12493" s="505"/>
      <c r="W12493" s="505"/>
    </row>
    <row r="12494" spans="19:23" ht="12">
      <c r="S12494" s="505"/>
      <c r="T12494" s="505"/>
      <c r="U12494" s="505"/>
      <c r="V12494" s="505"/>
      <c r="W12494" s="505"/>
    </row>
    <row r="12495" spans="19:23" ht="12">
      <c r="S12495" s="505"/>
      <c r="T12495" s="505"/>
      <c r="U12495" s="505"/>
      <c r="V12495" s="505"/>
      <c r="W12495" s="505"/>
    </row>
    <row r="12496" spans="19:23" ht="12">
      <c r="S12496" s="505"/>
      <c r="T12496" s="505"/>
      <c r="U12496" s="505"/>
      <c r="V12496" s="505"/>
      <c r="W12496" s="505"/>
    </row>
    <row r="12497" spans="19:23" ht="12">
      <c r="S12497" s="505"/>
      <c r="T12497" s="505"/>
      <c r="U12497" s="505"/>
      <c r="V12497" s="505"/>
      <c r="W12497" s="505"/>
    </row>
    <row r="12498" spans="19:23" ht="12">
      <c r="S12498" s="505"/>
      <c r="T12498" s="505"/>
      <c r="U12498" s="505"/>
      <c r="V12498" s="505"/>
      <c r="W12498" s="505"/>
    </row>
    <row r="12499" spans="19:23" ht="12">
      <c r="S12499" s="505"/>
      <c r="T12499" s="505"/>
      <c r="U12499" s="505"/>
      <c r="V12499" s="505"/>
      <c r="W12499" s="505"/>
    </row>
    <row r="12500" spans="19:23" ht="12">
      <c r="S12500" s="505"/>
      <c r="T12500" s="505"/>
      <c r="U12500" s="505"/>
      <c r="V12500" s="505"/>
      <c r="W12500" s="505"/>
    </row>
    <row r="12501" spans="19:23" ht="12">
      <c r="S12501" s="505"/>
      <c r="T12501" s="505"/>
      <c r="U12501" s="505"/>
      <c r="V12501" s="505"/>
      <c r="W12501" s="505"/>
    </row>
    <row r="12502" spans="19:23" ht="12">
      <c r="S12502" s="505"/>
      <c r="T12502" s="505"/>
      <c r="U12502" s="505"/>
      <c r="V12502" s="505"/>
      <c r="W12502" s="505"/>
    </row>
    <row r="12503" spans="19:23" ht="12">
      <c r="S12503" s="505"/>
      <c r="T12503" s="505"/>
      <c r="U12503" s="505"/>
      <c r="V12503" s="505"/>
      <c r="W12503" s="505"/>
    </row>
    <row r="12504" spans="19:23" ht="12">
      <c r="S12504" s="505"/>
      <c r="T12504" s="505"/>
      <c r="U12504" s="505"/>
      <c r="V12504" s="505"/>
      <c r="W12504" s="505"/>
    </row>
    <row r="12505" spans="19:23" ht="12">
      <c r="S12505" s="505"/>
      <c r="T12505" s="505"/>
      <c r="U12505" s="505"/>
      <c r="V12505" s="505"/>
      <c r="W12505" s="505"/>
    </row>
    <row r="12506" spans="19:23" ht="12">
      <c r="S12506" s="505"/>
      <c r="T12506" s="505"/>
      <c r="U12506" s="505"/>
      <c r="V12506" s="505"/>
      <c r="W12506" s="505"/>
    </row>
    <row r="12507" spans="19:23" ht="12">
      <c r="S12507" s="505"/>
      <c r="T12507" s="505"/>
      <c r="U12507" s="505"/>
      <c r="V12507" s="505"/>
      <c r="W12507" s="505"/>
    </row>
    <row r="12508" spans="19:23" ht="12">
      <c r="S12508" s="505"/>
      <c r="T12508" s="505"/>
      <c r="U12508" s="505"/>
      <c r="V12508" s="505"/>
      <c r="W12508" s="505"/>
    </row>
    <row r="12509" spans="19:23" ht="12">
      <c r="S12509" s="505"/>
      <c r="T12509" s="505"/>
      <c r="U12509" s="505"/>
      <c r="V12509" s="505"/>
      <c r="W12509" s="505"/>
    </row>
    <row r="12510" spans="19:23" ht="12">
      <c r="S12510" s="505"/>
      <c r="T12510" s="505"/>
      <c r="U12510" s="505"/>
      <c r="V12510" s="505"/>
      <c r="W12510" s="505"/>
    </row>
    <row r="12511" spans="19:23" ht="12">
      <c r="S12511" s="505"/>
      <c r="T12511" s="505"/>
      <c r="U12511" s="505"/>
      <c r="V12511" s="505"/>
      <c r="W12511" s="505"/>
    </row>
    <row r="12512" spans="19:23" ht="12">
      <c r="S12512" s="505"/>
      <c r="T12512" s="505"/>
      <c r="U12512" s="505"/>
      <c r="V12512" s="505"/>
      <c r="W12512" s="505"/>
    </row>
    <row r="12513" spans="19:23" ht="12">
      <c r="S12513" s="505"/>
      <c r="T12513" s="505"/>
      <c r="U12513" s="505"/>
      <c r="V12513" s="505"/>
      <c r="W12513" s="505"/>
    </row>
    <row r="12514" spans="19:23" ht="12">
      <c r="S12514" s="505"/>
      <c r="T12514" s="505"/>
      <c r="U12514" s="505"/>
      <c r="V12514" s="505"/>
      <c r="W12514" s="505"/>
    </row>
    <row r="12515" spans="19:23" ht="12">
      <c r="S12515" s="505"/>
      <c r="T12515" s="505"/>
      <c r="U12515" s="505"/>
      <c r="V12515" s="505"/>
      <c r="W12515" s="505"/>
    </row>
    <row r="12516" spans="19:23" ht="12">
      <c r="S12516" s="505"/>
      <c r="T12516" s="505"/>
      <c r="U12516" s="505"/>
      <c r="V12516" s="505"/>
      <c r="W12516" s="505"/>
    </row>
    <row r="12517" spans="19:23" ht="12">
      <c r="S12517" s="505"/>
      <c r="T12517" s="505"/>
      <c r="U12517" s="505"/>
      <c r="V12517" s="505"/>
      <c r="W12517" s="505"/>
    </row>
    <row r="12518" spans="19:23" ht="12">
      <c r="S12518" s="505"/>
      <c r="T12518" s="505"/>
      <c r="U12518" s="505"/>
      <c r="V12518" s="505"/>
      <c r="W12518" s="505"/>
    </row>
    <row r="12519" spans="19:23" ht="12">
      <c r="S12519" s="505"/>
      <c r="T12519" s="505"/>
      <c r="U12519" s="505"/>
      <c r="V12519" s="505"/>
      <c r="W12519" s="505"/>
    </row>
    <row r="12520" spans="19:23" ht="12">
      <c r="S12520" s="505"/>
      <c r="T12520" s="505"/>
      <c r="U12520" s="505"/>
      <c r="V12520" s="505"/>
      <c r="W12520" s="505"/>
    </row>
    <row r="12521" spans="19:23" ht="12">
      <c r="S12521" s="505"/>
      <c r="T12521" s="505"/>
      <c r="U12521" s="505"/>
      <c r="V12521" s="505"/>
      <c r="W12521" s="505"/>
    </row>
    <row r="12522" spans="19:23" ht="12">
      <c r="S12522" s="505"/>
      <c r="T12522" s="505"/>
      <c r="U12522" s="505"/>
      <c r="V12522" s="505"/>
      <c r="W12522" s="505"/>
    </row>
    <row r="12523" spans="19:23" ht="12">
      <c r="S12523" s="505"/>
      <c r="T12523" s="505"/>
      <c r="U12523" s="505"/>
      <c r="V12523" s="505"/>
      <c r="W12523" s="505"/>
    </row>
    <row r="12524" spans="19:23" ht="12">
      <c r="S12524" s="505"/>
      <c r="T12524" s="505"/>
      <c r="U12524" s="505"/>
      <c r="V12524" s="505"/>
      <c r="W12524" s="505"/>
    </row>
    <row r="12525" spans="19:23" ht="12">
      <c r="S12525" s="505"/>
      <c r="T12525" s="505"/>
      <c r="U12525" s="505"/>
      <c r="V12525" s="505"/>
      <c r="W12525" s="505"/>
    </row>
    <row r="12526" spans="19:23" ht="12">
      <c r="S12526" s="505"/>
      <c r="T12526" s="505"/>
      <c r="U12526" s="505"/>
      <c r="V12526" s="505"/>
      <c r="W12526" s="505"/>
    </row>
    <row r="12527" spans="19:23" ht="12">
      <c r="S12527" s="505"/>
      <c r="T12527" s="505"/>
      <c r="U12527" s="505"/>
      <c r="V12527" s="505"/>
      <c r="W12527" s="505"/>
    </row>
    <row r="12528" spans="19:23" ht="12">
      <c r="S12528" s="505"/>
      <c r="T12528" s="505"/>
      <c r="U12528" s="505"/>
      <c r="V12528" s="505"/>
      <c r="W12528" s="505"/>
    </row>
    <row r="12529" spans="19:23" ht="12">
      <c r="S12529" s="505"/>
      <c r="T12529" s="505"/>
      <c r="U12529" s="505"/>
      <c r="V12529" s="505"/>
      <c r="W12529" s="505"/>
    </row>
    <row r="12530" spans="19:23" ht="12">
      <c r="S12530" s="505"/>
      <c r="T12530" s="505"/>
      <c r="U12530" s="505"/>
      <c r="V12530" s="505"/>
      <c r="W12530" s="505"/>
    </row>
    <row r="12531" spans="19:23" ht="12">
      <c r="S12531" s="505"/>
      <c r="T12531" s="505"/>
      <c r="U12531" s="505"/>
      <c r="V12531" s="505"/>
      <c r="W12531" s="505"/>
    </row>
    <row r="12532" spans="19:23" ht="12">
      <c r="S12532" s="505"/>
      <c r="T12532" s="505"/>
      <c r="U12532" s="505"/>
      <c r="V12532" s="505"/>
      <c r="W12532" s="505"/>
    </row>
    <row r="12533" spans="19:23" ht="12">
      <c r="S12533" s="505"/>
      <c r="T12533" s="505"/>
      <c r="U12533" s="505"/>
      <c r="V12533" s="505"/>
      <c r="W12533" s="505"/>
    </row>
    <row r="12534" spans="19:23" ht="12">
      <c r="S12534" s="505"/>
      <c r="T12534" s="505"/>
      <c r="U12534" s="505"/>
      <c r="V12534" s="505"/>
      <c r="W12534" s="505"/>
    </row>
    <row r="12535" spans="19:23" ht="12">
      <c r="S12535" s="505"/>
      <c r="T12535" s="505"/>
      <c r="U12535" s="505"/>
      <c r="V12535" s="505"/>
      <c r="W12535" s="505"/>
    </row>
    <row r="12536" spans="19:23" ht="12">
      <c r="S12536" s="505"/>
      <c r="T12536" s="505"/>
      <c r="U12536" s="505"/>
      <c r="V12536" s="505"/>
      <c r="W12536" s="505"/>
    </row>
    <row r="12537" spans="19:23" ht="12">
      <c r="S12537" s="505"/>
      <c r="T12537" s="505"/>
      <c r="U12537" s="505"/>
      <c r="V12537" s="505"/>
      <c r="W12537" s="505"/>
    </row>
    <row r="12538" spans="19:23" ht="12">
      <c r="S12538" s="505"/>
      <c r="T12538" s="505"/>
      <c r="U12538" s="505"/>
      <c r="V12538" s="505"/>
      <c r="W12538" s="505"/>
    </row>
    <row r="12539" spans="19:23" ht="12">
      <c r="S12539" s="505"/>
      <c r="T12539" s="505"/>
      <c r="U12539" s="505"/>
      <c r="V12539" s="505"/>
      <c r="W12539" s="505"/>
    </row>
    <row r="12540" spans="19:23" ht="12">
      <c r="S12540" s="505"/>
      <c r="T12540" s="505"/>
      <c r="U12540" s="505"/>
      <c r="V12540" s="505"/>
      <c r="W12540" s="505"/>
    </row>
    <row r="12541" spans="19:23" ht="12">
      <c r="S12541" s="505"/>
      <c r="T12541" s="505"/>
      <c r="U12541" s="505"/>
      <c r="V12541" s="505"/>
      <c r="W12541" s="505"/>
    </row>
    <row r="12542" spans="19:23" ht="12">
      <c r="S12542" s="505"/>
      <c r="T12542" s="505"/>
      <c r="U12542" s="505"/>
      <c r="V12542" s="505"/>
      <c r="W12542" s="505"/>
    </row>
    <row r="12543" spans="19:23" ht="12">
      <c r="S12543" s="505"/>
      <c r="T12543" s="505"/>
      <c r="U12543" s="505"/>
      <c r="V12543" s="505"/>
      <c r="W12543" s="505"/>
    </row>
    <row r="12544" spans="19:23" ht="12">
      <c r="S12544" s="505"/>
      <c r="T12544" s="505"/>
      <c r="U12544" s="505"/>
      <c r="V12544" s="505"/>
      <c r="W12544" s="505"/>
    </row>
    <row r="12545" spans="19:23" ht="12">
      <c r="S12545" s="505"/>
      <c r="T12545" s="505"/>
      <c r="U12545" s="505"/>
      <c r="V12545" s="505"/>
      <c r="W12545" s="505"/>
    </row>
    <row r="12546" spans="19:23" ht="12">
      <c r="S12546" s="505"/>
      <c r="T12546" s="505"/>
      <c r="U12546" s="505"/>
      <c r="V12546" s="505"/>
      <c r="W12546" s="505"/>
    </row>
    <row r="12547" spans="19:23" ht="12">
      <c r="S12547" s="505"/>
      <c r="T12547" s="505"/>
      <c r="U12547" s="505"/>
      <c r="V12547" s="505"/>
      <c r="W12547" s="505"/>
    </row>
    <row r="12548" spans="19:23" ht="12">
      <c r="S12548" s="505"/>
      <c r="T12548" s="505"/>
      <c r="U12548" s="505"/>
      <c r="V12548" s="505"/>
      <c r="W12548" s="505"/>
    </row>
    <row r="12549" spans="19:23" ht="12">
      <c r="S12549" s="505"/>
      <c r="T12549" s="505"/>
      <c r="U12549" s="505"/>
      <c r="V12549" s="505"/>
      <c r="W12549" s="505"/>
    </row>
    <row r="12550" spans="19:23" ht="12">
      <c r="S12550" s="505"/>
      <c r="T12550" s="505"/>
      <c r="U12550" s="505"/>
      <c r="V12550" s="505"/>
      <c r="W12550" s="505"/>
    </row>
    <row r="12551" spans="19:23" ht="12">
      <c r="S12551" s="505"/>
      <c r="T12551" s="505"/>
      <c r="U12551" s="505"/>
      <c r="V12551" s="505"/>
      <c r="W12551" s="505"/>
    </row>
    <row r="12552" spans="19:23" ht="12">
      <c r="S12552" s="505"/>
      <c r="T12552" s="505"/>
      <c r="U12552" s="505"/>
      <c r="V12552" s="505"/>
      <c r="W12552" s="505"/>
    </row>
    <row r="12553" spans="19:23" ht="12">
      <c r="S12553" s="505"/>
      <c r="T12553" s="505"/>
      <c r="U12553" s="505"/>
      <c r="V12553" s="505"/>
      <c r="W12553" s="505"/>
    </row>
    <row r="12554" spans="19:23" ht="12">
      <c r="S12554" s="505"/>
      <c r="T12554" s="505"/>
      <c r="U12554" s="505"/>
      <c r="V12554" s="505"/>
      <c r="W12554" s="505"/>
    </row>
    <row r="12555" spans="19:23" ht="12">
      <c r="S12555" s="505"/>
      <c r="T12555" s="505"/>
      <c r="U12555" s="505"/>
      <c r="V12555" s="505"/>
      <c r="W12555" s="505"/>
    </row>
    <row r="12556" spans="19:23" ht="12">
      <c r="S12556" s="505"/>
      <c r="T12556" s="505"/>
      <c r="U12556" s="505"/>
      <c r="V12556" s="505"/>
      <c r="W12556" s="505"/>
    </row>
    <row r="12557" spans="19:23" ht="12">
      <c r="S12557" s="505"/>
      <c r="T12557" s="505"/>
      <c r="U12557" s="505"/>
      <c r="V12557" s="505"/>
      <c r="W12557" s="505"/>
    </row>
    <row r="12558" spans="19:23" ht="12">
      <c r="S12558" s="505"/>
      <c r="T12558" s="505"/>
      <c r="U12558" s="505"/>
      <c r="V12558" s="505"/>
      <c r="W12558" s="505"/>
    </row>
    <row r="12559" spans="19:23" ht="12">
      <c r="S12559" s="505"/>
      <c r="T12559" s="505"/>
      <c r="U12559" s="505"/>
      <c r="V12559" s="505"/>
      <c r="W12559" s="505"/>
    </row>
    <row r="12560" spans="19:23" ht="12">
      <c r="S12560" s="505"/>
      <c r="T12560" s="505"/>
      <c r="U12560" s="505"/>
      <c r="V12560" s="505"/>
      <c r="W12560" s="505"/>
    </row>
    <row r="12561" spans="19:23" ht="12">
      <c r="S12561" s="505"/>
      <c r="T12561" s="505"/>
      <c r="U12561" s="505"/>
      <c r="V12561" s="505"/>
      <c r="W12561" s="505"/>
    </row>
    <row r="12562" spans="19:23" ht="12">
      <c r="S12562" s="505"/>
      <c r="T12562" s="505"/>
      <c r="U12562" s="505"/>
      <c r="V12562" s="505"/>
      <c r="W12562" s="505"/>
    </row>
    <row r="12563" spans="19:23" ht="12">
      <c r="S12563" s="505"/>
      <c r="T12563" s="505"/>
      <c r="U12563" s="505"/>
      <c r="V12563" s="505"/>
      <c r="W12563" s="505"/>
    </row>
    <row r="12564" spans="19:23" ht="12">
      <c r="S12564" s="505"/>
      <c r="T12564" s="505"/>
      <c r="U12564" s="505"/>
      <c r="V12564" s="505"/>
      <c r="W12564" s="505"/>
    </row>
    <row r="12565" spans="19:23" ht="12">
      <c r="S12565" s="505"/>
      <c r="T12565" s="505"/>
      <c r="U12565" s="505"/>
      <c r="V12565" s="505"/>
      <c r="W12565" s="505"/>
    </row>
    <row r="12566" spans="19:23" ht="12">
      <c r="S12566" s="505"/>
      <c r="T12566" s="505"/>
      <c r="U12566" s="505"/>
      <c r="V12566" s="505"/>
      <c r="W12566" s="505"/>
    </row>
    <row r="12567" spans="19:23" ht="12">
      <c r="S12567" s="505"/>
      <c r="T12567" s="505"/>
      <c r="U12567" s="505"/>
      <c r="V12567" s="505"/>
      <c r="W12567" s="505"/>
    </row>
    <row r="12568" spans="19:23" ht="12">
      <c r="S12568" s="505"/>
      <c r="T12568" s="505"/>
      <c r="U12568" s="505"/>
      <c r="V12568" s="505"/>
      <c r="W12568" s="505"/>
    </row>
    <row r="12569" spans="19:23" ht="12">
      <c r="S12569" s="505"/>
      <c r="T12569" s="505"/>
      <c r="U12569" s="505"/>
      <c r="V12569" s="505"/>
      <c r="W12569" s="505"/>
    </row>
    <row r="12570" spans="19:23" ht="12">
      <c r="S12570" s="505"/>
      <c r="T12570" s="505"/>
      <c r="U12570" s="505"/>
      <c r="V12570" s="505"/>
      <c r="W12570" s="505"/>
    </row>
    <row r="12571" spans="19:23" ht="12">
      <c r="S12571" s="505"/>
      <c r="T12571" s="505"/>
      <c r="U12571" s="505"/>
      <c r="V12571" s="505"/>
      <c r="W12571" s="505"/>
    </row>
    <row r="12572" spans="19:23" ht="12">
      <c r="S12572" s="505"/>
      <c r="T12572" s="505"/>
      <c r="U12572" s="505"/>
      <c r="V12572" s="505"/>
      <c r="W12572" s="505"/>
    </row>
    <row r="12573" spans="19:23" ht="12">
      <c r="S12573" s="505"/>
      <c r="T12573" s="505"/>
      <c r="U12573" s="505"/>
      <c r="V12573" s="505"/>
      <c r="W12573" s="505"/>
    </row>
    <row r="12574" spans="19:23" ht="12">
      <c r="S12574" s="505"/>
      <c r="T12574" s="505"/>
      <c r="U12574" s="505"/>
      <c r="V12574" s="505"/>
      <c r="W12574" s="505"/>
    </row>
    <row r="12575" spans="19:23" ht="12">
      <c r="S12575" s="505"/>
      <c r="T12575" s="505"/>
      <c r="U12575" s="505"/>
      <c r="V12575" s="505"/>
      <c r="W12575" s="505"/>
    </row>
    <row r="12576" spans="19:23" ht="12">
      <c r="S12576" s="505"/>
      <c r="T12576" s="505"/>
      <c r="U12576" s="505"/>
      <c r="V12576" s="505"/>
      <c r="W12576" s="505"/>
    </row>
    <row r="12577" spans="19:23" ht="12">
      <c r="S12577" s="505"/>
      <c r="T12577" s="505"/>
      <c r="U12577" s="505"/>
      <c r="V12577" s="505"/>
      <c r="W12577" s="505"/>
    </row>
    <row r="12578" spans="19:23" ht="12">
      <c r="S12578" s="505"/>
      <c r="T12578" s="505"/>
      <c r="U12578" s="505"/>
      <c r="V12578" s="505"/>
      <c r="W12578" s="505"/>
    </row>
    <row r="12579" spans="19:23" ht="12">
      <c r="S12579" s="505"/>
      <c r="T12579" s="505"/>
      <c r="U12579" s="505"/>
      <c r="V12579" s="505"/>
      <c r="W12579" s="505"/>
    </row>
    <row r="12580" spans="19:23" ht="12">
      <c r="S12580" s="505"/>
      <c r="T12580" s="505"/>
      <c r="U12580" s="505"/>
      <c r="V12580" s="505"/>
      <c r="W12580" s="505"/>
    </row>
    <row r="12581" spans="19:23" ht="12">
      <c r="S12581" s="505"/>
      <c r="T12581" s="505"/>
      <c r="U12581" s="505"/>
      <c r="V12581" s="505"/>
      <c r="W12581" s="505"/>
    </row>
    <row r="12582" spans="19:23" ht="12">
      <c r="S12582" s="505"/>
      <c r="T12582" s="505"/>
      <c r="U12582" s="505"/>
      <c r="V12582" s="505"/>
      <c r="W12582" s="505"/>
    </row>
    <row r="12583" spans="19:23" ht="12">
      <c r="S12583" s="505"/>
      <c r="T12583" s="505"/>
      <c r="U12583" s="505"/>
      <c r="V12583" s="505"/>
      <c r="W12583" s="505"/>
    </row>
    <row r="12584" spans="19:23" ht="12">
      <c r="S12584" s="505"/>
      <c r="T12584" s="505"/>
      <c r="U12584" s="505"/>
      <c r="V12584" s="505"/>
      <c r="W12584" s="505"/>
    </row>
    <row r="12585" spans="19:23" ht="12">
      <c r="S12585" s="505"/>
      <c r="T12585" s="505"/>
      <c r="U12585" s="505"/>
      <c r="V12585" s="505"/>
      <c r="W12585" s="505"/>
    </row>
    <row r="12586" spans="19:23" ht="12">
      <c r="S12586" s="505"/>
      <c r="T12586" s="505"/>
      <c r="U12586" s="505"/>
      <c r="V12586" s="505"/>
      <c r="W12586" s="505"/>
    </row>
    <row r="12587" spans="19:23" ht="12">
      <c r="S12587" s="505"/>
      <c r="T12587" s="505"/>
      <c r="U12587" s="505"/>
      <c r="V12587" s="505"/>
      <c r="W12587" s="505"/>
    </row>
    <row r="12588" spans="19:23" ht="12">
      <c r="S12588" s="505"/>
      <c r="T12588" s="505"/>
      <c r="U12588" s="505"/>
      <c r="V12588" s="505"/>
      <c r="W12588" s="505"/>
    </row>
    <row r="12589" spans="19:23" ht="12">
      <c r="S12589" s="505"/>
      <c r="T12589" s="505"/>
      <c r="U12589" s="505"/>
      <c r="V12589" s="505"/>
      <c r="W12589" s="505"/>
    </row>
    <row r="12590" spans="19:23" ht="12">
      <c r="S12590" s="505"/>
      <c r="T12590" s="505"/>
      <c r="U12590" s="505"/>
      <c r="V12590" s="505"/>
      <c r="W12590" s="505"/>
    </row>
    <row r="12591" spans="19:23" ht="12">
      <c r="S12591" s="505"/>
      <c r="T12591" s="505"/>
      <c r="U12591" s="505"/>
      <c r="V12591" s="505"/>
      <c r="W12591" s="505"/>
    </row>
    <row r="12592" spans="19:23" ht="12">
      <c r="S12592" s="505"/>
      <c r="T12592" s="505"/>
      <c r="U12592" s="505"/>
      <c r="V12592" s="505"/>
      <c r="W12592" s="505"/>
    </row>
    <row r="12593" spans="19:23" ht="12">
      <c r="S12593" s="505"/>
      <c r="T12593" s="505"/>
      <c r="U12593" s="505"/>
      <c r="V12593" s="505"/>
      <c r="W12593" s="505"/>
    </row>
    <row r="12594" spans="19:23" ht="12">
      <c r="S12594" s="505"/>
      <c r="T12594" s="505"/>
      <c r="U12594" s="505"/>
      <c r="V12594" s="505"/>
      <c r="W12594" s="505"/>
    </row>
    <row r="12595" spans="19:23" ht="12">
      <c r="S12595" s="505"/>
      <c r="T12595" s="505"/>
      <c r="U12595" s="505"/>
      <c r="V12595" s="505"/>
      <c r="W12595" s="505"/>
    </row>
    <row r="12596" spans="19:23" ht="12">
      <c r="S12596" s="505"/>
      <c r="T12596" s="505"/>
      <c r="U12596" s="505"/>
      <c r="V12596" s="505"/>
      <c r="W12596" s="505"/>
    </row>
    <row r="12597" spans="19:23" ht="12">
      <c r="S12597" s="505"/>
      <c r="T12597" s="505"/>
      <c r="U12597" s="505"/>
      <c r="V12597" s="505"/>
      <c r="W12597" s="505"/>
    </row>
    <row r="12598" spans="19:23" ht="12">
      <c r="S12598" s="505"/>
      <c r="T12598" s="505"/>
      <c r="U12598" s="505"/>
      <c r="V12598" s="505"/>
      <c r="W12598" s="505"/>
    </row>
    <row r="12599" spans="19:23" ht="12">
      <c r="S12599" s="505"/>
      <c r="T12599" s="505"/>
      <c r="U12599" s="505"/>
      <c r="V12599" s="505"/>
      <c r="W12599" s="505"/>
    </row>
    <row r="12600" spans="19:23" ht="12">
      <c r="S12600" s="505"/>
      <c r="T12600" s="505"/>
      <c r="U12600" s="505"/>
      <c r="V12600" s="505"/>
      <c r="W12600" s="505"/>
    </row>
    <row r="12601" spans="19:23" ht="12">
      <c r="S12601" s="505"/>
      <c r="T12601" s="505"/>
      <c r="U12601" s="505"/>
      <c r="V12601" s="505"/>
      <c r="W12601" s="505"/>
    </row>
    <row r="12602" spans="19:23" ht="12">
      <c r="S12602" s="505"/>
      <c r="T12602" s="505"/>
      <c r="U12602" s="505"/>
      <c r="V12602" s="505"/>
      <c r="W12602" s="505"/>
    </row>
    <row r="12603" spans="19:23" ht="12">
      <c r="S12603" s="505"/>
      <c r="T12603" s="505"/>
      <c r="U12603" s="505"/>
      <c r="V12603" s="505"/>
      <c r="W12603" s="505"/>
    </row>
    <row r="12604" spans="19:23" ht="12">
      <c r="S12604" s="505"/>
      <c r="T12604" s="505"/>
      <c r="U12604" s="505"/>
      <c r="V12604" s="505"/>
      <c r="W12604" s="505"/>
    </row>
    <row r="12605" spans="19:23" ht="12">
      <c r="S12605" s="505"/>
      <c r="T12605" s="505"/>
      <c r="U12605" s="505"/>
      <c r="V12605" s="505"/>
      <c r="W12605" s="505"/>
    </row>
    <row r="12606" spans="19:23" ht="12">
      <c r="S12606" s="505"/>
      <c r="T12606" s="505"/>
      <c r="U12606" s="505"/>
      <c r="V12606" s="505"/>
      <c r="W12606" s="505"/>
    </row>
    <row r="12607" spans="19:23" ht="12">
      <c r="S12607" s="505"/>
      <c r="T12607" s="505"/>
      <c r="U12607" s="505"/>
      <c r="V12607" s="505"/>
      <c r="W12607" s="505"/>
    </row>
    <row r="12608" spans="19:23" ht="12">
      <c r="S12608" s="505"/>
      <c r="T12608" s="505"/>
      <c r="U12608" s="505"/>
      <c r="V12608" s="505"/>
      <c r="W12608" s="505"/>
    </row>
    <row r="12609" spans="19:23" ht="12">
      <c r="S12609" s="505"/>
      <c r="T12609" s="505"/>
      <c r="U12609" s="505"/>
      <c r="V12609" s="505"/>
      <c r="W12609" s="505"/>
    </row>
    <row r="12610" spans="19:23" ht="12">
      <c r="S12610" s="505"/>
      <c r="T12610" s="505"/>
      <c r="U12610" s="505"/>
      <c r="V12610" s="505"/>
      <c r="W12610" s="505"/>
    </row>
    <row r="12611" spans="19:23" ht="12">
      <c r="S12611" s="505"/>
      <c r="T12611" s="505"/>
      <c r="U12611" s="505"/>
      <c r="V12611" s="505"/>
      <c r="W12611" s="505"/>
    </row>
    <row r="12612" spans="19:23" ht="12">
      <c r="S12612" s="505"/>
      <c r="T12612" s="505"/>
      <c r="U12612" s="505"/>
      <c r="V12612" s="505"/>
      <c r="W12612" s="505"/>
    </row>
    <row r="12613" spans="19:23" ht="12">
      <c r="S12613" s="505"/>
      <c r="T12613" s="505"/>
      <c r="U12613" s="505"/>
      <c r="V12613" s="505"/>
      <c r="W12613" s="505"/>
    </row>
    <row r="12614" spans="19:23" ht="12">
      <c r="S12614" s="505"/>
      <c r="T12614" s="505"/>
      <c r="U12614" s="505"/>
      <c r="V12614" s="505"/>
      <c r="W12614" s="505"/>
    </row>
    <row r="12615" spans="19:23" ht="12">
      <c r="S12615" s="505"/>
      <c r="T12615" s="505"/>
      <c r="U12615" s="505"/>
      <c r="V12615" s="505"/>
      <c r="W12615" s="505"/>
    </row>
    <row r="12616" spans="19:23" ht="12">
      <c r="S12616" s="505"/>
      <c r="T12616" s="505"/>
      <c r="U12616" s="505"/>
      <c r="V12616" s="505"/>
      <c r="W12616" s="505"/>
    </row>
    <row r="12617" spans="19:23" ht="12">
      <c r="S12617" s="505"/>
      <c r="T12617" s="505"/>
      <c r="U12617" s="505"/>
      <c r="V12617" s="505"/>
      <c r="W12617" s="505"/>
    </row>
    <row r="12618" spans="19:23" ht="12">
      <c r="S12618" s="505"/>
      <c r="T12618" s="505"/>
      <c r="U12618" s="505"/>
      <c r="V12618" s="505"/>
      <c r="W12618" s="505"/>
    </row>
    <row r="12619" spans="19:23" ht="12">
      <c r="S12619" s="505"/>
      <c r="T12619" s="505"/>
      <c r="U12619" s="505"/>
      <c r="V12619" s="505"/>
      <c r="W12619" s="505"/>
    </row>
    <row r="12620" spans="19:23" ht="12">
      <c r="S12620" s="505"/>
      <c r="T12620" s="505"/>
      <c r="U12620" s="505"/>
      <c r="V12620" s="505"/>
      <c r="W12620" s="505"/>
    </row>
    <row r="12621" spans="19:23" ht="12">
      <c r="S12621" s="505"/>
      <c r="T12621" s="505"/>
      <c r="U12621" s="505"/>
      <c r="V12621" s="505"/>
      <c r="W12621" s="505"/>
    </row>
    <row r="12622" spans="19:23" ht="12">
      <c r="S12622" s="505"/>
      <c r="T12622" s="505"/>
      <c r="U12622" s="505"/>
      <c r="V12622" s="505"/>
      <c r="W12622" s="505"/>
    </row>
    <row r="12623" spans="19:23" ht="12">
      <c r="S12623" s="505"/>
      <c r="T12623" s="505"/>
      <c r="U12623" s="505"/>
      <c r="V12623" s="505"/>
      <c r="W12623" s="505"/>
    </row>
    <row r="12624" spans="19:23" ht="12">
      <c r="S12624" s="505"/>
      <c r="T12624" s="505"/>
      <c r="U12624" s="505"/>
      <c r="V12624" s="505"/>
      <c r="W12624" s="505"/>
    </row>
    <row r="12625" spans="19:23" ht="12">
      <c r="S12625" s="505"/>
      <c r="T12625" s="505"/>
      <c r="U12625" s="505"/>
      <c r="V12625" s="505"/>
      <c r="W12625" s="505"/>
    </row>
    <row r="12626" spans="19:23" ht="12">
      <c r="S12626" s="505"/>
      <c r="T12626" s="505"/>
      <c r="U12626" s="505"/>
      <c r="V12626" s="505"/>
      <c r="W12626" s="505"/>
    </row>
    <row r="12627" spans="19:23" ht="12">
      <c r="S12627" s="505"/>
      <c r="T12627" s="505"/>
      <c r="U12627" s="505"/>
      <c r="V12627" s="505"/>
      <c r="W12627" s="505"/>
    </row>
    <row r="12628" spans="19:23" ht="12">
      <c r="S12628" s="505"/>
      <c r="T12628" s="505"/>
      <c r="U12628" s="505"/>
      <c r="V12628" s="505"/>
      <c r="W12628" s="505"/>
    </row>
    <row r="12629" spans="19:23" ht="12">
      <c r="S12629" s="505"/>
      <c r="T12629" s="505"/>
      <c r="U12629" s="505"/>
      <c r="V12629" s="505"/>
      <c r="W12629" s="505"/>
    </row>
    <row r="12630" spans="19:23" ht="12">
      <c r="S12630" s="505"/>
      <c r="T12630" s="505"/>
      <c r="U12630" s="505"/>
      <c r="V12630" s="505"/>
      <c r="W12630" s="505"/>
    </row>
    <row r="12631" spans="19:23" ht="12">
      <c r="S12631" s="505"/>
      <c r="T12631" s="505"/>
      <c r="U12631" s="505"/>
      <c r="V12631" s="505"/>
      <c r="W12631" s="505"/>
    </row>
    <row r="12632" spans="19:23" ht="12">
      <c r="S12632" s="505"/>
      <c r="T12632" s="505"/>
      <c r="U12632" s="505"/>
      <c r="V12632" s="505"/>
      <c r="W12632" s="505"/>
    </row>
    <row r="12633" spans="19:23" ht="12">
      <c r="S12633" s="505"/>
      <c r="T12633" s="505"/>
      <c r="U12633" s="505"/>
      <c r="V12633" s="505"/>
      <c r="W12633" s="505"/>
    </row>
    <row r="12634" spans="19:23" ht="12">
      <c r="S12634" s="505"/>
      <c r="T12634" s="505"/>
      <c r="U12634" s="505"/>
      <c r="V12634" s="505"/>
      <c r="W12634" s="505"/>
    </row>
    <row r="12635" spans="19:23" ht="12">
      <c r="S12635" s="505"/>
      <c r="T12635" s="505"/>
      <c r="U12635" s="505"/>
      <c r="V12635" s="505"/>
      <c r="W12635" s="505"/>
    </row>
    <row r="12636" spans="19:23" ht="12">
      <c r="S12636" s="505"/>
      <c r="T12636" s="505"/>
      <c r="U12636" s="505"/>
      <c r="V12636" s="505"/>
      <c r="W12636" s="505"/>
    </row>
    <row r="12637" spans="19:23" ht="12">
      <c r="S12637" s="505"/>
      <c r="T12637" s="505"/>
      <c r="U12637" s="505"/>
      <c r="V12637" s="505"/>
      <c r="W12637" s="505"/>
    </row>
    <row r="12638" spans="19:23" ht="12">
      <c r="S12638" s="505"/>
      <c r="T12638" s="505"/>
      <c r="U12638" s="505"/>
      <c r="V12638" s="505"/>
      <c r="W12638" s="505"/>
    </row>
    <row r="12639" spans="19:23" ht="12">
      <c r="S12639" s="505"/>
      <c r="T12639" s="505"/>
      <c r="U12639" s="505"/>
      <c r="V12639" s="505"/>
      <c r="W12639" s="505"/>
    </row>
    <row r="12640" spans="19:23" ht="12">
      <c r="S12640" s="505"/>
      <c r="T12640" s="505"/>
      <c r="U12640" s="505"/>
      <c r="V12640" s="505"/>
      <c r="W12640" s="505"/>
    </row>
    <row r="12641" spans="19:23" ht="12">
      <c r="S12641" s="505"/>
      <c r="T12641" s="505"/>
      <c r="U12641" s="505"/>
      <c r="V12641" s="505"/>
      <c r="W12641" s="505"/>
    </row>
    <row r="12642" spans="19:23" ht="12">
      <c r="S12642" s="505"/>
      <c r="T12642" s="505"/>
      <c r="U12642" s="505"/>
      <c r="V12642" s="505"/>
      <c r="W12642" s="505"/>
    </row>
    <row r="12643" spans="19:23" ht="12">
      <c r="S12643" s="505"/>
      <c r="T12643" s="505"/>
      <c r="U12643" s="505"/>
      <c r="V12643" s="505"/>
      <c r="W12643" s="505"/>
    </row>
    <row r="12644" spans="19:23" ht="12">
      <c r="S12644" s="505"/>
      <c r="T12644" s="505"/>
      <c r="U12644" s="505"/>
      <c r="V12644" s="505"/>
      <c r="W12644" s="505"/>
    </row>
    <row r="12645" spans="19:23" ht="12">
      <c r="S12645" s="505"/>
      <c r="T12645" s="505"/>
      <c r="U12645" s="505"/>
      <c r="V12645" s="505"/>
      <c r="W12645" s="505"/>
    </row>
    <row r="12646" spans="19:23" ht="12">
      <c r="S12646" s="505"/>
      <c r="T12646" s="505"/>
      <c r="U12646" s="505"/>
      <c r="V12646" s="505"/>
      <c r="W12646" s="505"/>
    </row>
    <row r="12647" spans="19:23" ht="12">
      <c r="S12647" s="505"/>
      <c r="T12647" s="505"/>
      <c r="U12647" s="505"/>
      <c r="V12647" s="505"/>
      <c r="W12647" s="505"/>
    </row>
    <row r="12648" spans="19:23" ht="12">
      <c r="S12648" s="505"/>
      <c r="T12648" s="505"/>
      <c r="U12648" s="505"/>
      <c r="V12648" s="505"/>
      <c r="W12648" s="505"/>
    </row>
    <row r="12649" spans="19:23" ht="12">
      <c r="S12649" s="505"/>
      <c r="T12649" s="505"/>
      <c r="U12649" s="505"/>
      <c r="V12649" s="505"/>
      <c r="W12649" s="505"/>
    </row>
    <row r="12650" spans="19:23" ht="12">
      <c r="S12650" s="505"/>
      <c r="T12650" s="505"/>
      <c r="U12650" s="505"/>
      <c r="V12650" s="505"/>
      <c r="W12650" s="505"/>
    </row>
    <row r="12651" spans="19:23" ht="12">
      <c r="S12651" s="505"/>
      <c r="T12651" s="505"/>
      <c r="U12651" s="505"/>
      <c r="V12651" s="505"/>
      <c r="W12651" s="505"/>
    </row>
    <row r="12652" spans="19:23" ht="12">
      <c r="S12652" s="505"/>
      <c r="T12652" s="505"/>
      <c r="U12652" s="505"/>
      <c r="V12652" s="505"/>
      <c r="W12652" s="505"/>
    </row>
    <row r="12653" spans="19:23" ht="12">
      <c r="S12653" s="505"/>
      <c r="T12653" s="505"/>
      <c r="U12653" s="505"/>
      <c r="V12653" s="505"/>
      <c r="W12653" s="505"/>
    </row>
    <row r="12654" spans="19:23" ht="12">
      <c r="S12654" s="505"/>
      <c r="T12654" s="505"/>
      <c r="U12654" s="505"/>
      <c r="V12654" s="505"/>
      <c r="W12654" s="505"/>
    </row>
    <row r="12655" spans="19:23" ht="12">
      <c r="S12655" s="505"/>
      <c r="T12655" s="505"/>
      <c r="U12655" s="505"/>
      <c r="V12655" s="505"/>
      <c r="W12655" s="505"/>
    </row>
    <row r="12656" spans="19:23" ht="12">
      <c r="S12656" s="505"/>
      <c r="T12656" s="505"/>
      <c r="U12656" s="505"/>
      <c r="V12656" s="505"/>
      <c r="W12656" s="505"/>
    </row>
    <row r="12657" spans="19:23" ht="12">
      <c r="S12657" s="505"/>
      <c r="T12657" s="505"/>
      <c r="U12657" s="505"/>
      <c r="V12657" s="505"/>
      <c r="W12657" s="505"/>
    </row>
    <row r="12658" spans="19:23" ht="12">
      <c r="S12658" s="505"/>
      <c r="T12658" s="505"/>
      <c r="U12658" s="505"/>
      <c r="V12658" s="505"/>
      <c r="W12658" s="505"/>
    </row>
    <row r="12659" spans="19:23" ht="12">
      <c r="S12659" s="505"/>
      <c r="T12659" s="505"/>
      <c r="U12659" s="505"/>
      <c r="V12659" s="505"/>
      <c r="W12659" s="505"/>
    </row>
    <row r="12660" spans="19:23" ht="12">
      <c r="S12660" s="505"/>
      <c r="T12660" s="505"/>
      <c r="U12660" s="505"/>
      <c r="V12660" s="505"/>
      <c r="W12660" s="505"/>
    </row>
    <row r="12661" spans="19:23" ht="12">
      <c r="S12661" s="505"/>
      <c r="T12661" s="505"/>
      <c r="U12661" s="505"/>
      <c r="V12661" s="505"/>
      <c r="W12661" s="505"/>
    </row>
    <row r="12662" spans="19:23" ht="12">
      <c r="S12662" s="505"/>
      <c r="T12662" s="505"/>
      <c r="U12662" s="505"/>
      <c r="V12662" s="505"/>
      <c r="W12662" s="505"/>
    </row>
    <row r="12663" spans="19:23" ht="12">
      <c r="S12663" s="505"/>
      <c r="T12663" s="505"/>
      <c r="U12663" s="505"/>
      <c r="V12663" s="505"/>
      <c r="W12663" s="505"/>
    </row>
    <row r="12664" spans="19:23" ht="12">
      <c r="S12664" s="505"/>
      <c r="T12664" s="505"/>
      <c r="U12664" s="505"/>
      <c r="V12664" s="505"/>
      <c r="W12664" s="505"/>
    </row>
    <row r="12665" spans="19:23" ht="12">
      <c r="S12665" s="505"/>
      <c r="T12665" s="505"/>
      <c r="U12665" s="505"/>
      <c r="V12665" s="505"/>
      <c r="W12665" s="505"/>
    </row>
    <row r="12666" spans="19:23" ht="12">
      <c r="S12666" s="505"/>
      <c r="T12666" s="505"/>
      <c r="U12666" s="505"/>
      <c r="V12666" s="505"/>
      <c r="W12666" s="505"/>
    </row>
    <row r="12667" spans="19:23" ht="12">
      <c r="S12667" s="505"/>
      <c r="T12667" s="505"/>
      <c r="U12667" s="505"/>
      <c r="V12667" s="505"/>
      <c r="W12667" s="505"/>
    </row>
    <row r="12668" spans="19:23" ht="12">
      <c r="S12668" s="505"/>
      <c r="T12668" s="505"/>
      <c r="U12668" s="505"/>
      <c r="V12668" s="505"/>
      <c r="W12668" s="505"/>
    </row>
    <row r="12669" spans="19:23" ht="12">
      <c r="S12669" s="505"/>
      <c r="T12669" s="505"/>
      <c r="U12669" s="505"/>
      <c r="V12669" s="505"/>
      <c r="W12669" s="505"/>
    </row>
    <row r="12670" spans="19:23" ht="12">
      <c r="S12670" s="505"/>
      <c r="T12670" s="505"/>
      <c r="U12670" s="505"/>
      <c r="V12670" s="505"/>
      <c r="W12670" s="505"/>
    </row>
    <row r="12671" spans="19:23" ht="12">
      <c r="S12671" s="505"/>
      <c r="T12671" s="505"/>
      <c r="U12671" s="505"/>
      <c r="V12671" s="505"/>
      <c r="W12671" s="505"/>
    </row>
    <row r="12672" spans="19:23" ht="12">
      <c r="S12672" s="505"/>
      <c r="T12672" s="505"/>
      <c r="U12672" s="505"/>
      <c r="V12672" s="505"/>
      <c r="W12672" s="505"/>
    </row>
    <row r="12673" spans="19:23" ht="12">
      <c r="S12673" s="505"/>
      <c r="T12673" s="505"/>
      <c r="U12673" s="505"/>
      <c r="V12673" s="505"/>
      <c r="W12673" s="505"/>
    </row>
    <row r="12674" spans="19:23" ht="12">
      <c r="S12674" s="505"/>
      <c r="T12674" s="505"/>
      <c r="U12674" s="505"/>
      <c r="V12674" s="505"/>
      <c r="W12674" s="505"/>
    </row>
    <row r="12675" spans="19:23" ht="12">
      <c r="S12675" s="505"/>
      <c r="T12675" s="505"/>
      <c r="U12675" s="505"/>
      <c r="V12675" s="505"/>
      <c r="W12675" s="505"/>
    </row>
    <row r="12676" spans="19:23" ht="12">
      <c r="S12676" s="505"/>
      <c r="T12676" s="505"/>
      <c r="U12676" s="505"/>
      <c r="V12676" s="505"/>
      <c r="W12676" s="505"/>
    </row>
    <row r="12677" spans="19:23" ht="12">
      <c r="S12677" s="505"/>
      <c r="T12677" s="505"/>
      <c r="U12677" s="505"/>
      <c r="V12677" s="505"/>
      <c r="W12677" s="505"/>
    </row>
    <row r="12678" spans="19:23" ht="12">
      <c r="S12678" s="505"/>
      <c r="T12678" s="505"/>
      <c r="U12678" s="505"/>
      <c r="V12678" s="505"/>
      <c r="W12678" s="505"/>
    </row>
    <row r="12679" spans="19:23" ht="12">
      <c r="S12679" s="505"/>
      <c r="T12679" s="505"/>
      <c r="U12679" s="505"/>
      <c r="V12679" s="505"/>
      <c r="W12679" s="505"/>
    </row>
    <row r="12680" spans="19:23" ht="12">
      <c r="S12680" s="505"/>
      <c r="T12680" s="505"/>
      <c r="U12680" s="505"/>
      <c r="V12680" s="505"/>
      <c r="W12680" s="505"/>
    </row>
    <row r="12681" spans="19:23" ht="12">
      <c r="S12681" s="505"/>
      <c r="T12681" s="505"/>
      <c r="U12681" s="505"/>
      <c r="V12681" s="505"/>
      <c r="W12681" s="505"/>
    </row>
    <row r="12682" spans="19:23" ht="12">
      <c r="S12682" s="505"/>
      <c r="T12682" s="505"/>
      <c r="U12682" s="505"/>
      <c r="V12682" s="505"/>
      <c r="W12682" s="505"/>
    </row>
    <row r="12683" spans="19:23" ht="12">
      <c r="S12683" s="505"/>
      <c r="T12683" s="505"/>
      <c r="U12683" s="505"/>
      <c r="V12683" s="505"/>
      <c r="W12683" s="505"/>
    </row>
    <row r="12684" spans="19:23" ht="12">
      <c r="S12684" s="505"/>
      <c r="T12684" s="505"/>
      <c r="U12684" s="505"/>
      <c r="V12684" s="505"/>
      <c r="W12684" s="505"/>
    </row>
    <row r="12685" spans="19:23" ht="12">
      <c r="S12685" s="505"/>
      <c r="T12685" s="505"/>
      <c r="U12685" s="505"/>
      <c r="V12685" s="505"/>
      <c r="W12685" s="505"/>
    </row>
    <row r="12686" spans="19:23" ht="12">
      <c r="S12686" s="505"/>
      <c r="T12686" s="505"/>
      <c r="U12686" s="505"/>
      <c r="V12686" s="505"/>
      <c r="W12686" s="505"/>
    </row>
    <row r="12687" spans="19:23" ht="12">
      <c r="S12687" s="505"/>
      <c r="T12687" s="505"/>
      <c r="U12687" s="505"/>
      <c r="V12687" s="505"/>
      <c r="W12687" s="505"/>
    </row>
    <row r="12688" spans="19:23" ht="12">
      <c r="S12688" s="505"/>
      <c r="T12688" s="505"/>
      <c r="U12688" s="505"/>
      <c r="V12688" s="505"/>
      <c r="W12688" s="505"/>
    </row>
    <row r="12689" spans="19:23" ht="12">
      <c r="S12689" s="505"/>
      <c r="T12689" s="505"/>
      <c r="U12689" s="505"/>
      <c r="V12689" s="505"/>
      <c r="W12689" s="505"/>
    </row>
    <row r="12690" spans="19:23" ht="12">
      <c r="S12690" s="505"/>
      <c r="T12690" s="505"/>
      <c r="U12690" s="505"/>
      <c r="V12690" s="505"/>
      <c r="W12690" s="505"/>
    </row>
    <row r="12691" spans="19:23" ht="12">
      <c r="S12691" s="505"/>
      <c r="T12691" s="505"/>
      <c r="U12691" s="505"/>
      <c r="V12691" s="505"/>
      <c r="W12691" s="505"/>
    </row>
    <row r="12692" spans="19:23" ht="12">
      <c r="S12692" s="505"/>
      <c r="T12692" s="505"/>
      <c r="U12692" s="505"/>
      <c r="V12692" s="505"/>
      <c r="W12692" s="505"/>
    </row>
    <row r="12693" spans="19:23" ht="12">
      <c r="S12693" s="505"/>
      <c r="T12693" s="505"/>
      <c r="U12693" s="505"/>
      <c r="V12693" s="505"/>
      <c r="W12693" s="505"/>
    </row>
    <row r="12694" spans="19:23" ht="12">
      <c r="S12694" s="505"/>
      <c r="T12694" s="505"/>
      <c r="U12694" s="505"/>
      <c r="V12694" s="505"/>
      <c r="W12694" s="505"/>
    </row>
    <row r="12695" spans="19:23" ht="12">
      <c r="S12695" s="505"/>
      <c r="T12695" s="505"/>
      <c r="U12695" s="505"/>
      <c r="V12695" s="505"/>
      <c r="W12695" s="505"/>
    </row>
    <row r="12696" spans="19:23" ht="12">
      <c r="S12696" s="505"/>
      <c r="T12696" s="505"/>
      <c r="U12696" s="505"/>
      <c r="V12696" s="505"/>
      <c r="W12696" s="505"/>
    </row>
    <row r="12697" spans="19:23" ht="12">
      <c r="S12697" s="505"/>
      <c r="T12697" s="505"/>
      <c r="U12697" s="505"/>
      <c r="V12697" s="505"/>
      <c r="W12697" s="505"/>
    </row>
    <row r="12698" spans="19:23" ht="12">
      <c r="S12698" s="505"/>
      <c r="T12698" s="505"/>
      <c r="U12698" s="505"/>
      <c r="V12698" s="505"/>
      <c r="W12698" s="505"/>
    </row>
    <row r="12699" spans="19:23" ht="12">
      <c r="S12699" s="505"/>
      <c r="T12699" s="505"/>
      <c r="U12699" s="505"/>
      <c r="V12699" s="505"/>
      <c r="W12699" s="505"/>
    </row>
    <row r="12700" spans="19:23" ht="12">
      <c r="S12700" s="505"/>
      <c r="T12700" s="505"/>
      <c r="U12700" s="505"/>
      <c r="V12700" s="505"/>
      <c r="W12700" s="505"/>
    </row>
    <row r="12701" spans="19:23" ht="12">
      <c r="S12701" s="505"/>
      <c r="T12701" s="505"/>
      <c r="U12701" s="505"/>
      <c r="V12701" s="505"/>
      <c r="W12701" s="505"/>
    </row>
    <row r="12702" spans="19:23" ht="12">
      <c r="S12702" s="505"/>
      <c r="T12702" s="505"/>
      <c r="U12702" s="505"/>
      <c r="V12702" s="505"/>
      <c r="W12702" s="505"/>
    </row>
    <row r="12703" spans="19:23" ht="12">
      <c r="S12703" s="505"/>
      <c r="T12703" s="505"/>
      <c r="U12703" s="505"/>
      <c r="V12703" s="505"/>
      <c r="W12703" s="505"/>
    </row>
    <row r="12704" spans="19:23" ht="12">
      <c r="S12704" s="505"/>
      <c r="T12704" s="505"/>
      <c r="U12704" s="505"/>
      <c r="V12704" s="505"/>
      <c r="W12704" s="505"/>
    </row>
    <row r="12705" spans="19:23" ht="12">
      <c r="S12705" s="505"/>
      <c r="T12705" s="505"/>
      <c r="U12705" s="505"/>
      <c r="V12705" s="505"/>
      <c r="W12705" s="505"/>
    </row>
    <row r="12706" spans="19:23" ht="12">
      <c r="S12706" s="505"/>
      <c r="T12706" s="505"/>
      <c r="U12706" s="505"/>
      <c r="V12706" s="505"/>
      <c r="W12706" s="505"/>
    </row>
    <row r="12707" spans="19:23" ht="12">
      <c r="S12707" s="505"/>
      <c r="T12707" s="505"/>
      <c r="U12707" s="505"/>
      <c r="V12707" s="505"/>
      <c r="W12707" s="505"/>
    </row>
    <row r="12708" spans="19:23" ht="12">
      <c r="S12708" s="505"/>
      <c r="T12708" s="505"/>
      <c r="U12708" s="505"/>
      <c r="V12708" s="505"/>
      <c r="W12708" s="505"/>
    </row>
    <row r="12709" spans="19:23" ht="12">
      <c r="S12709" s="505"/>
      <c r="T12709" s="505"/>
      <c r="U12709" s="505"/>
      <c r="V12709" s="505"/>
      <c r="W12709" s="505"/>
    </row>
    <row r="12710" spans="19:23" ht="12">
      <c r="S12710" s="505"/>
      <c r="T12710" s="505"/>
      <c r="U12710" s="505"/>
      <c r="V12710" s="505"/>
      <c r="W12710" s="505"/>
    </row>
    <row r="12711" spans="19:23" ht="12">
      <c r="S12711" s="505"/>
      <c r="T12711" s="505"/>
      <c r="U12711" s="505"/>
      <c r="V12711" s="505"/>
      <c r="W12711" s="505"/>
    </row>
    <row r="12712" spans="19:23" ht="12">
      <c r="S12712" s="505"/>
      <c r="T12712" s="505"/>
      <c r="U12712" s="505"/>
      <c r="V12712" s="505"/>
      <c r="W12712" s="505"/>
    </row>
    <row r="12713" spans="19:23" ht="12">
      <c r="S12713" s="505"/>
      <c r="T12713" s="505"/>
      <c r="U12713" s="505"/>
      <c r="V12713" s="505"/>
      <c r="W12713" s="505"/>
    </row>
    <row r="12714" spans="19:23" ht="12">
      <c r="S12714" s="505"/>
      <c r="T12714" s="505"/>
      <c r="U12714" s="505"/>
      <c r="V12714" s="505"/>
      <c r="W12714" s="505"/>
    </row>
    <row r="12715" spans="19:23" ht="12">
      <c r="S12715" s="505"/>
      <c r="T12715" s="505"/>
      <c r="U12715" s="505"/>
      <c r="V12715" s="505"/>
      <c r="W12715" s="505"/>
    </row>
    <row r="12716" spans="19:23" ht="12">
      <c r="S12716" s="505"/>
      <c r="T12716" s="505"/>
      <c r="U12716" s="505"/>
      <c r="V12716" s="505"/>
      <c r="W12716" s="505"/>
    </row>
    <row r="12717" spans="19:23" ht="12">
      <c r="S12717" s="505"/>
      <c r="T12717" s="505"/>
      <c r="U12717" s="505"/>
      <c r="V12717" s="505"/>
      <c r="W12717" s="505"/>
    </row>
    <row r="12718" spans="19:23" ht="12">
      <c r="S12718" s="505"/>
      <c r="T12718" s="505"/>
      <c r="U12718" s="505"/>
      <c r="V12718" s="505"/>
      <c r="W12718" s="505"/>
    </row>
    <row r="12719" spans="19:23" ht="12">
      <c r="S12719" s="505"/>
      <c r="T12719" s="505"/>
      <c r="U12719" s="505"/>
      <c r="V12719" s="505"/>
      <c r="W12719" s="505"/>
    </row>
    <row r="12720" spans="19:23" ht="12">
      <c r="S12720" s="505"/>
      <c r="T12720" s="505"/>
      <c r="U12720" s="505"/>
      <c r="V12720" s="505"/>
      <c r="W12720" s="505"/>
    </row>
    <row r="12721" spans="19:23" ht="12">
      <c r="S12721" s="505"/>
      <c r="T12721" s="505"/>
      <c r="U12721" s="505"/>
      <c r="V12721" s="505"/>
      <c r="W12721" s="505"/>
    </row>
    <row r="12722" spans="19:23" ht="12">
      <c r="S12722" s="505"/>
      <c r="T12722" s="505"/>
      <c r="U12722" s="505"/>
      <c r="V12722" s="505"/>
      <c r="W12722" s="505"/>
    </row>
    <row r="12723" spans="19:23" ht="12">
      <c r="S12723" s="505"/>
      <c r="T12723" s="505"/>
      <c r="U12723" s="505"/>
      <c r="V12723" s="505"/>
      <c r="W12723" s="505"/>
    </row>
    <row r="12724" spans="19:23" ht="12">
      <c r="S12724" s="505"/>
      <c r="T12724" s="505"/>
      <c r="U12724" s="505"/>
      <c r="V12724" s="505"/>
      <c r="W12724" s="505"/>
    </row>
    <row r="12725" spans="19:23" ht="12">
      <c r="S12725" s="505"/>
      <c r="T12725" s="505"/>
      <c r="U12725" s="505"/>
      <c r="V12725" s="505"/>
      <c r="W12725" s="505"/>
    </row>
    <row r="12726" spans="19:23" ht="12">
      <c r="S12726" s="505"/>
      <c r="T12726" s="505"/>
      <c r="U12726" s="505"/>
      <c r="V12726" s="505"/>
      <c r="W12726" s="505"/>
    </row>
    <row r="12727" spans="19:23" ht="12">
      <c r="S12727" s="505"/>
      <c r="T12727" s="505"/>
      <c r="U12727" s="505"/>
      <c r="V12727" s="505"/>
      <c r="W12727" s="505"/>
    </row>
    <row r="12728" spans="19:23" ht="12">
      <c r="S12728" s="505"/>
      <c r="T12728" s="505"/>
      <c r="U12728" s="505"/>
      <c r="V12728" s="505"/>
      <c r="W12728" s="505"/>
    </row>
    <row r="12729" spans="19:23" ht="12">
      <c r="S12729" s="505"/>
      <c r="T12729" s="505"/>
      <c r="U12729" s="505"/>
      <c r="V12729" s="505"/>
      <c r="W12729" s="505"/>
    </row>
    <row r="12730" spans="19:23" ht="12">
      <c r="S12730" s="505"/>
      <c r="T12730" s="505"/>
      <c r="U12730" s="505"/>
      <c r="V12730" s="505"/>
      <c r="W12730" s="505"/>
    </row>
    <row r="12731" spans="19:23" ht="12">
      <c r="S12731" s="505"/>
      <c r="T12731" s="505"/>
      <c r="U12731" s="505"/>
      <c r="V12731" s="505"/>
      <c r="W12731" s="505"/>
    </row>
    <row r="12732" spans="19:23" ht="12">
      <c r="S12732" s="505"/>
      <c r="T12732" s="505"/>
      <c r="U12732" s="505"/>
      <c r="V12732" s="505"/>
      <c r="W12732" s="505"/>
    </row>
    <row r="12733" spans="19:23" ht="12">
      <c r="S12733" s="505"/>
      <c r="T12733" s="505"/>
      <c r="U12733" s="505"/>
      <c r="V12733" s="505"/>
      <c r="W12733" s="505"/>
    </row>
    <row r="12734" spans="19:23" ht="12">
      <c r="S12734" s="505"/>
      <c r="T12734" s="505"/>
      <c r="U12734" s="505"/>
      <c r="V12734" s="505"/>
      <c r="W12734" s="505"/>
    </row>
    <row r="12735" spans="19:23" ht="12">
      <c r="S12735" s="505"/>
      <c r="T12735" s="505"/>
      <c r="U12735" s="505"/>
      <c r="V12735" s="505"/>
      <c r="W12735" s="505"/>
    </row>
    <row r="12736" spans="19:23" ht="12">
      <c r="S12736" s="505"/>
      <c r="T12736" s="505"/>
      <c r="U12736" s="505"/>
      <c r="V12736" s="505"/>
      <c r="W12736" s="505"/>
    </row>
    <row r="12737" spans="19:23" ht="12">
      <c r="S12737" s="505"/>
      <c r="T12737" s="505"/>
      <c r="U12737" s="505"/>
      <c r="V12737" s="505"/>
      <c r="W12737" s="505"/>
    </row>
    <row r="12738" spans="19:23" ht="12">
      <c r="S12738" s="505"/>
      <c r="T12738" s="505"/>
      <c r="U12738" s="505"/>
      <c r="V12738" s="505"/>
      <c r="W12738" s="505"/>
    </row>
    <row r="12739" spans="19:23" ht="12">
      <c r="S12739" s="505"/>
      <c r="T12739" s="505"/>
      <c r="U12739" s="505"/>
      <c r="V12739" s="505"/>
      <c r="W12739" s="505"/>
    </row>
    <row r="12740" spans="19:23" ht="12">
      <c r="S12740" s="505"/>
      <c r="T12740" s="505"/>
      <c r="U12740" s="505"/>
      <c r="V12740" s="505"/>
      <c r="W12740" s="505"/>
    </row>
    <row r="12741" spans="19:23" ht="12">
      <c r="S12741" s="505"/>
      <c r="T12741" s="505"/>
      <c r="U12741" s="505"/>
      <c r="V12741" s="505"/>
      <c r="W12741" s="505"/>
    </row>
    <row r="12742" spans="19:23" ht="12">
      <c r="S12742" s="505"/>
      <c r="T12742" s="505"/>
      <c r="U12742" s="505"/>
      <c r="V12742" s="505"/>
      <c r="W12742" s="505"/>
    </row>
    <row r="12743" spans="19:23" ht="12">
      <c r="S12743" s="505"/>
      <c r="T12743" s="505"/>
      <c r="U12743" s="505"/>
      <c r="V12743" s="505"/>
      <c r="W12743" s="505"/>
    </row>
    <row r="12744" spans="19:23" ht="12">
      <c r="S12744" s="505"/>
      <c r="T12744" s="505"/>
      <c r="U12744" s="505"/>
      <c r="V12744" s="505"/>
      <c r="W12744" s="505"/>
    </row>
    <row r="12745" spans="19:23" ht="12">
      <c r="S12745" s="505"/>
      <c r="T12745" s="505"/>
      <c r="U12745" s="505"/>
      <c r="V12745" s="505"/>
      <c r="W12745" s="505"/>
    </row>
    <row r="12746" spans="19:23" ht="12">
      <c r="S12746" s="505"/>
      <c r="T12746" s="505"/>
      <c r="U12746" s="505"/>
      <c r="V12746" s="505"/>
      <c r="W12746" s="505"/>
    </row>
    <row r="12747" spans="19:23" ht="12">
      <c r="S12747" s="505"/>
      <c r="T12747" s="505"/>
      <c r="U12747" s="505"/>
      <c r="V12747" s="505"/>
      <c r="W12747" s="505"/>
    </row>
    <row r="12748" spans="19:23" ht="12">
      <c r="S12748" s="505"/>
      <c r="T12748" s="505"/>
      <c r="U12748" s="505"/>
      <c r="V12748" s="505"/>
      <c r="W12748" s="505"/>
    </row>
    <row r="12749" spans="19:23" ht="12">
      <c r="S12749" s="505"/>
      <c r="T12749" s="505"/>
      <c r="U12749" s="505"/>
      <c r="V12749" s="505"/>
      <c r="W12749" s="505"/>
    </row>
    <row r="12750" spans="19:23" ht="12">
      <c r="S12750" s="505"/>
      <c r="T12750" s="505"/>
      <c r="U12750" s="505"/>
      <c r="V12750" s="505"/>
      <c r="W12750" s="505"/>
    </row>
    <row r="12751" spans="19:23" ht="12">
      <c r="S12751" s="505"/>
      <c r="T12751" s="505"/>
      <c r="U12751" s="505"/>
      <c r="V12751" s="505"/>
      <c r="W12751" s="505"/>
    </row>
    <row r="12752" spans="19:23" ht="12">
      <c r="S12752" s="505"/>
      <c r="T12752" s="505"/>
      <c r="U12752" s="505"/>
      <c r="V12752" s="505"/>
      <c r="W12752" s="505"/>
    </row>
    <row r="12753" spans="19:23" ht="12">
      <c r="S12753" s="505"/>
      <c r="T12753" s="505"/>
      <c r="U12753" s="505"/>
      <c r="V12753" s="505"/>
      <c r="W12753" s="505"/>
    </row>
    <row r="12754" spans="19:23" ht="12">
      <c r="S12754" s="505"/>
      <c r="T12754" s="505"/>
      <c r="U12754" s="505"/>
      <c r="V12754" s="505"/>
      <c r="W12754" s="505"/>
    </row>
    <row r="12755" spans="19:23" ht="12">
      <c r="S12755" s="505"/>
      <c r="T12755" s="505"/>
      <c r="U12755" s="505"/>
      <c r="V12755" s="505"/>
      <c r="W12755" s="505"/>
    </row>
    <row r="12756" spans="19:23" ht="12">
      <c r="S12756" s="505"/>
      <c r="T12756" s="505"/>
      <c r="U12756" s="505"/>
      <c r="V12756" s="505"/>
      <c r="W12756" s="505"/>
    </row>
    <row r="12757" spans="19:23" ht="12">
      <c r="S12757" s="505"/>
      <c r="T12757" s="505"/>
      <c r="U12757" s="505"/>
      <c r="V12757" s="505"/>
      <c r="W12757" s="505"/>
    </row>
    <row r="12758" spans="19:23" ht="12">
      <c r="S12758" s="505"/>
      <c r="T12758" s="505"/>
      <c r="U12758" s="505"/>
      <c r="V12758" s="505"/>
      <c r="W12758" s="505"/>
    </row>
    <row r="12759" spans="19:23" ht="12">
      <c r="S12759" s="505"/>
      <c r="T12759" s="505"/>
      <c r="U12759" s="505"/>
      <c r="V12759" s="505"/>
      <c r="W12759" s="505"/>
    </row>
    <row r="12760" spans="19:23" ht="12">
      <c r="S12760" s="505"/>
      <c r="T12760" s="505"/>
      <c r="U12760" s="505"/>
      <c r="V12760" s="505"/>
      <c r="W12760" s="505"/>
    </row>
    <row r="12761" spans="19:23" ht="12">
      <c r="S12761" s="505"/>
      <c r="T12761" s="505"/>
      <c r="U12761" s="505"/>
      <c r="V12761" s="505"/>
      <c r="W12761" s="505"/>
    </row>
    <row r="12762" spans="19:23" ht="12">
      <c r="S12762" s="505"/>
      <c r="T12762" s="505"/>
      <c r="U12762" s="505"/>
      <c r="V12762" s="505"/>
      <c r="W12762" s="505"/>
    </row>
    <row r="12763" spans="19:23" ht="12">
      <c r="S12763" s="505"/>
      <c r="T12763" s="505"/>
      <c r="U12763" s="505"/>
      <c r="V12763" s="505"/>
      <c r="W12763" s="505"/>
    </row>
    <row r="12764" spans="19:23" ht="12">
      <c r="S12764" s="505"/>
      <c r="T12764" s="505"/>
      <c r="U12764" s="505"/>
      <c r="V12764" s="505"/>
      <c r="W12764" s="505"/>
    </row>
    <row r="12765" spans="19:23" ht="12">
      <c r="S12765" s="505"/>
      <c r="T12765" s="505"/>
      <c r="U12765" s="505"/>
      <c r="V12765" s="505"/>
      <c r="W12765" s="505"/>
    </row>
    <row r="12766" spans="19:23" ht="12">
      <c r="S12766" s="505"/>
      <c r="T12766" s="505"/>
      <c r="U12766" s="505"/>
      <c r="V12766" s="505"/>
      <c r="W12766" s="505"/>
    </row>
    <row r="12767" spans="19:23" ht="12">
      <c r="S12767" s="505"/>
      <c r="T12767" s="505"/>
      <c r="U12767" s="505"/>
      <c r="V12767" s="505"/>
      <c r="W12767" s="505"/>
    </row>
    <row r="12768" spans="19:23" ht="12">
      <c r="S12768" s="505"/>
      <c r="T12768" s="505"/>
      <c r="U12768" s="505"/>
      <c r="V12768" s="505"/>
      <c r="W12768" s="505"/>
    </row>
    <row r="12769" spans="19:23" ht="12">
      <c r="S12769" s="505"/>
      <c r="T12769" s="505"/>
      <c r="U12769" s="505"/>
      <c r="V12769" s="505"/>
      <c r="W12769" s="505"/>
    </row>
    <row r="12770" spans="19:23" ht="12">
      <c r="S12770" s="505"/>
      <c r="T12770" s="505"/>
      <c r="U12770" s="505"/>
      <c r="V12770" s="505"/>
      <c r="W12770" s="505"/>
    </row>
    <row r="12771" spans="19:23" ht="12">
      <c r="S12771" s="505"/>
      <c r="T12771" s="505"/>
      <c r="U12771" s="505"/>
      <c r="V12771" s="505"/>
      <c r="W12771" s="505"/>
    </row>
    <row r="12772" spans="19:23" ht="12">
      <c r="S12772" s="505"/>
      <c r="T12772" s="505"/>
      <c r="U12772" s="505"/>
      <c r="V12772" s="505"/>
      <c r="W12772" s="505"/>
    </row>
    <row r="12773" spans="19:23" ht="12">
      <c r="S12773" s="505"/>
      <c r="T12773" s="505"/>
      <c r="U12773" s="505"/>
      <c r="V12773" s="505"/>
      <c r="W12773" s="505"/>
    </row>
    <row r="12774" spans="19:23" ht="12">
      <c r="S12774" s="505"/>
      <c r="T12774" s="505"/>
      <c r="U12774" s="505"/>
      <c r="V12774" s="505"/>
      <c r="W12774" s="505"/>
    </row>
    <row r="12775" spans="19:23" ht="12">
      <c r="S12775" s="505"/>
      <c r="T12775" s="505"/>
      <c r="U12775" s="505"/>
      <c r="V12775" s="505"/>
      <c r="W12775" s="505"/>
    </row>
    <row r="12776" spans="19:23" ht="12">
      <c r="S12776" s="505"/>
      <c r="T12776" s="505"/>
      <c r="U12776" s="505"/>
      <c r="V12776" s="505"/>
      <c r="W12776" s="505"/>
    </row>
    <row r="12777" spans="19:23" ht="12">
      <c r="S12777" s="505"/>
      <c r="T12777" s="505"/>
      <c r="U12777" s="505"/>
      <c r="V12777" s="505"/>
      <c r="W12777" s="505"/>
    </row>
    <row r="12778" spans="19:23" ht="12">
      <c r="S12778" s="505"/>
      <c r="T12778" s="505"/>
      <c r="U12778" s="505"/>
      <c r="V12778" s="505"/>
      <c r="W12778" s="505"/>
    </row>
    <row r="12779" spans="19:23" ht="12">
      <c r="S12779" s="505"/>
      <c r="T12779" s="505"/>
      <c r="U12779" s="505"/>
      <c r="V12779" s="505"/>
      <c r="W12779" s="505"/>
    </row>
    <row r="12780" spans="19:23" ht="12">
      <c r="S12780" s="505"/>
      <c r="T12780" s="505"/>
      <c r="U12780" s="505"/>
      <c r="V12780" s="505"/>
      <c r="W12780" s="505"/>
    </row>
    <row r="12781" spans="19:23" ht="12">
      <c r="S12781" s="505"/>
      <c r="T12781" s="505"/>
      <c r="U12781" s="505"/>
      <c r="V12781" s="505"/>
      <c r="W12781" s="505"/>
    </row>
    <row r="12782" spans="19:23" ht="12">
      <c r="S12782" s="505"/>
      <c r="T12782" s="505"/>
      <c r="U12782" s="505"/>
      <c r="V12782" s="505"/>
      <c r="W12782" s="505"/>
    </row>
    <row r="12783" spans="19:23" ht="12">
      <c r="S12783" s="505"/>
      <c r="T12783" s="505"/>
      <c r="U12783" s="505"/>
      <c r="V12783" s="505"/>
      <c r="W12783" s="505"/>
    </row>
    <row r="12784" spans="19:23" ht="12">
      <c r="S12784" s="505"/>
      <c r="T12784" s="505"/>
      <c r="U12784" s="505"/>
      <c r="V12784" s="505"/>
      <c r="W12784" s="505"/>
    </row>
    <row r="12785" spans="19:23" ht="12">
      <c r="S12785" s="505"/>
      <c r="T12785" s="505"/>
      <c r="U12785" s="505"/>
      <c r="V12785" s="505"/>
      <c r="W12785" s="505"/>
    </row>
    <row r="12786" spans="19:23" ht="12">
      <c r="S12786" s="505"/>
      <c r="T12786" s="505"/>
      <c r="U12786" s="505"/>
      <c r="V12786" s="505"/>
      <c r="W12786" s="505"/>
    </row>
    <row r="12787" spans="19:23" ht="12">
      <c r="S12787" s="505"/>
      <c r="T12787" s="505"/>
      <c r="U12787" s="505"/>
      <c r="V12787" s="505"/>
      <c r="W12787" s="505"/>
    </row>
    <row r="12788" spans="19:23" ht="12">
      <c r="S12788" s="505"/>
      <c r="T12788" s="505"/>
      <c r="U12788" s="505"/>
      <c r="V12788" s="505"/>
      <c r="W12788" s="505"/>
    </row>
    <row r="12789" spans="19:23" ht="12">
      <c r="S12789" s="505"/>
      <c r="T12789" s="505"/>
      <c r="U12789" s="505"/>
      <c r="V12789" s="505"/>
      <c r="W12789" s="505"/>
    </row>
    <row r="12790" spans="19:23" ht="12">
      <c r="S12790" s="505"/>
      <c r="T12790" s="505"/>
      <c r="U12790" s="505"/>
      <c r="V12790" s="505"/>
      <c r="W12790" s="505"/>
    </row>
    <row r="12791" spans="19:23" ht="12">
      <c r="S12791" s="505"/>
      <c r="T12791" s="505"/>
      <c r="U12791" s="505"/>
      <c r="V12791" s="505"/>
      <c r="W12791" s="505"/>
    </row>
    <row r="12792" spans="19:23" ht="12">
      <c r="S12792" s="505"/>
      <c r="T12792" s="505"/>
      <c r="U12792" s="505"/>
      <c r="V12792" s="505"/>
      <c r="W12792" s="505"/>
    </row>
    <row r="12793" spans="19:23" ht="12">
      <c r="S12793" s="505"/>
      <c r="T12793" s="505"/>
      <c r="U12793" s="505"/>
      <c r="V12793" s="505"/>
      <c r="W12793" s="505"/>
    </row>
    <row r="12794" spans="19:23" ht="12">
      <c r="S12794" s="505"/>
      <c r="T12794" s="505"/>
      <c r="U12794" s="505"/>
      <c r="V12794" s="505"/>
      <c r="W12794" s="505"/>
    </row>
    <row r="12795" spans="19:23" ht="12">
      <c r="S12795" s="505"/>
      <c r="T12795" s="505"/>
      <c r="U12795" s="505"/>
      <c r="V12795" s="505"/>
      <c r="W12795" s="505"/>
    </row>
    <row r="12796" spans="19:23" ht="12">
      <c r="S12796" s="505"/>
      <c r="T12796" s="505"/>
      <c r="U12796" s="505"/>
      <c r="V12796" s="505"/>
      <c r="W12796" s="505"/>
    </row>
    <row r="12797" spans="19:23" ht="12">
      <c r="S12797" s="505"/>
      <c r="T12797" s="505"/>
      <c r="U12797" s="505"/>
      <c r="V12797" s="505"/>
      <c r="W12797" s="505"/>
    </row>
    <row r="12798" spans="19:23" ht="12">
      <c r="S12798" s="505"/>
      <c r="T12798" s="505"/>
      <c r="U12798" s="505"/>
      <c r="V12798" s="505"/>
      <c r="W12798" s="505"/>
    </row>
    <row r="12799" spans="19:23" ht="12">
      <c r="S12799" s="505"/>
      <c r="T12799" s="505"/>
      <c r="U12799" s="505"/>
      <c r="V12799" s="505"/>
      <c r="W12799" s="505"/>
    </row>
    <row r="12800" spans="19:23" ht="12">
      <c r="S12800" s="505"/>
      <c r="T12800" s="505"/>
      <c r="U12800" s="505"/>
      <c r="V12800" s="505"/>
      <c r="W12800" s="505"/>
    </row>
    <row r="12801" spans="19:23" ht="12">
      <c r="S12801" s="505"/>
      <c r="T12801" s="505"/>
      <c r="U12801" s="505"/>
      <c r="V12801" s="505"/>
      <c r="W12801" s="505"/>
    </row>
    <row r="12802" spans="19:23" ht="12">
      <c r="S12802" s="505"/>
      <c r="T12802" s="505"/>
      <c r="U12802" s="505"/>
      <c r="V12802" s="505"/>
      <c r="W12802" s="505"/>
    </row>
    <row r="12803" spans="19:23" ht="12">
      <c r="S12803" s="505"/>
      <c r="T12803" s="505"/>
      <c r="U12803" s="505"/>
      <c r="V12803" s="505"/>
      <c r="W12803" s="505"/>
    </row>
    <row r="12804" spans="19:23" ht="12">
      <c r="S12804" s="505"/>
      <c r="T12804" s="505"/>
      <c r="U12804" s="505"/>
      <c r="V12804" s="505"/>
      <c r="W12804" s="505"/>
    </row>
    <row r="12805" spans="19:23" ht="12">
      <c r="S12805" s="505"/>
      <c r="T12805" s="505"/>
      <c r="U12805" s="505"/>
      <c r="V12805" s="505"/>
      <c r="W12805" s="505"/>
    </row>
    <row r="12806" spans="19:23" ht="12">
      <c r="S12806" s="505"/>
      <c r="T12806" s="505"/>
      <c r="U12806" s="505"/>
      <c r="V12806" s="505"/>
      <c r="W12806" s="505"/>
    </row>
    <row r="12807" spans="19:23" ht="12">
      <c r="S12807" s="505"/>
      <c r="T12807" s="505"/>
      <c r="U12807" s="505"/>
      <c r="V12807" s="505"/>
      <c r="W12807" s="505"/>
    </row>
    <row r="12808" spans="19:23" ht="12">
      <c r="S12808" s="505"/>
      <c r="T12808" s="505"/>
      <c r="U12808" s="505"/>
      <c r="V12808" s="505"/>
      <c r="W12808" s="505"/>
    </row>
    <row r="12809" spans="19:23" ht="12">
      <c r="S12809" s="505"/>
      <c r="T12809" s="505"/>
      <c r="U12809" s="505"/>
      <c r="V12809" s="505"/>
      <c r="W12809" s="505"/>
    </row>
    <row r="12810" spans="19:23" ht="12">
      <c r="S12810" s="505"/>
      <c r="T12810" s="505"/>
      <c r="U12810" s="505"/>
      <c r="V12810" s="505"/>
      <c r="W12810" s="505"/>
    </row>
    <row r="12811" spans="19:23" ht="12">
      <c r="S12811" s="505"/>
      <c r="T12811" s="505"/>
      <c r="U12811" s="505"/>
      <c r="V12811" s="505"/>
      <c r="W12811" s="505"/>
    </row>
    <row r="12812" spans="19:23" ht="12">
      <c r="S12812" s="505"/>
      <c r="T12812" s="505"/>
      <c r="U12812" s="505"/>
      <c r="V12812" s="505"/>
      <c r="W12812" s="505"/>
    </row>
    <row r="12813" spans="19:23" ht="12">
      <c r="S12813" s="505"/>
      <c r="T12813" s="505"/>
      <c r="U12813" s="505"/>
      <c r="V12813" s="505"/>
      <c r="W12813" s="505"/>
    </row>
    <row r="12814" spans="19:23" ht="12">
      <c r="S12814" s="505"/>
      <c r="T12814" s="505"/>
      <c r="U12814" s="505"/>
      <c r="V12814" s="505"/>
      <c r="W12814" s="505"/>
    </row>
    <row r="12815" spans="19:23" ht="12">
      <c r="S12815" s="505"/>
      <c r="T12815" s="505"/>
      <c r="U12815" s="505"/>
      <c r="V12815" s="505"/>
      <c r="W12815" s="505"/>
    </row>
    <row r="12816" spans="19:23" ht="12">
      <c r="S12816" s="505"/>
      <c r="T12816" s="505"/>
      <c r="U12816" s="505"/>
      <c r="V12816" s="505"/>
      <c r="W12816" s="505"/>
    </row>
    <row r="12817" spans="19:23" ht="12">
      <c r="S12817" s="505"/>
      <c r="T12817" s="505"/>
      <c r="U12817" s="505"/>
      <c r="V12817" s="505"/>
      <c r="W12817" s="505"/>
    </row>
    <row r="12818" spans="19:23" ht="12">
      <c r="S12818" s="505"/>
      <c r="T12818" s="505"/>
      <c r="U12818" s="505"/>
      <c r="V12818" s="505"/>
      <c r="W12818" s="505"/>
    </row>
    <row r="12819" spans="19:23" ht="12">
      <c r="S12819" s="505"/>
      <c r="T12819" s="505"/>
      <c r="U12819" s="505"/>
      <c r="V12819" s="505"/>
      <c r="W12819" s="505"/>
    </row>
    <row r="12820" spans="19:23" ht="12">
      <c r="S12820" s="505"/>
      <c r="T12820" s="505"/>
      <c r="U12820" s="505"/>
      <c r="V12820" s="505"/>
      <c r="W12820" s="505"/>
    </row>
    <row r="12821" spans="19:23" ht="12">
      <c r="S12821" s="505"/>
      <c r="T12821" s="505"/>
      <c r="U12821" s="505"/>
      <c r="V12821" s="505"/>
      <c r="W12821" s="505"/>
    </row>
    <row r="12822" spans="19:23" ht="12">
      <c r="S12822" s="505"/>
      <c r="T12822" s="505"/>
      <c r="U12822" s="505"/>
      <c r="V12822" s="505"/>
      <c r="W12822" s="505"/>
    </row>
    <row r="12823" spans="19:23" ht="12">
      <c r="S12823" s="505"/>
      <c r="T12823" s="505"/>
      <c r="U12823" s="505"/>
      <c r="V12823" s="505"/>
      <c r="W12823" s="505"/>
    </row>
    <row r="12824" spans="19:23" ht="12">
      <c r="S12824" s="505"/>
      <c r="T12824" s="505"/>
      <c r="U12824" s="505"/>
      <c r="V12824" s="505"/>
      <c r="W12824" s="505"/>
    </row>
    <row r="12825" spans="19:23" ht="12">
      <c r="S12825" s="505"/>
      <c r="T12825" s="505"/>
      <c r="U12825" s="505"/>
      <c r="V12825" s="505"/>
      <c r="W12825" s="505"/>
    </row>
    <row r="12826" spans="19:23" ht="12">
      <c r="S12826" s="505"/>
      <c r="T12826" s="505"/>
      <c r="U12826" s="505"/>
      <c r="V12826" s="505"/>
      <c r="W12826" s="505"/>
    </row>
    <row r="12827" spans="19:23" ht="12">
      <c r="S12827" s="505"/>
      <c r="T12827" s="505"/>
      <c r="U12827" s="505"/>
      <c r="V12827" s="505"/>
      <c r="W12827" s="505"/>
    </row>
    <row r="12828" spans="19:23" ht="12">
      <c r="S12828" s="505"/>
      <c r="T12828" s="505"/>
      <c r="U12828" s="505"/>
      <c r="V12828" s="505"/>
      <c r="W12828" s="505"/>
    </row>
    <row r="12829" spans="19:23" ht="12">
      <c r="S12829" s="505"/>
      <c r="T12829" s="505"/>
      <c r="U12829" s="505"/>
      <c r="V12829" s="505"/>
      <c r="W12829" s="505"/>
    </row>
    <row r="12830" spans="19:23" ht="12">
      <c r="S12830" s="505"/>
      <c r="T12830" s="505"/>
      <c r="U12830" s="505"/>
      <c r="V12830" s="505"/>
      <c r="W12830" s="505"/>
    </row>
    <row r="12831" spans="19:23" ht="12">
      <c r="S12831" s="505"/>
      <c r="T12831" s="505"/>
      <c r="U12831" s="505"/>
      <c r="V12831" s="505"/>
      <c r="W12831" s="505"/>
    </row>
    <row r="12832" spans="19:23" ht="12">
      <c r="S12832" s="505"/>
      <c r="T12832" s="505"/>
      <c r="U12832" s="505"/>
      <c r="V12832" s="505"/>
      <c r="W12832" s="505"/>
    </row>
    <row r="12833" spans="19:23" ht="12">
      <c r="S12833" s="505"/>
      <c r="T12833" s="505"/>
      <c r="U12833" s="505"/>
      <c r="V12833" s="505"/>
      <c r="W12833" s="505"/>
    </row>
    <row r="12834" spans="19:23" ht="12">
      <c r="S12834" s="505"/>
      <c r="T12834" s="505"/>
      <c r="U12834" s="505"/>
      <c r="V12834" s="505"/>
      <c r="W12834" s="505"/>
    </row>
    <row r="12835" spans="19:23" ht="12">
      <c r="S12835" s="505"/>
      <c r="T12835" s="505"/>
      <c r="U12835" s="505"/>
      <c r="V12835" s="505"/>
      <c r="W12835" s="505"/>
    </row>
    <row r="12836" spans="19:23" ht="12">
      <c r="S12836" s="505"/>
      <c r="T12836" s="505"/>
      <c r="U12836" s="505"/>
      <c r="V12836" s="505"/>
      <c r="W12836" s="505"/>
    </row>
    <row r="12837" spans="19:23" ht="12">
      <c r="S12837" s="505"/>
      <c r="T12837" s="505"/>
      <c r="U12837" s="505"/>
      <c r="V12837" s="505"/>
      <c r="W12837" s="505"/>
    </row>
    <row r="12838" spans="19:23" ht="12">
      <c r="S12838" s="505"/>
      <c r="T12838" s="505"/>
      <c r="U12838" s="505"/>
      <c r="V12838" s="505"/>
      <c r="W12838" s="505"/>
    </row>
    <row r="12839" spans="19:23" ht="12">
      <c r="S12839" s="505"/>
      <c r="T12839" s="505"/>
      <c r="U12839" s="505"/>
      <c r="V12839" s="505"/>
      <c r="W12839" s="505"/>
    </row>
    <row r="12840" spans="19:23" ht="12">
      <c r="S12840" s="505"/>
      <c r="T12840" s="505"/>
      <c r="U12840" s="505"/>
      <c r="V12840" s="505"/>
      <c r="W12840" s="505"/>
    </row>
    <row r="12841" spans="19:23" ht="12">
      <c r="S12841" s="505"/>
      <c r="T12841" s="505"/>
      <c r="U12841" s="505"/>
      <c r="V12841" s="505"/>
      <c r="W12841" s="505"/>
    </row>
    <row r="12842" spans="19:23" ht="12">
      <c r="S12842" s="505"/>
      <c r="T12842" s="505"/>
      <c r="U12842" s="505"/>
      <c r="V12842" s="505"/>
      <c r="W12842" s="505"/>
    </row>
    <row r="12843" spans="19:23" ht="12">
      <c r="S12843" s="505"/>
      <c r="T12843" s="505"/>
      <c r="U12843" s="505"/>
      <c r="V12843" s="505"/>
      <c r="W12843" s="505"/>
    </row>
    <row r="12844" spans="19:23" ht="12">
      <c r="S12844" s="505"/>
      <c r="T12844" s="505"/>
      <c r="U12844" s="505"/>
      <c r="V12844" s="505"/>
      <c r="W12844" s="505"/>
    </row>
    <row r="12845" spans="19:23" ht="12">
      <c r="S12845" s="505"/>
      <c r="T12845" s="505"/>
      <c r="U12845" s="505"/>
      <c r="V12845" s="505"/>
      <c r="W12845" s="505"/>
    </row>
    <row r="12846" spans="19:23" ht="12">
      <c r="S12846" s="505"/>
      <c r="T12846" s="505"/>
      <c r="U12846" s="505"/>
      <c r="V12846" s="505"/>
      <c r="W12846" s="505"/>
    </row>
    <row r="12847" spans="19:23" ht="12">
      <c r="S12847" s="505"/>
      <c r="T12847" s="505"/>
      <c r="U12847" s="505"/>
      <c r="V12847" s="505"/>
      <c r="W12847" s="505"/>
    </row>
    <row r="12848" spans="19:23" ht="12">
      <c r="S12848" s="505"/>
      <c r="T12848" s="505"/>
      <c r="U12848" s="505"/>
      <c r="V12848" s="505"/>
      <c r="W12848" s="505"/>
    </row>
    <row r="12849" spans="19:23" ht="12">
      <c r="S12849" s="505"/>
      <c r="T12849" s="505"/>
      <c r="U12849" s="505"/>
      <c r="V12849" s="505"/>
      <c r="W12849" s="505"/>
    </row>
    <row r="12850" spans="19:23" ht="12">
      <c r="S12850" s="505"/>
      <c r="T12850" s="505"/>
      <c r="U12850" s="505"/>
      <c r="V12850" s="505"/>
      <c r="W12850" s="505"/>
    </row>
    <row r="12851" spans="19:23" ht="12">
      <c r="S12851" s="505"/>
      <c r="T12851" s="505"/>
      <c r="U12851" s="505"/>
      <c r="V12851" s="505"/>
      <c r="W12851" s="505"/>
    </row>
    <row r="12852" spans="19:23" ht="12">
      <c r="S12852" s="505"/>
      <c r="T12852" s="505"/>
      <c r="U12852" s="505"/>
      <c r="V12852" s="505"/>
      <c r="W12852" s="505"/>
    </row>
    <row r="12853" spans="19:23" ht="12">
      <c r="S12853" s="505"/>
      <c r="T12853" s="505"/>
      <c r="U12853" s="505"/>
      <c r="V12853" s="505"/>
      <c r="W12853" s="505"/>
    </row>
    <row r="12854" spans="19:23" ht="12">
      <c r="S12854" s="505"/>
      <c r="T12854" s="505"/>
      <c r="U12854" s="505"/>
      <c r="V12854" s="505"/>
      <c r="W12854" s="505"/>
    </row>
    <row r="12855" spans="19:23" ht="12">
      <c r="S12855" s="505"/>
      <c r="T12855" s="505"/>
      <c r="U12855" s="505"/>
      <c r="V12855" s="505"/>
      <c r="W12855" s="505"/>
    </row>
    <row r="12856" spans="19:23" ht="12">
      <c r="S12856" s="505"/>
      <c r="T12856" s="505"/>
      <c r="U12856" s="505"/>
      <c r="V12856" s="505"/>
      <c r="W12856" s="505"/>
    </row>
    <row r="12857" spans="19:23" ht="12">
      <c r="S12857" s="505"/>
      <c r="T12857" s="505"/>
      <c r="U12857" s="505"/>
      <c r="V12857" s="505"/>
      <c r="W12857" s="505"/>
    </row>
    <row r="12858" spans="19:23" ht="12">
      <c r="S12858" s="505"/>
      <c r="T12858" s="505"/>
      <c r="U12858" s="505"/>
      <c r="V12858" s="505"/>
      <c r="W12858" s="505"/>
    </row>
    <row r="12859" spans="19:23" ht="12">
      <c r="S12859" s="505"/>
      <c r="T12859" s="505"/>
      <c r="U12859" s="505"/>
      <c r="V12859" s="505"/>
      <c r="W12859" s="505"/>
    </row>
    <row r="12860" spans="19:23" ht="12">
      <c r="S12860" s="505"/>
      <c r="T12860" s="505"/>
      <c r="U12860" s="505"/>
      <c r="V12860" s="505"/>
      <c r="W12860" s="505"/>
    </row>
    <row r="12861" spans="19:23" ht="12">
      <c r="S12861" s="505"/>
      <c r="T12861" s="505"/>
      <c r="U12861" s="505"/>
      <c r="V12861" s="505"/>
      <c r="W12861" s="505"/>
    </row>
    <row r="12862" spans="19:23" ht="12">
      <c r="S12862" s="505"/>
      <c r="T12862" s="505"/>
      <c r="U12862" s="505"/>
      <c r="V12862" s="505"/>
      <c r="W12862" s="505"/>
    </row>
    <row r="12863" spans="19:23" ht="12">
      <c r="S12863" s="505"/>
      <c r="T12863" s="505"/>
      <c r="U12863" s="505"/>
      <c r="V12863" s="505"/>
      <c r="W12863" s="505"/>
    </row>
    <row r="12864" spans="19:23" ht="12">
      <c r="S12864" s="505"/>
      <c r="T12864" s="505"/>
      <c r="U12864" s="505"/>
      <c r="V12864" s="505"/>
      <c r="W12864" s="505"/>
    </row>
    <row r="12865" spans="19:23" ht="12">
      <c r="S12865" s="505"/>
      <c r="T12865" s="505"/>
      <c r="U12865" s="505"/>
      <c r="V12865" s="505"/>
      <c r="W12865" s="505"/>
    </row>
    <row r="12866" spans="19:23" ht="12">
      <c r="S12866" s="505"/>
      <c r="T12866" s="505"/>
      <c r="U12866" s="505"/>
      <c r="V12866" s="505"/>
      <c r="W12866" s="505"/>
    </row>
    <row r="12867" spans="19:23" ht="12">
      <c r="S12867" s="505"/>
      <c r="T12867" s="505"/>
      <c r="U12867" s="505"/>
      <c r="V12867" s="505"/>
      <c r="W12867" s="505"/>
    </row>
    <row r="12868" spans="19:23" ht="12">
      <c r="S12868" s="505"/>
      <c r="T12868" s="505"/>
      <c r="U12868" s="505"/>
      <c r="V12868" s="505"/>
      <c r="W12868" s="505"/>
    </row>
    <row r="12869" spans="19:23" ht="12">
      <c r="S12869" s="505"/>
      <c r="T12869" s="505"/>
      <c r="U12869" s="505"/>
      <c r="V12869" s="505"/>
      <c r="W12869" s="505"/>
    </row>
    <row r="12870" spans="19:23" ht="12">
      <c r="S12870" s="505"/>
      <c r="T12870" s="505"/>
      <c r="U12870" s="505"/>
      <c r="V12870" s="505"/>
      <c r="W12870" s="505"/>
    </row>
    <row r="12871" spans="19:23" ht="12">
      <c r="S12871" s="505"/>
      <c r="T12871" s="505"/>
      <c r="U12871" s="505"/>
      <c r="V12871" s="505"/>
      <c r="W12871" s="505"/>
    </row>
    <row r="12872" spans="19:23" ht="12">
      <c r="S12872" s="505"/>
      <c r="T12872" s="505"/>
      <c r="U12872" s="505"/>
      <c r="V12872" s="505"/>
      <c r="W12872" s="505"/>
    </row>
    <row r="12873" spans="19:23" ht="12">
      <c r="S12873" s="505"/>
      <c r="T12873" s="505"/>
      <c r="U12873" s="505"/>
      <c r="V12873" s="505"/>
      <c r="W12873" s="505"/>
    </row>
    <row r="12874" spans="19:23" ht="12">
      <c r="S12874" s="505"/>
      <c r="T12874" s="505"/>
      <c r="U12874" s="505"/>
      <c r="V12874" s="505"/>
      <c r="W12874" s="505"/>
    </row>
    <row r="12875" spans="19:23" ht="12">
      <c r="S12875" s="505"/>
      <c r="T12875" s="505"/>
      <c r="U12875" s="505"/>
      <c r="V12875" s="505"/>
      <c r="W12875" s="505"/>
    </row>
    <row r="12876" spans="19:23" ht="12">
      <c r="S12876" s="505"/>
      <c r="T12876" s="505"/>
      <c r="U12876" s="505"/>
      <c r="V12876" s="505"/>
      <c r="W12876" s="505"/>
    </row>
    <row r="12877" spans="19:23" ht="12">
      <c r="S12877" s="505"/>
      <c r="T12877" s="505"/>
      <c r="U12877" s="505"/>
      <c r="V12877" s="505"/>
      <c r="W12877" s="505"/>
    </row>
    <row r="12878" spans="19:23" ht="12">
      <c r="S12878" s="505"/>
      <c r="T12878" s="505"/>
      <c r="U12878" s="505"/>
      <c r="V12878" s="505"/>
      <c r="W12878" s="505"/>
    </row>
    <row r="12879" spans="19:23" ht="12">
      <c r="S12879" s="505"/>
      <c r="T12879" s="505"/>
      <c r="U12879" s="505"/>
      <c r="V12879" s="505"/>
      <c r="W12879" s="505"/>
    </row>
    <row r="12880" spans="19:23" ht="12">
      <c r="S12880" s="505"/>
      <c r="T12880" s="505"/>
      <c r="U12880" s="505"/>
      <c r="V12880" s="505"/>
      <c r="W12880" s="505"/>
    </row>
    <row r="12881" spans="19:23" ht="12">
      <c r="S12881" s="505"/>
      <c r="T12881" s="505"/>
      <c r="U12881" s="505"/>
      <c r="V12881" s="505"/>
      <c r="W12881" s="505"/>
    </row>
    <row r="12882" spans="19:23" ht="12">
      <c r="S12882" s="505"/>
      <c r="T12882" s="505"/>
      <c r="U12882" s="505"/>
      <c r="V12882" s="505"/>
      <c r="W12882" s="505"/>
    </row>
    <row r="12883" spans="19:23" ht="12">
      <c r="S12883" s="505"/>
      <c r="T12883" s="505"/>
      <c r="U12883" s="505"/>
      <c r="V12883" s="505"/>
      <c r="W12883" s="505"/>
    </row>
    <row r="12884" spans="19:23" ht="12">
      <c r="S12884" s="505"/>
      <c r="T12884" s="505"/>
      <c r="U12884" s="505"/>
      <c r="V12884" s="505"/>
      <c r="W12884" s="505"/>
    </row>
    <row r="12885" spans="19:23" ht="12">
      <c r="S12885" s="505"/>
      <c r="T12885" s="505"/>
      <c r="U12885" s="505"/>
      <c r="V12885" s="505"/>
      <c r="W12885" s="505"/>
    </row>
    <row r="12886" spans="19:23" ht="12">
      <c r="S12886" s="505"/>
      <c r="T12886" s="505"/>
      <c r="U12886" s="505"/>
      <c r="V12886" s="505"/>
      <c r="W12886" s="505"/>
    </row>
    <row r="12887" spans="19:23" ht="12">
      <c r="S12887" s="505"/>
      <c r="T12887" s="505"/>
      <c r="U12887" s="505"/>
      <c r="V12887" s="505"/>
      <c r="W12887" s="505"/>
    </row>
    <row r="12888" spans="19:23" ht="12">
      <c r="S12888" s="505"/>
      <c r="T12888" s="505"/>
      <c r="U12888" s="505"/>
      <c r="V12888" s="505"/>
      <c r="W12888" s="505"/>
    </row>
    <row r="12889" spans="19:23" ht="12">
      <c r="S12889" s="505"/>
      <c r="T12889" s="505"/>
      <c r="U12889" s="505"/>
      <c r="V12889" s="505"/>
      <c r="W12889" s="505"/>
    </row>
    <row r="12890" spans="19:23" ht="12">
      <c r="S12890" s="505"/>
      <c r="T12890" s="505"/>
      <c r="U12890" s="505"/>
      <c r="V12890" s="505"/>
      <c r="W12890" s="505"/>
    </row>
    <row r="12891" spans="19:23" ht="12">
      <c r="S12891" s="505"/>
      <c r="T12891" s="505"/>
      <c r="U12891" s="505"/>
      <c r="V12891" s="505"/>
      <c r="W12891" s="505"/>
    </row>
    <row r="12892" spans="19:23" ht="12">
      <c r="S12892" s="505"/>
      <c r="T12892" s="505"/>
      <c r="U12892" s="505"/>
      <c r="V12892" s="505"/>
      <c r="W12892" s="505"/>
    </row>
    <row r="12893" spans="19:23" ht="12">
      <c r="S12893" s="505"/>
      <c r="T12893" s="505"/>
      <c r="U12893" s="505"/>
      <c r="V12893" s="505"/>
      <c r="W12893" s="505"/>
    </row>
    <row r="12894" spans="19:23" ht="12">
      <c r="S12894" s="505"/>
      <c r="T12894" s="505"/>
      <c r="U12894" s="505"/>
      <c r="V12894" s="505"/>
      <c r="W12894" s="505"/>
    </row>
    <row r="12895" spans="19:23" ht="12">
      <c r="S12895" s="505"/>
      <c r="T12895" s="505"/>
      <c r="U12895" s="505"/>
      <c r="V12895" s="505"/>
      <c r="W12895" s="505"/>
    </row>
    <row r="12896" spans="19:23" ht="12">
      <c r="S12896" s="505"/>
      <c r="T12896" s="505"/>
      <c r="U12896" s="505"/>
      <c r="V12896" s="505"/>
      <c r="W12896" s="505"/>
    </row>
    <row r="12897" spans="19:23" ht="12">
      <c r="S12897" s="505"/>
      <c r="T12897" s="505"/>
      <c r="U12897" s="505"/>
      <c r="V12897" s="505"/>
      <c r="W12897" s="505"/>
    </row>
    <row r="12898" spans="19:23" ht="12">
      <c r="S12898" s="505"/>
      <c r="T12898" s="505"/>
      <c r="U12898" s="505"/>
      <c r="V12898" s="505"/>
      <c r="W12898" s="505"/>
    </row>
    <row r="12899" spans="19:23" ht="12">
      <c r="S12899" s="505"/>
      <c r="T12899" s="505"/>
      <c r="U12899" s="505"/>
      <c r="V12899" s="505"/>
      <c r="W12899" s="505"/>
    </row>
    <row r="12900" spans="19:23" ht="12">
      <c r="S12900" s="505"/>
      <c r="T12900" s="505"/>
      <c r="U12900" s="505"/>
      <c r="V12900" s="505"/>
      <c r="W12900" s="505"/>
    </row>
    <row r="12901" spans="19:23" ht="12">
      <c r="S12901" s="505"/>
      <c r="T12901" s="505"/>
      <c r="U12901" s="505"/>
      <c r="V12901" s="505"/>
      <c r="W12901" s="505"/>
    </row>
    <row r="12902" spans="19:23" ht="12">
      <c r="S12902" s="505"/>
      <c r="T12902" s="505"/>
      <c r="U12902" s="505"/>
      <c r="V12902" s="505"/>
      <c r="W12902" s="505"/>
    </row>
    <row r="12903" spans="19:23" ht="12">
      <c r="S12903" s="505"/>
      <c r="T12903" s="505"/>
      <c r="U12903" s="505"/>
      <c r="V12903" s="505"/>
      <c r="W12903" s="505"/>
    </row>
    <row r="12904" spans="19:23" ht="12">
      <c r="S12904" s="505"/>
      <c r="T12904" s="505"/>
      <c r="U12904" s="505"/>
      <c r="V12904" s="505"/>
      <c r="W12904" s="505"/>
    </row>
    <row r="12905" spans="19:23" ht="12">
      <c r="S12905" s="505"/>
      <c r="T12905" s="505"/>
      <c r="U12905" s="505"/>
      <c r="V12905" s="505"/>
      <c r="W12905" s="505"/>
    </row>
    <row r="12906" spans="19:23" ht="12">
      <c r="S12906" s="505"/>
      <c r="T12906" s="505"/>
      <c r="U12906" s="505"/>
      <c r="V12906" s="505"/>
      <c r="W12906" s="505"/>
    </row>
    <row r="12907" spans="19:23" ht="12">
      <c r="S12907" s="505"/>
      <c r="T12907" s="505"/>
      <c r="U12907" s="505"/>
      <c r="V12907" s="505"/>
      <c r="W12907" s="505"/>
    </row>
    <row r="12908" spans="19:23" ht="12">
      <c r="S12908" s="505"/>
      <c r="T12908" s="505"/>
      <c r="U12908" s="505"/>
      <c r="V12908" s="505"/>
      <c r="W12908" s="505"/>
    </row>
    <row r="12909" spans="19:23" ht="12">
      <c r="S12909" s="505"/>
      <c r="T12909" s="505"/>
      <c r="U12909" s="505"/>
      <c r="V12909" s="505"/>
      <c r="W12909" s="505"/>
    </row>
    <row r="12910" spans="19:23" ht="12">
      <c r="S12910" s="505"/>
      <c r="T12910" s="505"/>
      <c r="U12910" s="505"/>
      <c r="V12910" s="505"/>
      <c r="W12910" s="505"/>
    </row>
    <row r="12911" spans="19:23" ht="12">
      <c r="S12911" s="505"/>
      <c r="T12911" s="505"/>
      <c r="U12911" s="505"/>
      <c r="V12911" s="505"/>
      <c r="W12911" s="505"/>
    </row>
    <row r="12912" spans="19:23" ht="12">
      <c r="S12912" s="505"/>
      <c r="T12912" s="505"/>
      <c r="U12912" s="505"/>
      <c r="V12912" s="505"/>
      <c r="W12912" s="505"/>
    </row>
    <row r="12913" spans="19:23" ht="12">
      <c r="S12913" s="505"/>
      <c r="T12913" s="505"/>
      <c r="U12913" s="505"/>
      <c r="V12913" s="505"/>
      <c r="W12913" s="505"/>
    </row>
    <row r="12914" spans="19:23" ht="12">
      <c r="S12914" s="505"/>
      <c r="T12914" s="505"/>
      <c r="U12914" s="505"/>
      <c r="V12914" s="505"/>
      <c r="W12914" s="505"/>
    </row>
    <row r="12915" spans="19:23" ht="12">
      <c r="S12915" s="505"/>
      <c r="T12915" s="505"/>
      <c r="U12915" s="505"/>
      <c r="V12915" s="505"/>
      <c r="W12915" s="505"/>
    </row>
    <row r="12916" spans="19:23" ht="12">
      <c r="S12916" s="505"/>
      <c r="T12916" s="505"/>
      <c r="U12916" s="505"/>
      <c r="V12916" s="505"/>
      <c r="W12916" s="505"/>
    </row>
    <row r="12917" spans="19:23" ht="12">
      <c r="S12917" s="505"/>
      <c r="T12917" s="505"/>
      <c r="U12917" s="505"/>
      <c r="V12917" s="505"/>
      <c r="W12917" s="505"/>
    </row>
    <row r="12918" spans="19:23" ht="12">
      <c r="S12918" s="505"/>
      <c r="T12918" s="505"/>
      <c r="U12918" s="505"/>
      <c r="V12918" s="505"/>
      <c r="W12918" s="505"/>
    </row>
    <row r="12919" spans="19:23" ht="12">
      <c r="S12919" s="505"/>
      <c r="T12919" s="505"/>
      <c r="U12919" s="505"/>
      <c r="V12919" s="505"/>
      <c r="W12919" s="505"/>
    </row>
    <row r="12920" spans="19:23" ht="12">
      <c r="S12920" s="505"/>
      <c r="T12920" s="505"/>
      <c r="U12920" s="505"/>
      <c r="V12920" s="505"/>
      <c r="W12920" s="505"/>
    </row>
    <row r="12921" spans="19:23" ht="12">
      <c r="S12921" s="505"/>
      <c r="T12921" s="505"/>
      <c r="U12921" s="505"/>
      <c r="V12921" s="505"/>
      <c r="W12921" s="505"/>
    </row>
    <row r="12922" spans="19:23" ht="12">
      <c r="S12922" s="505"/>
      <c r="T12922" s="505"/>
      <c r="U12922" s="505"/>
      <c r="V12922" s="505"/>
      <c r="W12922" s="505"/>
    </row>
    <row r="12923" spans="19:23" ht="12">
      <c r="S12923" s="505"/>
      <c r="T12923" s="505"/>
      <c r="U12923" s="505"/>
      <c r="V12923" s="505"/>
      <c r="W12923" s="505"/>
    </row>
    <row r="12924" spans="19:23" ht="12">
      <c r="S12924" s="505"/>
      <c r="T12924" s="505"/>
      <c r="U12924" s="505"/>
      <c r="V12924" s="505"/>
      <c r="W12924" s="505"/>
    </row>
    <row r="12925" spans="19:23" ht="12">
      <c r="S12925" s="505"/>
      <c r="T12925" s="505"/>
      <c r="U12925" s="505"/>
      <c r="V12925" s="505"/>
      <c r="W12925" s="505"/>
    </row>
    <row r="12926" spans="19:23" ht="12">
      <c r="S12926" s="505"/>
      <c r="T12926" s="505"/>
      <c r="U12926" s="505"/>
      <c r="V12926" s="505"/>
      <c r="W12926" s="505"/>
    </row>
    <row r="12927" spans="19:23" ht="12">
      <c r="S12927" s="505"/>
      <c r="T12927" s="505"/>
      <c r="U12927" s="505"/>
      <c r="V12927" s="505"/>
      <c r="W12927" s="505"/>
    </row>
    <row r="12928" spans="19:23" ht="12">
      <c r="S12928" s="505"/>
      <c r="T12928" s="505"/>
      <c r="U12928" s="505"/>
      <c r="V12928" s="505"/>
      <c r="W12928" s="505"/>
    </row>
    <row r="12929" spans="19:23" ht="12">
      <c r="S12929" s="505"/>
      <c r="T12929" s="505"/>
      <c r="U12929" s="505"/>
      <c r="V12929" s="505"/>
      <c r="W12929" s="505"/>
    </row>
    <row r="12930" spans="19:23" ht="12">
      <c r="S12930" s="505"/>
      <c r="T12930" s="505"/>
      <c r="U12930" s="505"/>
      <c r="V12930" s="505"/>
      <c r="W12930" s="505"/>
    </row>
    <row r="12931" spans="19:23" ht="12">
      <c r="S12931" s="505"/>
      <c r="T12931" s="505"/>
      <c r="U12931" s="505"/>
      <c r="V12931" s="505"/>
      <c r="W12931" s="505"/>
    </row>
    <row r="12932" spans="19:23" ht="12">
      <c r="S12932" s="505"/>
      <c r="T12932" s="505"/>
      <c r="U12932" s="505"/>
      <c r="V12932" s="505"/>
      <c r="W12932" s="505"/>
    </row>
    <row r="12933" spans="19:23" ht="12">
      <c r="S12933" s="505"/>
      <c r="T12933" s="505"/>
      <c r="U12933" s="505"/>
      <c r="V12933" s="505"/>
      <c r="W12933" s="505"/>
    </row>
    <row r="12934" spans="19:23" ht="12">
      <c r="S12934" s="505"/>
      <c r="T12934" s="505"/>
      <c r="U12934" s="505"/>
      <c r="V12934" s="505"/>
      <c r="W12934" s="505"/>
    </row>
    <row r="12935" spans="19:23" ht="12">
      <c r="S12935" s="505"/>
      <c r="T12935" s="505"/>
      <c r="U12935" s="505"/>
      <c r="V12935" s="505"/>
      <c r="W12935" s="505"/>
    </row>
    <row r="12936" spans="19:23" ht="12">
      <c r="S12936" s="505"/>
      <c r="T12936" s="505"/>
      <c r="U12936" s="505"/>
      <c r="V12936" s="505"/>
      <c r="W12936" s="505"/>
    </row>
    <row r="12937" spans="19:23" ht="12">
      <c r="S12937" s="505"/>
      <c r="T12937" s="505"/>
      <c r="U12937" s="505"/>
      <c r="V12937" s="505"/>
      <c r="W12937" s="505"/>
    </row>
    <row r="12938" spans="19:23" ht="12">
      <c r="S12938" s="505"/>
      <c r="T12938" s="505"/>
      <c r="U12938" s="505"/>
      <c r="V12938" s="505"/>
      <c r="W12938" s="505"/>
    </row>
    <row r="12939" spans="19:23" ht="12">
      <c r="S12939" s="505"/>
      <c r="T12939" s="505"/>
      <c r="U12939" s="505"/>
      <c r="V12939" s="505"/>
      <c r="W12939" s="505"/>
    </row>
    <row r="12940" spans="19:23" ht="12">
      <c r="S12940" s="505"/>
      <c r="T12940" s="505"/>
      <c r="U12940" s="505"/>
      <c r="V12940" s="505"/>
      <c r="W12940" s="505"/>
    </row>
    <row r="12941" spans="19:23" ht="12">
      <c r="S12941" s="505"/>
      <c r="T12941" s="505"/>
      <c r="U12941" s="505"/>
      <c r="V12941" s="505"/>
      <c r="W12941" s="505"/>
    </row>
    <row r="12942" spans="19:23" ht="12">
      <c r="S12942" s="505"/>
      <c r="T12942" s="505"/>
      <c r="U12942" s="505"/>
      <c r="V12942" s="505"/>
      <c r="W12942" s="505"/>
    </row>
    <row r="12943" spans="19:23" ht="12">
      <c r="S12943" s="505"/>
      <c r="T12943" s="505"/>
      <c r="U12943" s="505"/>
      <c r="V12943" s="505"/>
      <c r="W12943" s="505"/>
    </row>
    <row r="12944" spans="19:23" ht="12">
      <c r="S12944" s="505"/>
      <c r="T12944" s="505"/>
      <c r="U12944" s="505"/>
      <c r="V12944" s="505"/>
      <c r="W12944" s="505"/>
    </row>
    <row r="12945" spans="19:23" ht="12">
      <c r="S12945" s="505"/>
      <c r="T12945" s="505"/>
      <c r="U12945" s="505"/>
      <c r="V12945" s="505"/>
      <c r="W12945" s="505"/>
    </row>
    <row r="12946" spans="19:23" ht="12">
      <c r="S12946" s="505"/>
      <c r="T12946" s="505"/>
      <c r="U12946" s="505"/>
      <c r="V12946" s="505"/>
      <c r="W12946" s="505"/>
    </row>
    <row r="12947" spans="19:23" ht="12">
      <c r="S12947" s="505"/>
      <c r="T12947" s="505"/>
      <c r="U12947" s="505"/>
      <c r="V12947" s="505"/>
      <c r="W12947" s="505"/>
    </row>
    <row r="12948" spans="19:23" ht="12">
      <c r="S12948" s="505"/>
      <c r="T12948" s="505"/>
      <c r="U12948" s="505"/>
      <c r="V12948" s="505"/>
      <c r="W12948" s="505"/>
    </row>
    <row r="12949" spans="19:23" ht="12">
      <c r="S12949" s="505"/>
      <c r="T12949" s="505"/>
      <c r="U12949" s="505"/>
      <c r="V12949" s="505"/>
      <c r="W12949" s="505"/>
    </row>
    <row r="12950" spans="19:23" ht="12">
      <c r="S12950" s="505"/>
      <c r="T12950" s="505"/>
      <c r="U12950" s="505"/>
      <c r="V12950" s="505"/>
      <c r="W12950" s="505"/>
    </row>
    <row r="12951" spans="19:23" ht="12">
      <c r="S12951" s="505"/>
      <c r="T12951" s="505"/>
      <c r="U12951" s="505"/>
      <c r="V12951" s="505"/>
      <c r="W12951" s="505"/>
    </row>
    <row r="12952" spans="19:23" ht="12">
      <c r="S12952" s="505"/>
      <c r="T12952" s="505"/>
      <c r="U12952" s="505"/>
      <c r="V12952" s="505"/>
      <c r="W12952" s="505"/>
    </row>
    <row r="12953" spans="19:23" ht="12">
      <c r="S12953" s="505"/>
      <c r="T12953" s="505"/>
      <c r="U12953" s="505"/>
      <c r="V12953" s="505"/>
      <c r="W12953" s="505"/>
    </row>
    <row r="12954" spans="19:23" ht="12">
      <c r="S12954" s="505"/>
      <c r="T12954" s="505"/>
      <c r="U12954" s="505"/>
      <c r="V12954" s="505"/>
      <c r="W12954" s="505"/>
    </row>
    <row r="12955" spans="19:23" ht="12">
      <c r="S12955" s="505"/>
      <c r="T12955" s="505"/>
      <c r="U12955" s="505"/>
      <c r="V12955" s="505"/>
      <c r="W12955" s="505"/>
    </row>
    <row r="12956" spans="19:23" ht="12">
      <c r="S12956" s="505"/>
      <c r="T12956" s="505"/>
      <c r="U12956" s="505"/>
      <c r="V12956" s="505"/>
      <c r="W12956" s="505"/>
    </row>
    <row r="12957" spans="19:23" ht="12">
      <c r="S12957" s="505"/>
      <c r="T12957" s="505"/>
      <c r="U12957" s="505"/>
      <c r="V12957" s="505"/>
      <c r="W12957" s="505"/>
    </row>
    <row r="12958" spans="19:23" ht="12">
      <c r="S12958" s="505"/>
      <c r="T12958" s="505"/>
      <c r="U12958" s="505"/>
      <c r="V12958" s="505"/>
      <c r="W12958" s="505"/>
    </row>
    <row r="12959" spans="19:23" ht="12">
      <c r="S12959" s="505"/>
      <c r="T12959" s="505"/>
      <c r="U12959" s="505"/>
      <c r="V12959" s="505"/>
      <c r="W12959" s="505"/>
    </row>
    <row r="12960" spans="19:23" ht="12">
      <c r="S12960" s="505"/>
      <c r="T12960" s="505"/>
      <c r="U12960" s="505"/>
      <c r="V12960" s="505"/>
      <c r="W12960" s="505"/>
    </row>
    <row r="12961" spans="19:23" ht="12">
      <c r="S12961" s="505"/>
      <c r="T12961" s="505"/>
      <c r="U12961" s="505"/>
      <c r="V12961" s="505"/>
      <c r="W12961" s="505"/>
    </row>
    <row r="12962" spans="19:23" ht="12">
      <c r="S12962" s="505"/>
      <c r="T12962" s="505"/>
      <c r="U12962" s="505"/>
      <c r="V12962" s="505"/>
      <c r="W12962" s="505"/>
    </row>
    <row r="12963" spans="19:23" ht="12">
      <c r="S12963" s="505"/>
      <c r="T12963" s="505"/>
      <c r="U12963" s="505"/>
      <c r="V12963" s="505"/>
      <c r="W12963" s="505"/>
    </row>
    <row r="12964" spans="19:23" ht="12">
      <c r="S12964" s="505"/>
      <c r="T12964" s="505"/>
      <c r="U12964" s="505"/>
      <c r="V12964" s="505"/>
      <c r="W12964" s="505"/>
    </row>
    <row r="12965" spans="19:23" ht="12">
      <c r="S12965" s="505"/>
      <c r="T12965" s="505"/>
      <c r="U12965" s="505"/>
      <c r="V12965" s="505"/>
      <c r="W12965" s="505"/>
    </row>
    <row r="12966" spans="19:23" ht="12">
      <c r="S12966" s="505"/>
      <c r="T12966" s="505"/>
      <c r="U12966" s="505"/>
      <c r="V12966" s="505"/>
      <c r="W12966" s="505"/>
    </row>
    <row r="12967" spans="19:23" ht="12">
      <c r="S12967" s="505"/>
      <c r="T12967" s="505"/>
      <c r="U12967" s="505"/>
      <c r="V12967" s="505"/>
      <c r="W12967" s="505"/>
    </row>
    <row r="12968" spans="19:23" ht="12">
      <c r="S12968" s="505"/>
      <c r="T12968" s="505"/>
      <c r="U12968" s="505"/>
      <c r="V12968" s="505"/>
      <c r="W12968" s="505"/>
    </row>
    <row r="12969" spans="19:23" ht="12">
      <c r="S12969" s="505"/>
      <c r="T12969" s="505"/>
      <c r="U12969" s="505"/>
      <c r="V12969" s="505"/>
      <c r="W12969" s="505"/>
    </row>
    <row r="12970" spans="19:23" ht="12">
      <c r="S12970" s="505"/>
      <c r="T12970" s="505"/>
      <c r="U12970" s="505"/>
      <c r="V12970" s="505"/>
      <c r="W12970" s="505"/>
    </row>
    <row r="12971" spans="19:23" ht="12">
      <c r="S12971" s="505"/>
      <c r="T12971" s="505"/>
      <c r="U12971" s="505"/>
      <c r="V12971" s="505"/>
      <c r="W12971" s="505"/>
    </row>
    <row r="12972" spans="19:23" ht="12">
      <c r="S12972" s="505"/>
      <c r="T12972" s="505"/>
      <c r="U12972" s="505"/>
      <c r="V12972" s="505"/>
      <c r="W12972" s="505"/>
    </row>
    <row r="12973" spans="19:23" ht="12">
      <c r="S12973" s="505"/>
      <c r="T12973" s="505"/>
      <c r="U12973" s="505"/>
      <c r="V12973" s="505"/>
      <c r="W12973" s="505"/>
    </row>
    <row r="12974" spans="19:23" ht="12">
      <c r="S12974" s="505"/>
      <c r="T12974" s="505"/>
      <c r="U12974" s="505"/>
      <c r="V12974" s="505"/>
      <c r="W12974" s="505"/>
    </row>
    <row r="12975" spans="19:23" ht="12">
      <c r="S12975" s="505"/>
      <c r="T12975" s="505"/>
      <c r="U12975" s="505"/>
      <c r="V12975" s="505"/>
      <c r="W12975" s="505"/>
    </row>
    <row r="12976" spans="19:23" ht="12">
      <c r="S12976" s="505"/>
      <c r="T12976" s="505"/>
      <c r="U12976" s="505"/>
      <c r="V12976" s="505"/>
      <c r="W12976" s="505"/>
    </row>
    <row r="12977" spans="19:23" ht="12">
      <c r="S12977" s="505"/>
      <c r="T12977" s="505"/>
      <c r="U12977" s="505"/>
      <c r="V12977" s="505"/>
      <c r="W12977" s="505"/>
    </row>
    <row r="12978" spans="19:23" ht="12">
      <c r="S12978" s="505"/>
      <c r="T12978" s="505"/>
      <c r="U12978" s="505"/>
      <c r="V12978" s="505"/>
      <c r="W12978" s="505"/>
    </row>
    <row r="12979" spans="19:23" ht="12">
      <c r="S12979" s="505"/>
      <c r="T12979" s="505"/>
      <c r="U12979" s="505"/>
      <c r="V12979" s="505"/>
      <c r="W12979" s="505"/>
    </row>
    <row r="12980" spans="19:23" ht="12">
      <c r="S12980" s="505"/>
      <c r="T12980" s="505"/>
      <c r="U12980" s="505"/>
      <c r="V12980" s="505"/>
      <c r="W12980" s="505"/>
    </row>
    <row r="12981" spans="19:23" ht="12">
      <c r="S12981" s="505"/>
      <c r="T12981" s="505"/>
      <c r="U12981" s="505"/>
      <c r="V12981" s="505"/>
      <c r="W12981" s="505"/>
    </row>
    <row r="12982" spans="19:23" ht="12">
      <c r="S12982" s="505"/>
      <c r="T12982" s="505"/>
      <c r="U12982" s="505"/>
      <c r="V12982" s="505"/>
      <c r="W12982" s="505"/>
    </row>
    <row r="12983" spans="19:23" ht="12">
      <c r="S12983" s="505"/>
      <c r="T12983" s="505"/>
      <c r="U12983" s="505"/>
      <c r="V12983" s="505"/>
      <c r="W12983" s="505"/>
    </row>
    <row r="12984" spans="19:23" ht="12">
      <c r="S12984" s="505"/>
      <c r="T12984" s="505"/>
      <c r="U12984" s="505"/>
      <c r="V12984" s="505"/>
      <c r="W12984" s="505"/>
    </row>
    <row r="12985" spans="19:23" ht="12">
      <c r="S12985" s="505"/>
      <c r="T12985" s="505"/>
      <c r="U12985" s="505"/>
      <c r="V12985" s="505"/>
      <c r="W12985" s="505"/>
    </row>
    <row r="12986" spans="19:23" ht="12">
      <c r="S12986" s="505"/>
      <c r="T12986" s="505"/>
      <c r="U12986" s="505"/>
      <c r="V12986" s="505"/>
      <c r="W12986" s="505"/>
    </row>
    <row r="12987" spans="19:23" ht="12">
      <c r="S12987" s="505"/>
      <c r="T12987" s="505"/>
      <c r="U12987" s="505"/>
      <c r="V12987" s="505"/>
      <c r="W12987" s="505"/>
    </row>
    <row r="12988" spans="19:23" ht="12">
      <c r="S12988" s="505"/>
      <c r="T12988" s="505"/>
      <c r="U12988" s="505"/>
      <c r="V12988" s="505"/>
      <c r="W12988" s="505"/>
    </row>
    <row r="12989" spans="19:23" ht="12">
      <c r="S12989" s="505"/>
      <c r="T12989" s="505"/>
      <c r="U12989" s="505"/>
      <c r="V12989" s="505"/>
      <c r="W12989" s="505"/>
    </row>
    <row r="12990" spans="19:23" ht="12">
      <c r="S12990" s="505"/>
      <c r="T12990" s="505"/>
      <c r="U12990" s="505"/>
      <c r="V12990" s="505"/>
      <c r="W12990" s="505"/>
    </row>
    <row r="12991" spans="19:23" ht="12">
      <c r="S12991" s="505"/>
      <c r="T12991" s="505"/>
      <c r="U12991" s="505"/>
      <c r="V12991" s="505"/>
      <c r="W12991" s="505"/>
    </row>
    <row r="12992" spans="19:23" ht="12">
      <c r="S12992" s="505"/>
      <c r="T12992" s="505"/>
      <c r="U12992" s="505"/>
      <c r="V12992" s="505"/>
      <c r="W12992" s="505"/>
    </row>
    <row r="12993" spans="19:23" ht="12">
      <c r="S12993" s="505"/>
      <c r="T12993" s="505"/>
      <c r="U12993" s="505"/>
      <c r="V12993" s="505"/>
      <c r="W12993" s="505"/>
    </row>
    <row r="12994" spans="19:23" ht="12">
      <c r="S12994" s="505"/>
      <c r="T12994" s="505"/>
      <c r="U12994" s="505"/>
      <c r="V12994" s="505"/>
      <c r="W12994" s="505"/>
    </row>
    <row r="12995" spans="19:23" ht="12">
      <c r="S12995" s="505"/>
      <c r="T12995" s="505"/>
      <c r="U12995" s="505"/>
      <c r="V12995" s="505"/>
      <c r="W12995" s="505"/>
    </row>
    <row r="12996" spans="19:23" ht="12">
      <c r="S12996" s="505"/>
      <c r="T12996" s="505"/>
      <c r="U12996" s="505"/>
      <c r="V12996" s="505"/>
      <c r="W12996" s="505"/>
    </row>
    <row r="12997" spans="19:23" ht="12">
      <c r="S12997" s="505"/>
      <c r="T12997" s="505"/>
      <c r="U12997" s="505"/>
      <c r="V12997" s="505"/>
      <c r="W12997" s="505"/>
    </row>
    <row r="12998" spans="19:23" ht="12">
      <c r="S12998" s="505"/>
      <c r="T12998" s="505"/>
      <c r="U12998" s="505"/>
      <c r="V12998" s="505"/>
      <c r="W12998" s="505"/>
    </row>
    <row r="12999" spans="19:23" ht="12">
      <c r="S12999" s="505"/>
      <c r="T12999" s="505"/>
      <c r="U12999" s="505"/>
      <c r="V12999" s="505"/>
      <c r="W12999" s="505"/>
    </row>
    <row r="13000" spans="19:23" ht="12">
      <c r="S13000" s="505"/>
      <c r="T13000" s="505"/>
      <c r="U13000" s="505"/>
      <c r="V13000" s="505"/>
      <c r="W13000" s="505"/>
    </row>
    <row r="13001" spans="19:23" ht="12">
      <c r="S13001" s="505"/>
      <c r="T13001" s="505"/>
      <c r="U13001" s="505"/>
      <c r="V13001" s="505"/>
      <c r="W13001" s="505"/>
    </row>
    <row r="13002" spans="19:23" ht="12">
      <c r="S13002" s="505"/>
      <c r="T13002" s="505"/>
      <c r="U13002" s="505"/>
      <c r="V13002" s="505"/>
      <c r="W13002" s="505"/>
    </row>
    <row r="13003" spans="19:23" ht="12">
      <c r="S13003" s="505"/>
      <c r="T13003" s="505"/>
      <c r="U13003" s="505"/>
      <c r="V13003" s="505"/>
      <c r="W13003" s="505"/>
    </row>
    <row r="13004" spans="19:23" ht="12">
      <c r="S13004" s="505"/>
      <c r="T13004" s="505"/>
      <c r="U13004" s="505"/>
      <c r="V13004" s="505"/>
      <c r="W13004" s="505"/>
    </row>
    <row r="13005" spans="19:23" ht="12">
      <c r="S13005" s="505"/>
      <c r="T13005" s="505"/>
      <c r="U13005" s="505"/>
      <c r="V13005" s="505"/>
      <c r="W13005" s="505"/>
    </row>
    <row r="13006" spans="19:23" ht="12">
      <c r="S13006" s="505"/>
      <c r="T13006" s="505"/>
      <c r="U13006" s="505"/>
      <c r="V13006" s="505"/>
      <c r="W13006" s="505"/>
    </row>
    <row r="13007" spans="19:23" ht="12">
      <c r="S13007" s="505"/>
      <c r="T13007" s="505"/>
      <c r="U13007" s="505"/>
      <c r="V13007" s="505"/>
      <c r="W13007" s="505"/>
    </row>
    <row r="13008" spans="19:23" ht="12">
      <c r="S13008" s="505"/>
      <c r="T13008" s="505"/>
      <c r="U13008" s="505"/>
      <c r="V13008" s="505"/>
      <c r="W13008" s="505"/>
    </row>
    <row r="13009" spans="19:23" ht="12">
      <c r="S13009" s="505"/>
      <c r="T13009" s="505"/>
      <c r="U13009" s="505"/>
      <c r="V13009" s="505"/>
      <c r="W13009" s="505"/>
    </row>
    <row r="13010" spans="19:23" ht="12">
      <c r="S13010" s="505"/>
      <c r="T13010" s="505"/>
      <c r="U13010" s="505"/>
      <c r="V13010" s="505"/>
      <c r="W13010" s="505"/>
    </row>
    <row r="13011" spans="19:23" ht="12">
      <c r="S13011" s="505"/>
      <c r="T13011" s="505"/>
      <c r="U13011" s="505"/>
      <c r="V13011" s="505"/>
      <c r="W13011" s="505"/>
    </row>
    <row r="13012" spans="19:23" ht="12">
      <c r="S13012" s="505"/>
      <c r="T13012" s="505"/>
      <c r="U13012" s="505"/>
      <c r="V13012" s="505"/>
      <c r="W13012" s="505"/>
    </row>
    <row r="13013" spans="19:23" ht="12">
      <c r="S13013" s="505"/>
      <c r="T13013" s="505"/>
      <c r="U13013" s="505"/>
      <c r="V13013" s="505"/>
      <c r="W13013" s="505"/>
    </row>
    <row r="13014" spans="19:23" ht="12">
      <c r="S13014" s="505"/>
      <c r="T13014" s="505"/>
      <c r="U13014" s="505"/>
      <c r="V13014" s="505"/>
      <c r="W13014" s="505"/>
    </row>
    <row r="13015" spans="19:23" ht="12">
      <c r="S13015" s="505"/>
      <c r="T13015" s="505"/>
      <c r="U13015" s="505"/>
      <c r="V13015" s="505"/>
      <c r="W13015" s="505"/>
    </row>
    <row r="13016" spans="19:23" ht="12">
      <c r="S13016" s="505"/>
      <c r="T13016" s="505"/>
      <c r="U13016" s="505"/>
      <c r="V13016" s="505"/>
      <c r="W13016" s="505"/>
    </row>
    <row r="13017" spans="19:23" ht="12">
      <c r="S13017" s="505"/>
      <c r="T13017" s="505"/>
      <c r="U13017" s="505"/>
      <c r="V13017" s="505"/>
      <c r="W13017" s="505"/>
    </row>
    <row r="13018" spans="19:23" ht="12">
      <c r="S13018" s="505"/>
      <c r="T13018" s="505"/>
      <c r="U13018" s="505"/>
      <c r="V13018" s="505"/>
      <c r="W13018" s="505"/>
    </row>
    <row r="13019" spans="19:23" ht="12">
      <c r="S13019" s="505"/>
      <c r="T13019" s="505"/>
      <c r="U13019" s="505"/>
      <c r="V13019" s="505"/>
      <c r="W13019" s="505"/>
    </row>
    <row r="13020" spans="19:23" ht="12">
      <c r="S13020" s="505"/>
      <c r="T13020" s="505"/>
      <c r="U13020" s="505"/>
      <c r="V13020" s="505"/>
      <c r="W13020" s="505"/>
    </row>
    <row r="13021" spans="19:23" ht="12">
      <c r="S13021" s="505"/>
      <c r="T13021" s="505"/>
      <c r="U13021" s="505"/>
      <c r="V13021" s="505"/>
      <c r="W13021" s="505"/>
    </row>
    <row r="13022" spans="19:23" ht="12">
      <c r="S13022" s="505"/>
      <c r="T13022" s="505"/>
      <c r="U13022" s="505"/>
      <c r="V13022" s="505"/>
      <c r="W13022" s="505"/>
    </row>
    <row r="13023" spans="19:23" ht="12">
      <c r="S13023" s="505"/>
      <c r="T13023" s="505"/>
      <c r="U13023" s="505"/>
      <c r="V13023" s="505"/>
      <c r="W13023" s="505"/>
    </row>
    <row r="13024" spans="19:23" ht="12">
      <c r="S13024" s="505"/>
      <c r="T13024" s="505"/>
      <c r="U13024" s="505"/>
      <c r="V13024" s="505"/>
      <c r="W13024" s="505"/>
    </row>
    <row r="13025" spans="19:23" ht="12">
      <c r="S13025" s="505"/>
      <c r="T13025" s="505"/>
      <c r="U13025" s="505"/>
      <c r="V13025" s="505"/>
      <c r="W13025" s="505"/>
    </row>
    <row r="13026" spans="19:23" ht="12">
      <c r="S13026" s="505"/>
      <c r="T13026" s="505"/>
      <c r="U13026" s="505"/>
      <c r="V13026" s="505"/>
      <c r="W13026" s="505"/>
    </row>
    <row r="13027" spans="19:23" ht="12">
      <c r="S13027" s="505"/>
      <c r="T13027" s="505"/>
      <c r="U13027" s="505"/>
      <c r="V13027" s="505"/>
      <c r="W13027" s="505"/>
    </row>
    <row r="13028" spans="19:23" ht="12">
      <c r="S13028" s="505"/>
      <c r="T13028" s="505"/>
      <c r="U13028" s="505"/>
      <c r="V13028" s="505"/>
      <c r="W13028" s="505"/>
    </row>
    <row r="13029" spans="19:23" ht="12">
      <c r="S13029" s="505"/>
      <c r="T13029" s="505"/>
      <c r="U13029" s="505"/>
      <c r="V13029" s="505"/>
      <c r="W13029" s="505"/>
    </row>
    <row r="13030" spans="19:23" ht="12">
      <c r="S13030" s="505"/>
      <c r="T13030" s="505"/>
      <c r="U13030" s="505"/>
      <c r="V13030" s="505"/>
      <c r="W13030" s="505"/>
    </row>
    <row r="13031" spans="19:23" ht="12">
      <c r="S13031" s="505"/>
      <c r="T13031" s="505"/>
      <c r="U13031" s="505"/>
      <c r="V13031" s="505"/>
      <c r="W13031" s="505"/>
    </row>
    <row r="13032" spans="19:23" ht="12">
      <c r="S13032" s="505"/>
      <c r="T13032" s="505"/>
      <c r="U13032" s="505"/>
      <c r="V13032" s="505"/>
      <c r="W13032" s="505"/>
    </row>
    <row r="13033" spans="19:23" ht="12">
      <c r="S13033" s="505"/>
      <c r="T13033" s="505"/>
      <c r="U13033" s="505"/>
      <c r="V13033" s="505"/>
      <c r="W13033" s="505"/>
    </row>
    <row r="13034" spans="19:23" ht="12">
      <c r="S13034" s="505"/>
      <c r="T13034" s="505"/>
      <c r="U13034" s="505"/>
      <c r="V13034" s="505"/>
      <c r="W13034" s="505"/>
    </row>
    <row r="13035" spans="19:23" ht="12">
      <c r="S13035" s="505"/>
      <c r="T13035" s="505"/>
      <c r="U13035" s="505"/>
      <c r="V13035" s="505"/>
      <c r="W13035" s="505"/>
    </row>
    <row r="13036" spans="19:23" ht="12">
      <c r="S13036" s="505"/>
      <c r="T13036" s="505"/>
      <c r="U13036" s="505"/>
      <c r="V13036" s="505"/>
      <c r="W13036" s="505"/>
    </row>
    <row r="13037" spans="19:23" ht="12">
      <c r="S13037" s="505"/>
      <c r="T13037" s="505"/>
      <c r="U13037" s="505"/>
      <c r="V13037" s="505"/>
      <c r="W13037" s="505"/>
    </row>
    <row r="13038" spans="19:23" ht="12">
      <c r="S13038" s="505"/>
      <c r="T13038" s="505"/>
      <c r="U13038" s="505"/>
      <c r="V13038" s="505"/>
      <c r="W13038" s="505"/>
    </row>
    <row r="13039" spans="19:23" ht="12">
      <c r="S13039" s="505"/>
      <c r="T13039" s="505"/>
      <c r="U13039" s="505"/>
      <c r="V13039" s="505"/>
      <c r="W13039" s="505"/>
    </row>
    <row r="13040" spans="19:23" ht="12">
      <c r="S13040" s="505"/>
      <c r="T13040" s="505"/>
      <c r="U13040" s="505"/>
      <c r="V13040" s="505"/>
      <c r="W13040" s="505"/>
    </row>
    <row r="13041" spans="19:23" ht="12">
      <c r="S13041" s="505"/>
      <c r="T13041" s="505"/>
      <c r="U13041" s="505"/>
      <c r="V13041" s="505"/>
      <c r="W13041" s="505"/>
    </row>
    <row r="13042" spans="19:23" ht="12">
      <c r="S13042" s="505"/>
      <c r="T13042" s="505"/>
      <c r="U13042" s="505"/>
      <c r="V13042" s="505"/>
      <c r="W13042" s="505"/>
    </row>
    <row r="13043" spans="19:23" ht="12">
      <c r="S13043" s="505"/>
      <c r="T13043" s="505"/>
      <c r="U13043" s="505"/>
      <c r="V13043" s="505"/>
      <c r="W13043" s="505"/>
    </row>
    <row r="13044" spans="19:23" ht="12">
      <c r="S13044" s="505"/>
      <c r="T13044" s="505"/>
      <c r="U13044" s="505"/>
      <c r="V13044" s="505"/>
      <c r="W13044" s="505"/>
    </row>
    <row r="13045" spans="19:23" ht="12">
      <c r="S13045" s="505"/>
      <c r="T13045" s="505"/>
      <c r="U13045" s="505"/>
      <c r="V13045" s="505"/>
      <c r="W13045" s="505"/>
    </row>
    <row r="13046" spans="19:23" ht="12">
      <c r="S13046" s="505"/>
      <c r="T13046" s="505"/>
      <c r="U13046" s="505"/>
      <c r="V13046" s="505"/>
      <c r="W13046" s="505"/>
    </row>
    <row r="13047" spans="19:23" ht="12">
      <c r="S13047" s="505"/>
      <c r="T13047" s="505"/>
      <c r="U13047" s="505"/>
      <c r="V13047" s="505"/>
      <c r="W13047" s="505"/>
    </row>
    <row r="13048" spans="19:23" ht="12">
      <c r="S13048" s="505"/>
      <c r="T13048" s="505"/>
      <c r="U13048" s="505"/>
      <c r="V13048" s="505"/>
      <c r="W13048" s="505"/>
    </row>
    <row r="13049" spans="19:23" ht="12">
      <c r="S13049" s="505"/>
      <c r="T13049" s="505"/>
      <c r="U13049" s="505"/>
      <c r="V13049" s="505"/>
      <c r="W13049" s="505"/>
    </row>
    <row r="13050" spans="19:23" ht="12">
      <c r="S13050" s="505"/>
      <c r="T13050" s="505"/>
      <c r="U13050" s="505"/>
      <c r="V13050" s="505"/>
      <c r="W13050" s="505"/>
    </row>
    <row r="13051" spans="19:23" ht="12">
      <c r="S13051" s="505"/>
      <c r="T13051" s="505"/>
      <c r="U13051" s="505"/>
      <c r="V13051" s="505"/>
      <c r="W13051" s="505"/>
    </row>
    <row r="13052" spans="19:23" ht="12">
      <c r="S13052" s="505"/>
      <c r="T13052" s="505"/>
      <c r="U13052" s="505"/>
      <c r="V13052" s="505"/>
      <c r="W13052" s="505"/>
    </row>
    <row r="13053" spans="19:23" ht="12">
      <c r="S13053" s="505"/>
      <c r="T13053" s="505"/>
      <c r="U13053" s="505"/>
      <c r="V13053" s="505"/>
      <c r="W13053" s="505"/>
    </row>
    <row r="13054" spans="19:23" ht="12">
      <c r="S13054" s="505"/>
      <c r="T13054" s="505"/>
      <c r="U13054" s="505"/>
      <c r="V13054" s="505"/>
      <c r="W13054" s="505"/>
    </row>
    <row r="13055" spans="19:23" ht="12">
      <c r="S13055" s="505"/>
      <c r="T13055" s="505"/>
      <c r="U13055" s="505"/>
      <c r="V13055" s="505"/>
      <c r="W13055" s="505"/>
    </row>
    <row r="13056" spans="19:23" ht="12">
      <c r="S13056" s="505"/>
      <c r="T13056" s="505"/>
      <c r="U13056" s="505"/>
      <c r="V13056" s="505"/>
      <c r="W13056" s="505"/>
    </row>
    <row r="13057" spans="19:23" ht="12">
      <c r="S13057" s="505"/>
      <c r="T13057" s="505"/>
      <c r="U13057" s="505"/>
      <c r="V13057" s="505"/>
      <c r="W13057" s="505"/>
    </row>
    <row r="13058" spans="19:23" ht="12">
      <c r="S13058" s="505"/>
      <c r="T13058" s="505"/>
      <c r="U13058" s="505"/>
      <c r="V13058" s="505"/>
      <c r="W13058" s="505"/>
    </row>
    <row r="13059" spans="19:23" ht="12">
      <c r="S13059" s="505"/>
      <c r="T13059" s="505"/>
      <c r="U13059" s="505"/>
      <c r="V13059" s="505"/>
      <c r="W13059" s="505"/>
    </row>
    <row r="13060" spans="19:23" ht="12">
      <c r="S13060" s="505"/>
      <c r="T13060" s="505"/>
      <c r="U13060" s="505"/>
      <c r="V13060" s="505"/>
      <c r="W13060" s="505"/>
    </row>
    <row r="13061" spans="19:23" ht="12">
      <c r="S13061" s="505"/>
      <c r="T13061" s="505"/>
      <c r="U13061" s="505"/>
      <c r="V13061" s="505"/>
      <c r="W13061" s="505"/>
    </row>
    <row r="13062" spans="19:23" ht="12">
      <c r="S13062" s="505"/>
      <c r="T13062" s="505"/>
      <c r="U13062" s="505"/>
      <c r="V13062" s="505"/>
      <c r="W13062" s="505"/>
    </row>
    <row r="13063" spans="19:23" ht="12">
      <c r="S13063" s="505"/>
      <c r="T13063" s="505"/>
      <c r="U13063" s="505"/>
      <c r="V13063" s="505"/>
      <c r="W13063" s="505"/>
    </row>
    <row r="13064" spans="19:23" ht="12">
      <c r="S13064" s="505"/>
      <c r="T13064" s="505"/>
      <c r="U13064" s="505"/>
      <c r="V13064" s="505"/>
      <c r="W13064" s="505"/>
    </row>
    <row r="13065" spans="19:23" ht="12">
      <c r="S13065" s="505"/>
      <c r="T13065" s="505"/>
      <c r="U13065" s="505"/>
      <c r="V13065" s="505"/>
      <c r="W13065" s="505"/>
    </row>
    <row r="13066" spans="19:23" ht="12">
      <c r="S13066" s="505"/>
      <c r="T13066" s="505"/>
      <c r="U13066" s="505"/>
      <c r="V13066" s="505"/>
      <c r="W13066" s="505"/>
    </row>
    <row r="13067" spans="19:23" ht="12">
      <c r="S13067" s="505"/>
      <c r="T13067" s="505"/>
      <c r="U13067" s="505"/>
      <c r="V13067" s="505"/>
      <c r="W13067" s="505"/>
    </row>
    <row r="13068" spans="19:23" ht="12">
      <c r="S13068" s="505"/>
      <c r="T13068" s="505"/>
      <c r="U13068" s="505"/>
      <c r="V13068" s="505"/>
      <c r="W13068" s="505"/>
    </row>
    <row r="13069" spans="19:23" ht="12">
      <c r="S13069" s="505"/>
      <c r="T13069" s="505"/>
      <c r="U13069" s="505"/>
      <c r="V13069" s="505"/>
      <c r="W13069" s="505"/>
    </row>
    <row r="13070" spans="19:23" ht="12">
      <c r="S13070" s="505"/>
      <c r="T13070" s="505"/>
      <c r="U13070" s="505"/>
      <c r="V13070" s="505"/>
      <c r="W13070" s="505"/>
    </row>
    <row r="13071" spans="19:23" ht="12">
      <c r="S13071" s="505"/>
      <c r="T13071" s="505"/>
      <c r="U13071" s="505"/>
      <c r="V13071" s="505"/>
      <c r="W13071" s="505"/>
    </row>
    <row r="13072" spans="19:23" ht="12">
      <c r="S13072" s="505"/>
      <c r="T13072" s="505"/>
      <c r="U13072" s="505"/>
      <c r="V13072" s="505"/>
      <c r="W13072" s="505"/>
    </row>
    <row r="13073" spans="19:23" ht="12">
      <c r="S13073" s="505"/>
      <c r="T13073" s="505"/>
      <c r="U13073" s="505"/>
      <c r="V13073" s="505"/>
      <c r="W13073" s="505"/>
    </row>
    <row r="13074" spans="19:23" ht="12">
      <c r="S13074" s="505"/>
      <c r="T13074" s="505"/>
      <c r="U13074" s="505"/>
      <c r="V13074" s="505"/>
      <c r="W13074" s="505"/>
    </row>
    <row r="13075" spans="19:23" ht="12">
      <c r="S13075" s="505"/>
      <c r="T13075" s="505"/>
      <c r="U13075" s="505"/>
      <c r="V13075" s="505"/>
      <c r="W13075" s="505"/>
    </row>
    <row r="13076" spans="19:23" ht="12">
      <c r="S13076" s="505"/>
      <c r="T13076" s="505"/>
      <c r="U13076" s="505"/>
      <c r="V13076" s="505"/>
      <c r="W13076" s="505"/>
    </row>
    <row r="13077" spans="19:23" ht="12">
      <c r="S13077" s="505"/>
      <c r="T13077" s="505"/>
      <c r="U13077" s="505"/>
      <c r="V13077" s="505"/>
      <c r="W13077" s="505"/>
    </row>
    <row r="13078" spans="19:23" ht="12">
      <c r="S13078" s="505"/>
      <c r="T13078" s="505"/>
      <c r="U13078" s="505"/>
      <c r="V13078" s="505"/>
      <c r="W13078" s="505"/>
    </row>
    <row r="13079" spans="19:23" ht="12">
      <c r="S13079" s="505"/>
      <c r="T13079" s="505"/>
      <c r="U13079" s="505"/>
      <c r="V13079" s="505"/>
      <c r="W13079" s="505"/>
    </row>
    <row r="13080" spans="19:23" ht="12">
      <c r="S13080" s="505"/>
      <c r="T13080" s="505"/>
      <c r="U13080" s="505"/>
      <c r="V13080" s="505"/>
      <c r="W13080" s="505"/>
    </row>
    <row r="13081" spans="19:23" ht="12">
      <c r="S13081" s="505"/>
      <c r="T13081" s="505"/>
      <c r="U13081" s="505"/>
      <c r="V13081" s="505"/>
      <c r="W13081" s="505"/>
    </row>
    <row r="13082" spans="19:23" ht="12">
      <c r="S13082" s="505"/>
      <c r="T13082" s="505"/>
      <c r="U13082" s="505"/>
      <c r="V13082" s="505"/>
      <c r="W13082" s="505"/>
    </row>
    <row r="13083" spans="19:23" ht="12">
      <c r="S13083" s="505"/>
      <c r="T13083" s="505"/>
      <c r="U13083" s="505"/>
      <c r="V13083" s="505"/>
      <c r="W13083" s="505"/>
    </row>
    <row r="13084" spans="19:23" ht="12">
      <c r="S13084" s="505"/>
      <c r="T13084" s="505"/>
      <c r="U13084" s="505"/>
      <c r="V13084" s="505"/>
      <c r="W13084" s="505"/>
    </row>
    <row r="13085" spans="19:23" ht="12">
      <c r="S13085" s="505"/>
      <c r="T13085" s="505"/>
      <c r="U13085" s="505"/>
      <c r="V13085" s="505"/>
      <c r="W13085" s="505"/>
    </row>
    <row r="13086" spans="19:23" ht="12">
      <c r="S13086" s="505"/>
      <c r="T13086" s="505"/>
      <c r="U13086" s="505"/>
      <c r="V13086" s="505"/>
      <c r="W13086" s="505"/>
    </row>
    <row r="13087" spans="19:23" ht="12">
      <c r="S13087" s="505"/>
      <c r="T13087" s="505"/>
      <c r="U13087" s="505"/>
      <c r="V13087" s="505"/>
      <c r="W13087" s="505"/>
    </row>
    <row r="13088" spans="19:23" ht="12">
      <c r="S13088" s="505"/>
      <c r="T13088" s="505"/>
      <c r="U13088" s="505"/>
      <c r="V13088" s="505"/>
      <c r="W13088" s="505"/>
    </row>
    <row r="13089" spans="19:23" ht="12">
      <c r="S13089" s="505"/>
      <c r="T13089" s="505"/>
      <c r="U13089" s="505"/>
      <c r="V13089" s="505"/>
      <c r="W13089" s="505"/>
    </row>
    <row r="13090" spans="19:23" ht="12">
      <c r="S13090" s="505"/>
      <c r="T13090" s="505"/>
      <c r="U13090" s="505"/>
      <c r="V13090" s="505"/>
      <c r="W13090" s="505"/>
    </row>
    <row r="13091" spans="19:23" ht="12">
      <c r="S13091" s="505"/>
      <c r="T13091" s="505"/>
      <c r="U13091" s="505"/>
      <c r="V13091" s="505"/>
      <c r="W13091" s="505"/>
    </row>
    <row r="13092" spans="19:23" ht="12">
      <c r="S13092" s="505"/>
      <c r="T13092" s="505"/>
      <c r="U13092" s="505"/>
      <c r="V13092" s="505"/>
      <c r="W13092" s="505"/>
    </row>
    <row r="13093" spans="19:23" ht="12">
      <c r="S13093" s="505"/>
      <c r="T13093" s="505"/>
      <c r="U13093" s="505"/>
      <c r="V13093" s="505"/>
      <c r="W13093" s="505"/>
    </row>
    <row r="13094" spans="19:23" ht="12">
      <c r="S13094" s="505"/>
      <c r="T13094" s="505"/>
      <c r="U13094" s="505"/>
      <c r="V13094" s="505"/>
      <c r="W13094" s="505"/>
    </row>
    <row r="13095" spans="19:23" ht="12">
      <c r="S13095" s="505"/>
      <c r="T13095" s="505"/>
      <c r="U13095" s="505"/>
      <c r="V13095" s="505"/>
      <c r="W13095" s="505"/>
    </row>
    <row r="13096" spans="19:23" ht="12">
      <c r="S13096" s="505"/>
      <c r="T13096" s="505"/>
      <c r="U13096" s="505"/>
      <c r="V13096" s="505"/>
      <c r="W13096" s="505"/>
    </row>
    <row r="13097" spans="19:23" ht="12">
      <c r="S13097" s="505"/>
      <c r="T13097" s="505"/>
      <c r="U13097" s="505"/>
      <c r="V13097" s="505"/>
      <c r="W13097" s="505"/>
    </row>
    <row r="13098" spans="19:23" ht="12">
      <c r="S13098" s="505"/>
      <c r="T13098" s="505"/>
      <c r="U13098" s="505"/>
      <c r="V13098" s="505"/>
      <c r="W13098" s="505"/>
    </row>
    <row r="13099" spans="19:23" ht="12">
      <c r="S13099" s="505"/>
      <c r="T13099" s="505"/>
      <c r="U13099" s="505"/>
      <c r="V13099" s="505"/>
      <c r="W13099" s="505"/>
    </row>
    <row r="13100" spans="19:23" ht="12">
      <c r="S13100" s="505"/>
      <c r="T13100" s="505"/>
      <c r="U13100" s="505"/>
      <c r="V13100" s="505"/>
      <c r="W13100" s="505"/>
    </row>
    <row r="13101" spans="19:23" ht="12">
      <c r="S13101" s="505"/>
      <c r="T13101" s="505"/>
      <c r="U13101" s="505"/>
      <c r="V13101" s="505"/>
      <c r="W13101" s="505"/>
    </row>
    <row r="13102" spans="19:23" ht="12">
      <c r="S13102" s="505"/>
      <c r="T13102" s="505"/>
      <c r="U13102" s="505"/>
      <c r="V13102" s="505"/>
      <c r="W13102" s="505"/>
    </row>
    <row r="13103" spans="19:23" ht="12">
      <c r="S13103" s="505"/>
      <c r="T13103" s="505"/>
      <c r="U13103" s="505"/>
      <c r="V13103" s="505"/>
      <c r="W13103" s="505"/>
    </row>
    <row r="13104" spans="19:23" ht="12">
      <c r="S13104" s="505"/>
      <c r="T13104" s="505"/>
      <c r="U13104" s="505"/>
      <c r="V13104" s="505"/>
      <c r="W13104" s="505"/>
    </row>
    <row r="13105" spans="19:23" ht="12">
      <c r="S13105" s="505"/>
      <c r="T13105" s="505"/>
      <c r="U13105" s="505"/>
      <c r="V13105" s="505"/>
      <c r="W13105" s="505"/>
    </row>
    <row r="13106" spans="19:23" ht="12">
      <c r="S13106" s="505"/>
      <c r="T13106" s="505"/>
      <c r="U13106" s="505"/>
      <c r="V13106" s="505"/>
      <c r="W13106" s="505"/>
    </row>
    <row r="13107" spans="19:23" ht="12">
      <c r="S13107" s="505"/>
      <c r="T13107" s="505"/>
      <c r="U13107" s="505"/>
      <c r="V13107" s="505"/>
      <c r="W13107" s="505"/>
    </row>
    <row r="13108" spans="19:23" ht="12">
      <c r="S13108" s="505"/>
      <c r="T13108" s="505"/>
      <c r="U13108" s="505"/>
      <c r="V13108" s="505"/>
      <c r="W13108" s="505"/>
    </row>
    <row r="13109" spans="19:23" ht="12">
      <c r="S13109" s="505"/>
      <c r="T13109" s="505"/>
      <c r="U13109" s="505"/>
      <c r="V13109" s="505"/>
      <c r="W13109" s="505"/>
    </row>
    <row r="13110" spans="19:23" ht="12">
      <c r="S13110" s="505"/>
      <c r="T13110" s="505"/>
      <c r="U13110" s="505"/>
      <c r="V13110" s="505"/>
      <c r="W13110" s="505"/>
    </row>
    <row r="13111" spans="19:23" ht="12">
      <c r="S13111" s="505"/>
      <c r="T13111" s="505"/>
      <c r="U13111" s="505"/>
      <c r="V13111" s="505"/>
      <c r="W13111" s="505"/>
    </row>
    <row r="13112" spans="19:23" ht="12">
      <c r="S13112" s="505"/>
      <c r="T13112" s="505"/>
      <c r="U13112" s="505"/>
      <c r="V13112" s="505"/>
      <c r="W13112" s="505"/>
    </row>
    <row r="13113" spans="19:23" ht="12">
      <c r="S13113" s="505"/>
      <c r="T13113" s="505"/>
      <c r="U13113" s="505"/>
      <c r="V13113" s="505"/>
      <c r="W13113" s="505"/>
    </row>
    <row r="13114" spans="19:23" ht="12">
      <c r="S13114" s="505"/>
      <c r="T13114" s="505"/>
      <c r="U13114" s="505"/>
      <c r="V13114" s="505"/>
      <c r="W13114" s="505"/>
    </row>
    <row r="13115" spans="19:23" ht="12">
      <c r="S13115" s="505"/>
      <c r="T13115" s="505"/>
      <c r="U13115" s="505"/>
      <c r="V13115" s="505"/>
      <c r="W13115" s="505"/>
    </row>
    <row r="13116" spans="19:23" ht="12">
      <c r="S13116" s="505"/>
      <c r="T13116" s="505"/>
      <c r="U13116" s="505"/>
      <c r="V13116" s="505"/>
      <c r="W13116" s="505"/>
    </row>
    <row r="13117" spans="19:23" ht="12">
      <c r="S13117" s="505"/>
      <c r="T13117" s="505"/>
      <c r="U13117" s="505"/>
      <c r="V13117" s="505"/>
      <c r="W13117" s="505"/>
    </row>
    <row r="13118" spans="19:23" ht="12">
      <c r="S13118" s="505"/>
      <c r="T13118" s="505"/>
      <c r="U13118" s="505"/>
      <c r="V13118" s="505"/>
      <c r="W13118" s="505"/>
    </row>
    <row r="13119" spans="19:23" ht="12">
      <c r="S13119" s="505"/>
      <c r="T13119" s="505"/>
      <c r="U13119" s="505"/>
      <c r="V13119" s="505"/>
      <c r="W13119" s="505"/>
    </row>
    <row r="13120" spans="19:23" ht="12">
      <c r="S13120" s="505"/>
      <c r="T13120" s="505"/>
      <c r="U13120" s="505"/>
      <c r="V13120" s="505"/>
      <c r="W13120" s="505"/>
    </row>
    <row r="13121" spans="19:23" ht="12">
      <c r="S13121" s="505"/>
      <c r="T13121" s="505"/>
      <c r="U13121" s="505"/>
      <c r="V13121" s="505"/>
      <c r="W13121" s="505"/>
    </row>
    <row r="13122" spans="19:23" ht="12">
      <c r="S13122" s="505"/>
      <c r="T13122" s="505"/>
      <c r="U13122" s="505"/>
      <c r="V13122" s="505"/>
      <c r="W13122" s="505"/>
    </row>
    <row r="13123" spans="19:23" ht="12">
      <c r="S13123" s="505"/>
      <c r="T13123" s="505"/>
      <c r="U13123" s="505"/>
      <c r="V13123" s="505"/>
      <c r="W13123" s="505"/>
    </row>
    <row r="13124" spans="19:23" ht="12">
      <c r="S13124" s="505"/>
      <c r="T13124" s="505"/>
      <c r="U13124" s="505"/>
      <c r="V13124" s="505"/>
      <c r="W13124" s="505"/>
    </row>
    <row r="13125" spans="19:23" ht="12">
      <c r="S13125" s="505"/>
      <c r="T13125" s="505"/>
      <c r="U13125" s="505"/>
      <c r="V13125" s="505"/>
      <c r="W13125" s="505"/>
    </row>
    <row r="13126" spans="19:23" ht="12">
      <c r="S13126" s="505"/>
      <c r="T13126" s="505"/>
      <c r="U13126" s="505"/>
      <c r="V13126" s="505"/>
      <c r="W13126" s="505"/>
    </row>
    <row r="13127" spans="19:23" ht="12">
      <c r="S13127" s="505"/>
      <c r="T13127" s="505"/>
      <c r="U13127" s="505"/>
      <c r="V13127" s="505"/>
      <c r="W13127" s="505"/>
    </row>
    <row r="13128" spans="19:23" ht="12">
      <c r="S13128" s="505"/>
      <c r="T13128" s="505"/>
      <c r="U13128" s="505"/>
      <c r="V13128" s="505"/>
      <c r="W13128" s="505"/>
    </row>
    <row r="13129" spans="19:23" ht="12">
      <c r="S13129" s="505"/>
      <c r="T13129" s="505"/>
      <c r="U13129" s="505"/>
      <c r="V13129" s="505"/>
      <c r="W13129" s="505"/>
    </row>
    <row r="13130" spans="19:23" ht="12">
      <c r="S13130" s="505"/>
      <c r="T13130" s="505"/>
      <c r="U13130" s="505"/>
      <c r="V13130" s="505"/>
      <c r="W13130" s="505"/>
    </row>
    <row r="13131" spans="19:23" ht="12">
      <c r="S13131" s="505"/>
      <c r="T13131" s="505"/>
      <c r="U13131" s="505"/>
      <c r="V13131" s="505"/>
      <c r="W13131" s="505"/>
    </row>
    <row r="13132" spans="19:23" ht="12">
      <c r="S13132" s="505"/>
      <c r="T13132" s="505"/>
      <c r="U13132" s="505"/>
      <c r="V13132" s="505"/>
      <c r="W13132" s="505"/>
    </row>
    <row r="13133" spans="19:23" ht="12">
      <c r="S13133" s="505"/>
      <c r="T13133" s="505"/>
      <c r="U13133" s="505"/>
      <c r="V13133" s="505"/>
      <c r="W13133" s="505"/>
    </row>
    <row r="13134" spans="19:23" ht="12">
      <c r="S13134" s="505"/>
      <c r="T13134" s="505"/>
      <c r="U13134" s="505"/>
      <c r="V13134" s="505"/>
      <c r="W13134" s="505"/>
    </row>
    <row r="13135" spans="19:23" ht="12">
      <c r="S13135" s="505"/>
      <c r="T13135" s="505"/>
      <c r="U13135" s="505"/>
      <c r="V13135" s="505"/>
      <c r="W13135" s="505"/>
    </row>
    <row r="13136" spans="19:23" ht="12">
      <c r="S13136" s="505"/>
      <c r="T13136" s="505"/>
      <c r="U13136" s="505"/>
      <c r="V13136" s="505"/>
      <c r="W13136" s="505"/>
    </row>
    <row r="13137" spans="19:23" ht="12">
      <c r="S13137" s="505"/>
      <c r="T13137" s="505"/>
      <c r="U13137" s="505"/>
      <c r="V13137" s="505"/>
      <c r="W13137" s="505"/>
    </row>
    <row r="13138" spans="19:23" ht="12">
      <c r="S13138" s="505"/>
      <c r="T13138" s="505"/>
      <c r="U13138" s="505"/>
      <c r="V13138" s="505"/>
      <c r="W13138" s="505"/>
    </row>
    <row r="13139" spans="19:23" ht="12">
      <c r="S13139" s="505"/>
      <c r="T13139" s="505"/>
      <c r="U13139" s="505"/>
      <c r="V13139" s="505"/>
      <c r="W13139" s="505"/>
    </row>
    <row r="13140" spans="19:23" ht="12">
      <c r="S13140" s="505"/>
      <c r="T13140" s="505"/>
      <c r="U13140" s="505"/>
      <c r="V13140" s="505"/>
      <c r="W13140" s="505"/>
    </row>
    <row r="13141" spans="19:23" ht="12">
      <c r="S13141" s="505"/>
      <c r="T13141" s="505"/>
      <c r="U13141" s="505"/>
      <c r="V13141" s="505"/>
      <c r="W13141" s="505"/>
    </row>
    <row r="13142" spans="19:23" ht="12">
      <c r="S13142" s="505"/>
      <c r="T13142" s="505"/>
      <c r="U13142" s="505"/>
      <c r="V13142" s="505"/>
      <c r="W13142" s="505"/>
    </row>
    <row r="13143" spans="19:23" ht="12">
      <c r="S13143" s="505"/>
      <c r="T13143" s="505"/>
      <c r="U13143" s="505"/>
      <c r="V13143" s="505"/>
      <c r="W13143" s="505"/>
    </row>
    <row r="13144" spans="19:23" ht="12">
      <c r="S13144" s="505"/>
      <c r="T13144" s="505"/>
      <c r="U13144" s="505"/>
      <c r="V13144" s="505"/>
      <c r="W13144" s="505"/>
    </row>
    <row r="13145" spans="19:23" ht="12">
      <c r="S13145" s="505"/>
      <c r="T13145" s="505"/>
      <c r="U13145" s="505"/>
      <c r="V13145" s="505"/>
      <c r="W13145" s="505"/>
    </row>
    <row r="13146" spans="19:23" ht="12">
      <c r="S13146" s="505"/>
      <c r="T13146" s="505"/>
      <c r="U13146" s="505"/>
      <c r="V13146" s="505"/>
      <c r="W13146" s="505"/>
    </row>
    <row r="13147" spans="19:23" ht="12">
      <c r="S13147" s="505"/>
      <c r="T13147" s="505"/>
      <c r="U13147" s="505"/>
      <c r="V13147" s="505"/>
      <c r="W13147" s="505"/>
    </row>
    <row r="13148" spans="19:23" ht="12">
      <c r="S13148" s="505"/>
      <c r="T13148" s="505"/>
      <c r="U13148" s="505"/>
      <c r="V13148" s="505"/>
      <c r="W13148" s="505"/>
    </row>
    <row r="13149" spans="19:23" ht="12">
      <c r="S13149" s="505"/>
      <c r="T13149" s="505"/>
      <c r="U13149" s="505"/>
      <c r="V13149" s="505"/>
      <c r="W13149" s="505"/>
    </row>
    <row r="13150" spans="19:23" ht="12">
      <c r="S13150" s="505"/>
      <c r="T13150" s="505"/>
      <c r="U13150" s="505"/>
      <c r="V13150" s="505"/>
      <c r="W13150" s="505"/>
    </row>
    <row r="13151" spans="19:23" ht="12">
      <c r="S13151" s="505"/>
      <c r="T13151" s="505"/>
      <c r="U13151" s="505"/>
      <c r="V13151" s="505"/>
      <c r="W13151" s="505"/>
    </row>
    <row r="13152" spans="19:23" ht="12">
      <c r="S13152" s="505"/>
      <c r="T13152" s="505"/>
      <c r="U13152" s="505"/>
      <c r="V13152" s="505"/>
      <c r="W13152" s="505"/>
    </row>
    <row r="13153" spans="19:23" ht="12">
      <c r="S13153" s="505"/>
      <c r="T13153" s="505"/>
      <c r="U13153" s="505"/>
      <c r="V13153" s="505"/>
      <c r="W13153" s="505"/>
    </row>
    <row r="13154" spans="19:23" ht="12">
      <c r="S13154" s="505"/>
      <c r="T13154" s="505"/>
      <c r="U13154" s="505"/>
      <c r="V13154" s="505"/>
      <c r="W13154" s="505"/>
    </row>
    <row r="13155" spans="19:23" ht="12">
      <c r="S13155" s="505"/>
      <c r="T13155" s="505"/>
      <c r="U13155" s="505"/>
      <c r="V13155" s="505"/>
      <c r="W13155" s="505"/>
    </row>
    <row r="13156" spans="19:23" ht="12">
      <c r="S13156" s="505"/>
      <c r="T13156" s="505"/>
      <c r="U13156" s="505"/>
      <c r="V13156" s="505"/>
      <c r="W13156" s="505"/>
    </row>
    <row r="13157" spans="19:23" ht="12">
      <c r="S13157" s="505"/>
      <c r="T13157" s="505"/>
      <c r="U13157" s="505"/>
      <c r="V13157" s="505"/>
      <c r="W13157" s="505"/>
    </row>
    <row r="13158" spans="19:23" ht="12">
      <c r="S13158" s="505"/>
      <c r="T13158" s="505"/>
      <c r="U13158" s="505"/>
      <c r="V13158" s="505"/>
      <c r="W13158" s="505"/>
    </row>
    <row r="13159" spans="19:23" ht="12">
      <c r="S13159" s="505"/>
      <c r="T13159" s="505"/>
      <c r="U13159" s="505"/>
      <c r="V13159" s="505"/>
      <c r="W13159" s="505"/>
    </row>
    <row r="13160" spans="19:23" ht="12">
      <c r="S13160" s="505"/>
      <c r="T13160" s="505"/>
      <c r="U13160" s="505"/>
      <c r="V13160" s="505"/>
      <c r="W13160" s="505"/>
    </row>
    <row r="13161" spans="19:23" ht="12">
      <c r="S13161" s="505"/>
      <c r="T13161" s="505"/>
      <c r="U13161" s="505"/>
      <c r="V13161" s="505"/>
      <c r="W13161" s="505"/>
    </row>
    <row r="13162" spans="19:23" ht="12">
      <c r="S13162" s="505"/>
      <c r="T13162" s="505"/>
      <c r="U13162" s="505"/>
      <c r="V13162" s="505"/>
      <c r="W13162" s="505"/>
    </row>
    <row r="13163" spans="19:23" ht="12">
      <c r="S13163" s="505"/>
      <c r="T13163" s="505"/>
      <c r="U13163" s="505"/>
      <c r="V13163" s="505"/>
      <c r="W13163" s="505"/>
    </row>
    <row r="13164" spans="19:23" ht="12">
      <c r="S13164" s="505"/>
      <c r="T13164" s="505"/>
      <c r="U13164" s="505"/>
      <c r="V13164" s="505"/>
      <c r="W13164" s="505"/>
    </row>
    <row r="13165" spans="19:23" ht="12">
      <c r="S13165" s="505"/>
      <c r="T13165" s="505"/>
      <c r="U13165" s="505"/>
      <c r="V13165" s="505"/>
      <c r="W13165" s="505"/>
    </row>
    <row r="13166" spans="19:23" ht="12">
      <c r="S13166" s="505"/>
      <c r="T13166" s="505"/>
      <c r="U13166" s="505"/>
      <c r="V13166" s="505"/>
      <c r="W13166" s="505"/>
    </row>
    <row r="13167" spans="19:23" ht="12">
      <c r="S13167" s="505"/>
      <c r="T13167" s="505"/>
      <c r="U13167" s="505"/>
      <c r="V13167" s="505"/>
      <c r="W13167" s="505"/>
    </row>
    <row r="13168" spans="19:23" ht="12">
      <c r="S13168" s="505"/>
      <c r="T13168" s="505"/>
      <c r="U13168" s="505"/>
      <c r="V13168" s="505"/>
      <c r="W13168" s="505"/>
    </row>
    <row r="13169" spans="19:23" ht="12">
      <c r="S13169" s="505"/>
      <c r="T13169" s="505"/>
      <c r="U13169" s="505"/>
      <c r="V13169" s="505"/>
      <c r="W13169" s="505"/>
    </row>
    <row r="13170" spans="19:23" ht="12">
      <c r="S13170" s="505"/>
      <c r="T13170" s="505"/>
      <c r="U13170" s="505"/>
      <c r="V13170" s="505"/>
      <c r="W13170" s="505"/>
    </row>
    <row r="13171" spans="19:23" ht="12">
      <c r="S13171" s="505"/>
      <c r="T13171" s="505"/>
      <c r="U13171" s="505"/>
      <c r="V13171" s="505"/>
      <c r="W13171" s="505"/>
    </row>
    <row r="13172" spans="19:23" ht="12">
      <c r="S13172" s="505"/>
      <c r="T13172" s="505"/>
      <c r="U13172" s="505"/>
      <c r="V13172" s="505"/>
      <c r="W13172" s="505"/>
    </row>
    <row r="13173" spans="19:23" ht="12">
      <c r="S13173" s="505"/>
      <c r="T13173" s="505"/>
      <c r="U13173" s="505"/>
      <c r="V13173" s="505"/>
      <c r="W13173" s="505"/>
    </row>
    <row r="13174" spans="19:23" ht="12">
      <c r="S13174" s="505"/>
      <c r="T13174" s="505"/>
      <c r="U13174" s="505"/>
      <c r="V13174" s="505"/>
      <c r="W13174" s="505"/>
    </row>
    <row r="13175" spans="19:23" ht="12">
      <c r="S13175" s="505"/>
      <c r="T13175" s="505"/>
      <c r="U13175" s="505"/>
      <c r="V13175" s="505"/>
      <c r="W13175" s="505"/>
    </row>
    <row r="13176" spans="19:23" ht="12">
      <c r="S13176" s="505"/>
      <c r="T13176" s="505"/>
      <c r="U13176" s="505"/>
      <c r="V13176" s="505"/>
      <c r="W13176" s="505"/>
    </row>
    <row r="13177" spans="19:23" ht="12">
      <c r="S13177" s="505"/>
      <c r="T13177" s="505"/>
      <c r="U13177" s="505"/>
      <c r="V13177" s="505"/>
      <c r="W13177" s="505"/>
    </row>
    <row r="13178" spans="19:23" ht="12">
      <c r="S13178" s="505"/>
      <c r="T13178" s="505"/>
      <c r="U13178" s="505"/>
      <c r="V13178" s="505"/>
      <c r="W13178" s="505"/>
    </row>
    <row r="13179" spans="19:23" ht="12">
      <c r="S13179" s="505"/>
      <c r="T13179" s="505"/>
      <c r="U13179" s="505"/>
      <c r="V13179" s="505"/>
      <c r="W13179" s="505"/>
    </row>
    <row r="13180" spans="19:23" ht="12">
      <c r="S13180" s="505"/>
      <c r="T13180" s="505"/>
      <c r="U13180" s="505"/>
      <c r="V13180" s="505"/>
      <c r="W13180" s="505"/>
    </row>
    <row r="13181" spans="19:23" ht="12">
      <c r="S13181" s="505"/>
      <c r="T13181" s="505"/>
      <c r="U13181" s="505"/>
      <c r="V13181" s="505"/>
      <c r="W13181" s="505"/>
    </row>
    <row r="13182" spans="19:23" ht="12">
      <c r="S13182" s="505"/>
      <c r="T13182" s="505"/>
      <c r="U13182" s="505"/>
      <c r="V13182" s="505"/>
      <c r="W13182" s="505"/>
    </row>
    <row r="13183" spans="19:23" ht="12">
      <c r="S13183" s="505"/>
      <c r="T13183" s="505"/>
      <c r="U13183" s="505"/>
      <c r="V13183" s="505"/>
      <c r="W13183" s="505"/>
    </row>
    <row r="13184" spans="19:23" ht="12">
      <c r="S13184" s="505"/>
      <c r="T13184" s="505"/>
      <c r="U13184" s="505"/>
      <c r="V13184" s="505"/>
      <c r="W13184" s="505"/>
    </row>
    <row r="13185" spans="19:23" ht="12">
      <c r="S13185" s="505"/>
      <c r="T13185" s="505"/>
      <c r="U13185" s="505"/>
      <c r="V13185" s="505"/>
      <c r="W13185" s="505"/>
    </row>
    <row r="13186" spans="19:23" ht="12">
      <c r="S13186" s="505"/>
      <c r="T13186" s="505"/>
      <c r="U13186" s="505"/>
      <c r="V13186" s="505"/>
      <c r="W13186" s="505"/>
    </row>
    <row r="13187" spans="19:23" ht="12">
      <c r="S13187" s="505"/>
      <c r="T13187" s="505"/>
      <c r="U13187" s="505"/>
      <c r="V13187" s="505"/>
      <c r="W13187" s="505"/>
    </row>
    <row r="13188" spans="19:23" ht="12">
      <c r="S13188" s="505"/>
      <c r="T13188" s="505"/>
      <c r="U13188" s="505"/>
      <c r="V13188" s="505"/>
      <c r="W13188" s="505"/>
    </row>
    <row r="13189" spans="19:23" ht="12">
      <c r="S13189" s="505"/>
      <c r="T13189" s="505"/>
      <c r="U13189" s="505"/>
      <c r="V13189" s="505"/>
      <c r="W13189" s="505"/>
    </row>
    <row r="13190" spans="19:23" ht="12">
      <c r="S13190" s="505"/>
      <c r="T13190" s="505"/>
      <c r="U13190" s="505"/>
      <c r="V13190" s="505"/>
      <c r="W13190" s="505"/>
    </row>
    <row r="13191" spans="19:23" ht="12">
      <c r="S13191" s="505"/>
      <c r="T13191" s="505"/>
      <c r="U13191" s="505"/>
      <c r="V13191" s="505"/>
      <c r="W13191" s="505"/>
    </row>
    <row r="13192" spans="19:23" ht="12">
      <c r="S13192" s="505"/>
      <c r="T13192" s="505"/>
      <c r="U13192" s="505"/>
      <c r="V13192" s="505"/>
      <c r="W13192" s="505"/>
    </row>
    <row r="13193" spans="19:23" ht="12">
      <c r="S13193" s="505"/>
      <c r="T13193" s="505"/>
      <c r="U13193" s="505"/>
      <c r="V13193" s="505"/>
      <c r="W13193" s="505"/>
    </row>
    <row r="13194" spans="19:23" ht="12">
      <c r="S13194" s="505"/>
      <c r="T13194" s="505"/>
      <c r="U13194" s="505"/>
      <c r="V13194" s="505"/>
      <c r="W13194" s="505"/>
    </row>
    <row r="13195" spans="19:23" ht="12">
      <c r="S13195" s="505"/>
      <c r="T13195" s="505"/>
      <c r="U13195" s="505"/>
      <c r="V13195" s="505"/>
      <c r="W13195" s="505"/>
    </row>
    <row r="13196" spans="19:23" ht="12">
      <c r="S13196" s="505"/>
      <c r="T13196" s="505"/>
      <c r="U13196" s="505"/>
      <c r="V13196" s="505"/>
      <c r="W13196" s="505"/>
    </row>
    <row r="13197" spans="19:23" ht="12">
      <c r="S13197" s="505"/>
      <c r="T13197" s="505"/>
      <c r="U13197" s="505"/>
      <c r="V13197" s="505"/>
      <c r="W13197" s="505"/>
    </row>
    <row r="13198" spans="19:23" ht="12">
      <c r="S13198" s="505"/>
      <c r="T13198" s="505"/>
      <c r="U13198" s="505"/>
      <c r="V13198" s="505"/>
      <c r="W13198" s="505"/>
    </row>
    <row r="13199" spans="19:23" ht="12">
      <c r="S13199" s="505"/>
      <c r="T13199" s="505"/>
      <c r="U13199" s="505"/>
      <c r="V13199" s="505"/>
      <c r="W13199" s="505"/>
    </row>
    <row r="13200" spans="19:23" ht="12">
      <c r="S13200" s="505"/>
      <c r="T13200" s="505"/>
      <c r="U13200" s="505"/>
      <c r="V13200" s="505"/>
      <c r="W13200" s="505"/>
    </row>
    <row r="13201" spans="19:23" ht="12">
      <c r="S13201" s="505"/>
      <c r="T13201" s="505"/>
      <c r="U13201" s="505"/>
      <c r="V13201" s="505"/>
      <c r="W13201" s="505"/>
    </row>
    <row r="13202" spans="19:23" ht="12">
      <c r="S13202" s="505"/>
      <c r="T13202" s="505"/>
      <c r="U13202" s="505"/>
      <c r="V13202" s="505"/>
      <c r="W13202" s="505"/>
    </row>
    <row r="13203" spans="19:23" ht="12">
      <c r="S13203" s="505"/>
      <c r="T13203" s="505"/>
      <c r="U13203" s="505"/>
      <c r="V13203" s="505"/>
      <c r="W13203" s="505"/>
    </row>
    <row r="13204" spans="19:23" ht="12">
      <c r="S13204" s="505"/>
      <c r="T13204" s="505"/>
      <c r="U13204" s="505"/>
      <c r="V13204" s="505"/>
      <c r="W13204" s="505"/>
    </row>
    <row r="13205" spans="19:23" ht="12">
      <c r="S13205" s="505"/>
      <c r="T13205" s="505"/>
      <c r="U13205" s="505"/>
      <c r="V13205" s="505"/>
      <c r="W13205" s="505"/>
    </row>
    <row r="13206" spans="19:23" ht="12">
      <c r="S13206" s="505"/>
      <c r="T13206" s="505"/>
      <c r="U13206" s="505"/>
      <c r="V13206" s="505"/>
      <c r="W13206" s="505"/>
    </row>
    <row r="13207" spans="19:23" ht="12">
      <c r="S13207" s="505"/>
      <c r="T13207" s="505"/>
      <c r="U13207" s="505"/>
      <c r="V13207" s="505"/>
      <c r="W13207" s="505"/>
    </row>
    <row r="13208" spans="19:23" ht="12">
      <c r="S13208" s="505"/>
      <c r="T13208" s="505"/>
      <c r="U13208" s="505"/>
      <c r="V13208" s="505"/>
      <c r="W13208" s="505"/>
    </row>
    <row r="13209" spans="19:23" ht="12">
      <c r="S13209" s="505"/>
      <c r="T13209" s="505"/>
      <c r="U13209" s="505"/>
      <c r="V13209" s="505"/>
      <c r="W13209" s="505"/>
    </row>
    <row r="13210" spans="19:23" ht="12">
      <c r="S13210" s="505"/>
      <c r="T13210" s="505"/>
      <c r="U13210" s="505"/>
      <c r="V13210" s="505"/>
      <c r="W13210" s="505"/>
    </row>
    <row r="13211" spans="19:23" ht="12">
      <c r="S13211" s="505"/>
      <c r="T13211" s="505"/>
      <c r="U13211" s="505"/>
      <c r="V13211" s="505"/>
      <c r="W13211" s="505"/>
    </row>
    <row r="13212" spans="19:23" ht="12">
      <c r="S13212" s="505"/>
      <c r="T13212" s="505"/>
      <c r="U13212" s="505"/>
      <c r="V13212" s="505"/>
      <c r="W13212" s="505"/>
    </row>
    <row r="13213" spans="19:23" ht="12">
      <c r="S13213" s="505"/>
      <c r="T13213" s="505"/>
      <c r="U13213" s="505"/>
      <c r="V13213" s="505"/>
      <c r="W13213" s="505"/>
    </row>
    <row r="13214" spans="19:23" ht="12">
      <c r="S13214" s="505"/>
      <c r="T13214" s="505"/>
      <c r="U13214" s="505"/>
      <c r="V13214" s="505"/>
      <c r="W13214" s="505"/>
    </row>
    <row r="13215" spans="19:23" ht="12">
      <c r="S13215" s="505"/>
      <c r="T13215" s="505"/>
      <c r="U13215" s="505"/>
      <c r="V13215" s="505"/>
      <c r="W13215" s="505"/>
    </row>
    <row r="13216" spans="19:23" ht="12">
      <c r="S13216" s="505"/>
      <c r="T13216" s="505"/>
      <c r="U13216" s="505"/>
      <c r="V13216" s="505"/>
      <c r="W13216" s="505"/>
    </row>
    <row r="13217" spans="19:23" ht="12">
      <c r="S13217" s="505"/>
      <c r="T13217" s="505"/>
      <c r="U13217" s="505"/>
      <c r="V13217" s="505"/>
      <c r="W13217" s="505"/>
    </row>
    <row r="13218" spans="19:23" ht="12">
      <c r="S13218" s="505"/>
      <c r="T13218" s="505"/>
      <c r="U13218" s="505"/>
      <c r="V13218" s="505"/>
      <c r="W13218" s="505"/>
    </row>
    <row r="13219" spans="19:23" ht="12">
      <c r="S13219" s="505"/>
      <c r="T13219" s="505"/>
      <c r="U13219" s="505"/>
      <c r="V13219" s="505"/>
      <c r="W13219" s="505"/>
    </row>
    <row r="13220" spans="19:23" ht="12">
      <c r="S13220" s="505"/>
      <c r="T13220" s="505"/>
      <c r="U13220" s="505"/>
      <c r="V13220" s="505"/>
      <c r="W13220" s="505"/>
    </row>
    <row r="13221" spans="19:23" ht="12">
      <c r="S13221" s="505"/>
      <c r="T13221" s="505"/>
      <c r="U13221" s="505"/>
      <c r="V13221" s="505"/>
      <c r="W13221" s="505"/>
    </row>
    <row r="13222" spans="19:23" ht="12">
      <c r="S13222" s="505"/>
      <c r="T13222" s="505"/>
      <c r="U13222" s="505"/>
      <c r="V13222" s="505"/>
      <c r="W13222" s="505"/>
    </row>
    <row r="13223" spans="19:23" ht="12">
      <c r="S13223" s="505"/>
      <c r="T13223" s="505"/>
      <c r="U13223" s="505"/>
      <c r="V13223" s="505"/>
      <c r="W13223" s="505"/>
    </row>
    <row r="13224" spans="19:23" ht="12">
      <c r="S13224" s="505"/>
      <c r="T13224" s="505"/>
      <c r="U13224" s="505"/>
      <c r="V13224" s="505"/>
      <c r="W13224" s="505"/>
    </row>
    <row r="13225" spans="19:23" ht="12">
      <c r="S13225" s="505"/>
      <c r="T13225" s="505"/>
      <c r="U13225" s="505"/>
      <c r="V13225" s="505"/>
      <c r="W13225" s="505"/>
    </row>
    <row r="13226" spans="19:23" ht="12">
      <c r="S13226" s="505"/>
      <c r="T13226" s="505"/>
      <c r="U13226" s="505"/>
      <c r="V13226" s="505"/>
      <c r="W13226" s="505"/>
    </row>
    <row r="13227" spans="19:23" ht="12">
      <c r="S13227" s="505"/>
      <c r="T13227" s="505"/>
      <c r="U13227" s="505"/>
      <c r="V13227" s="505"/>
      <c r="W13227" s="505"/>
    </row>
    <row r="13228" spans="19:23" ht="12">
      <c r="S13228" s="505"/>
      <c r="T13228" s="505"/>
      <c r="U13228" s="505"/>
      <c r="V13228" s="505"/>
      <c r="W13228" s="505"/>
    </row>
    <row r="13229" spans="19:23" ht="12">
      <c r="S13229" s="505"/>
      <c r="T13229" s="505"/>
      <c r="U13229" s="505"/>
      <c r="V13229" s="505"/>
      <c r="W13229" s="505"/>
    </row>
    <row r="13230" spans="19:23" ht="12">
      <c r="S13230" s="505"/>
      <c r="T13230" s="505"/>
      <c r="U13230" s="505"/>
      <c r="V13230" s="505"/>
      <c r="W13230" s="505"/>
    </row>
    <row r="13231" spans="19:23" ht="12">
      <c r="S13231" s="505"/>
      <c r="T13231" s="505"/>
      <c r="U13231" s="505"/>
      <c r="V13231" s="505"/>
      <c r="W13231" s="505"/>
    </row>
    <row r="13232" spans="19:23" ht="12">
      <c r="S13232" s="505"/>
      <c r="T13232" s="505"/>
      <c r="U13232" s="505"/>
      <c r="V13232" s="505"/>
      <c r="W13232" s="505"/>
    </row>
    <row r="13233" spans="19:23" ht="12">
      <c r="S13233" s="505"/>
      <c r="T13233" s="505"/>
      <c r="U13233" s="505"/>
      <c r="V13233" s="505"/>
      <c r="W13233" s="505"/>
    </row>
    <row r="13234" spans="19:23" ht="12">
      <c r="S13234" s="505"/>
      <c r="T13234" s="505"/>
      <c r="U13234" s="505"/>
      <c r="V13234" s="505"/>
      <c r="W13234" s="505"/>
    </row>
    <row r="13235" spans="19:23" ht="12">
      <c r="S13235" s="505"/>
      <c r="T13235" s="505"/>
      <c r="U13235" s="505"/>
      <c r="V13235" s="505"/>
      <c r="W13235" s="505"/>
    </row>
    <row r="13236" spans="19:23" ht="12">
      <c r="S13236" s="505"/>
      <c r="T13236" s="505"/>
      <c r="U13236" s="505"/>
      <c r="V13236" s="505"/>
      <c r="W13236" s="505"/>
    </row>
    <row r="13237" spans="19:23" ht="12">
      <c r="S13237" s="505"/>
      <c r="T13237" s="505"/>
      <c r="U13237" s="505"/>
      <c r="V13237" s="505"/>
      <c r="W13237" s="505"/>
    </row>
    <row r="13238" spans="19:23" ht="12">
      <c r="S13238" s="505"/>
      <c r="T13238" s="505"/>
      <c r="U13238" s="505"/>
      <c r="V13238" s="505"/>
      <c r="W13238" s="505"/>
    </row>
    <row r="13239" spans="19:23" ht="12">
      <c r="S13239" s="505"/>
      <c r="T13239" s="505"/>
      <c r="U13239" s="505"/>
      <c r="V13239" s="505"/>
      <c r="W13239" s="505"/>
    </row>
    <row r="13240" spans="19:23" ht="12">
      <c r="S13240" s="505"/>
      <c r="T13240" s="505"/>
      <c r="U13240" s="505"/>
      <c r="V13240" s="505"/>
      <c r="W13240" s="505"/>
    </row>
    <row r="13241" spans="19:23" ht="12">
      <c r="S13241" s="505"/>
      <c r="T13241" s="505"/>
      <c r="U13241" s="505"/>
      <c r="V13241" s="505"/>
      <c r="W13241" s="505"/>
    </row>
    <row r="13242" spans="19:23" ht="12">
      <c r="S13242" s="505"/>
      <c r="T13242" s="505"/>
      <c r="U13242" s="505"/>
      <c r="V13242" s="505"/>
      <c r="W13242" s="505"/>
    </row>
    <row r="13243" spans="19:23" ht="12">
      <c r="S13243" s="505"/>
      <c r="T13243" s="505"/>
      <c r="U13243" s="505"/>
      <c r="V13243" s="505"/>
      <c r="W13243" s="505"/>
    </row>
    <row r="13244" spans="19:23" ht="12">
      <c r="S13244" s="505"/>
      <c r="T13244" s="505"/>
      <c r="U13244" s="505"/>
      <c r="V13244" s="505"/>
      <c r="W13244" s="505"/>
    </row>
    <row r="13245" spans="19:23" ht="12">
      <c r="S13245" s="505"/>
      <c r="T13245" s="505"/>
      <c r="U13245" s="505"/>
      <c r="V13245" s="505"/>
      <c r="W13245" s="505"/>
    </row>
    <row r="13246" spans="19:23" ht="12">
      <c r="S13246" s="505"/>
      <c r="T13246" s="505"/>
      <c r="U13246" s="505"/>
      <c r="V13246" s="505"/>
      <c r="W13246" s="505"/>
    </row>
    <row r="13247" spans="19:23" ht="12">
      <c r="S13247" s="505"/>
      <c r="T13247" s="505"/>
      <c r="U13247" s="505"/>
      <c r="V13247" s="505"/>
      <c r="W13247" s="505"/>
    </row>
    <row r="13248" spans="19:23" ht="12">
      <c r="S13248" s="505"/>
      <c r="T13248" s="505"/>
      <c r="U13248" s="505"/>
      <c r="V13248" s="505"/>
      <c r="W13248" s="505"/>
    </row>
    <row r="13249" spans="19:23" ht="12">
      <c r="S13249" s="505"/>
      <c r="T13249" s="505"/>
      <c r="U13249" s="505"/>
      <c r="V13249" s="505"/>
      <c r="W13249" s="505"/>
    </row>
    <row r="13250" spans="19:23" ht="12">
      <c r="S13250" s="505"/>
      <c r="T13250" s="505"/>
      <c r="U13250" s="505"/>
      <c r="V13250" s="505"/>
      <c r="W13250" s="505"/>
    </row>
    <row r="13251" spans="19:23" ht="12">
      <c r="S13251" s="505"/>
      <c r="T13251" s="505"/>
      <c r="U13251" s="505"/>
      <c r="V13251" s="505"/>
      <c r="W13251" s="505"/>
    </row>
    <row r="13252" spans="19:23" ht="12">
      <c r="S13252" s="505"/>
      <c r="T13252" s="505"/>
      <c r="U13252" s="505"/>
      <c r="V13252" s="505"/>
      <c r="W13252" s="505"/>
    </row>
    <row r="13253" spans="19:23" ht="12">
      <c r="S13253" s="505"/>
      <c r="T13253" s="505"/>
      <c r="U13253" s="505"/>
      <c r="V13253" s="505"/>
      <c r="W13253" s="505"/>
    </row>
    <row r="13254" spans="19:23" ht="12">
      <c r="S13254" s="505"/>
      <c r="T13254" s="505"/>
      <c r="U13254" s="505"/>
      <c r="V13254" s="505"/>
      <c r="W13254" s="505"/>
    </row>
    <row r="13255" spans="19:23" ht="12">
      <c r="S13255" s="505"/>
      <c r="T13255" s="505"/>
      <c r="U13255" s="505"/>
      <c r="V13255" s="505"/>
      <c r="W13255" s="505"/>
    </row>
    <row r="13256" spans="19:23" ht="12">
      <c r="S13256" s="505"/>
      <c r="T13256" s="505"/>
      <c r="U13256" s="505"/>
      <c r="V13256" s="505"/>
      <c r="W13256" s="505"/>
    </row>
    <row r="13257" spans="19:23" ht="12">
      <c r="S13257" s="505"/>
      <c r="T13257" s="505"/>
      <c r="U13257" s="505"/>
      <c r="V13257" s="505"/>
      <c r="W13257" s="505"/>
    </row>
    <row r="13258" spans="19:23" ht="12">
      <c r="S13258" s="505"/>
      <c r="T13258" s="505"/>
      <c r="U13258" s="505"/>
      <c r="V13258" s="505"/>
      <c r="W13258" s="505"/>
    </row>
    <row r="13259" spans="19:23" ht="12">
      <c r="S13259" s="505"/>
      <c r="T13259" s="505"/>
      <c r="U13259" s="505"/>
      <c r="V13259" s="505"/>
      <c r="W13259" s="505"/>
    </row>
    <row r="13260" spans="19:23" ht="12">
      <c r="S13260" s="505"/>
      <c r="T13260" s="505"/>
      <c r="U13260" s="505"/>
      <c r="V13260" s="505"/>
      <c r="W13260" s="505"/>
    </row>
    <row r="13261" spans="19:23" ht="12">
      <c r="S13261" s="505"/>
      <c r="T13261" s="505"/>
      <c r="U13261" s="505"/>
      <c r="V13261" s="505"/>
      <c r="W13261" s="505"/>
    </row>
    <row r="13262" spans="19:23" ht="12">
      <c r="S13262" s="505"/>
      <c r="T13262" s="505"/>
      <c r="U13262" s="505"/>
      <c r="V13262" s="505"/>
      <c r="W13262" s="505"/>
    </row>
    <row r="13263" spans="19:23" ht="12">
      <c r="S13263" s="505"/>
      <c r="T13263" s="505"/>
      <c r="U13263" s="505"/>
      <c r="V13263" s="505"/>
      <c r="W13263" s="505"/>
    </row>
    <row r="13264" spans="19:23" ht="12">
      <c r="S13264" s="505"/>
      <c r="T13264" s="505"/>
      <c r="U13264" s="505"/>
      <c r="V13264" s="505"/>
      <c r="W13264" s="505"/>
    </row>
    <row r="13265" spans="19:23" ht="12">
      <c r="S13265" s="505"/>
      <c r="T13265" s="505"/>
      <c r="U13265" s="505"/>
      <c r="V13265" s="505"/>
      <c r="W13265" s="505"/>
    </row>
    <row r="13266" spans="19:23" ht="12">
      <c r="S13266" s="505"/>
      <c r="T13266" s="505"/>
      <c r="U13266" s="505"/>
      <c r="V13266" s="505"/>
      <c r="W13266" s="505"/>
    </row>
    <row r="13267" spans="19:23" ht="12">
      <c r="S13267" s="505"/>
      <c r="T13267" s="505"/>
      <c r="U13267" s="505"/>
      <c r="V13267" s="505"/>
      <c r="W13267" s="505"/>
    </row>
    <row r="13268" spans="19:23" ht="12">
      <c r="S13268" s="505"/>
      <c r="T13268" s="505"/>
      <c r="U13268" s="505"/>
      <c r="V13268" s="505"/>
      <c r="W13268" s="505"/>
    </row>
    <row r="13269" spans="19:23" ht="12">
      <c r="S13269" s="505"/>
      <c r="T13269" s="505"/>
      <c r="U13269" s="505"/>
      <c r="V13269" s="505"/>
      <c r="W13269" s="505"/>
    </row>
    <row r="13270" spans="19:23" ht="12">
      <c r="S13270" s="505"/>
      <c r="T13270" s="505"/>
      <c r="U13270" s="505"/>
      <c r="V13270" s="505"/>
      <c r="W13270" s="505"/>
    </row>
    <row r="13271" spans="19:23" ht="12">
      <c r="S13271" s="505"/>
      <c r="T13271" s="505"/>
      <c r="U13271" s="505"/>
      <c r="V13271" s="505"/>
      <c r="W13271" s="505"/>
    </row>
    <row r="13272" spans="19:23" ht="12">
      <c r="S13272" s="505"/>
      <c r="T13272" s="505"/>
      <c r="U13272" s="505"/>
      <c r="V13272" s="505"/>
      <c r="W13272" s="505"/>
    </row>
    <row r="13273" spans="19:23" ht="12">
      <c r="S13273" s="505"/>
      <c r="T13273" s="505"/>
      <c r="U13273" s="505"/>
      <c r="V13273" s="505"/>
      <c r="W13273" s="505"/>
    </row>
    <row r="13274" spans="19:23" ht="12">
      <c r="S13274" s="505"/>
      <c r="T13274" s="505"/>
      <c r="U13274" s="505"/>
      <c r="V13274" s="505"/>
      <c r="W13274" s="505"/>
    </row>
    <row r="13275" spans="19:23" ht="12">
      <c r="S13275" s="505"/>
      <c r="T13275" s="505"/>
      <c r="U13275" s="505"/>
      <c r="V13275" s="505"/>
      <c r="W13275" s="505"/>
    </row>
    <row r="13276" spans="19:23" ht="12">
      <c r="S13276" s="505"/>
      <c r="T13276" s="505"/>
      <c r="U13276" s="505"/>
      <c r="V13276" s="505"/>
      <c r="W13276" s="505"/>
    </row>
    <row r="13277" spans="19:23" ht="12">
      <c r="S13277" s="505"/>
      <c r="T13277" s="505"/>
      <c r="U13277" s="505"/>
      <c r="V13277" s="505"/>
      <c r="W13277" s="505"/>
    </row>
    <row r="13278" spans="19:23" ht="12">
      <c r="S13278" s="505"/>
      <c r="T13278" s="505"/>
      <c r="U13278" s="505"/>
      <c r="V13278" s="505"/>
      <c r="W13278" s="505"/>
    </row>
    <row r="13279" spans="19:23" ht="12">
      <c r="S13279" s="505"/>
      <c r="T13279" s="505"/>
      <c r="U13279" s="505"/>
      <c r="V13279" s="505"/>
      <c r="W13279" s="505"/>
    </row>
    <row r="13280" spans="19:23" ht="12">
      <c r="S13280" s="505"/>
      <c r="T13280" s="505"/>
      <c r="U13280" s="505"/>
      <c r="V13280" s="505"/>
      <c r="W13280" s="505"/>
    </row>
    <row r="13281" spans="19:23" ht="12">
      <c r="S13281" s="505"/>
      <c r="T13281" s="505"/>
      <c r="U13281" s="505"/>
      <c r="V13281" s="505"/>
      <c r="W13281" s="505"/>
    </row>
    <row r="13282" spans="19:23" ht="12">
      <c r="S13282" s="505"/>
      <c r="T13282" s="505"/>
      <c r="U13282" s="505"/>
      <c r="V13282" s="505"/>
      <c r="W13282" s="505"/>
    </row>
    <row r="13283" spans="19:23" ht="12">
      <c r="S13283" s="505"/>
      <c r="T13283" s="505"/>
      <c r="U13283" s="505"/>
      <c r="V13283" s="505"/>
      <c r="W13283" s="505"/>
    </row>
    <row r="13284" spans="19:23" ht="12">
      <c r="S13284" s="505"/>
      <c r="T13284" s="505"/>
      <c r="U13284" s="505"/>
      <c r="V13284" s="505"/>
      <c r="W13284" s="505"/>
    </row>
    <row r="13285" spans="19:23" ht="12">
      <c r="S13285" s="505"/>
      <c r="T13285" s="505"/>
      <c r="U13285" s="505"/>
      <c r="V13285" s="505"/>
      <c r="W13285" s="505"/>
    </row>
    <row r="13286" spans="19:23" ht="12">
      <c r="S13286" s="505"/>
      <c r="T13286" s="505"/>
      <c r="U13286" s="505"/>
      <c r="V13286" s="505"/>
      <c r="W13286" s="505"/>
    </row>
    <row r="13287" spans="19:23" ht="12">
      <c r="S13287" s="505"/>
      <c r="T13287" s="505"/>
      <c r="U13287" s="505"/>
      <c r="V13287" s="505"/>
      <c r="W13287" s="505"/>
    </row>
    <row r="13288" spans="19:23" ht="12">
      <c r="S13288" s="505"/>
      <c r="T13288" s="505"/>
      <c r="U13288" s="505"/>
      <c r="V13288" s="505"/>
      <c r="W13288" s="505"/>
    </row>
    <row r="13289" spans="19:23" ht="12">
      <c r="S13289" s="505"/>
      <c r="T13289" s="505"/>
      <c r="U13289" s="505"/>
      <c r="V13289" s="505"/>
      <c r="W13289" s="505"/>
    </row>
    <row r="13290" spans="19:23" ht="12">
      <c r="S13290" s="505"/>
      <c r="T13290" s="505"/>
      <c r="U13290" s="505"/>
      <c r="V13290" s="505"/>
      <c r="W13290" s="505"/>
    </row>
    <row r="13291" spans="19:23" ht="12">
      <c r="S13291" s="505"/>
      <c r="T13291" s="505"/>
      <c r="U13291" s="505"/>
      <c r="V13291" s="505"/>
      <c r="W13291" s="505"/>
    </row>
    <row r="13292" spans="19:23" ht="12">
      <c r="S13292" s="505"/>
      <c r="T13292" s="505"/>
      <c r="U13292" s="505"/>
      <c r="V13292" s="505"/>
      <c r="W13292" s="505"/>
    </row>
    <row r="13293" spans="19:23" ht="12">
      <c r="S13293" s="505"/>
      <c r="T13293" s="505"/>
      <c r="U13293" s="505"/>
      <c r="V13293" s="505"/>
      <c r="W13293" s="505"/>
    </row>
    <row r="13294" spans="19:23" ht="12">
      <c r="S13294" s="505"/>
      <c r="T13294" s="505"/>
      <c r="U13294" s="505"/>
      <c r="V13294" s="505"/>
      <c r="W13294" s="505"/>
    </row>
    <row r="13295" spans="19:23" ht="12">
      <c r="S13295" s="505"/>
      <c r="T13295" s="505"/>
      <c r="U13295" s="505"/>
      <c r="V13295" s="505"/>
      <c r="W13295" s="505"/>
    </row>
    <row r="13296" spans="19:23" ht="12">
      <c r="S13296" s="505"/>
      <c r="T13296" s="505"/>
      <c r="U13296" s="505"/>
      <c r="V13296" s="505"/>
      <c r="W13296" s="505"/>
    </row>
    <row r="13297" spans="19:23" ht="12">
      <c r="S13297" s="505"/>
      <c r="T13297" s="505"/>
      <c r="U13297" s="505"/>
      <c r="V13297" s="505"/>
      <c r="W13297" s="505"/>
    </row>
    <row r="13298" spans="19:23" ht="12">
      <c r="S13298" s="505"/>
      <c r="T13298" s="505"/>
      <c r="U13298" s="505"/>
      <c r="V13298" s="505"/>
      <c r="W13298" s="505"/>
    </row>
    <row r="13299" spans="19:23" ht="12">
      <c r="S13299" s="505"/>
      <c r="T13299" s="505"/>
      <c r="U13299" s="505"/>
      <c r="V13299" s="505"/>
      <c r="W13299" s="505"/>
    </row>
    <row r="13300" spans="19:23" ht="12">
      <c r="S13300" s="505"/>
      <c r="T13300" s="505"/>
      <c r="U13300" s="505"/>
      <c r="V13300" s="505"/>
      <c r="W13300" s="505"/>
    </row>
    <row r="13301" spans="19:23" ht="12">
      <c r="S13301" s="505"/>
      <c r="T13301" s="505"/>
      <c r="U13301" s="505"/>
      <c r="V13301" s="505"/>
      <c r="W13301" s="505"/>
    </row>
    <row r="13302" spans="19:23" ht="12">
      <c r="S13302" s="505"/>
      <c r="T13302" s="505"/>
      <c r="U13302" s="505"/>
      <c r="V13302" s="505"/>
      <c r="W13302" s="505"/>
    </row>
    <row r="13303" spans="19:23" ht="12">
      <c r="S13303" s="505"/>
      <c r="T13303" s="505"/>
      <c r="U13303" s="505"/>
      <c r="V13303" s="505"/>
      <c r="W13303" s="505"/>
    </row>
    <row r="13304" spans="19:23" ht="12">
      <c r="S13304" s="505"/>
      <c r="T13304" s="505"/>
      <c r="U13304" s="505"/>
      <c r="V13304" s="505"/>
      <c r="W13304" s="505"/>
    </row>
    <row r="13305" spans="19:23" ht="12">
      <c r="S13305" s="505"/>
      <c r="T13305" s="505"/>
      <c r="U13305" s="505"/>
      <c r="V13305" s="505"/>
      <c r="W13305" s="505"/>
    </row>
    <row r="13306" spans="19:23" ht="12">
      <c r="S13306" s="505"/>
      <c r="T13306" s="505"/>
      <c r="U13306" s="505"/>
      <c r="V13306" s="505"/>
      <c r="W13306" s="505"/>
    </row>
    <row r="13307" spans="19:23" ht="12">
      <c r="S13307" s="505"/>
      <c r="T13307" s="505"/>
      <c r="U13307" s="505"/>
      <c r="V13307" s="505"/>
      <c r="W13307" s="505"/>
    </row>
    <row r="13308" spans="19:23" ht="12">
      <c r="S13308" s="505"/>
      <c r="T13308" s="505"/>
      <c r="U13308" s="505"/>
      <c r="V13308" s="505"/>
      <c r="W13308" s="505"/>
    </row>
    <row r="13309" spans="19:23" ht="12">
      <c r="S13309" s="505"/>
      <c r="T13309" s="505"/>
      <c r="U13309" s="505"/>
      <c r="V13309" s="505"/>
      <c r="W13309" s="505"/>
    </row>
    <row r="13310" spans="19:23" ht="12">
      <c r="S13310" s="505"/>
      <c r="T13310" s="505"/>
      <c r="U13310" s="505"/>
      <c r="V13310" s="505"/>
      <c r="W13310" s="505"/>
    </row>
    <row r="13311" spans="19:23" ht="12">
      <c r="S13311" s="505"/>
      <c r="T13311" s="505"/>
      <c r="U13311" s="505"/>
      <c r="V13311" s="505"/>
      <c r="W13311" s="505"/>
    </row>
    <row r="13312" spans="19:23" ht="12">
      <c r="S13312" s="505"/>
      <c r="T13312" s="505"/>
      <c r="U13312" s="505"/>
      <c r="V13312" s="505"/>
      <c r="W13312" s="505"/>
    </row>
    <row r="13313" spans="19:23" ht="12">
      <c r="S13313" s="505"/>
      <c r="T13313" s="505"/>
      <c r="U13313" s="505"/>
      <c r="V13313" s="505"/>
      <c r="W13313" s="505"/>
    </row>
    <row r="13314" spans="19:23" ht="12">
      <c r="S13314" s="505"/>
      <c r="T13314" s="505"/>
      <c r="U13314" s="505"/>
      <c r="V13314" s="505"/>
      <c r="W13314" s="505"/>
    </row>
    <row r="13315" spans="19:23" ht="12">
      <c r="S13315" s="505"/>
      <c r="T13315" s="505"/>
      <c r="U13315" s="505"/>
      <c r="V13315" s="505"/>
      <c r="W13315" s="505"/>
    </row>
    <row r="13316" spans="19:23" ht="12">
      <c r="S13316" s="505"/>
      <c r="T13316" s="505"/>
      <c r="U13316" s="505"/>
      <c r="V13316" s="505"/>
      <c r="W13316" s="505"/>
    </row>
    <row r="13317" spans="19:23" ht="12">
      <c r="S13317" s="505"/>
      <c r="T13317" s="505"/>
      <c r="U13317" s="505"/>
      <c r="V13317" s="505"/>
      <c r="W13317" s="505"/>
    </row>
    <row r="13318" spans="19:23" ht="12">
      <c r="S13318" s="505"/>
      <c r="T13318" s="505"/>
      <c r="U13318" s="505"/>
      <c r="V13318" s="505"/>
      <c r="W13318" s="505"/>
    </row>
    <row r="13319" spans="19:23" ht="12">
      <c r="S13319" s="505"/>
      <c r="T13319" s="505"/>
      <c r="U13319" s="505"/>
      <c r="V13319" s="505"/>
      <c r="W13319" s="505"/>
    </row>
    <row r="13320" spans="19:23" ht="12">
      <c r="S13320" s="505"/>
      <c r="T13320" s="505"/>
      <c r="U13320" s="505"/>
      <c r="V13320" s="505"/>
      <c r="W13320" s="505"/>
    </row>
    <row r="13321" spans="19:23" ht="12">
      <c r="S13321" s="505"/>
      <c r="T13321" s="505"/>
      <c r="U13321" s="505"/>
      <c r="V13321" s="505"/>
      <c r="W13321" s="505"/>
    </row>
    <row r="13322" spans="19:23" ht="12">
      <c r="S13322" s="505"/>
      <c r="T13322" s="505"/>
      <c r="U13322" s="505"/>
      <c r="V13322" s="505"/>
      <c r="W13322" s="505"/>
    </row>
    <row r="13323" spans="19:23" ht="12">
      <c r="S13323" s="505"/>
      <c r="T13323" s="505"/>
      <c r="U13323" s="505"/>
      <c r="V13323" s="505"/>
      <c r="W13323" s="505"/>
    </row>
    <row r="13324" spans="19:23" ht="12">
      <c r="S13324" s="505"/>
      <c r="T13324" s="505"/>
      <c r="U13324" s="505"/>
      <c r="V13324" s="505"/>
      <c r="W13324" s="505"/>
    </row>
    <row r="13325" spans="19:23" ht="12">
      <c r="S13325" s="505"/>
      <c r="T13325" s="505"/>
      <c r="U13325" s="505"/>
      <c r="V13325" s="505"/>
      <c r="W13325" s="505"/>
    </row>
    <row r="13326" spans="19:23" ht="12">
      <c r="S13326" s="505"/>
      <c r="T13326" s="505"/>
      <c r="U13326" s="505"/>
      <c r="V13326" s="505"/>
      <c r="W13326" s="505"/>
    </row>
    <row r="13327" spans="19:23" ht="12">
      <c r="S13327" s="505"/>
      <c r="T13327" s="505"/>
      <c r="U13327" s="505"/>
      <c r="V13327" s="505"/>
      <c r="W13327" s="505"/>
    </row>
    <row r="13328" spans="19:23" ht="12">
      <c r="S13328" s="505"/>
      <c r="T13328" s="505"/>
      <c r="U13328" s="505"/>
      <c r="V13328" s="505"/>
      <c r="W13328" s="505"/>
    </row>
    <row r="13329" spans="19:23" ht="12">
      <c r="S13329" s="505"/>
      <c r="T13329" s="505"/>
      <c r="U13329" s="505"/>
      <c r="V13329" s="505"/>
      <c r="W13329" s="505"/>
    </row>
    <row r="13330" spans="19:23" ht="12">
      <c r="S13330" s="505"/>
      <c r="T13330" s="505"/>
      <c r="U13330" s="505"/>
      <c r="V13330" s="505"/>
      <c r="W13330" s="505"/>
    </row>
    <row r="13331" spans="19:23" ht="12">
      <c r="S13331" s="505"/>
      <c r="T13331" s="505"/>
      <c r="U13331" s="505"/>
      <c r="V13331" s="505"/>
      <c r="W13331" s="505"/>
    </row>
    <row r="13332" spans="19:23" ht="12">
      <c r="S13332" s="505"/>
      <c r="T13332" s="505"/>
      <c r="U13332" s="505"/>
      <c r="V13332" s="505"/>
      <c r="W13332" s="505"/>
    </row>
    <row r="13333" spans="19:23" ht="12">
      <c r="S13333" s="505"/>
      <c r="T13333" s="505"/>
      <c r="U13333" s="505"/>
      <c r="V13333" s="505"/>
      <c r="W13333" s="505"/>
    </row>
    <row r="13334" spans="19:23" ht="12">
      <c r="S13334" s="505"/>
      <c r="T13334" s="505"/>
      <c r="U13334" s="505"/>
      <c r="V13334" s="505"/>
      <c r="W13334" s="505"/>
    </row>
    <row r="13335" spans="19:23" ht="12">
      <c r="S13335" s="505"/>
      <c r="T13335" s="505"/>
      <c r="U13335" s="505"/>
      <c r="V13335" s="505"/>
      <c r="W13335" s="505"/>
    </row>
    <row r="13336" spans="19:23" ht="12">
      <c r="S13336" s="505"/>
      <c r="T13336" s="505"/>
      <c r="U13336" s="505"/>
      <c r="V13336" s="505"/>
      <c r="W13336" s="505"/>
    </row>
    <row r="13337" spans="19:23" ht="12">
      <c r="S13337" s="505"/>
      <c r="T13337" s="505"/>
      <c r="U13337" s="505"/>
      <c r="V13337" s="505"/>
      <c r="W13337" s="505"/>
    </row>
    <row r="13338" spans="19:23" ht="12">
      <c r="S13338" s="505"/>
      <c r="T13338" s="505"/>
      <c r="U13338" s="505"/>
      <c r="V13338" s="505"/>
      <c r="W13338" s="505"/>
    </row>
    <row r="13339" spans="19:23" ht="12">
      <c r="S13339" s="505"/>
      <c r="T13339" s="505"/>
      <c r="U13339" s="505"/>
      <c r="V13339" s="505"/>
      <c r="W13339" s="505"/>
    </row>
    <row r="13340" spans="19:23" ht="12">
      <c r="S13340" s="505"/>
      <c r="T13340" s="505"/>
      <c r="U13340" s="505"/>
      <c r="V13340" s="505"/>
      <c r="W13340" s="505"/>
    </row>
    <row r="13341" spans="19:23" ht="12">
      <c r="S13341" s="505"/>
      <c r="T13341" s="505"/>
      <c r="U13341" s="505"/>
      <c r="V13341" s="505"/>
      <c r="W13341" s="505"/>
    </row>
    <row r="13342" spans="19:23" ht="12">
      <c r="S13342" s="505"/>
      <c r="T13342" s="505"/>
      <c r="U13342" s="505"/>
      <c r="V13342" s="505"/>
      <c r="W13342" s="505"/>
    </row>
    <row r="13343" spans="19:23" ht="12">
      <c r="S13343" s="505"/>
      <c r="T13343" s="505"/>
      <c r="U13343" s="505"/>
      <c r="V13343" s="505"/>
      <c r="W13343" s="505"/>
    </row>
    <row r="13344" spans="19:23" ht="12">
      <c r="S13344" s="505"/>
      <c r="T13344" s="505"/>
      <c r="U13344" s="505"/>
      <c r="V13344" s="505"/>
      <c r="W13344" s="505"/>
    </row>
    <row r="13345" spans="19:23" ht="12">
      <c r="S13345" s="505"/>
      <c r="T13345" s="505"/>
      <c r="U13345" s="505"/>
      <c r="V13345" s="505"/>
      <c r="W13345" s="505"/>
    </row>
    <row r="13346" spans="19:23" ht="12">
      <c r="S13346" s="505"/>
      <c r="T13346" s="505"/>
      <c r="U13346" s="505"/>
      <c r="V13346" s="505"/>
      <c r="W13346" s="505"/>
    </row>
    <row r="13347" spans="19:23" ht="12">
      <c r="S13347" s="505"/>
      <c r="T13347" s="505"/>
      <c r="U13347" s="505"/>
      <c r="V13347" s="505"/>
      <c r="W13347" s="505"/>
    </row>
    <row r="13348" spans="19:23" ht="12">
      <c r="S13348" s="505"/>
      <c r="T13348" s="505"/>
      <c r="U13348" s="505"/>
      <c r="V13348" s="505"/>
      <c r="W13348" s="505"/>
    </row>
    <row r="13349" spans="19:23" ht="12">
      <c r="S13349" s="505"/>
      <c r="T13349" s="505"/>
      <c r="U13349" s="505"/>
      <c r="V13349" s="505"/>
      <c r="W13349" s="505"/>
    </row>
    <row r="13350" spans="19:23" ht="12">
      <c r="S13350" s="505"/>
      <c r="T13350" s="505"/>
      <c r="U13350" s="505"/>
      <c r="V13350" s="505"/>
      <c r="W13350" s="505"/>
    </row>
    <row r="13351" spans="19:23" ht="12">
      <c r="S13351" s="505"/>
      <c r="T13351" s="505"/>
      <c r="U13351" s="505"/>
      <c r="V13351" s="505"/>
      <c r="W13351" s="505"/>
    </row>
    <row r="13352" spans="19:23" ht="12">
      <c r="S13352" s="505"/>
      <c r="T13352" s="505"/>
      <c r="U13352" s="505"/>
      <c r="V13352" s="505"/>
      <c r="W13352" s="505"/>
    </row>
    <row r="13353" spans="19:23" ht="12">
      <c r="S13353" s="505"/>
      <c r="T13353" s="505"/>
      <c r="U13353" s="505"/>
      <c r="V13353" s="505"/>
      <c r="W13353" s="505"/>
    </row>
    <row r="13354" spans="19:23" ht="12">
      <c r="S13354" s="505"/>
      <c r="T13354" s="505"/>
      <c r="U13354" s="505"/>
      <c r="V13354" s="505"/>
      <c r="W13354" s="505"/>
    </row>
    <row r="13355" spans="19:23" ht="12">
      <c r="S13355" s="505"/>
      <c r="T13355" s="505"/>
      <c r="U13355" s="505"/>
      <c r="V13355" s="505"/>
      <c r="W13355" s="505"/>
    </row>
    <row r="13356" spans="19:23" ht="12">
      <c r="S13356" s="505"/>
      <c r="T13356" s="505"/>
      <c r="U13356" s="505"/>
      <c r="V13356" s="505"/>
      <c r="W13356" s="505"/>
    </row>
    <row r="13357" spans="19:23" ht="12">
      <c r="S13357" s="505"/>
      <c r="T13357" s="505"/>
      <c r="U13357" s="505"/>
      <c r="V13357" s="505"/>
      <c r="W13357" s="505"/>
    </row>
    <row r="13358" spans="19:23" ht="12">
      <c r="S13358" s="505"/>
      <c r="T13358" s="505"/>
      <c r="U13358" s="505"/>
      <c r="V13358" s="505"/>
      <c r="W13358" s="505"/>
    </row>
    <row r="13359" spans="19:23" ht="12">
      <c r="S13359" s="505"/>
      <c r="T13359" s="505"/>
      <c r="U13359" s="505"/>
      <c r="V13359" s="505"/>
      <c r="W13359" s="505"/>
    </row>
    <row r="13360" spans="19:23" ht="12">
      <c r="S13360" s="505"/>
      <c r="T13360" s="505"/>
      <c r="U13360" s="505"/>
      <c r="V13360" s="505"/>
      <c r="W13360" s="505"/>
    </row>
    <row r="13361" spans="19:23" ht="12">
      <c r="S13361" s="505"/>
      <c r="T13361" s="505"/>
      <c r="U13361" s="505"/>
      <c r="V13361" s="505"/>
      <c r="W13361" s="505"/>
    </row>
    <row r="13362" spans="19:23" ht="12">
      <c r="S13362" s="505"/>
      <c r="T13362" s="505"/>
      <c r="U13362" s="505"/>
      <c r="V13362" s="505"/>
      <c r="W13362" s="505"/>
    </row>
    <row r="13363" spans="19:23" ht="12">
      <c r="S13363" s="505"/>
      <c r="T13363" s="505"/>
      <c r="U13363" s="505"/>
      <c r="V13363" s="505"/>
      <c r="W13363" s="505"/>
    </row>
    <row r="13364" spans="19:23" ht="12">
      <c r="S13364" s="505"/>
      <c r="T13364" s="505"/>
      <c r="U13364" s="505"/>
      <c r="V13364" s="505"/>
      <c r="W13364" s="505"/>
    </row>
    <row r="13365" spans="19:23" ht="12">
      <c r="S13365" s="505"/>
      <c r="T13365" s="505"/>
      <c r="U13365" s="505"/>
      <c r="V13365" s="505"/>
      <c r="W13365" s="505"/>
    </row>
    <row r="13366" spans="19:23" ht="12">
      <c r="S13366" s="505"/>
      <c r="T13366" s="505"/>
      <c r="U13366" s="505"/>
      <c r="V13366" s="505"/>
      <c r="W13366" s="505"/>
    </row>
    <row r="13367" spans="19:23" ht="12">
      <c r="S13367" s="505"/>
      <c r="T13367" s="505"/>
      <c r="U13367" s="505"/>
      <c r="V13367" s="505"/>
      <c r="W13367" s="505"/>
    </row>
    <row r="13368" spans="19:23" ht="12">
      <c r="S13368" s="505"/>
      <c r="T13368" s="505"/>
      <c r="U13368" s="505"/>
      <c r="V13368" s="505"/>
      <c r="W13368" s="505"/>
    </row>
    <row r="13369" spans="19:23" ht="12">
      <c r="S13369" s="505"/>
      <c r="T13369" s="505"/>
      <c r="U13369" s="505"/>
      <c r="V13369" s="505"/>
      <c r="W13369" s="505"/>
    </row>
    <row r="13370" spans="19:23" ht="12">
      <c r="S13370" s="505"/>
      <c r="T13370" s="505"/>
      <c r="U13370" s="505"/>
      <c r="V13370" s="505"/>
      <c r="W13370" s="505"/>
    </row>
    <row r="13371" spans="19:23" ht="12">
      <c r="S13371" s="505"/>
      <c r="T13371" s="505"/>
      <c r="U13371" s="505"/>
      <c r="V13371" s="505"/>
      <c r="W13371" s="505"/>
    </row>
    <row r="13372" spans="19:23" ht="12">
      <c r="S13372" s="505"/>
      <c r="T13372" s="505"/>
      <c r="U13372" s="505"/>
      <c r="V13372" s="505"/>
      <c r="W13372" s="505"/>
    </row>
    <row r="13373" spans="19:23" ht="12">
      <c r="S13373" s="505"/>
      <c r="T13373" s="505"/>
      <c r="U13373" s="505"/>
      <c r="V13373" s="505"/>
      <c r="W13373" s="505"/>
    </row>
    <row r="13374" spans="19:23" ht="12">
      <c r="S13374" s="505"/>
      <c r="T13374" s="505"/>
      <c r="U13374" s="505"/>
      <c r="V13374" s="505"/>
      <c r="W13374" s="505"/>
    </row>
    <row r="13375" spans="19:23" ht="12">
      <c r="S13375" s="505"/>
      <c r="T13375" s="505"/>
      <c r="U13375" s="505"/>
      <c r="V13375" s="505"/>
      <c r="W13375" s="505"/>
    </row>
    <row r="13376" spans="19:23" ht="12">
      <c r="S13376" s="505"/>
      <c r="T13376" s="505"/>
      <c r="U13376" s="505"/>
      <c r="V13376" s="505"/>
      <c r="W13376" s="505"/>
    </row>
    <row r="13377" spans="19:23" ht="12">
      <c r="S13377" s="505"/>
      <c r="T13377" s="505"/>
      <c r="U13377" s="505"/>
      <c r="V13377" s="505"/>
      <c r="W13377" s="505"/>
    </row>
    <row r="13378" spans="19:23" ht="12">
      <c r="S13378" s="505"/>
      <c r="T13378" s="505"/>
      <c r="U13378" s="505"/>
      <c r="V13378" s="505"/>
      <c r="W13378" s="505"/>
    </row>
    <row r="13379" spans="19:23" ht="12">
      <c r="S13379" s="505"/>
      <c r="T13379" s="505"/>
      <c r="U13379" s="505"/>
      <c r="V13379" s="505"/>
      <c r="W13379" s="505"/>
    </row>
    <row r="13380" spans="19:23" ht="12">
      <c r="S13380" s="505"/>
      <c r="T13380" s="505"/>
      <c r="U13380" s="505"/>
      <c r="V13380" s="505"/>
      <c r="W13380" s="505"/>
    </row>
    <row r="13381" spans="19:23" ht="12">
      <c r="S13381" s="505"/>
      <c r="T13381" s="505"/>
      <c r="U13381" s="505"/>
      <c r="V13381" s="505"/>
      <c r="W13381" s="505"/>
    </row>
    <row r="13382" spans="19:23" ht="12">
      <c r="S13382" s="505"/>
      <c r="T13382" s="505"/>
      <c r="U13382" s="505"/>
      <c r="V13382" s="505"/>
      <c r="W13382" s="505"/>
    </row>
    <row r="13383" spans="19:23" ht="12">
      <c r="S13383" s="505"/>
      <c r="T13383" s="505"/>
      <c r="U13383" s="505"/>
      <c r="V13383" s="505"/>
      <c r="W13383" s="505"/>
    </row>
    <row r="13384" spans="19:23" ht="12">
      <c r="S13384" s="505"/>
      <c r="T13384" s="505"/>
      <c r="U13384" s="505"/>
      <c r="V13384" s="505"/>
      <c r="W13384" s="505"/>
    </row>
    <row r="13385" spans="19:23" ht="12">
      <c r="S13385" s="505"/>
      <c r="T13385" s="505"/>
      <c r="U13385" s="505"/>
      <c r="V13385" s="505"/>
      <c r="W13385" s="505"/>
    </row>
    <row r="13386" spans="19:23" ht="12">
      <c r="S13386" s="505"/>
      <c r="T13386" s="505"/>
      <c r="U13386" s="505"/>
      <c r="V13386" s="505"/>
      <c r="W13386" s="505"/>
    </row>
    <row r="13387" spans="19:23" ht="12">
      <c r="S13387" s="505"/>
      <c r="T13387" s="505"/>
      <c r="U13387" s="505"/>
      <c r="V13387" s="505"/>
      <c r="W13387" s="505"/>
    </row>
    <row r="13388" spans="19:23" ht="12">
      <c r="S13388" s="505"/>
      <c r="T13388" s="505"/>
      <c r="U13388" s="505"/>
      <c r="V13388" s="505"/>
      <c r="W13388" s="505"/>
    </row>
    <row r="13389" spans="19:23" ht="12">
      <c r="S13389" s="505"/>
      <c r="T13389" s="505"/>
      <c r="U13389" s="505"/>
      <c r="V13389" s="505"/>
      <c r="W13389" s="505"/>
    </row>
    <row r="13390" spans="19:23" ht="12">
      <c r="S13390" s="505"/>
      <c r="T13390" s="505"/>
      <c r="U13390" s="505"/>
      <c r="V13390" s="505"/>
      <c r="W13390" s="505"/>
    </row>
    <row r="13391" spans="19:23" ht="12">
      <c r="S13391" s="505"/>
      <c r="T13391" s="505"/>
      <c r="U13391" s="505"/>
      <c r="V13391" s="505"/>
      <c r="W13391" s="505"/>
    </row>
    <row r="13392" spans="19:23" ht="12">
      <c r="S13392" s="505"/>
      <c r="T13392" s="505"/>
      <c r="U13392" s="505"/>
      <c r="V13392" s="505"/>
      <c r="W13392" s="505"/>
    </row>
    <row r="13393" spans="19:23" ht="12">
      <c r="S13393" s="505"/>
      <c r="T13393" s="505"/>
      <c r="U13393" s="505"/>
      <c r="V13393" s="505"/>
      <c r="W13393" s="505"/>
    </row>
    <row r="13394" spans="19:23" ht="12">
      <c r="S13394" s="505"/>
      <c r="T13394" s="505"/>
      <c r="U13394" s="505"/>
      <c r="V13394" s="505"/>
      <c r="W13394" s="505"/>
    </row>
    <row r="13395" spans="19:23" ht="12">
      <c r="S13395" s="505"/>
      <c r="T13395" s="505"/>
      <c r="U13395" s="505"/>
      <c r="V13395" s="505"/>
      <c r="W13395" s="505"/>
    </row>
    <row r="13396" spans="19:23" ht="12">
      <c r="S13396" s="505"/>
      <c r="T13396" s="505"/>
      <c r="U13396" s="505"/>
      <c r="V13396" s="505"/>
      <c r="W13396" s="505"/>
    </row>
    <row r="13397" spans="19:23" ht="12">
      <c r="S13397" s="505"/>
      <c r="T13397" s="505"/>
      <c r="U13397" s="505"/>
      <c r="V13397" s="505"/>
      <c r="W13397" s="505"/>
    </row>
    <row r="13398" spans="19:23" ht="12">
      <c r="S13398" s="505"/>
      <c r="T13398" s="505"/>
      <c r="U13398" s="505"/>
      <c r="V13398" s="505"/>
      <c r="W13398" s="505"/>
    </row>
    <row r="13399" spans="19:23" ht="12">
      <c r="S13399" s="505"/>
      <c r="T13399" s="505"/>
      <c r="U13399" s="505"/>
      <c r="V13399" s="505"/>
      <c r="W13399" s="505"/>
    </row>
    <row r="13400" spans="19:23" ht="12">
      <c r="S13400" s="505"/>
      <c r="T13400" s="505"/>
      <c r="U13400" s="505"/>
      <c r="V13400" s="505"/>
      <c r="W13400" s="505"/>
    </row>
    <row r="13401" spans="19:23" ht="12">
      <c r="S13401" s="505"/>
      <c r="T13401" s="505"/>
      <c r="U13401" s="505"/>
      <c r="V13401" s="505"/>
      <c r="W13401" s="505"/>
    </row>
    <row r="13402" spans="19:23" ht="12">
      <c r="S13402" s="505"/>
      <c r="T13402" s="505"/>
      <c r="U13402" s="505"/>
      <c r="V13402" s="505"/>
      <c r="W13402" s="505"/>
    </row>
    <row r="13403" spans="19:23" ht="12">
      <c r="S13403" s="505"/>
      <c r="T13403" s="505"/>
      <c r="U13403" s="505"/>
      <c r="V13403" s="505"/>
      <c r="W13403" s="505"/>
    </row>
    <row r="13404" spans="19:23" ht="12">
      <c r="S13404" s="505"/>
      <c r="T13404" s="505"/>
      <c r="U13404" s="505"/>
      <c r="V13404" s="505"/>
      <c r="W13404" s="505"/>
    </row>
    <row r="13405" spans="19:23" ht="12">
      <c r="S13405" s="505"/>
      <c r="T13405" s="505"/>
      <c r="U13405" s="505"/>
      <c r="V13405" s="505"/>
      <c r="W13405" s="505"/>
    </row>
    <row r="13406" spans="19:23" ht="12">
      <c r="S13406" s="505"/>
      <c r="T13406" s="505"/>
      <c r="U13406" s="505"/>
      <c r="V13406" s="505"/>
      <c r="W13406" s="505"/>
    </row>
    <row r="13407" spans="19:23" ht="12">
      <c r="S13407" s="505"/>
      <c r="T13407" s="505"/>
      <c r="U13407" s="505"/>
      <c r="V13407" s="505"/>
      <c r="W13407" s="505"/>
    </row>
    <row r="13408" spans="19:23" ht="12">
      <c r="S13408" s="505"/>
      <c r="T13408" s="505"/>
      <c r="U13408" s="505"/>
      <c r="V13408" s="505"/>
      <c r="W13408" s="505"/>
    </row>
    <row r="13409" spans="19:23" ht="12">
      <c r="S13409" s="505"/>
      <c r="T13409" s="505"/>
      <c r="U13409" s="505"/>
      <c r="V13409" s="505"/>
      <c r="W13409" s="505"/>
    </row>
    <row r="13410" spans="19:23" ht="12">
      <c r="S13410" s="505"/>
      <c r="T13410" s="505"/>
      <c r="U13410" s="505"/>
      <c r="V13410" s="505"/>
      <c r="W13410" s="505"/>
    </row>
    <row r="13411" spans="19:23" ht="12">
      <c r="S13411" s="505"/>
      <c r="T13411" s="505"/>
      <c r="U13411" s="505"/>
      <c r="V13411" s="505"/>
      <c r="W13411" s="505"/>
    </row>
    <row r="13412" spans="19:23" ht="12">
      <c r="S13412" s="505"/>
      <c r="T13412" s="505"/>
      <c r="U13412" s="505"/>
      <c r="V13412" s="505"/>
      <c r="W13412" s="505"/>
    </row>
    <row r="13413" spans="19:23" ht="12">
      <c r="S13413" s="505"/>
      <c r="T13413" s="505"/>
      <c r="U13413" s="505"/>
      <c r="V13413" s="505"/>
      <c r="W13413" s="505"/>
    </row>
    <row r="13414" spans="19:23" ht="12">
      <c r="S13414" s="505"/>
      <c r="T13414" s="505"/>
      <c r="U13414" s="505"/>
      <c r="V13414" s="505"/>
      <c r="W13414" s="505"/>
    </row>
    <row r="13415" spans="19:23" ht="12">
      <c r="S13415" s="505"/>
      <c r="T13415" s="505"/>
      <c r="U13415" s="505"/>
      <c r="V13415" s="505"/>
      <c r="W13415" s="505"/>
    </row>
    <row r="13416" spans="19:23" ht="12">
      <c r="S13416" s="505"/>
      <c r="T13416" s="505"/>
      <c r="U13416" s="505"/>
      <c r="V13416" s="505"/>
      <c r="W13416" s="505"/>
    </row>
    <row r="13417" spans="19:23" ht="12">
      <c r="S13417" s="505"/>
      <c r="T13417" s="505"/>
      <c r="U13417" s="505"/>
      <c r="V13417" s="505"/>
      <c r="W13417" s="505"/>
    </row>
    <row r="13418" spans="19:23" ht="12">
      <c r="S13418" s="505"/>
      <c r="T13418" s="505"/>
      <c r="U13418" s="505"/>
      <c r="V13418" s="505"/>
      <c r="W13418" s="505"/>
    </row>
    <row r="13419" spans="19:23" ht="12">
      <c r="S13419" s="505"/>
      <c r="T13419" s="505"/>
      <c r="U13419" s="505"/>
      <c r="V13419" s="505"/>
      <c r="W13419" s="505"/>
    </row>
    <row r="13420" spans="19:23" ht="12">
      <c r="S13420" s="505"/>
      <c r="T13420" s="505"/>
      <c r="U13420" s="505"/>
      <c r="V13420" s="505"/>
      <c r="W13420" s="505"/>
    </row>
    <row r="13421" spans="19:23" ht="12">
      <c r="S13421" s="505"/>
      <c r="T13421" s="505"/>
      <c r="U13421" s="505"/>
      <c r="V13421" s="505"/>
      <c r="W13421" s="505"/>
    </row>
    <row r="13422" spans="19:23" ht="12">
      <c r="S13422" s="505"/>
      <c r="T13422" s="505"/>
      <c r="U13422" s="505"/>
      <c r="V13422" s="505"/>
      <c r="W13422" s="505"/>
    </row>
    <row r="13423" spans="19:23" ht="12">
      <c r="S13423" s="505"/>
      <c r="T13423" s="505"/>
      <c r="U13423" s="505"/>
      <c r="V13423" s="505"/>
      <c r="W13423" s="505"/>
    </row>
    <row r="13424" spans="19:23" ht="12">
      <c r="S13424" s="505"/>
      <c r="T13424" s="505"/>
      <c r="U13424" s="505"/>
      <c r="V13424" s="505"/>
      <c r="W13424" s="505"/>
    </row>
    <row r="13425" spans="19:23" ht="12">
      <c r="S13425" s="505"/>
      <c r="T13425" s="505"/>
      <c r="U13425" s="505"/>
      <c r="V13425" s="505"/>
      <c r="W13425" s="505"/>
    </row>
    <row r="13426" spans="19:23" ht="12">
      <c r="S13426" s="505"/>
      <c r="T13426" s="505"/>
      <c r="U13426" s="505"/>
      <c r="V13426" s="505"/>
      <c r="W13426" s="505"/>
    </row>
    <row r="13427" spans="19:23" ht="12">
      <c r="S13427" s="505"/>
      <c r="T13427" s="505"/>
      <c r="U13427" s="505"/>
      <c r="V13427" s="505"/>
      <c r="W13427" s="505"/>
    </row>
    <row r="13428" spans="19:23" ht="12">
      <c r="S13428" s="505"/>
      <c r="T13428" s="505"/>
      <c r="U13428" s="505"/>
      <c r="V13428" s="505"/>
      <c r="W13428" s="505"/>
    </row>
    <row r="13429" spans="19:23" ht="12">
      <c r="S13429" s="505"/>
      <c r="T13429" s="505"/>
      <c r="U13429" s="505"/>
      <c r="V13429" s="505"/>
      <c r="W13429" s="505"/>
    </row>
    <row r="13430" spans="19:23" ht="12">
      <c r="S13430" s="505"/>
      <c r="T13430" s="505"/>
      <c r="U13430" s="505"/>
      <c r="V13430" s="505"/>
      <c r="W13430" s="505"/>
    </row>
    <row r="13431" spans="19:23" ht="12">
      <c r="S13431" s="505"/>
      <c r="T13431" s="505"/>
      <c r="U13431" s="505"/>
      <c r="V13431" s="505"/>
      <c r="W13431" s="505"/>
    </row>
    <row r="13432" spans="19:23" ht="12">
      <c r="S13432" s="505"/>
      <c r="T13432" s="505"/>
      <c r="U13432" s="505"/>
      <c r="V13432" s="505"/>
      <c r="W13432" s="505"/>
    </row>
    <row r="13433" spans="19:23" ht="12">
      <c r="S13433" s="505"/>
      <c r="T13433" s="505"/>
      <c r="U13433" s="505"/>
      <c r="V13433" s="505"/>
      <c r="W13433" s="505"/>
    </row>
    <row r="13434" spans="19:23" ht="12">
      <c r="S13434" s="505"/>
      <c r="T13434" s="505"/>
      <c r="U13434" s="505"/>
      <c r="V13434" s="505"/>
      <c r="W13434" s="505"/>
    </row>
    <row r="13435" spans="19:23" ht="12">
      <c r="S13435" s="505"/>
      <c r="T13435" s="505"/>
      <c r="U13435" s="505"/>
      <c r="V13435" s="505"/>
      <c r="W13435" s="505"/>
    </row>
    <row r="13436" spans="19:23" ht="12">
      <c r="S13436" s="505"/>
      <c r="T13436" s="505"/>
      <c r="U13436" s="505"/>
      <c r="V13436" s="505"/>
      <c r="W13436" s="505"/>
    </row>
    <row r="13437" spans="19:23" ht="12">
      <c r="S13437" s="505"/>
      <c r="T13437" s="505"/>
      <c r="U13437" s="505"/>
      <c r="V13437" s="505"/>
      <c r="W13437" s="505"/>
    </row>
    <row r="13438" spans="19:23" ht="12">
      <c r="S13438" s="505"/>
      <c r="T13438" s="505"/>
      <c r="U13438" s="505"/>
      <c r="V13438" s="505"/>
      <c r="W13438" s="505"/>
    </row>
    <row r="13439" spans="19:23" ht="12">
      <c r="S13439" s="505"/>
      <c r="T13439" s="505"/>
      <c r="U13439" s="505"/>
      <c r="V13439" s="505"/>
      <c r="W13439" s="505"/>
    </row>
    <row r="13440" spans="19:23" ht="12">
      <c r="S13440" s="505"/>
      <c r="T13440" s="505"/>
      <c r="U13440" s="505"/>
      <c r="V13440" s="505"/>
      <c r="W13440" s="505"/>
    </row>
    <row r="13441" spans="19:23" ht="12">
      <c r="S13441" s="505"/>
      <c r="T13441" s="505"/>
      <c r="U13441" s="505"/>
      <c r="V13441" s="505"/>
      <c r="W13441" s="505"/>
    </row>
    <row r="13442" spans="19:23" ht="12">
      <c r="S13442" s="505"/>
      <c r="T13442" s="505"/>
      <c r="U13442" s="505"/>
      <c r="V13442" s="505"/>
      <c r="W13442" s="505"/>
    </row>
    <row r="13443" spans="19:23" ht="12">
      <c r="S13443" s="505"/>
      <c r="T13443" s="505"/>
      <c r="U13443" s="505"/>
      <c r="V13443" s="505"/>
      <c r="W13443" s="505"/>
    </row>
    <row r="13444" spans="19:23" ht="12">
      <c r="S13444" s="505"/>
      <c r="T13444" s="505"/>
      <c r="U13444" s="505"/>
      <c r="V13444" s="505"/>
      <c r="W13444" s="505"/>
    </row>
    <row r="13445" spans="19:23" ht="12">
      <c r="S13445" s="505"/>
      <c r="T13445" s="505"/>
      <c r="U13445" s="505"/>
      <c r="V13445" s="505"/>
      <c r="W13445" s="505"/>
    </row>
    <row r="13446" spans="19:23" ht="12">
      <c r="S13446" s="505"/>
      <c r="T13446" s="505"/>
      <c r="U13446" s="505"/>
      <c r="V13446" s="505"/>
      <c r="W13446" s="505"/>
    </row>
    <row r="13447" spans="19:23" ht="12">
      <c r="S13447" s="505"/>
      <c r="T13447" s="505"/>
      <c r="U13447" s="505"/>
      <c r="V13447" s="505"/>
      <c r="W13447" s="505"/>
    </row>
    <row r="13448" spans="19:23" ht="12">
      <c r="S13448" s="505"/>
      <c r="T13448" s="505"/>
      <c r="U13448" s="505"/>
      <c r="V13448" s="505"/>
      <c r="W13448" s="505"/>
    </row>
    <row r="13449" spans="19:23" ht="12">
      <c r="S13449" s="505"/>
      <c r="T13449" s="505"/>
      <c r="U13449" s="505"/>
      <c r="V13449" s="505"/>
      <c r="W13449" s="505"/>
    </row>
    <row r="13450" spans="19:23" ht="12">
      <c r="S13450" s="505"/>
      <c r="T13450" s="505"/>
      <c r="U13450" s="505"/>
      <c r="V13450" s="505"/>
      <c r="W13450" s="505"/>
    </row>
    <row r="13451" spans="19:23" ht="12">
      <c r="S13451" s="505"/>
      <c r="T13451" s="505"/>
      <c r="U13451" s="505"/>
      <c r="V13451" s="505"/>
      <c r="W13451" s="505"/>
    </row>
    <row r="13452" spans="19:23" ht="12">
      <c r="S13452" s="505"/>
      <c r="T13452" s="505"/>
      <c r="U13452" s="505"/>
      <c r="V13452" s="505"/>
      <c r="W13452" s="505"/>
    </row>
    <row r="13453" spans="19:23" ht="12">
      <c r="S13453" s="505"/>
      <c r="T13453" s="505"/>
      <c r="U13453" s="505"/>
      <c r="V13453" s="505"/>
      <c r="W13453" s="505"/>
    </row>
    <row r="13454" spans="19:23" ht="12">
      <c r="S13454" s="505"/>
      <c r="T13454" s="505"/>
      <c r="U13454" s="505"/>
      <c r="V13454" s="505"/>
      <c r="W13454" s="505"/>
    </row>
    <row r="13455" spans="19:23" ht="12">
      <c r="S13455" s="505"/>
      <c r="T13455" s="505"/>
      <c r="U13455" s="505"/>
      <c r="V13455" s="505"/>
      <c r="W13455" s="505"/>
    </row>
    <row r="13456" spans="19:23" ht="12">
      <c r="S13456" s="505"/>
      <c r="T13456" s="505"/>
      <c r="U13456" s="505"/>
      <c r="V13456" s="505"/>
      <c r="W13456" s="505"/>
    </row>
    <row r="13457" spans="19:23" ht="12">
      <c r="S13457" s="505"/>
      <c r="T13457" s="505"/>
      <c r="U13457" s="505"/>
      <c r="V13457" s="505"/>
      <c r="W13457" s="505"/>
    </row>
    <row r="13458" spans="19:23" ht="12">
      <c r="S13458" s="505"/>
      <c r="T13458" s="505"/>
      <c r="U13458" s="505"/>
      <c r="V13458" s="505"/>
      <c r="W13458" s="505"/>
    </row>
    <row r="13459" spans="19:23" ht="12">
      <c r="S13459" s="505"/>
      <c r="T13459" s="505"/>
      <c r="U13459" s="505"/>
      <c r="V13459" s="505"/>
      <c r="W13459" s="505"/>
    </row>
    <row r="13460" spans="19:23" ht="12">
      <c r="S13460" s="505"/>
      <c r="T13460" s="505"/>
      <c r="U13460" s="505"/>
      <c r="V13460" s="505"/>
      <c r="W13460" s="505"/>
    </row>
    <row r="13461" spans="19:23" ht="12">
      <c r="S13461" s="505"/>
      <c r="T13461" s="505"/>
      <c r="U13461" s="505"/>
      <c r="V13461" s="505"/>
      <c r="W13461" s="505"/>
    </row>
    <row r="13462" spans="19:23" ht="12">
      <c r="S13462" s="505"/>
      <c r="T13462" s="505"/>
      <c r="U13462" s="505"/>
      <c r="V13462" s="505"/>
      <c r="W13462" s="505"/>
    </row>
    <row r="13463" spans="19:23" ht="12">
      <c r="S13463" s="505"/>
      <c r="T13463" s="505"/>
      <c r="U13463" s="505"/>
      <c r="V13463" s="505"/>
      <c r="W13463" s="505"/>
    </row>
    <row r="13464" spans="19:23" ht="12">
      <c r="S13464" s="505"/>
      <c r="T13464" s="505"/>
      <c r="U13464" s="505"/>
      <c r="V13464" s="505"/>
      <c r="W13464" s="505"/>
    </row>
    <row r="13465" spans="19:23" ht="12">
      <c r="S13465" s="505"/>
      <c r="T13465" s="505"/>
      <c r="U13465" s="505"/>
      <c r="V13465" s="505"/>
      <c r="W13465" s="505"/>
    </row>
    <row r="13466" spans="19:23" ht="12">
      <c r="S13466" s="505"/>
      <c r="T13466" s="505"/>
      <c r="U13466" s="505"/>
      <c r="V13466" s="505"/>
      <c r="W13466" s="505"/>
    </row>
    <row r="13467" spans="19:23" ht="12">
      <c r="S13467" s="505"/>
      <c r="T13467" s="505"/>
      <c r="U13467" s="505"/>
      <c r="V13467" s="505"/>
      <c r="W13467" s="505"/>
    </row>
    <row r="13468" spans="19:23" ht="12">
      <c r="S13468" s="505"/>
      <c r="T13468" s="505"/>
      <c r="U13468" s="505"/>
      <c r="V13468" s="505"/>
      <c r="W13468" s="505"/>
    </row>
    <row r="13469" spans="19:23" ht="12">
      <c r="S13469" s="505"/>
      <c r="T13469" s="505"/>
      <c r="U13469" s="505"/>
      <c r="V13469" s="505"/>
      <c r="W13469" s="505"/>
    </row>
    <row r="13470" spans="19:23" ht="12">
      <c r="S13470" s="505"/>
      <c r="T13470" s="505"/>
      <c r="U13470" s="505"/>
      <c r="V13470" s="505"/>
      <c r="W13470" s="505"/>
    </row>
    <row r="13471" spans="19:23" ht="12">
      <c r="S13471" s="505"/>
      <c r="T13471" s="505"/>
      <c r="U13471" s="505"/>
      <c r="V13471" s="505"/>
      <c r="W13471" s="505"/>
    </row>
    <row r="13472" spans="19:23" ht="12">
      <c r="S13472" s="505"/>
      <c r="T13472" s="505"/>
      <c r="U13472" s="505"/>
      <c r="V13472" s="505"/>
      <c r="W13472" s="505"/>
    </row>
    <row r="13473" spans="19:23" ht="12">
      <c r="S13473" s="505"/>
      <c r="T13473" s="505"/>
      <c r="U13473" s="505"/>
      <c r="V13473" s="505"/>
      <c r="W13473" s="505"/>
    </row>
    <row r="13474" spans="19:23" ht="12">
      <c r="S13474" s="505"/>
      <c r="T13474" s="505"/>
      <c r="U13474" s="505"/>
      <c r="V13474" s="505"/>
      <c r="W13474" s="505"/>
    </row>
    <row r="13475" spans="19:23" ht="12">
      <c r="S13475" s="505"/>
      <c r="T13475" s="505"/>
      <c r="U13475" s="505"/>
      <c r="V13475" s="505"/>
      <c r="W13475" s="505"/>
    </row>
    <row r="13476" spans="19:23" ht="12">
      <c r="S13476" s="505"/>
      <c r="T13476" s="505"/>
      <c r="U13476" s="505"/>
      <c r="V13476" s="505"/>
      <c r="W13476" s="505"/>
    </row>
    <row r="13477" spans="19:23" ht="12">
      <c r="S13477" s="505"/>
      <c r="T13477" s="505"/>
      <c r="U13477" s="505"/>
      <c r="V13477" s="505"/>
      <c r="W13477" s="505"/>
    </row>
    <row r="13478" spans="19:23" ht="12">
      <c r="S13478" s="505"/>
      <c r="T13478" s="505"/>
      <c r="U13478" s="505"/>
      <c r="V13478" s="505"/>
      <c r="W13478" s="505"/>
    </row>
    <row r="13479" spans="19:23" ht="12">
      <c r="S13479" s="505"/>
      <c r="T13479" s="505"/>
      <c r="U13479" s="505"/>
      <c r="V13479" s="505"/>
      <c r="W13479" s="505"/>
    </row>
    <row r="13480" spans="19:23" ht="12">
      <c r="S13480" s="505"/>
      <c r="T13480" s="505"/>
      <c r="U13480" s="505"/>
      <c r="V13480" s="505"/>
      <c r="W13480" s="505"/>
    </row>
    <row r="13481" spans="19:23" ht="12">
      <c r="S13481" s="505"/>
      <c r="T13481" s="505"/>
      <c r="U13481" s="505"/>
      <c r="V13481" s="505"/>
      <c r="W13481" s="505"/>
    </row>
    <row r="13482" spans="19:23" ht="12">
      <c r="S13482" s="505"/>
      <c r="T13482" s="505"/>
      <c r="U13482" s="505"/>
      <c r="V13482" s="505"/>
      <c r="W13482" s="505"/>
    </row>
    <row r="13483" spans="19:23" ht="12">
      <c r="S13483" s="505"/>
      <c r="T13483" s="505"/>
      <c r="U13483" s="505"/>
      <c r="V13483" s="505"/>
      <c r="W13483" s="505"/>
    </row>
    <row r="13484" spans="19:23" ht="12">
      <c r="S13484" s="505"/>
      <c r="T13484" s="505"/>
      <c r="U13484" s="505"/>
      <c r="V13484" s="505"/>
      <c r="W13484" s="505"/>
    </row>
    <row r="13485" spans="19:23" ht="12">
      <c r="S13485" s="505"/>
      <c r="T13485" s="505"/>
      <c r="U13485" s="505"/>
      <c r="V13485" s="505"/>
      <c r="W13485" s="505"/>
    </row>
    <row r="13486" spans="19:23" ht="12">
      <c r="S13486" s="505"/>
      <c r="T13486" s="505"/>
      <c r="U13486" s="505"/>
      <c r="V13486" s="505"/>
      <c r="W13486" s="505"/>
    </row>
    <row r="13487" spans="19:23" ht="12">
      <c r="S13487" s="505"/>
      <c r="T13487" s="505"/>
      <c r="U13487" s="505"/>
      <c r="V13487" s="505"/>
      <c r="W13487" s="505"/>
    </row>
    <row r="13488" spans="19:23" ht="12">
      <c r="S13488" s="505"/>
      <c r="T13488" s="505"/>
      <c r="U13488" s="505"/>
      <c r="V13488" s="505"/>
      <c r="W13488" s="505"/>
    </row>
    <row r="13489" spans="19:23" ht="12">
      <c r="S13489" s="505"/>
      <c r="T13489" s="505"/>
      <c r="U13489" s="505"/>
      <c r="V13489" s="505"/>
      <c r="W13489" s="505"/>
    </row>
    <row r="13490" spans="19:23" ht="12">
      <c r="S13490" s="505"/>
      <c r="T13490" s="505"/>
      <c r="U13490" s="505"/>
      <c r="V13490" s="505"/>
      <c r="W13490" s="505"/>
    </row>
    <row r="13491" spans="19:23" ht="12">
      <c r="S13491" s="505"/>
      <c r="T13491" s="505"/>
      <c r="U13491" s="505"/>
      <c r="V13491" s="505"/>
      <c r="W13491" s="505"/>
    </row>
    <row r="13492" spans="19:23" ht="12">
      <c r="S13492" s="505"/>
      <c r="T13492" s="505"/>
      <c r="U13492" s="505"/>
      <c r="V13492" s="505"/>
      <c r="W13492" s="505"/>
    </row>
    <row r="13493" spans="19:23" ht="12">
      <c r="S13493" s="505"/>
      <c r="T13493" s="505"/>
      <c r="U13493" s="505"/>
      <c r="V13493" s="505"/>
      <c r="W13493" s="505"/>
    </row>
    <row r="13494" spans="19:23" ht="12">
      <c r="S13494" s="505"/>
      <c r="T13494" s="505"/>
      <c r="U13494" s="505"/>
      <c r="V13494" s="505"/>
      <c r="W13494" s="505"/>
    </row>
    <row r="13495" spans="19:23" ht="12">
      <c r="S13495" s="505"/>
      <c r="T13495" s="505"/>
      <c r="U13495" s="505"/>
      <c r="V13495" s="505"/>
      <c r="W13495" s="505"/>
    </row>
    <row r="13496" spans="19:23" ht="12">
      <c r="S13496" s="505"/>
      <c r="T13496" s="505"/>
      <c r="U13496" s="505"/>
      <c r="V13496" s="505"/>
      <c r="W13496" s="505"/>
    </row>
    <row r="13497" spans="19:23" ht="12">
      <c r="S13497" s="505"/>
      <c r="T13497" s="505"/>
      <c r="U13497" s="505"/>
      <c r="V13497" s="505"/>
      <c r="W13497" s="505"/>
    </row>
    <row r="13498" spans="19:23" ht="12">
      <c r="S13498" s="505"/>
      <c r="T13498" s="505"/>
      <c r="U13498" s="505"/>
      <c r="V13498" s="505"/>
      <c r="W13498" s="505"/>
    </row>
    <row r="13499" spans="19:23" ht="12">
      <c r="S13499" s="505"/>
      <c r="T13499" s="505"/>
      <c r="U13499" s="505"/>
      <c r="V13499" s="505"/>
      <c r="W13499" s="505"/>
    </row>
    <row r="13500" spans="19:23" ht="12">
      <c r="S13500" s="505"/>
      <c r="T13500" s="505"/>
      <c r="U13500" s="505"/>
      <c r="V13500" s="505"/>
      <c r="W13500" s="505"/>
    </row>
    <row r="13501" spans="19:23" ht="12">
      <c r="S13501" s="505"/>
      <c r="T13501" s="505"/>
      <c r="U13501" s="505"/>
      <c r="V13501" s="505"/>
      <c r="W13501" s="505"/>
    </row>
    <row r="13502" spans="19:23" ht="12">
      <c r="S13502" s="505"/>
      <c r="T13502" s="505"/>
      <c r="U13502" s="505"/>
      <c r="V13502" s="505"/>
      <c r="W13502" s="505"/>
    </row>
    <row r="13503" spans="19:23" ht="12">
      <c r="S13503" s="505"/>
      <c r="T13503" s="505"/>
      <c r="U13503" s="505"/>
      <c r="V13503" s="505"/>
      <c r="W13503" s="505"/>
    </row>
    <row r="13504" spans="19:23" ht="12">
      <c r="S13504" s="505"/>
      <c r="T13504" s="505"/>
      <c r="U13504" s="505"/>
      <c r="V13504" s="505"/>
      <c r="W13504" s="505"/>
    </row>
    <row r="13505" spans="19:23" ht="12">
      <c r="S13505" s="505"/>
      <c r="T13505" s="505"/>
      <c r="U13505" s="505"/>
      <c r="V13505" s="505"/>
      <c r="W13505" s="505"/>
    </row>
    <row r="13506" spans="19:23" ht="12">
      <c r="S13506" s="505"/>
      <c r="T13506" s="505"/>
      <c r="U13506" s="505"/>
      <c r="V13506" s="505"/>
      <c r="W13506" s="505"/>
    </row>
    <row r="13507" spans="19:23" ht="12">
      <c r="S13507" s="505"/>
      <c r="T13507" s="505"/>
      <c r="U13507" s="505"/>
      <c r="V13507" s="505"/>
      <c r="W13507" s="505"/>
    </row>
    <row r="13508" spans="19:23" ht="12">
      <c r="S13508" s="505"/>
      <c r="T13508" s="505"/>
      <c r="U13508" s="505"/>
      <c r="V13508" s="505"/>
      <c r="W13508" s="505"/>
    </row>
    <row r="13509" spans="19:23" ht="12">
      <c r="S13509" s="505"/>
      <c r="T13509" s="505"/>
      <c r="U13509" s="505"/>
      <c r="V13509" s="505"/>
      <c r="W13509" s="505"/>
    </row>
    <row r="13510" spans="19:23" ht="12">
      <c r="S13510" s="505"/>
      <c r="T13510" s="505"/>
      <c r="U13510" s="505"/>
      <c r="V13510" s="505"/>
      <c r="W13510" s="505"/>
    </row>
    <row r="13511" spans="19:23" ht="12">
      <c r="S13511" s="505"/>
      <c r="T13511" s="505"/>
      <c r="U13511" s="505"/>
      <c r="V13511" s="505"/>
      <c r="W13511" s="505"/>
    </row>
    <row r="13512" spans="19:23" ht="12">
      <c r="S13512" s="505"/>
      <c r="T13512" s="505"/>
      <c r="U13512" s="505"/>
      <c r="V13512" s="505"/>
      <c r="W13512" s="505"/>
    </row>
    <row r="13513" spans="19:23" ht="12">
      <c r="S13513" s="505"/>
      <c r="T13513" s="505"/>
      <c r="U13513" s="505"/>
      <c r="V13513" s="505"/>
      <c r="W13513" s="505"/>
    </row>
    <row r="13514" spans="19:23" ht="12">
      <c r="S13514" s="505"/>
      <c r="T13514" s="505"/>
      <c r="U13514" s="505"/>
      <c r="V13514" s="505"/>
      <c r="W13514" s="505"/>
    </row>
    <row r="13515" spans="19:23" ht="12">
      <c r="S13515" s="505"/>
      <c r="T13515" s="505"/>
      <c r="U13515" s="505"/>
      <c r="V13515" s="505"/>
      <c r="W13515" s="505"/>
    </row>
    <row r="13516" spans="19:23" ht="12">
      <c r="S13516" s="505"/>
      <c r="T13516" s="505"/>
      <c r="U13516" s="505"/>
      <c r="V13516" s="505"/>
      <c r="W13516" s="505"/>
    </row>
    <row r="13517" spans="19:23" ht="12">
      <c r="S13517" s="505"/>
      <c r="T13517" s="505"/>
      <c r="U13517" s="505"/>
      <c r="V13517" s="505"/>
      <c r="W13517" s="505"/>
    </row>
    <row r="13518" spans="19:23" ht="12">
      <c r="S13518" s="505"/>
      <c r="T13518" s="505"/>
      <c r="U13518" s="505"/>
      <c r="V13518" s="505"/>
      <c r="W13518" s="505"/>
    </row>
    <row r="13519" spans="19:23" ht="12">
      <c r="S13519" s="505"/>
      <c r="T13519" s="505"/>
      <c r="U13519" s="505"/>
      <c r="V13519" s="505"/>
      <c r="W13519" s="505"/>
    </row>
    <row r="13520" spans="19:23" ht="12">
      <c r="S13520" s="505"/>
      <c r="T13520" s="505"/>
      <c r="U13520" s="505"/>
      <c r="V13520" s="505"/>
      <c r="W13520" s="505"/>
    </row>
    <row r="13521" spans="19:23" ht="12">
      <c r="S13521" s="505"/>
      <c r="T13521" s="505"/>
      <c r="U13521" s="505"/>
      <c r="V13521" s="505"/>
      <c r="W13521" s="505"/>
    </row>
    <row r="13522" spans="19:23" ht="12">
      <c r="S13522" s="505"/>
      <c r="T13522" s="505"/>
      <c r="U13522" s="505"/>
      <c r="V13522" s="505"/>
      <c r="W13522" s="505"/>
    </row>
    <row r="13523" spans="19:23" ht="12">
      <c r="S13523" s="505"/>
      <c r="T13523" s="505"/>
      <c r="U13523" s="505"/>
      <c r="V13523" s="505"/>
      <c r="W13523" s="505"/>
    </row>
    <row r="13524" spans="19:23" ht="12">
      <c r="S13524" s="505"/>
      <c r="T13524" s="505"/>
      <c r="U13524" s="505"/>
      <c r="V13524" s="505"/>
      <c r="W13524" s="505"/>
    </row>
    <row r="13525" spans="19:23" ht="12">
      <c r="S13525" s="505"/>
      <c r="T13525" s="505"/>
      <c r="U13525" s="505"/>
      <c r="V13525" s="505"/>
      <c r="W13525" s="505"/>
    </row>
    <row r="13526" spans="19:23" ht="12">
      <c r="S13526" s="505"/>
      <c r="T13526" s="505"/>
      <c r="U13526" s="505"/>
      <c r="V13526" s="505"/>
      <c r="W13526" s="505"/>
    </row>
    <row r="13527" spans="19:23" ht="12">
      <c r="S13527" s="505"/>
      <c r="T13527" s="505"/>
      <c r="U13527" s="505"/>
      <c r="V13527" s="505"/>
      <c r="W13527" s="505"/>
    </row>
    <row r="13528" spans="19:23" ht="12">
      <c r="S13528" s="505"/>
      <c r="T13528" s="505"/>
      <c r="U13528" s="505"/>
      <c r="V13528" s="505"/>
      <c r="W13528" s="505"/>
    </row>
    <row r="13529" spans="19:23" ht="12">
      <c r="S13529" s="505"/>
      <c r="T13529" s="505"/>
      <c r="U13529" s="505"/>
      <c r="V13529" s="505"/>
      <c r="W13529" s="505"/>
    </row>
    <row r="13530" spans="19:23" ht="12">
      <c r="S13530" s="505"/>
      <c r="T13530" s="505"/>
      <c r="U13530" s="505"/>
      <c r="V13530" s="505"/>
      <c r="W13530" s="505"/>
    </row>
    <row r="13531" spans="19:23" ht="12">
      <c r="S13531" s="505"/>
      <c r="T13531" s="505"/>
      <c r="U13531" s="505"/>
      <c r="V13531" s="505"/>
      <c r="W13531" s="505"/>
    </row>
    <row r="13532" spans="19:23" ht="12">
      <c r="S13532" s="505"/>
      <c r="T13532" s="505"/>
      <c r="U13532" s="505"/>
      <c r="V13532" s="505"/>
      <c r="W13532" s="505"/>
    </row>
    <row r="13533" spans="19:23" ht="12">
      <c r="S13533" s="505"/>
      <c r="T13533" s="505"/>
      <c r="U13533" s="505"/>
      <c r="V13533" s="505"/>
      <c r="W13533" s="505"/>
    </row>
    <row r="13534" spans="19:23" ht="12">
      <c r="S13534" s="505"/>
      <c r="T13534" s="505"/>
      <c r="U13534" s="505"/>
      <c r="V13534" s="505"/>
      <c r="W13534" s="505"/>
    </row>
    <row r="13535" spans="19:23" ht="12">
      <c r="S13535" s="505"/>
      <c r="T13535" s="505"/>
      <c r="U13535" s="505"/>
      <c r="V13535" s="505"/>
      <c r="W13535" s="505"/>
    </row>
    <row r="13536" spans="19:23" ht="12">
      <c r="S13536" s="505"/>
      <c r="T13536" s="505"/>
      <c r="U13536" s="505"/>
      <c r="V13536" s="505"/>
      <c r="W13536" s="505"/>
    </row>
    <row r="13537" spans="19:23" ht="12">
      <c r="S13537" s="505"/>
      <c r="T13537" s="505"/>
      <c r="U13537" s="505"/>
      <c r="V13537" s="505"/>
      <c r="W13537" s="505"/>
    </row>
    <row r="13538" spans="19:23" ht="12">
      <c r="S13538" s="505"/>
      <c r="T13538" s="505"/>
      <c r="U13538" s="505"/>
      <c r="V13538" s="505"/>
      <c r="W13538" s="505"/>
    </row>
    <row r="13539" spans="19:23" ht="12">
      <c r="S13539" s="505"/>
      <c r="T13539" s="505"/>
      <c r="U13539" s="505"/>
      <c r="V13539" s="505"/>
      <c r="W13539" s="505"/>
    </row>
    <row r="13540" spans="19:23" ht="12">
      <c r="S13540" s="505"/>
      <c r="T13540" s="505"/>
      <c r="U13540" s="505"/>
      <c r="V13540" s="505"/>
      <c r="W13540" s="505"/>
    </row>
    <row r="13541" spans="19:23" ht="12">
      <c r="S13541" s="505"/>
      <c r="T13541" s="505"/>
      <c r="U13541" s="505"/>
      <c r="V13541" s="505"/>
      <c r="W13541" s="505"/>
    </row>
    <row r="13542" spans="19:23" ht="12">
      <c r="S13542" s="505"/>
      <c r="T13542" s="505"/>
      <c r="U13542" s="505"/>
      <c r="V13542" s="505"/>
      <c r="W13542" s="505"/>
    </row>
    <row r="13543" spans="19:23" ht="12">
      <c r="S13543" s="505"/>
      <c r="T13543" s="505"/>
      <c r="U13543" s="505"/>
      <c r="V13543" s="505"/>
      <c r="W13543" s="505"/>
    </row>
    <row r="13544" spans="19:23" ht="12">
      <c r="S13544" s="505"/>
      <c r="T13544" s="505"/>
      <c r="U13544" s="505"/>
      <c r="V13544" s="505"/>
      <c r="W13544" s="505"/>
    </row>
    <row r="13545" spans="19:23" ht="12">
      <c r="S13545" s="505"/>
      <c r="T13545" s="505"/>
      <c r="U13545" s="505"/>
      <c r="V13545" s="505"/>
      <c r="W13545" s="505"/>
    </row>
    <row r="13546" spans="19:23" ht="12">
      <c r="S13546" s="505"/>
      <c r="T13546" s="505"/>
      <c r="U13546" s="505"/>
      <c r="V13546" s="505"/>
      <c r="W13546" s="505"/>
    </row>
    <row r="13547" spans="19:23" ht="12">
      <c r="S13547" s="505"/>
      <c r="T13547" s="505"/>
      <c r="U13547" s="505"/>
      <c r="V13547" s="505"/>
      <c r="W13547" s="505"/>
    </row>
    <row r="13548" spans="19:23" ht="12">
      <c r="S13548" s="505"/>
      <c r="T13548" s="505"/>
      <c r="U13548" s="505"/>
      <c r="V13548" s="505"/>
      <c r="W13548" s="505"/>
    </row>
    <row r="13549" spans="19:23" ht="12">
      <c r="S13549" s="505"/>
      <c r="T13549" s="505"/>
      <c r="U13549" s="505"/>
      <c r="V13549" s="505"/>
      <c r="W13549" s="505"/>
    </row>
    <row r="13550" spans="19:23" ht="12">
      <c r="S13550" s="505"/>
      <c r="T13550" s="505"/>
      <c r="U13550" s="505"/>
      <c r="V13550" s="505"/>
      <c r="W13550" s="505"/>
    </row>
    <row r="13551" spans="19:23" ht="12">
      <c r="S13551" s="505"/>
      <c r="T13551" s="505"/>
      <c r="U13551" s="505"/>
      <c r="V13551" s="505"/>
      <c r="W13551" s="505"/>
    </row>
    <row r="13552" spans="19:23" ht="12">
      <c r="S13552" s="505"/>
      <c r="T13552" s="505"/>
      <c r="U13552" s="505"/>
      <c r="V13552" s="505"/>
      <c r="W13552" s="505"/>
    </row>
    <row r="13553" spans="19:23" ht="12">
      <c r="S13553" s="505"/>
      <c r="T13553" s="505"/>
      <c r="U13553" s="505"/>
      <c r="V13553" s="505"/>
      <c r="W13553" s="505"/>
    </row>
    <row r="13554" spans="19:23" ht="12">
      <c r="S13554" s="505"/>
      <c r="T13554" s="505"/>
      <c r="U13554" s="505"/>
      <c r="V13554" s="505"/>
      <c r="W13554" s="505"/>
    </row>
    <row r="13555" spans="19:23" ht="12">
      <c r="S13555" s="505"/>
      <c r="T13555" s="505"/>
      <c r="U13555" s="505"/>
      <c r="V13555" s="505"/>
      <c r="W13555" s="505"/>
    </row>
    <row r="13556" spans="19:23" ht="12">
      <c r="S13556" s="505"/>
      <c r="T13556" s="505"/>
      <c r="U13556" s="505"/>
      <c r="V13556" s="505"/>
      <c r="W13556" s="505"/>
    </row>
    <row r="13557" spans="19:23" ht="12">
      <c r="S13557" s="505"/>
      <c r="T13557" s="505"/>
      <c r="U13557" s="505"/>
      <c r="V13557" s="505"/>
      <c r="W13557" s="505"/>
    </row>
    <row r="13558" spans="19:23" ht="12">
      <c r="S13558" s="505"/>
      <c r="T13558" s="505"/>
      <c r="U13558" s="505"/>
      <c r="V13558" s="505"/>
      <c r="W13558" s="505"/>
    </row>
    <row r="13559" spans="19:23" ht="12">
      <c r="S13559" s="505"/>
      <c r="T13559" s="505"/>
      <c r="U13559" s="505"/>
      <c r="V13559" s="505"/>
      <c r="W13559" s="505"/>
    </row>
    <row r="13560" spans="19:23" ht="12">
      <c r="S13560" s="505"/>
      <c r="T13560" s="505"/>
      <c r="U13560" s="505"/>
      <c r="V13560" s="505"/>
      <c r="W13560" s="505"/>
    </row>
    <row r="13561" spans="19:23" ht="12">
      <c r="S13561" s="505"/>
      <c r="T13561" s="505"/>
      <c r="U13561" s="505"/>
      <c r="V13561" s="505"/>
      <c r="W13561" s="505"/>
    </row>
    <row r="13562" spans="19:23" ht="12">
      <c r="S13562" s="505"/>
      <c r="T13562" s="505"/>
      <c r="U13562" s="505"/>
      <c r="V13562" s="505"/>
      <c r="W13562" s="505"/>
    </row>
    <row r="13563" spans="19:23" ht="12">
      <c r="S13563" s="505"/>
      <c r="T13563" s="505"/>
      <c r="U13563" s="505"/>
      <c r="V13563" s="505"/>
      <c r="W13563" s="505"/>
    </row>
    <row r="13564" spans="19:23" ht="12">
      <c r="S13564" s="505"/>
      <c r="T13564" s="505"/>
      <c r="U13564" s="505"/>
      <c r="V13564" s="505"/>
      <c r="W13564" s="505"/>
    </row>
    <row r="13565" spans="19:23" ht="12">
      <c r="S13565" s="505"/>
      <c r="T13565" s="505"/>
      <c r="U13565" s="505"/>
      <c r="V13565" s="505"/>
      <c r="W13565" s="505"/>
    </row>
    <row r="13566" spans="19:23" ht="12">
      <c r="S13566" s="505"/>
      <c r="T13566" s="505"/>
      <c r="U13566" s="505"/>
      <c r="V13566" s="505"/>
      <c r="W13566" s="505"/>
    </row>
    <row r="13567" spans="19:23" ht="12">
      <c r="S13567" s="505"/>
      <c r="T13567" s="505"/>
      <c r="U13567" s="505"/>
      <c r="V13567" s="505"/>
      <c r="W13567" s="505"/>
    </row>
    <row r="13568" spans="19:23" ht="12">
      <c r="S13568" s="505"/>
      <c r="T13568" s="505"/>
      <c r="U13568" s="505"/>
      <c r="V13568" s="505"/>
      <c r="W13568" s="505"/>
    </row>
    <row r="13569" spans="19:23" ht="12">
      <c r="S13569" s="505"/>
      <c r="T13569" s="505"/>
      <c r="U13569" s="505"/>
      <c r="V13569" s="505"/>
      <c r="W13569" s="505"/>
    </row>
    <row r="13570" spans="19:23" ht="12">
      <c r="S13570" s="505"/>
      <c r="T13570" s="505"/>
      <c r="U13570" s="505"/>
      <c r="V13570" s="505"/>
      <c r="W13570" s="505"/>
    </row>
    <row r="13571" spans="19:23" ht="12">
      <c r="S13571" s="505"/>
      <c r="T13571" s="505"/>
      <c r="U13571" s="505"/>
      <c r="V13571" s="505"/>
      <c r="W13571" s="505"/>
    </row>
    <row r="13572" spans="19:23" ht="12">
      <c r="S13572" s="505"/>
      <c r="T13572" s="505"/>
      <c r="U13572" s="505"/>
      <c r="V13572" s="505"/>
      <c r="W13572" s="505"/>
    </row>
    <row r="13573" spans="19:23" ht="12">
      <c r="S13573" s="505"/>
      <c r="T13573" s="505"/>
      <c r="U13573" s="505"/>
      <c r="V13573" s="505"/>
      <c r="W13573" s="505"/>
    </row>
    <row r="13574" spans="19:23" ht="12">
      <c r="S13574" s="505"/>
      <c r="T13574" s="505"/>
      <c r="U13574" s="505"/>
      <c r="V13574" s="505"/>
      <c r="W13574" s="505"/>
    </row>
    <row r="13575" spans="19:23" ht="12">
      <c r="S13575" s="505"/>
      <c r="T13575" s="505"/>
      <c r="U13575" s="505"/>
      <c r="V13575" s="505"/>
      <c r="W13575" s="505"/>
    </row>
    <row r="13576" spans="19:23" ht="12">
      <c r="S13576" s="505"/>
      <c r="T13576" s="505"/>
      <c r="U13576" s="505"/>
      <c r="V13576" s="505"/>
      <c r="W13576" s="505"/>
    </row>
    <row r="13577" spans="19:23" ht="12">
      <c r="S13577" s="505"/>
      <c r="T13577" s="505"/>
      <c r="U13577" s="505"/>
      <c r="V13577" s="505"/>
      <c r="W13577" s="505"/>
    </row>
    <row r="13578" spans="19:23" ht="12">
      <c r="S13578" s="505"/>
      <c r="T13578" s="505"/>
      <c r="U13578" s="505"/>
      <c r="V13578" s="505"/>
      <c r="W13578" s="505"/>
    </row>
    <row r="13579" spans="19:23" ht="12">
      <c r="S13579" s="505"/>
      <c r="T13579" s="505"/>
      <c r="U13579" s="505"/>
      <c r="V13579" s="505"/>
      <c r="W13579" s="505"/>
    </row>
    <row r="13580" spans="19:23" ht="12">
      <c r="S13580" s="505"/>
      <c r="T13580" s="505"/>
      <c r="U13580" s="505"/>
      <c r="V13580" s="505"/>
      <c r="W13580" s="505"/>
    </row>
    <row r="13581" spans="19:23" ht="12">
      <c r="S13581" s="505"/>
      <c r="T13581" s="505"/>
      <c r="U13581" s="505"/>
      <c r="V13581" s="505"/>
      <c r="W13581" s="505"/>
    </row>
    <row r="13582" spans="19:23" ht="12">
      <c r="S13582" s="505"/>
      <c r="T13582" s="505"/>
      <c r="U13582" s="505"/>
      <c r="V13582" s="505"/>
      <c r="W13582" s="505"/>
    </row>
    <row r="13583" spans="19:23" ht="12">
      <c r="S13583" s="505"/>
      <c r="T13583" s="505"/>
      <c r="U13583" s="505"/>
      <c r="V13583" s="505"/>
      <c r="W13583" s="505"/>
    </row>
    <row r="13584" spans="19:23" ht="12">
      <c r="S13584" s="505"/>
      <c r="T13584" s="505"/>
      <c r="U13584" s="505"/>
      <c r="V13584" s="505"/>
      <c r="W13584" s="505"/>
    </row>
    <row r="13585" spans="19:23" ht="12">
      <c r="S13585" s="505"/>
      <c r="T13585" s="505"/>
      <c r="U13585" s="505"/>
      <c r="V13585" s="505"/>
      <c r="W13585" s="505"/>
    </row>
    <row r="13586" spans="19:23" ht="12">
      <c r="S13586" s="505"/>
      <c r="T13586" s="505"/>
      <c r="U13586" s="505"/>
      <c r="V13586" s="505"/>
      <c r="W13586" s="505"/>
    </row>
    <row r="13587" spans="19:23" ht="12">
      <c r="S13587" s="505"/>
      <c r="T13587" s="505"/>
      <c r="U13587" s="505"/>
      <c r="V13587" s="505"/>
      <c r="W13587" s="505"/>
    </row>
    <row r="13588" spans="19:23" ht="12">
      <c r="S13588" s="505"/>
      <c r="T13588" s="505"/>
      <c r="U13588" s="505"/>
      <c r="V13588" s="505"/>
      <c r="W13588" s="505"/>
    </row>
    <row r="13589" spans="19:23" ht="12">
      <c r="S13589" s="505"/>
      <c r="T13589" s="505"/>
      <c r="U13589" s="505"/>
      <c r="V13589" s="505"/>
      <c r="W13589" s="505"/>
    </row>
    <row r="13590" spans="19:23" ht="12">
      <c r="S13590" s="505"/>
      <c r="T13590" s="505"/>
      <c r="U13590" s="505"/>
      <c r="V13590" s="505"/>
      <c r="W13590" s="505"/>
    </row>
    <row r="13591" spans="19:23" ht="12">
      <c r="S13591" s="505"/>
      <c r="T13591" s="505"/>
      <c r="U13591" s="505"/>
      <c r="V13591" s="505"/>
      <c r="W13591" s="505"/>
    </row>
    <row r="13592" spans="19:23" ht="12">
      <c r="S13592" s="505"/>
      <c r="T13592" s="505"/>
      <c r="U13592" s="505"/>
      <c r="V13592" s="505"/>
      <c r="W13592" s="505"/>
    </row>
    <row r="13593" spans="19:23" ht="12">
      <c r="S13593" s="505"/>
      <c r="T13593" s="505"/>
      <c r="U13593" s="505"/>
      <c r="V13593" s="505"/>
      <c r="W13593" s="505"/>
    </row>
    <row r="13594" spans="19:23" ht="12">
      <c r="S13594" s="505"/>
      <c r="T13594" s="505"/>
      <c r="U13594" s="505"/>
      <c r="V13594" s="505"/>
      <c r="W13594" s="505"/>
    </row>
    <row r="13595" spans="19:23" ht="12">
      <c r="S13595" s="505"/>
      <c r="T13595" s="505"/>
      <c r="U13595" s="505"/>
      <c r="V13595" s="505"/>
      <c r="W13595" s="505"/>
    </row>
    <row r="13596" spans="19:23" ht="12">
      <c r="S13596" s="505"/>
      <c r="T13596" s="505"/>
      <c r="U13596" s="505"/>
      <c r="V13596" s="505"/>
      <c r="W13596" s="505"/>
    </row>
    <row r="13597" spans="19:23" ht="12">
      <c r="S13597" s="505"/>
      <c r="T13597" s="505"/>
      <c r="U13597" s="505"/>
      <c r="V13597" s="505"/>
      <c r="W13597" s="505"/>
    </row>
    <row r="13598" spans="19:23" ht="12">
      <c r="S13598" s="505"/>
      <c r="T13598" s="505"/>
      <c r="U13598" s="505"/>
      <c r="V13598" s="505"/>
      <c r="W13598" s="505"/>
    </row>
    <row r="13599" spans="19:23" ht="12">
      <c r="S13599" s="505"/>
      <c r="T13599" s="505"/>
      <c r="U13599" s="505"/>
      <c r="V13599" s="505"/>
      <c r="W13599" s="505"/>
    </row>
    <row r="13600" spans="19:23" ht="12">
      <c r="S13600" s="505"/>
      <c r="T13600" s="505"/>
      <c r="U13600" s="505"/>
      <c r="V13600" s="505"/>
      <c r="W13600" s="505"/>
    </row>
    <row r="13601" spans="19:23" ht="12">
      <c r="S13601" s="505"/>
      <c r="T13601" s="505"/>
      <c r="U13601" s="505"/>
      <c r="V13601" s="505"/>
      <c r="W13601" s="505"/>
    </row>
    <row r="13602" spans="19:23" ht="12">
      <c r="S13602" s="505"/>
      <c r="T13602" s="505"/>
      <c r="U13602" s="505"/>
      <c r="V13602" s="505"/>
      <c r="W13602" s="505"/>
    </row>
    <row r="13603" spans="19:23" ht="12">
      <c r="S13603" s="505"/>
      <c r="T13603" s="505"/>
      <c r="U13603" s="505"/>
      <c r="V13603" s="505"/>
      <c r="W13603" s="505"/>
    </row>
    <row r="13604" spans="19:23" ht="12">
      <c r="S13604" s="505"/>
      <c r="T13604" s="505"/>
      <c r="U13604" s="505"/>
      <c r="V13604" s="505"/>
      <c r="W13604" s="505"/>
    </row>
    <row r="13605" spans="19:23" ht="12">
      <c r="S13605" s="505"/>
      <c r="T13605" s="505"/>
      <c r="U13605" s="505"/>
      <c r="V13605" s="505"/>
      <c r="W13605" s="505"/>
    </row>
    <row r="13606" spans="19:23" ht="12">
      <c r="S13606" s="505"/>
      <c r="T13606" s="505"/>
      <c r="U13606" s="505"/>
      <c r="V13606" s="505"/>
      <c r="W13606" s="505"/>
    </row>
    <row r="13607" spans="19:23" ht="12">
      <c r="S13607" s="505"/>
      <c r="T13607" s="505"/>
      <c r="U13607" s="505"/>
      <c r="V13607" s="505"/>
      <c r="W13607" s="505"/>
    </row>
    <row r="13608" spans="19:23" ht="12">
      <c r="S13608" s="505"/>
      <c r="T13608" s="505"/>
      <c r="U13608" s="505"/>
      <c r="V13608" s="505"/>
      <c r="W13608" s="505"/>
    </row>
    <row r="13609" spans="19:23" ht="12">
      <c r="S13609" s="505"/>
      <c r="T13609" s="505"/>
      <c r="U13609" s="505"/>
      <c r="V13609" s="505"/>
      <c r="W13609" s="505"/>
    </row>
    <row r="13610" spans="19:23" ht="12">
      <c r="S13610" s="505"/>
      <c r="T13610" s="505"/>
      <c r="U13610" s="505"/>
      <c r="V13610" s="505"/>
      <c r="W13610" s="505"/>
    </row>
    <row r="13611" spans="19:23" ht="12">
      <c r="S13611" s="505"/>
      <c r="T13611" s="505"/>
      <c r="U13611" s="505"/>
      <c r="V13611" s="505"/>
      <c r="W13611" s="505"/>
    </row>
    <row r="13612" spans="19:23" ht="12">
      <c r="S13612" s="505"/>
      <c r="T13612" s="505"/>
      <c r="U13612" s="505"/>
      <c r="V13612" s="505"/>
      <c r="W13612" s="505"/>
    </row>
    <row r="13613" spans="19:23" ht="12">
      <c r="S13613" s="505"/>
      <c r="T13613" s="505"/>
      <c r="U13613" s="505"/>
      <c r="V13613" s="505"/>
      <c r="W13613" s="505"/>
    </row>
    <row r="13614" spans="19:23" ht="12">
      <c r="S13614" s="505"/>
      <c r="T13614" s="505"/>
      <c r="U13614" s="505"/>
      <c r="V13614" s="505"/>
      <c r="W13614" s="505"/>
    </row>
    <row r="13615" spans="19:23" ht="12">
      <c r="S13615" s="505"/>
      <c r="T13615" s="505"/>
      <c r="U13615" s="505"/>
      <c r="V13615" s="505"/>
      <c r="W13615" s="505"/>
    </row>
    <row r="13616" spans="19:23" ht="12">
      <c r="S13616" s="505"/>
      <c r="T13616" s="505"/>
      <c r="U13616" s="505"/>
      <c r="V13616" s="505"/>
      <c r="W13616" s="505"/>
    </row>
    <row r="13617" spans="19:23" ht="12">
      <c r="S13617" s="505"/>
      <c r="T13617" s="505"/>
      <c r="U13617" s="505"/>
      <c r="V13617" s="505"/>
      <c r="W13617" s="505"/>
    </row>
    <row r="13618" spans="19:23" ht="12">
      <c r="S13618" s="505"/>
      <c r="T13618" s="505"/>
      <c r="U13618" s="505"/>
      <c r="V13618" s="505"/>
      <c r="W13618" s="505"/>
    </row>
    <row r="13619" spans="19:23" ht="12">
      <c r="S13619" s="505"/>
      <c r="T13619" s="505"/>
      <c r="U13619" s="505"/>
      <c r="V13619" s="505"/>
      <c r="W13619" s="505"/>
    </row>
    <row r="13620" spans="19:23" ht="12">
      <c r="S13620" s="505"/>
      <c r="T13620" s="505"/>
      <c r="U13620" s="505"/>
      <c r="V13620" s="505"/>
      <c r="W13620" s="505"/>
    </row>
    <row r="13621" spans="19:23" ht="12">
      <c r="S13621" s="505"/>
      <c r="T13621" s="505"/>
      <c r="U13621" s="505"/>
      <c r="V13621" s="505"/>
      <c r="W13621" s="505"/>
    </row>
    <row r="13622" spans="19:23" ht="12">
      <c r="S13622" s="505"/>
      <c r="T13622" s="505"/>
      <c r="U13622" s="505"/>
      <c r="V13622" s="505"/>
      <c r="W13622" s="505"/>
    </row>
    <row r="13623" spans="19:23" ht="12">
      <c r="S13623" s="505"/>
      <c r="T13623" s="505"/>
      <c r="U13623" s="505"/>
      <c r="V13623" s="505"/>
      <c r="W13623" s="505"/>
    </row>
    <row r="13624" spans="19:23" ht="12">
      <c r="S13624" s="505"/>
      <c r="T13624" s="505"/>
      <c r="U13624" s="505"/>
      <c r="V13624" s="505"/>
      <c r="W13624" s="505"/>
    </row>
    <row r="13625" spans="19:23" ht="12">
      <c r="S13625" s="505"/>
      <c r="T13625" s="505"/>
      <c r="U13625" s="505"/>
      <c r="V13625" s="505"/>
      <c r="W13625" s="505"/>
    </row>
    <row r="13626" spans="19:23" ht="12">
      <c r="S13626" s="505"/>
      <c r="T13626" s="505"/>
      <c r="U13626" s="505"/>
      <c r="V13626" s="505"/>
      <c r="W13626" s="505"/>
    </row>
    <row r="13627" spans="19:23" ht="12">
      <c r="S13627" s="505"/>
      <c r="T13627" s="505"/>
      <c r="U13627" s="505"/>
      <c r="V13627" s="505"/>
      <c r="W13627" s="505"/>
    </row>
    <row r="13628" spans="19:23" ht="12">
      <c r="S13628" s="505"/>
      <c r="T13628" s="505"/>
      <c r="U13628" s="505"/>
      <c r="V13628" s="505"/>
      <c r="W13628" s="505"/>
    </row>
    <row r="13629" spans="19:23" ht="12">
      <c r="S13629" s="505"/>
      <c r="T13629" s="505"/>
      <c r="U13629" s="505"/>
      <c r="V13629" s="505"/>
      <c r="W13629" s="505"/>
    </row>
    <row r="13630" spans="19:23" ht="12">
      <c r="S13630" s="505"/>
      <c r="T13630" s="505"/>
      <c r="U13630" s="505"/>
      <c r="V13630" s="505"/>
      <c r="W13630" s="505"/>
    </row>
    <row r="13631" spans="19:23" ht="12">
      <c r="S13631" s="505"/>
      <c r="T13631" s="505"/>
      <c r="U13631" s="505"/>
      <c r="V13631" s="505"/>
      <c r="W13631" s="505"/>
    </row>
    <row r="13632" spans="19:23" ht="12">
      <c r="S13632" s="505"/>
      <c r="T13632" s="505"/>
      <c r="U13632" s="505"/>
      <c r="V13632" s="505"/>
      <c r="W13632" s="505"/>
    </row>
    <row r="13633" spans="19:23" ht="12">
      <c r="S13633" s="505"/>
      <c r="T13633" s="505"/>
      <c r="U13633" s="505"/>
      <c r="V13633" s="505"/>
      <c r="W13633" s="505"/>
    </row>
    <row r="13634" spans="19:23" ht="12">
      <c r="S13634" s="505"/>
      <c r="T13634" s="505"/>
      <c r="U13634" s="505"/>
      <c r="V13634" s="505"/>
      <c r="W13634" s="505"/>
    </row>
    <row r="13635" spans="19:23" ht="12">
      <c r="S13635" s="505"/>
      <c r="T13635" s="505"/>
      <c r="U13635" s="505"/>
      <c r="V13635" s="505"/>
      <c r="W13635" s="505"/>
    </row>
    <row r="13636" spans="19:23" ht="12">
      <c r="S13636" s="505"/>
      <c r="T13636" s="505"/>
      <c r="U13636" s="505"/>
      <c r="V13636" s="505"/>
      <c r="W13636" s="505"/>
    </row>
    <row r="13637" spans="19:23" ht="12">
      <c r="S13637" s="505"/>
      <c r="T13637" s="505"/>
      <c r="U13637" s="505"/>
      <c r="V13637" s="505"/>
      <c r="W13637" s="505"/>
    </row>
    <row r="13638" spans="19:23" ht="12">
      <c r="S13638" s="505"/>
      <c r="T13638" s="505"/>
      <c r="U13638" s="505"/>
      <c r="V13638" s="505"/>
      <c r="W13638" s="505"/>
    </row>
    <row r="13639" spans="19:23" ht="12">
      <c r="S13639" s="505"/>
      <c r="T13639" s="505"/>
      <c r="U13639" s="505"/>
      <c r="V13639" s="505"/>
      <c r="W13639" s="505"/>
    </row>
    <row r="13640" spans="19:23" ht="12">
      <c r="S13640" s="505"/>
      <c r="T13640" s="505"/>
      <c r="U13640" s="505"/>
      <c r="V13640" s="505"/>
      <c r="W13640" s="505"/>
    </row>
    <row r="13641" spans="19:23" ht="12">
      <c r="S13641" s="505"/>
      <c r="T13641" s="505"/>
      <c r="U13641" s="505"/>
      <c r="V13641" s="505"/>
      <c r="W13641" s="505"/>
    </row>
    <row r="13642" spans="19:23" ht="12">
      <c r="S13642" s="505"/>
      <c r="T13642" s="505"/>
      <c r="U13642" s="505"/>
      <c r="V13642" s="505"/>
      <c r="W13642" s="505"/>
    </row>
    <row r="13643" spans="19:23" ht="12">
      <c r="S13643" s="505"/>
      <c r="T13643" s="505"/>
      <c r="U13643" s="505"/>
      <c r="V13643" s="505"/>
      <c r="W13643" s="505"/>
    </row>
    <row r="13644" spans="19:23" ht="12">
      <c r="S13644" s="505"/>
      <c r="T13644" s="505"/>
      <c r="U13644" s="505"/>
      <c r="V13644" s="505"/>
      <c r="W13644" s="505"/>
    </row>
    <row r="13645" spans="19:23" ht="12">
      <c r="S13645" s="505"/>
      <c r="T13645" s="505"/>
      <c r="U13645" s="505"/>
      <c r="V13645" s="505"/>
      <c r="W13645" s="505"/>
    </row>
    <row r="13646" spans="19:23" ht="12">
      <c r="S13646" s="505"/>
      <c r="T13646" s="505"/>
      <c r="U13646" s="505"/>
      <c r="V13646" s="505"/>
      <c r="W13646" s="505"/>
    </row>
    <row r="13647" spans="19:23" ht="12">
      <c r="S13647" s="505"/>
      <c r="T13647" s="505"/>
      <c r="U13647" s="505"/>
      <c r="V13647" s="505"/>
      <c r="W13647" s="505"/>
    </row>
    <row r="13648" spans="19:23" ht="12">
      <c r="S13648" s="505"/>
      <c r="T13648" s="505"/>
      <c r="U13648" s="505"/>
      <c r="V13648" s="505"/>
      <c r="W13648" s="505"/>
    </row>
    <row r="13649" spans="19:23" ht="12">
      <c r="S13649" s="505"/>
      <c r="T13649" s="505"/>
      <c r="U13649" s="505"/>
      <c r="V13649" s="505"/>
      <c r="W13649" s="505"/>
    </row>
    <row r="13650" spans="19:23" ht="12">
      <c r="S13650" s="505"/>
      <c r="T13650" s="505"/>
      <c r="U13650" s="505"/>
      <c r="V13650" s="505"/>
      <c r="W13650" s="505"/>
    </row>
    <row r="13651" spans="19:23" ht="12">
      <c r="S13651" s="505"/>
      <c r="T13651" s="505"/>
      <c r="U13651" s="505"/>
      <c r="V13651" s="505"/>
      <c r="W13651" s="505"/>
    </row>
    <row r="13652" spans="19:23" ht="12">
      <c r="S13652" s="505"/>
      <c r="T13652" s="505"/>
      <c r="U13652" s="505"/>
      <c r="V13652" s="505"/>
      <c r="W13652" s="505"/>
    </row>
    <row r="13653" spans="19:23" ht="12">
      <c r="S13653" s="505"/>
      <c r="T13653" s="505"/>
      <c r="U13653" s="505"/>
      <c r="V13653" s="505"/>
      <c r="W13653" s="505"/>
    </row>
    <row r="13654" spans="19:23" ht="12">
      <c r="S13654" s="505"/>
      <c r="T13654" s="505"/>
      <c r="U13654" s="505"/>
      <c r="V13654" s="505"/>
      <c r="W13654" s="505"/>
    </row>
    <row r="13655" spans="19:23" ht="12">
      <c r="S13655" s="505"/>
      <c r="T13655" s="505"/>
      <c r="U13655" s="505"/>
      <c r="V13655" s="505"/>
      <c r="W13655" s="505"/>
    </row>
    <row r="13656" spans="19:23" ht="12">
      <c r="S13656" s="505"/>
      <c r="T13656" s="505"/>
      <c r="U13656" s="505"/>
      <c r="V13656" s="505"/>
      <c r="W13656" s="505"/>
    </row>
    <row r="13657" spans="19:23" ht="12">
      <c r="S13657" s="505"/>
      <c r="T13657" s="505"/>
      <c r="U13657" s="505"/>
      <c r="V13657" s="505"/>
      <c r="W13657" s="505"/>
    </row>
    <row r="13658" spans="19:23" ht="12">
      <c r="S13658" s="505"/>
      <c r="T13658" s="505"/>
      <c r="U13658" s="505"/>
      <c r="V13658" s="505"/>
      <c r="W13658" s="505"/>
    </row>
    <row r="13659" spans="19:23" ht="12">
      <c r="S13659" s="505"/>
      <c r="T13659" s="505"/>
      <c r="U13659" s="505"/>
      <c r="V13659" s="505"/>
      <c r="W13659" s="505"/>
    </row>
    <row r="13660" spans="19:23" ht="12">
      <c r="S13660" s="505"/>
      <c r="T13660" s="505"/>
      <c r="U13660" s="505"/>
      <c r="V13660" s="505"/>
      <c r="W13660" s="505"/>
    </row>
    <row r="13661" spans="19:23" ht="12">
      <c r="S13661" s="505"/>
      <c r="T13661" s="505"/>
      <c r="U13661" s="505"/>
      <c r="V13661" s="505"/>
      <c r="W13661" s="505"/>
    </row>
    <row r="13662" spans="19:23" ht="12">
      <c r="S13662" s="505"/>
      <c r="T13662" s="505"/>
      <c r="U13662" s="505"/>
      <c r="V13662" s="505"/>
      <c r="W13662" s="505"/>
    </row>
    <row r="13663" spans="19:23" ht="12">
      <c r="S13663" s="505"/>
      <c r="T13663" s="505"/>
      <c r="U13663" s="505"/>
      <c r="V13663" s="505"/>
      <c r="W13663" s="505"/>
    </row>
    <row r="13664" spans="19:23" ht="12">
      <c r="S13664" s="505"/>
      <c r="T13664" s="505"/>
      <c r="U13664" s="505"/>
      <c r="V13664" s="505"/>
      <c r="W13664" s="505"/>
    </row>
    <row r="13665" spans="19:23" ht="12">
      <c r="S13665" s="505"/>
      <c r="T13665" s="505"/>
      <c r="U13665" s="505"/>
      <c r="V13665" s="505"/>
      <c r="W13665" s="505"/>
    </row>
    <row r="13666" spans="19:23" ht="12">
      <c r="S13666" s="505"/>
      <c r="T13666" s="505"/>
      <c r="U13666" s="505"/>
      <c r="V13666" s="505"/>
      <c r="W13666" s="505"/>
    </row>
    <row r="13667" spans="19:23" ht="12">
      <c r="S13667" s="505"/>
      <c r="T13667" s="505"/>
      <c r="U13667" s="505"/>
      <c r="V13667" s="505"/>
      <c r="W13667" s="505"/>
    </row>
    <row r="13668" spans="19:23" ht="12">
      <c r="S13668" s="505"/>
      <c r="T13668" s="505"/>
      <c r="U13668" s="505"/>
      <c r="V13668" s="505"/>
      <c r="W13668" s="505"/>
    </row>
    <row r="13669" spans="19:23" ht="12">
      <c r="S13669" s="505"/>
      <c r="T13669" s="505"/>
      <c r="U13669" s="505"/>
      <c r="V13669" s="505"/>
      <c r="W13669" s="505"/>
    </row>
    <row r="13670" spans="19:23" ht="12">
      <c r="S13670" s="505"/>
      <c r="T13670" s="505"/>
      <c r="U13670" s="505"/>
      <c r="V13670" s="505"/>
      <c r="W13670" s="505"/>
    </row>
    <row r="13671" spans="19:23" ht="12">
      <c r="S13671" s="505"/>
      <c r="T13671" s="505"/>
      <c r="U13671" s="505"/>
      <c r="V13671" s="505"/>
      <c r="W13671" s="505"/>
    </row>
    <row r="13672" spans="19:23" ht="12">
      <c r="S13672" s="505"/>
      <c r="T13672" s="505"/>
      <c r="U13672" s="505"/>
      <c r="V13672" s="505"/>
      <c r="W13672" s="505"/>
    </row>
    <row r="13673" spans="19:23" ht="12">
      <c r="S13673" s="505"/>
      <c r="T13673" s="505"/>
      <c r="U13673" s="505"/>
      <c r="V13673" s="505"/>
      <c r="W13673" s="505"/>
    </row>
    <row r="13674" spans="19:23" ht="12">
      <c r="S13674" s="505"/>
      <c r="T13674" s="505"/>
      <c r="U13674" s="505"/>
      <c r="V13674" s="505"/>
      <c r="W13674" s="505"/>
    </row>
    <row r="13675" spans="19:23" ht="12">
      <c r="S13675" s="505"/>
      <c r="T13675" s="505"/>
      <c r="U13675" s="505"/>
      <c r="V13675" s="505"/>
      <c r="W13675" s="505"/>
    </row>
    <row r="13676" spans="19:23" ht="12">
      <c r="S13676" s="505"/>
      <c r="T13676" s="505"/>
      <c r="U13676" s="505"/>
      <c r="V13676" s="505"/>
      <c r="W13676" s="505"/>
    </row>
    <row r="13677" spans="19:23" ht="12">
      <c r="S13677" s="505"/>
      <c r="T13677" s="505"/>
      <c r="U13677" s="505"/>
      <c r="V13677" s="505"/>
      <c r="W13677" s="505"/>
    </row>
    <row r="13678" spans="19:23" ht="12">
      <c r="S13678" s="505"/>
      <c r="T13678" s="505"/>
      <c r="U13678" s="505"/>
      <c r="V13678" s="505"/>
      <c r="W13678" s="505"/>
    </row>
    <row r="13679" spans="19:23" ht="12">
      <c r="S13679" s="505"/>
      <c r="T13679" s="505"/>
      <c r="U13679" s="505"/>
      <c r="V13679" s="505"/>
      <c r="W13679" s="505"/>
    </row>
    <row r="13680" spans="19:23" ht="12">
      <c r="S13680" s="505"/>
      <c r="T13680" s="505"/>
      <c r="U13680" s="505"/>
      <c r="V13680" s="505"/>
      <c r="W13680" s="505"/>
    </row>
    <row r="13681" spans="19:23" ht="12">
      <c r="S13681" s="505"/>
      <c r="T13681" s="505"/>
      <c r="U13681" s="505"/>
      <c r="V13681" s="505"/>
      <c r="W13681" s="505"/>
    </row>
    <row r="13682" spans="19:23" ht="12">
      <c r="S13682" s="505"/>
      <c r="T13682" s="505"/>
      <c r="U13682" s="505"/>
      <c r="V13682" s="505"/>
      <c r="W13682" s="505"/>
    </row>
    <row r="13683" spans="19:23" ht="12">
      <c r="S13683" s="505"/>
      <c r="T13683" s="505"/>
      <c r="U13683" s="505"/>
      <c r="V13683" s="505"/>
      <c r="W13683" s="505"/>
    </row>
    <row r="13684" spans="19:23" ht="12">
      <c r="S13684" s="505"/>
      <c r="T13684" s="505"/>
      <c r="U13684" s="505"/>
      <c r="V13684" s="505"/>
      <c r="W13684" s="505"/>
    </row>
    <row r="13685" spans="19:23" ht="12">
      <c r="S13685" s="505"/>
      <c r="T13685" s="505"/>
      <c r="U13685" s="505"/>
      <c r="V13685" s="505"/>
      <c r="W13685" s="505"/>
    </row>
    <row r="13686" spans="19:23" ht="12">
      <c r="S13686" s="505"/>
      <c r="T13686" s="505"/>
      <c r="U13686" s="505"/>
      <c r="V13686" s="505"/>
      <c r="W13686" s="505"/>
    </row>
    <row r="13687" spans="19:23" ht="12">
      <c r="S13687" s="505"/>
      <c r="T13687" s="505"/>
      <c r="U13687" s="505"/>
      <c r="V13687" s="505"/>
      <c r="W13687" s="505"/>
    </row>
    <row r="13688" spans="19:23" ht="12">
      <c r="S13688" s="505"/>
      <c r="T13688" s="505"/>
      <c r="U13688" s="505"/>
      <c r="V13688" s="505"/>
      <c r="W13688" s="505"/>
    </row>
    <row r="13689" spans="19:23" ht="12">
      <c r="S13689" s="505"/>
      <c r="T13689" s="505"/>
      <c r="U13689" s="505"/>
      <c r="V13689" s="505"/>
      <c r="W13689" s="505"/>
    </row>
    <row r="13690" spans="19:23" ht="12">
      <c r="S13690" s="505"/>
      <c r="T13690" s="505"/>
      <c r="U13690" s="505"/>
      <c r="V13690" s="505"/>
      <c r="W13690" s="505"/>
    </row>
    <row r="13691" spans="19:23" ht="12">
      <c r="S13691" s="505"/>
      <c r="T13691" s="505"/>
      <c r="U13691" s="505"/>
      <c r="V13691" s="505"/>
      <c r="W13691" s="505"/>
    </row>
    <row r="13692" spans="19:23" ht="12">
      <c r="S13692" s="505"/>
      <c r="T13692" s="505"/>
      <c r="U13692" s="505"/>
      <c r="V13692" s="505"/>
      <c r="W13692" s="505"/>
    </row>
    <row r="13693" spans="19:23" ht="12">
      <c r="S13693" s="505"/>
      <c r="T13693" s="505"/>
      <c r="U13693" s="505"/>
      <c r="V13693" s="505"/>
      <c r="W13693" s="505"/>
    </row>
    <row r="13694" spans="19:23" ht="12">
      <c r="S13694" s="505"/>
      <c r="T13694" s="505"/>
      <c r="U13694" s="505"/>
      <c r="V13694" s="505"/>
      <c r="W13694" s="505"/>
    </row>
    <row r="13695" spans="19:23" ht="12">
      <c r="S13695" s="505"/>
      <c r="T13695" s="505"/>
      <c r="U13695" s="505"/>
      <c r="V13695" s="505"/>
      <c r="W13695" s="505"/>
    </row>
    <row r="13696" spans="19:23" ht="12">
      <c r="S13696" s="505"/>
      <c r="T13696" s="505"/>
      <c r="U13696" s="505"/>
      <c r="V13696" s="505"/>
      <c r="W13696" s="505"/>
    </row>
    <row r="13697" spans="19:23" ht="12">
      <c r="S13697" s="505"/>
      <c r="T13697" s="505"/>
      <c r="U13697" s="505"/>
      <c r="V13697" s="505"/>
      <c r="W13697" s="505"/>
    </row>
    <row r="13698" spans="19:23" ht="12">
      <c r="S13698" s="505"/>
      <c r="T13698" s="505"/>
      <c r="U13698" s="505"/>
      <c r="V13698" s="505"/>
      <c r="W13698" s="505"/>
    </row>
    <row r="13699" spans="19:23" ht="12">
      <c r="S13699" s="505"/>
      <c r="T13699" s="505"/>
      <c r="U13699" s="505"/>
      <c r="V13699" s="505"/>
      <c r="W13699" s="505"/>
    </row>
    <row r="13700" spans="19:23" ht="12">
      <c r="S13700" s="505"/>
      <c r="T13700" s="505"/>
      <c r="U13700" s="505"/>
      <c r="V13700" s="505"/>
      <c r="W13700" s="505"/>
    </row>
    <row r="13701" spans="19:23" ht="12">
      <c r="S13701" s="505"/>
      <c r="T13701" s="505"/>
      <c r="U13701" s="505"/>
      <c r="V13701" s="505"/>
      <c r="W13701" s="505"/>
    </row>
    <row r="13702" spans="19:23" ht="12">
      <c r="S13702" s="505"/>
      <c r="T13702" s="505"/>
      <c r="U13702" s="505"/>
      <c r="V13702" s="505"/>
      <c r="W13702" s="505"/>
    </row>
    <row r="13703" spans="19:23" ht="12">
      <c r="S13703" s="505"/>
      <c r="T13703" s="505"/>
      <c r="U13703" s="505"/>
      <c r="V13703" s="505"/>
      <c r="W13703" s="505"/>
    </row>
    <row r="13704" spans="19:23" ht="12">
      <c r="S13704" s="505"/>
      <c r="T13704" s="505"/>
      <c r="U13704" s="505"/>
      <c r="V13704" s="505"/>
      <c r="W13704" s="505"/>
    </row>
    <row r="13705" spans="19:23" ht="12">
      <c r="S13705" s="505"/>
      <c r="T13705" s="505"/>
      <c r="U13705" s="505"/>
      <c r="V13705" s="505"/>
      <c r="W13705" s="505"/>
    </row>
    <row r="13706" spans="19:23" ht="12">
      <c r="S13706" s="505"/>
      <c r="T13706" s="505"/>
      <c r="U13706" s="505"/>
      <c r="V13706" s="505"/>
      <c r="W13706" s="505"/>
    </row>
    <row r="13707" spans="19:23" ht="12">
      <c r="S13707" s="505"/>
      <c r="T13707" s="505"/>
      <c r="U13707" s="505"/>
      <c r="V13707" s="505"/>
      <c r="W13707" s="505"/>
    </row>
    <row r="13708" spans="19:23" ht="12">
      <c r="S13708" s="505"/>
      <c r="T13708" s="505"/>
      <c r="U13708" s="505"/>
      <c r="V13708" s="505"/>
      <c r="W13708" s="505"/>
    </row>
    <row r="13709" spans="19:23" ht="12">
      <c r="S13709" s="505"/>
      <c r="T13709" s="505"/>
      <c r="U13709" s="505"/>
      <c r="V13709" s="505"/>
      <c r="W13709" s="505"/>
    </row>
    <row r="13710" spans="19:23" ht="12">
      <c r="S13710" s="505"/>
      <c r="T13710" s="505"/>
      <c r="U13710" s="505"/>
      <c r="V13710" s="505"/>
      <c r="W13710" s="505"/>
    </row>
    <row r="13711" spans="19:23" ht="12">
      <c r="S13711" s="505"/>
      <c r="T13711" s="505"/>
      <c r="U13711" s="505"/>
      <c r="V13711" s="505"/>
      <c r="W13711" s="505"/>
    </row>
    <row r="13712" spans="19:23" ht="12">
      <c r="S13712" s="505"/>
      <c r="T13712" s="505"/>
      <c r="U13712" s="505"/>
      <c r="V13712" s="505"/>
      <c r="W13712" s="505"/>
    </row>
    <row r="13713" spans="19:23" ht="12">
      <c r="S13713" s="505"/>
      <c r="T13713" s="505"/>
      <c r="U13713" s="505"/>
      <c r="V13713" s="505"/>
      <c r="W13713" s="505"/>
    </row>
    <row r="13714" spans="19:23" ht="12">
      <c r="S13714" s="505"/>
      <c r="T13714" s="505"/>
      <c r="U13714" s="505"/>
      <c r="V13714" s="505"/>
      <c r="W13714" s="505"/>
    </row>
    <row r="13715" spans="19:23" ht="12">
      <c r="S13715" s="505"/>
      <c r="T13715" s="505"/>
      <c r="U13715" s="505"/>
      <c r="V13715" s="505"/>
      <c r="W13715" s="505"/>
    </row>
    <row r="13716" spans="19:23" ht="12">
      <c r="S13716" s="505"/>
      <c r="T13716" s="505"/>
      <c r="U13716" s="505"/>
      <c r="V13716" s="505"/>
      <c r="W13716" s="505"/>
    </row>
    <row r="13717" spans="19:23" ht="12">
      <c r="S13717" s="505"/>
      <c r="T13717" s="505"/>
      <c r="U13717" s="505"/>
      <c r="V13717" s="505"/>
      <c r="W13717" s="505"/>
    </row>
    <row r="13718" spans="19:23" ht="12">
      <c r="S13718" s="505"/>
      <c r="T13718" s="505"/>
      <c r="U13718" s="505"/>
      <c r="V13718" s="505"/>
      <c r="W13718" s="505"/>
    </row>
    <row r="13719" spans="19:23" ht="12">
      <c r="S13719" s="505"/>
      <c r="T13719" s="505"/>
      <c r="U13719" s="505"/>
      <c r="V13719" s="505"/>
      <c r="W13719" s="505"/>
    </row>
    <row r="13720" spans="19:23" ht="12">
      <c r="S13720" s="505"/>
      <c r="T13720" s="505"/>
      <c r="U13720" s="505"/>
      <c r="V13720" s="505"/>
      <c r="W13720" s="505"/>
    </row>
    <row r="13721" spans="19:23" ht="12">
      <c r="S13721" s="505"/>
      <c r="T13721" s="505"/>
      <c r="U13721" s="505"/>
      <c r="V13721" s="505"/>
      <c r="W13721" s="505"/>
    </row>
    <row r="13722" spans="19:23" ht="12">
      <c r="S13722" s="505"/>
      <c r="T13722" s="505"/>
      <c r="U13722" s="505"/>
      <c r="V13722" s="505"/>
      <c r="W13722" s="505"/>
    </row>
    <row r="13723" spans="19:23" ht="12">
      <c r="S13723" s="505"/>
      <c r="T13723" s="505"/>
      <c r="U13723" s="505"/>
      <c r="V13723" s="505"/>
      <c r="W13723" s="505"/>
    </row>
    <row r="13724" spans="19:23" ht="12">
      <c r="S13724" s="505"/>
      <c r="T13724" s="505"/>
      <c r="U13724" s="505"/>
      <c r="V13724" s="505"/>
      <c r="W13724" s="505"/>
    </row>
    <row r="13725" spans="19:23" ht="12">
      <c r="S13725" s="505"/>
      <c r="T13725" s="505"/>
      <c r="U13725" s="505"/>
      <c r="V13725" s="505"/>
      <c r="W13725" s="505"/>
    </row>
    <row r="13726" spans="19:23" ht="12">
      <c r="S13726" s="505"/>
      <c r="T13726" s="505"/>
      <c r="U13726" s="505"/>
      <c r="V13726" s="505"/>
      <c r="W13726" s="505"/>
    </row>
    <row r="13727" spans="19:23" ht="12">
      <c r="S13727" s="505"/>
      <c r="T13727" s="505"/>
      <c r="U13727" s="505"/>
      <c r="V13727" s="505"/>
      <c r="W13727" s="505"/>
    </row>
    <row r="13728" spans="19:23" ht="12">
      <c r="S13728" s="505"/>
      <c r="T13728" s="505"/>
      <c r="U13728" s="505"/>
      <c r="V13728" s="505"/>
      <c r="W13728" s="505"/>
    </row>
    <row r="13729" spans="19:23" ht="12">
      <c r="S13729" s="505"/>
      <c r="T13729" s="505"/>
      <c r="U13729" s="505"/>
      <c r="V13729" s="505"/>
      <c r="W13729" s="505"/>
    </row>
    <row r="13730" spans="19:23" ht="12">
      <c r="S13730" s="505"/>
      <c r="T13730" s="505"/>
      <c r="U13730" s="505"/>
      <c r="V13730" s="505"/>
      <c r="W13730" s="505"/>
    </row>
    <row r="13731" spans="19:23" ht="12">
      <c r="S13731" s="505"/>
      <c r="T13731" s="505"/>
      <c r="U13731" s="505"/>
      <c r="V13731" s="505"/>
      <c r="W13731" s="505"/>
    </row>
    <row r="13732" spans="19:23" ht="12">
      <c r="S13732" s="505"/>
      <c r="T13732" s="505"/>
      <c r="U13732" s="505"/>
      <c r="V13732" s="505"/>
      <c r="W13732" s="505"/>
    </row>
    <row r="13733" spans="19:23" ht="12">
      <c r="S13733" s="505"/>
      <c r="T13733" s="505"/>
      <c r="U13733" s="505"/>
      <c r="V13733" s="505"/>
      <c r="W13733" s="505"/>
    </row>
    <row r="13734" spans="19:23" ht="12">
      <c r="S13734" s="505"/>
      <c r="T13734" s="505"/>
      <c r="U13734" s="505"/>
      <c r="V13734" s="505"/>
      <c r="W13734" s="505"/>
    </row>
    <row r="13735" spans="19:23" ht="12">
      <c r="S13735" s="505"/>
      <c r="T13735" s="505"/>
      <c r="U13735" s="505"/>
      <c r="V13735" s="505"/>
      <c r="W13735" s="505"/>
    </row>
    <row r="13736" spans="19:23" ht="12">
      <c r="S13736" s="505"/>
      <c r="T13736" s="505"/>
      <c r="U13736" s="505"/>
      <c r="V13736" s="505"/>
      <c r="W13736" s="505"/>
    </row>
    <row r="13737" spans="19:23" ht="12">
      <c r="S13737" s="505"/>
      <c r="T13737" s="505"/>
      <c r="U13737" s="505"/>
      <c r="V13737" s="505"/>
      <c r="W13737" s="505"/>
    </row>
    <row r="13738" spans="19:23" ht="12">
      <c r="S13738" s="505"/>
      <c r="T13738" s="505"/>
      <c r="U13738" s="505"/>
      <c r="V13738" s="505"/>
      <c r="W13738" s="505"/>
    </row>
    <row r="13739" spans="19:23" ht="12">
      <c r="S13739" s="505"/>
      <c r="T13739" s="505"/>
      <c r="U13739" s="505"/>
      <c r="V13739" s="505"/>
      <c r="W13739" s="505"/>
    </row>
    <row r="13740" spans="19:23" ht="12">
      <c r="S13740" s="505"/>
      <c r="T13740" s="505"/>
      <c r="U13740" s="505"/>
      <c r="V13740" s="505"/>
      <c r="W13740" s="505"/>
    </row>
    <row r="13741" spans="19:23" ht="12">
      <c r="S13741" s="505"/>
      <c r="T13741" s="505"/>
      <c r="U13741" s="505"/>
      <c r="V13741" s="505"/>
      <c r="W13741" s="505"/>
    </row>
    <row r="13742" spans="19:23" ht="12">
      <c r="S13742" s="505"/>
      <c r="T13742" s="505"/>
      <c r="U13742" s="505"/>
      <c r="V13742" s="505"/>
      <c r="W13742" s="505"/>
    </row>
    <row r="13743" spans="19:23" ht="12">
      <c r="S13743" s="505"/>
      <c r="T13743" s="505"/>
      <c r="U13743" s="505"/>
      <c r="V13743" s="505"/>
      <c r="W13743" s="505"/>
    </row>
    <row r="13744" spans="19:23" ht="12">
      <c r="S13744" s="505"/>
      <c r="T13744" s="505"/>
      <c r="U13744" s="505"/>
      <c r="V13744" s="505"/>
      <c r="W13744" s="505"/>
    </row>
    <row r="13745" spans="19:23" ht="12">
      <c r="S13745" s="505"/>
      <c r="T13745" s="505"/>
      <c r="U13745" s="505"/>
      <c r="V13745" s="505"/>
      <c r="W13745" s="505"/>
    </row>
    <row r="13746" spans="19:23" ht="12">
      <c r="S13746" s="505"/>
      <c r="T13746" s="505"/>
      <c r="U13746" s="505"/>
      <c r="V13746" s="505"/>
      <c r="W13746" s="505"/>
    </row>
    <row r="13747" spans="19:23" ht="12">
      <c r="S13747" s="505"/>
      <c r="T13747" s="505"/>
      <c r="U13747" s="505"/>
      <c r="V13747" s="505"/>
      <c r="W13747" s="505"/>
    </row>
    <row r="13748" spans="19:23" ht="12">
      <c r="S13748" s="505"/>
      <c r="T13748" s="505"/>
      <c r="U13748" s="505"/>
      <c r="V13748" s="505"/>
      <c r="W13748" s="505"/>
    </row>
    <row r="13749" spans="19:23" ht="12">
      <c r="S13749" s="505"/>
      <c r="T13749" s="505"/>
      <c r="U13749" s="505"/>
      <c r="V13749" s="505"/>
      <c r="W13749" s="505"/>
    </row>
    <row r="13750" spans="19:23" ht="12">
      <c r="S13750" s="505"/>
      <c r="T13750" s="505"/>
      <c r="U13750" s="505"/>
      <c r="V13750" s="505"/>
      <c r="W13750" s="505"/>
    </row>
    <row r="13751" spans="19:23" ht="12">
      <c r="S13751" s="505"/>
      <c r="T13751" s="505"/>
      <c r="U13751" s="505"/>
      <c r="V13751" s="505"/>
      <c r="W13751" s="505"/>
    </row>
    <row r="13752" spans="19:23" ht="12">
      <c r="S13752" s="505"/>
      <c r="T13752" s="505"/>
      <c r="U13752" s="505"/>
      <c r="V13752" s="505"/>
      <c r="W13752" s="505"/>
    </row>
    <row r="13753" spans="19:23" ht="12">
      <c r="S13753" s="505"/>
      <c r="T13753" s="505"/>
      <c r="U13753" s="505"/>
      <c r="V13753" s="505"/>
      <c r="W13753" s="505"/>
    </row>
    <row r="13754" spans="19:23" ht="12">
      <c r="S13754" s="505"/>
      <c r="T13754" s="505"/>
      <c r="U13754" s="505"/>
      <c r="V13754" s="505"/>
      <c r="W13754" s="505"/>
    </row>
    <row r="13755" spans="19:23" ht="12">
      <c r="S13755" s="505"/>
      <c r="T13755" s="505"/>
      <c r="U13755" s="505"/>
      <c r="V13755" s="505"/>
      <c r="W13755" s="505"/>
    </row>
    <row r="13756" spans="19:23" ht="12">
      <c r="S13756" s="505"/>
      <c r="T13756" s="505"/>
      <c r="U13756" s="505"/>
      <c r="V13756" s="505"/>
      <c r="W13756" s="505"/>
    </row>
    <row r="13757" spans="19:23" ht="12">
      <c r="S13757" s="505"/>
      <c r="T13757" s="505"/>
      <c r="U13757" s="505"/>
      <c r="V13757" s="505"/>
      <c r="W13757" s="505"/>
    </row>
    <row r="13758" spans="19:23" ht="12">
      <c r="S13758" s="505"/>
      <c r="T13758" s="505"/>
      <c r="U13758" s="505"/>
      <c r="V13758" s="505"/>
      <c r="W13758" s="505"/>
    </row>
    <row r="13759" spans="19:23" ht="12">
      <c r="S13759" s="505"/>
      <c r="T13759" s="505"/>
      <c r="U13759" s="505"/>
      <c r="V13759" s="505"/>
      <c r="W13759" s="505"/>
    </row>
    <row r="13760" spans="19:23" ht="12">
      <c r="S13760" s="505"/>
      <c r="T13760" s="505"/>
      <c r="U13760" s="505"/>
      <c r="V13760" s="505"/>
      <c r="W13760" s="505"/>
    </row>
    <row r="13761" spans="19:23" ht="12">
      <c r="S13761" s="505"/>
      <c r="T13761" s="505"/>
      <c r="U13761" s="505"/>
      <c r="V13761" s="505"/>
      <c r="W13761" s="505"/>
    </row>
    <row r="13762" spans="19:23" ht="12">
      <c r="S13762" s="505"/>
      <c r="T13762" s="505"/>
      <c r="U13762" s="505"/>
      <c r="V13762" s="505"/>
      <c r="W13762" s="505"/>
    </row>
    <row r="13763" spans="19:23" ht="12">
      <c r="S13763" s="505"/>
      <c r="T13763" s="505"/>
      <c r="U13763" s="505"/>
      <c r="V13763" s="505"/>
      <c r="W13763" s="505"/>
    </row>
    <row r="13764" spans="19:23" ht="12">
      <c r="S13764" s="505"/>
      <c r="T13764" s="505"/>
      <c r="U13764" s="505"/>
      <c r="V13764" s="505"/>
      <c r="W13764" s="505"/>
    </row>
    <row r="13765" spans="19:23" ht="12">
      <c r="S13765" s="505"/>
      <c r="T13765" s="505"/>
      <c r="U13765" s="505"/>
      <c r="V13765" s="505"/>
      <c r="W13765" s="505"/>
    </row>
    <row r="13766" spans="19:23" ht="12">
      <c r="S13766" s="505"/>
      <c r="T13766" s="505"/>
      <c r="U13766" s="505"/>
      <c r="V13766" s="505"/>
      <c r="W13766" s="505"/>
    </row>
    <row r="13767" spans="19:23" ht="12">
      <c r="S13767" s="505"/>
      <c r="T13767" s="505"/>
      <c r="U13767" s="505"/>
      <c r="V13767" s="505"/>
      <c r="W13767" s="505"/>
    </row>
    <row r="13768" spans="19:23" ht="12">
      <c r="S13768" s="505"/>
      <c r="T13768" s="505"/>
      <c r="U13768" s="505"/>
      <c r="V13768" s="505"/>
      <c r="W13768" s="505"/>
    </row>
    <row r="13769" spans="19:23" ht="12">
      <c r="S13769" s="505"/>
      <c r="T13769" s="505"/>
      <c r="U13769" s="505"/>
      <c r="V13769" s="505"/>
      <c r="W13769" s="505"/>
    </row>
    <row r="13770" spans="19:23" ht="12">
      <c r="S13770" s="505"/>
      <c r="T13770" s="505"/>
      <c r="U13770" s="505"/>
      <c r="V13770" s="505"/>
      <c r="W13770" s="505"/>
    </row>
    <row r="13771" spans="19:23" ht="12">
      <c r="S13771" s="505"/>
      <c r="T13771" s="505"/>
      <c r="U13771" s="505"/>
      <c r="V13771" s="505"/>
      <c r="W13771" s="505"/>
    </row>
    <row r="13772" spans="19:23" ht="12">
      <c r="S13772" s="505"/>
      <c r="T13772" s="505"/>
      <c r="U13772" s="505"/>
      <c r="V13772" s="505"/>
      <c r="W13772" s="505"/>
    </row>
    <row r="13773" spans="19:23" ht="12">
      <c r="S13773" s="505"/>
      <c r="T13773" s="505"/>
      <c r="U13773" s="505"/>
      <c r="V13773" s="505"/>
      <c r="W13773" s="505"/>
    </row>
    <row r="13774" spans="19:23" ht="12">
      <c r="S13774" s="505"/>
      <c r="T13774" s="505"/>
      <c r="U13774" s="505"/>
      <c r="V13774" s="505"/>
      <c r="W13774" s="505"/>
    </row>
    <row r="13775" spans="19:23" ht="12">
      <c r="S13775" s="505"/>
      <c r="T13775" s="505"/>
      <c r="U13775" s="505"/>
      <c r="V13775" s="505"/>
      <c r="W13775" s="505"/>
    </row>
    <row r="13776" spans="19:23" ht="12">
      <c r="S13776" s="505"/>
      <c r="T13776" s="505"/>
      <c r="U13776" s="505"/>
      <c r="V13776" s="505"/>
      <c r="W13776" s="505"/>
    </row>
    <row r="13777" spans="19:23" ht="12">
      <c r="S13777" s="505"/>
      <c r="T13777" s="505"/>
      <c r="U13777" s="505"/>
      <c r="V13777" s="505"/>
      <c r="W13777" s="505"/>
    </row>
    <row r="13778" spans="19:23" ht="12">
      <c r="S13778" s="505"/>
      <c r="T13778" s="505"/>
      <c r="U13778" s="505"/>
      <c r="V13778" s="505"/>
      <c r="W13778" s="505"/>
    </row>
    <row r="13779" spans="19:23" ht="12">
      <c r="S13779" s="505"/>
      <c r="T13779" s="505"/>
      <c r="U13779" s="505"/>
      <c r="V13779" s="505"/>
      <c r="W13779" s="505"/>
    </row>
    <row r="13780" spans="19:23" ht="12">
      <c r="S13780" s="505"/>
      <c r="T13780" s="505"/>
      <c r="U13780" s="505"/>
      <c r="V13780" s="505"/>
      <c r="W13780" s="505"/>
    </row>
    <row r="13781" spans="19:23" ht="12">
      <c r="S13781" s="505"/>
      <c r="T13781" s="505"/>
      <c r="U13781" s="505"/>
      <c r="V13781" s="505"/>
      <c r="W13781" s="505"/>
    </row>
    <row r="13782" spans="19:23" ht="12">
      <c r="S13782" s="505"/>
      <c r="T13782" s="505"/>
      <c r="U13782" s="505"/>
      <c r="V13782" s="505"/>
      <c r="W13782" s="505"/>
    </row>
    <row r="13783" spans="19:23" ht="12">
      <c r="S13783" s="505"/>
      <c r="T13783" s="505"/>
      <c r="U13783" s="505"/>
      <c r="V13783" s="505"/>
      <c r="W13783" s="505"/>
    </row>
    <row r="13784" spans="19:23" ht="12">
      <c r="S13784" s="505"/>
      <c r="T13784" s="505"/>
      <c r="U13784" s="505"/>
      <c r="V13784" s="505"/>
      <c r="W13784" s="505"/>
    </row>
    <row r="13785" spans="19:23" ht="12">
      <c r="S13785" s="505"/>
      <c r="T13785" s="505"/>
      <c r="U13785" s="505"/>
      <c r="V13785" s="505"/>
      <c r="W13785" s="505"/>
    </row>
    <row r="13786" spans="19:23" ht="12">
      <c r="S13786" s="505"/>
      <c r="T13786" s="505"/>
      <c r="U13786" s="505"/>
      <c r="V13786" s="505"/>
      <c r="W13786" s="505"/>
    </row>
    <row r="13787" spans="19:23" ht="12">
      <c r="S13787" s="505"/>
      <c r="T13787" s="505"/>
      <c r="U13787" s="505"/>
      <c r="V13787" s="505"/>
      <c r="W13787" s="505"/>
    </row>
    <row r="13788" spans="19:23" ht="12">
      <c r="S13788" s="505"/>
      <c r="T13788" s="505"/>
      <c r="U13788" s="505"/>
      <c r="V13788" s="505"/>
      <c r="W13788" s="505"/>
    </row>
    <row r="13789" spans="19:23" ht="12">
      <c r="S13789" s="505"/>
      <c r="T13789" s="505"/>
      <c r="U13789" s="505"/>
      <c r="V13789" s="505"/>
      <c r="W13789" s="505"/>
    </row>
    <row r="13790" spans="19:23" ht="12">
      <c r="S13790" s="505"/>
      <c r="T13790" s="505"/>
      <c r="U13790" s="505"/>
      <c r="V13790" s="505"/>
      <c r="W13790" s="505"/>
    </row>
    <row r="13791" spans="19:23" ht="12">
      <c r="S13791" s="505"/>
      <c r="T13791" s="505"/>
      <c r="U13791" s="505"/>
      <c r="V13791" s="505"/>
      <c r="W13791" s="505"/>
    </row>
    <row r="13792" spans="19:23" ht="12">
      <c r="S13792" s="505"/>
      <c r="T13792" s="505"/>
      <c r="U13792" s="505"/>
      <c r="V13792" s="505"/>
      <c r="W13792" s="505"/>
    </row>
    <row r="13793" spans="19:23" ht="12">
      <c r="S13793" s="505"/>
      <c r="T13793" s="505"/>
      <c r="U13793" s="505"/>
      <c r="V13793" s="505"/>
      <c r="W13793" s="505"/>
    </row>
    <row r="13794" spans="19:23" ht="12">
      <c r="S13794" s="505"/>
      <c r="T13794" s="505"/>
      <c r="U13794" s="505"/>
      <c r="V13794" s="505"/>
      <c r="W13794" s="505"/>
    </row>
    <row r="13795" spans="19:23" ht="12">
      <c r="S13795" s="505"/>
      <c r="T13795" s="505"/>
      <c r="U13795" s="505"/>
      <c r="V13795" s="505"/>
      <c r="W13795" s="505"/>
    </row>
    <row r="13796" spans="19:23" ht="12">
      <c r="S13796" s="505"/>
      <c r="T13796" s="505"/>
      <c r="U13796" s="505"/>
      <c r="V13796" s="505"/>
      <c r="W13796" s="505"/>
    </row>
    <row r="13797" spans="19:23" ht="12">
      <c r="S13797" s="505"/>
      <c r="T13797" s="505"/>
      <c r="U13797" s="505"/>
      <c r="V13797" s="505"/>
      <c r="W13797" s="505"/>
    </row>
    <row r="13798" spans="19:23" ht="12">
      <c r="S13798" s="505"/>
      <c r="T13798" s="505"/>
      <c r="U13798" s="505"/>
      <c r="V13798" s="505"/>
      <c r="W13798" s="505"/>
    </row>
    <row r="13799" spans="19:23" ht="12">
      <c r="S13799" s="505"/>
      <c r="T13799" s="505"/>
      <c r="U13799" s="505"/>
      <c r="V13799" s="505"/>
      <c r="W13799" s="505"/>
    </row>
    <row r="13800" spans="19:23" ht="12">
      <c r="S13800" s="505"/>
      <c r="T13800" s="505"/>
      <c r="U13800" s="505"/>
      <c r="V13800" s="505"/>
      <c r="W13800" s="505"/>
    </row>
    <row r="13801" spans="19:23" ht="12">
      <c r="S13801" s="505"/>
      <c r="T13801" s="505"/>
      <c r="U13801" s="505"/>
      <c r="V13801" s="505"/>
      <c r="W13801" s="505"/>
    </row>
    <row r="13802" spans="19:23" ht="12">
      <c r="S13802" s="505"/>
      <c r="T13802" s="505"/>
      <c r="U13802" s="505"/>
      <c r="V13802" s="505"/>
      <c r="W13802" s="505"/>
    </row>
    <row r="13803" spans="19:23" ht="12">
      <c r="S13803" s="505"/>
      <c r="T13803" s="505"/>
      <c r="U13803" s="505"/>
      <c r="V13803" s="505"/>
      <c r="W13803" s="505"/>
    </row>
    <row r="13804" spans="19:23" ht="12">
      <c r="S13804" s="505"/>
      <c r="T13804" s="505"/>
      <c r="U13804" s="505"/>
      <c r="V13804" s="505"/>
      <c r="W13804" s="505"/>
    </row>
    <row r="13805" spans="19:23" ht="12">
      <c r="S13805" s="505"/>
      <c r="T13805" s="505"/>
      <c r="U13805" s="505"/>
      <c r="V13805" s="505"/>
      <c r="W13805" s="505"/>
    </row>
    <row r="13806" spans="19:23" ht="12">
      <c r="S13806" s="505"/>
      <c r="T13806" s="505"/>
      <c r="U13806" s="505"/>
      <c r="V13806" s="505"/>
      <c r="W13806" s="505"/>
    </row>
    <row r="13807" spans="19:23" ht="12">
      <c r="S13807" s="505"/>
      <c r="T13807" s="505"/>
      <c r="U13807" s="505"/>
      <c r="V13807" s="505"/>
      <c r="W13807" s="505"/>
    </row>
    <row r="13808" spans="19:23" ht="12">
      <c r="S13808" s="505"/>
      <c r="T13808" s="505"/>
      <c r="U13808" s="505"/>
      <c r="V13808" s="505"/>
      <c r="W13808" s="505"/>
    </row>
    <row r="13809" spans="19:23" ht="12">
      <c r="S13809" s="505"/>
      <c r="T13809" s="505"/>
      <c r="U13809" s="505"/>
      <c r="V13809" s="505"/>
      <c r="W13809" s="505"/>
    </row>
    <row r="13810" spans="19:23" ht="12">
      <c r="S13810" s="505"/>
      <c r="T13810" s="505"/>
      <c r="U13810" s="505"/>
      <c r="V13810" s="505"/>
      <c r="W13810" s="505"/>
    </row>
    <row r="13811" spans="19:23" ht="12">
      <c r="S13811" s="505"/>
      <c r="T13811" s="505"/>
      <c r="U13811" s="505"/>
      <c r="V13811" s="505"/>
      <c r="W13811" s="505"/>
    </row>
    <row r="13812" spans="19:23" ht="12">
      <c r="S13812" s="505"/>
      <c r="T13812" s="505"/>
      <c r="U13812" s="505"/>
      <c r="V13812" s="505"/>
      <c r="W13812" s="505"/>
    </row>
    <row r="13813" spans="19:23" ht="12">
      <c r="S13813" s="505"/>
      <c r="T13813" s="505"/>
      <c r="U13813" s="505"/>
      <c r="V13813" s="505"/>
      <c r="W13813" s="505"/>
    </row>
    <row r="13814" spans="19:23" ht="12">
      <c r="S13814" s="505"/>
      <c r="T13814" s="505"/>
      <c r="U13814" s="505"/>
      <c r="V13814" s="505"/>
      <c r="W13814" s="505"/>
    </row>
    <row r="13815" spans="19:23" ht="12">
      <c r="S13815" s="505"/>
      <c r="T13815" s="505"/>
      <c r="U13815" s="505"/>
      <c r="V13815" s="505"/>
      <c r="W13815" s="505"/>
    </row>
    <row r="13816" spans="19:23" ht="12">
      <c r="S13816" s="505"/>
      <c r="T13816" s="505"/>
      <c r="U13816" s="505"/>
      <c r="V13816" s="505"/>
      <c r="W13816" s="505"/>
    </row>
    <row r="13817" spans="19:23" ht="12">
      <c r="S13817" s="505"/>
      <c r="T13817" s="505"/>
      <c r="U13817" s="505"/>
      <c r="V13817" s="505"/>
      <c r="W13817" s="505"/>
    </row>
    <row r="13818" spans="19:23" ht="12">
      <c r="S13818" s="505"/>
      <c r="T13818" s="505"/>
      <c r="U13818" s="505"/>
      <c r="V13818" s="505"/>
      <c r="W13818" s="505"/>
    </row>
    <row r="13819" spans="19:23" ht="12">
      <c r="S13819" s="505"/>
      <c r="T13819" s="505"/>
      <c r="U13819" s="505"/>
      <c r="V13819" s="505"/>
      <c r="W13819" s="505"/>
    </row>
    <row r="13820" spans="19:23" ht="12">
      <c r="S13820" s="505"/>
      <c r="T13820" s="505"/>
      <c r="U13820" s="505"/>
      <c r="V13820" s="505"/>
      <c r="W13820" s="505"/>
    </row>
    <row r="13821" spans="19:23" ht="12">
      <c r="S13821" s="505"/>
      <c r="T13821" s="505"/>
      <c r="U13821" s="505"/>
      <c r="V13821" s="505"/>
      <c r="W13821" s="505"/>
    </row>
    <row r="13822" spans="19:23" ht="12">
      <c r="S13822" s="505"/>
      <c r="T13822" s="505"/>
      <c r="U13822" s="505"/>
      <c r="V13822" s="505"/>
      <c r="W13822" s="505"/>
    </row>
    <row r="13823" spans="19:23" ht="12">
      <c r="S13823" s="505"/>
      <c r="T13823" s="505"/>
      <c r="U13823" s="505"/>
      <c r="V13823" s="505"/>
      <c r="W13823" s="505"/>
    </row>
    <row r="13824" spans="19:23" ht="12">
      <c r="S13824" s="505"/>
      <c r="T13824" s="505"/>
      <c r="U13824" s="505"/>
      <c r="V13824" s="505"/>
      <c r="W13824" s="505"/>
    </row>
    <row r="13825" spans="19:23" ht="12">
      <c r="S13825" s="505"/>
      <c r="T13825" s="505"/>
      <c r="U13825" s="505"/>
      <c r="V13825" s="505"/>
      <c r="W13825" s="505"/>
    </row>
    <row r="13826" spans="19:23" ht="12">
      <c r="S13826" s="505"/>
      <c r="T13826" s="505"/>
      <c r="U13826" s="505"/>
      <c r="V13826" s="505"/>
      <c r="W13826" s="505"/>
    </row>
    <row r="13827" spans="19:23" ht="12">
      <c r="S13827" s="505"/>
      <c r="T13827" s="505"/>
      <c r="U13827" s="505"/>
      <c r="V13827" s="505"/>
      <c r="W13827" s="505"/>
    </row>
    <row r="13828" spans="19:23" ht="12">
      <c r="S13828" s="505"/>
      <c r="T13828" s="505"/>
      <c r="U13828" s="505"/>
      <c r="V13828" s="505"/>
      <c r="W13828" s="505"/>
    </row>
    <row r="13829" spans="19:23" ht="12">
      <c r="S13829" s="505"/>
      <c r="T13829" s="505"/>
      <c r="U13829" s="505"/>
      <c r="V13829" s="505"/>
      <c r="W13829" s="505"/>
    </row>
    <row r="13830" spans="19:23" ht="12">
      <c r="S13830" s="505"/>
      <c r="T13830" s="505"/>
      <c r="U13830" s="505"/>
      <c r="V13830" s="505"/>
      <c r="W13830" s="505"/>
    </row>
    <row r="13831" spans="19:23" ht="12">
      <c r="S13831" s="505"/>
      <c r="T13831" s="505"/>
      <c r="U13831" s="505"/>
      <c r="V13831" s="505"/>
      <c r="W13831" s="505"/>
    </row>
    <row r="13832" spans="19:23" ht="12">
      <c r="S13832" s="505"/>
      <c r="T13832" s="505"/>
      <c r="U13832" s="505"/>
      <c r="V13832" s="505"/>
      <c r="W13832" s="505"/>
    </row>
    <row r="13833" spans="19:23" ht="12">
      <c r="S13833" s="505"/>
      <c r="T13833" s="505"/>
      <c r="U13833" s="505"/>
      <c r="V13833" s="505"/>
      <c r="W13833" s="505"/>
    </row>
    <row r="13834" spans="19:23" ht="12">
      <c r="S13834" s="505"/>
      <c r="T13834" s="505"/>
      <c r="U13834" s="505"/>
      <c r="V13834" s="505"/>
      <c r="W13834" s="505"/>
    </row>
    <row r="13835" spans="19:23" ht="12">
      <c r="S13835" s="505"/>
      <c r="T13835" s="505"/>
      <c r="U13835" s="505"/>
      <c r="V13835" s="505"/>
      <c r="W13835" s="505"/>
    </row>
    <row r="13836" spans="19:23" ht="12">
      <c r="S13836" s="505"/>
      <c r="T13836" s="505"/>
      <c r="U13836" s="505"/>
      <c r="V13836" s="505"/>
      <c r="W13836" s="505"/>
    </row>
    <row r="13837" spans="19:23" ht="12">
      <c r="S13837" s="505"/>
      <c r="T13837" s="505"/>
      <c r="U13837" s="505"/>
      <c r="V13837" s="505"/>
      <c r="W13837" s="505"/>
    </row>
    <row r="13838" spans="19:23" ht="12">
      <c r="S13838" s="505"/>
      <c r="T13838" s="505"/>
      <c r="U13838" s="505"/>
      <c r="V13838" s="505"/>
      <c r="W13838" s="505"/>
    </row>
    <row r="13839" spans="19:23" ht="12">
      <c r="S13839" s="505"/>
      <c r="T13839" s="505"/>
      <c r="U13839" s="505"/>
      <c r="V13839" s="505"/>
      <c r="W13839" s="505"/>
    </row>
    <row r="13840" spans="19:23" ht="12">
      <c r="S13840" s="505"/>
      <c r="T13840" s="505"/>
      <c r="U13840" s="505"/>
      <c r="V13840" s="505"/>
      <c r="W13840" s="505"/>
    </row>
    <row r="13841" spans="19:23" ht="12">
      <c r="S13841" s="505"/>
      <c r="T13841" s="505"/>
      <c r="U13841" s="505"/>
      <c r="V13841" s="505"/>
      <c r="W13841" s="505"/>
    </row>
    <row r="13842" spans="19:23" ht="12">
      <c r="S13842" s="505"/>
      <c r="T13842" s="505"/>
      <c r="U13842" s="505"/>
      <c r="V13842" s="505"/>
      <c r="W13842" s="505"/>
    </row>
    <row r="13843" spans="19:23" ht="12">
      <c r="S13843" s="505"/>
      <c r="T13843" s="505"/>
      <c r="U13843" s="505"/>
      <c r="V13843" s="505"/>
      <c r="W13843" s="505"/>
    </row>
    <row r="13844" spans="19:23" ht="12">
      <c r="S13844" s="505"/>
      <c r="T13844" s="505"/>
      <c r="U13844" s="505"/>
      <c r="V13844" s="505"/>
      <c r="W13844" s="505"/>
    </row>
    <row r="13845" spans="19:23" ht="12">
      <c r="S13845" s="505"/>
      <c r="T13845" s="505"/>
      <c r="U13845" s="505"/>
      <c r="V13845" s="505"/>
      <c r="W13845" s="505"/>
    </row>
    <row r="13846" spans="19:23" ht="12">
      <c r="S13846" s="505"/>
      <c r="T13846" s="505"/>
      <c r="U13846" s="505"/>
      <c r="V13846" s="505"/>
      <c r="W13846" s="505"/>
    </row>
    <row r="13847" spans="19:23" ht="12">
      <c r="S13847" s="505"/>
      <c r="T13847" s="505"/>
      <c r="U13847" s="505"/>
      <c r="V13847" s="505"/>
      <c r="W13847" s="505"/>
    </row>
    <row r="13848" spans="19:23" ht="12">
      <c r="S13848" s="505"/>
      <c r="T13848" s="505"/>
      <c r="U13848" s="505"/>
      <c r="V13848" s="505"/>
      <c r="W13848" s="505"/>
    </row>
    <row r="13849" spans="19:23" ht="12">
      <c r="S13849" s="505"/>
      <c r="T13849" s="505"/>
      <c r="U13849" s="505"/>
      <c r="V13849" s="505"/>
      <c r="W13849" s="505"/>
    </row>
    <row r="13850" spans="19:23" ht="12">
      <c r="S13850" s="505"/>
      <c r="T13850" s="505"/>
      <c r="U13850" s="505"/>
      <c r="V13850" s="505"/>
      <c r="W13850" s="505"/>
    </row>
    <row r="13851" spans="19:23" ht="12">
      <c r="S13851" s="505"/>
      <c r="T13851" s="505"/>
      <c r="U13851" s="505"/>
      <c r="V13851" s="505"/>
      <c r="W13851" s="505"/>
    </row>
    <row r="13852" spans="19:23" ht="12">
      <c r="S13852" s="505"/>
      <c r="T13852" s="505"/>
      <c r="U13852" s="505"/>
      <c r="V13852" s="505"/>
      <c r="W13852" s="505"/>
    </row>
    <row r="13853" spans="19:23" ht="12">
      <c r="S13853" s="505"/>
      <c r="T13853" s="505"/>
      <c r="U13853" s="505"/>
      <c r="V13853" s="505"/>
      <c r="W13853" s="505"/>
    </row>
    <row r="13854" spans="19:23" ht="12">
      <c r="S13854" s="505"/>
      <c r="T13854" s="505"/>
      <c r="U13854" s="505"/>
      <c r="V13854" s="505"/>
      <c r="W13854" s="505"/>
    </row>
    <row r="13855" spans="19:23" ht="12">
      <c r="S13855" s="505"/>
      <c r="T13855" s="505"/>
      <c r="U13855" s="505"/>
      <c r="V13855" s="505"/>
      <c r="W13855" s="505"/>
    </row>
    <row r="13856" spans="19:23" ht="12">
      <c r="S13856" s="505"/>
      <c r="T13856" s="505"/>
      <c r="U13856" s="505"/>
      <c r="V13856" s="505"/>
      <c r="W13856" s="505"/>
    </row>
    <row r="13857" spans="19:23" ht="12">
      <c r="S13857" s="505"/>
      <c r="T13857" s="505"/>
      <c r="U13857" s="505"/>
      <c r="V13857" s="505"/>
      <c r="W13857" s="505"/>
    </row>
    <row r="13858" spans="19:23" ht="12">
      <c r="S13858" s="505"/>
      <c r="T13858" s="505"/>
      <c r="U13858" s="505"/>
      <c r="V13858" s="505"/>
      <c r="W13858" s="505"/>
    </row>
    <row r="13859" spans="19:23" ht="12">
      <c r="S13859" s="505"/>
      <c r="T13859" s="505"/>
      <c r="U13859" s="505"/>
      <c r="V13859" s="505"/>
      <c r="W13859" s="505"/>
    </row>
    <row r="13860" spans="19:23" ht="12">
      <c r="S13860" s="505"/>
      <c r="T13860" s="505"/>
      <c r="U13860" s="505"/>
      <c r="V13860" s="505"/>
      <c r="W13860" s="505"/>
    </row>
    <row r="13861" spans="19:23" ht="12">
      <c r="S13861" s="505"/>
      <c r="T13861" s="505"/>
      <c r="U13861" s="505"/>
      <c r="V13861" s="505"/>
      <c r="W13861" s="505"/>
    </row>
    <row r="13862" spans="19:23" ht="12">
      <c r="S13862" s="505"/>
      <c r="T13862" s="505"/>
      <c r="U13862" s="505"/>
      <c r="V13862" s="505"/>
      <c r="W13862" s="505"/>
    </row>
    <row r="13863" spans="19:23" ht="12">
      <c r="S13863" s="505"/>
      <c r="T13863" s="505"/>
      <c r="U13863" s="505"/>
      <c r="V13863" s="505"/>
      <c r="W13863" s="505"/>
    </row>
    <row r="13864" spans="19:23" ht="12">
      <c r="S13864" s="505"/>
      <c r="T13864" s="505"/>
      <c r="U13864" s="505"/>
      <c r="V13864" s="505"/>
      <c r="W13864" s="505"/>
    </row>
    <row r="13865" spans="19:23" ht="12">
      <c r="S13865" s="505"/>
      <c r="T13865" s="505"/>
      <c r="U13865" s="505"/>
      <c r="V13865" s="505"/>
      <c r="W13865" s="505"/>
    </row>
    <row r="13866" spans="19:23" ht="12">
      <c r="S13866" s="505"/>
      <c r="T13866" s="505"/>
      <c r="U13866" s="505"/>
      <c r="V13866" s="505"/>
      <c r="W13866" s="505"/>
    </row>
    <row r="13867" spans="19:23" ht="12">
      <c r="S13867" s="505"/>
      <c r="T13867" s="505"/>
      <c r="U13867" s="505"/>
      <c r="V13867" s="505"/>
      <c r="W13867" s="505"/>
    </row>
    <row r="13868" spans="19:23" ht="12">
      <c r="S13868" s="505"/>
      <c r="T13868" s="505"/>
      <c r="U13868" s="505"/>
      <c r="V13868" s="505"/>
      <c r="W13868" s="505"/>
    </row>
    <row r="13869" spans="19:23" ht="12">
      <c r="S13869" s="505"/>
      <c r="T13869" s="505"/>
      <c r="U13869" s="505"/>
      <c r="V13869" s="505"/>
      <c r="W13869" s="505"/>
    </row>
    <row r="13870" spans="19:23" ht="12">
      <c r="S13870" s="505"/>
      <c r="T13870" s="505"/>
      <c r="U13870" s="505"/>
      <c r="V13870" s="505"/>
      <c r="W13870" s="505"/>
    </row>
    <row r="13871" spans="19:23" ht="12">
      <c r="S13871" s="505"/>
      <c r="T13871" s="505"/>
      <c r="U13871" s="505"/>
      <c r="V13871" s="505"/>
      <c r="W13871" s="505"/>
    </row>
    <row r="13872" spans="19:23" ht="12">
      <c r="S13872" s="505"/>
      <c r="T13872" s="505"/>
      <c r="U13872" s="505"/>
      <c r="V13872" s="505"/>
      <c r="W13872" s="505"/>
    </row>
    <row r="13873" spans="19:23" ht="12">
      <c r="S13873" s="505"/>
      <c r="T13873" s="505"/>
      <c r="U13873" s="505"/>
      <c r="V13873" s="505"/>
      <c r="W13873" s="505"/>
    </row>
    <row r="13874" spans="19:23" ht="12">
      <c r="S13874" s="505"/>
      <c r="T13874" s="505"/>
      <c r="U13874" s="505"/>
      <c r="V13874" s="505"/>
      <c r="W13874" s="505"/>
    </row>
    <row r="13875" spans="19:23" ht="12">
      <c r="S13875" s="505"/>
      <c r="T13875" s="505"/>
      <c r="U13875" s="505"/>
      <c r="V13875" s="505"/>
      <c r="W13875" s="505"/>
    </row>
    <row r="13876" spans="19:23" ht="12">
      <c r="S13876" s="505"/>
      <c r="T13876" s="505"/>
      <c r="U13876" s="505"/>
      <c r="V13876" s="505"/>
      <c r="W13876" s="505"/>
    </row>
    <row r="13877" spans="19:23" ht="12">
      <c r="S13877" s="505"/>
      <c r="T13877" s="505"/>
      <c r="U13877" s="505"/>
      <c r="V13877" s="505"/>
      <c r="W13877" s="505"/>
    </row>
    <row r="13878" spans="19:23" ht="12">
      <c r="S13878" s="505"/>
      <c r="T13878" s="505"/>
      <c r="U13878" s="505"/>
      <c r="V13878" s="505"/>
      <c r="W13878" s="505"/>
    </row>
    <row r="13879" spans="19:23" ht="12">
      <c r="S13879" s="505"/>
      <c r="T13879" s="505"/>
      <c r="U13879" s="505"/>
      <c r="V13879" s="505"/>
      <c r="W13879" s="505"/>
    </row>
    <row r="13880" spans="19:23" ht="12">
      <c r="S13880" s="505"/>
      <c r="T13880" s="505"/>
      <c r="U13880" s="505"/>
      <c r="V13880" s="505"/>
      <c r="W13880" s="505"/>
    </row>
    <row r="13881" spans="19:23" ht="12">
      <c r="S13881" s="505"/>
      <c r="T13881" s="505"/>
      <c r="U13881" s="505"/>
      <c r="V13881" s="505"/>
      <c r="W13881" s="505"/>
    </row>
    <row r="13882" spans="19:23" ht="12">
      <c r="S13882" s="505"/>
      <c r="T13882" s="505"/>
      <c r="U13882" s="505"/>
      <c r="V13882" s="505"/>
      <c r="W13882" s="505"/>
    </row>
    <row r="13883" spans="19:23" ht="12">
      <c r="S13883" s="505"/>
      <c r="T13883" s="505"/>
      <c r="U13883" s="505"/>
      <c r="V13883" s="505"/>
      <c r="W13883" s="505"/>
    </row>
    <row r="13884" spans="19:23" ht="12">
      <c r="S13884" s="505"/>
      <c r="T13884" s="505"/>
      <c r="U13884" s="505"/>
      <c r="V13884" s="505"/>
      <c r="W13884" s="505"/>
    </row>
    <row r="13885" spans="19:23" ht="12">
      <c r="S13885" s="505"/>
      <c r="T13885" s="505"/>
      <c r="U13885" s="505"/>
      <c r="V13885" s="505"/>
      <c r="W13885" s="505"/>
    </row>
    <row r="13886" spans="19:23" ht="12">
      <c r="S13886" s="505"/>
      <c r="T13886" s="505"/>
      <c r="U13886" s="505"/>
      <c r="V13886" s="505"/>
      <c r="W13886" s="505"/>
    </row>
    <row r="13887" spans="19:23" ht="12">
      <c r="S13887" s="505"/>
      <c r="T13887" s="505"/>
      <c r="U13887" s="505"/>
      <c r="V13887" s="505"/>
      <c r="W13887" s="505"/>
    </row>
    <row r="13888" spans="19:23" ht="12">
      <c r="S13888" s="505"/>
      <c r="T13888" s="505"/>
      <c r="U13888" s="505"/>
      <c r="V13888" s="505"/>
      <c r="W13888" s="505"/>
    </row>
    <row r="13889" spans="19:23" ht="12">
      <c r="S13889" s="505"/>
      <c r="T13889" s="505"/>
      <c r="U13889" s="505"/>
      <c r="V13889" s="505"/>
      <c r="W13889" s="505"/>
    </row>
    <row r="13890" spans="19:23" ht="12">
      <c r="S13890" s="505"/>
      <c r="T13890" s="505"/>
      <c r="U13890" s="505"/>
      <c r="V13890" s="505"/>
      <c r="W13890" s="505"/>
    </row>
    <row r="13891" spans="19:23" ht="12">
      <c r="S13891" s="505"/>
      <c r="T13891" s="505"/>
      <c r="U13891" s="505"/>
      <c r="V13891" s="505"/>
      <c r="W13891" s="505"/>
    </row>
    <row r="13892" spans="19:23" ht="12">
      <c r="S13892" s="505"/>
      <c r="T13892" s="505"/>
      <c r="U13892" s="505"/>
      <c r="V13892" s="505"/>
      <c r="W13892" s="505"/>
    </row>
    <row r="13893" spans="19:23" ht="12">
      <c r="S13893" s="505"/>
      <c r="T13893" s="505"/>
      <c r="U13893" s="505"/>
      <c r="V13893" s="505"/>
      <c r="W13893" s="505"/>
    </row>
    <row r="13894" spans="19:23" ht="12">
      <c r="S13894" s="505"/>
      <c r="T13894" s="505"/>
      <c r="U13894" s="505"/>
      <c r="V13894" s="505"/>
      <c r="W13894" s="505"/>
    </row>
    <row r="13895" spans="19:23" ht="12">
      <c r="S13895" s="505"/>
      <c r="T13895" s="505"/>
      <c r="U13895" s="505"/>
      <c r="V13895" s="505"/>
      <c r="W13895" s="505"/>
    </row>
    <row r="13896" spans="19:23" ht="12">
      <c r="S13896" s="505"/>
      <c r="T13896" s="505"/>
      <c r="U13896" s="505"/>
      <c r="V13896" s="505"/>
      <c r="W13896" s="505"/>
    </row>
    <row r="13897" spans="19:23" ht="12">
      <c r="S13897" s="505"/>
      <c r="T13897" s="505"/>
      <c r="U13897" s="505"/>
      <c r="V13897" s="505"/>
      <c r="W13897" s="505"/>
    </row>
    <row r="13898" spans="19:23" ht="12">
      <c r="S13898" s="505"/>
      <c r="T13898" s="505"/>
      <c r="U13898" s="505"/>
      <c r="V13898" s="505"/>
      <c r="W13898" s="505"/>
    </row>
    <row r="13899" spans="19:23" ht="12">
      <c r="S13899" s="505"/>
      <c r="T13899" s="505"/>
      <c r="U13899" s="505"/>
      <c r="V13899" s="505"/>
      <c r="W13899" s="505"/>
    </row>
    <row r="13900" spans="19:23" ht="12">
      <c r="S13900" s="505"/>
      <c r="T13900" s="505"/>
      <c r="U13900" s="505"/>
      <c r="V13900" s="505"/>
      <c r="W13900" s="505"/>
    </row>
    <row r="13901" spans="19:23" ht="12">
      <c r="S13901" s="505"/>
      <c r="T13901" s="505"/>
      <c r="U13901" s="505"/>
      <c r="V13901" s="505"/>
      <c r="W13901" s="505"/>
    </row>
    <row r="13902" spans="19:23" ht="12">
      <c r="S13902" s="505"/>
      <c r="T13902" s="505"/>
      <c r="U13902" s="505"/>
      <c r="V13902" s="505"/>
      <c r="W13902" s="505"/>
    </row>
    <row r="13903" spans="19:23" ht="12">
      <c r="S13903" s="505"/>
      <c r="T13903" s="505"/>
      <c r="U13903" s="505"/>
      <c r="V13903" s="505"/>
      <c r="W13903" s="505"/>
    </row>
    <row r="13904" spans="19:23" ht="12">
      <c r="S13904" s="505"/>
      <c r="T13904" s="505"/>
      <c r="U13904" s="505"/>
      <c r="V13904" s="505"/>
      <c r="W13904" s="505"/>
    </row>
    <row r="13905" spans="19:23" ht="12">
      <c r="S13905" s="505"/>
      <c r="T13905" s="505"/>
      <c r="U13905" s="505"/>
      <c r="V13905" s="505"/>
      <c r="W13905" s="505"/>
    </row>
    <row r="13906" spans="19:23" ht="12">
      <c r="S13906" s="505"/>
      <c r="T13906" s="505"/>
      <c r="U13906" s="505"/>
      <c r="V13906" s="505"/>
      <c r="W13906" s="505"/>
    </row>
    <row r="13907" spans="19:23" ht="12">
      <c r="S13907" s="505"/>
      <c r="T13907" s="505"/>
      <c r="U13907" s="505"/>
      <c r="V13907" s="505"/>
      <c r="W13907" s="505"/>
    </row>
    <row r="13908" spans="19:23" ht="12">
      <c r="S13908" s="505"/>
      <c r="T13908" s="505"/>
      <c r="U13908" s="505"/>
      <c r="V13908" s="505"/>
      <c r="W13908" s="505"/>
    </row>
    <row r="13909" spans="19:23" ht="12">
      <c r="S13909" s="505"/>
      <c r="T13909" s="505"/>
      <c r="U13909" s="505"/>
      <c r="V13909" s="505"/>
      <c r="W13909" s="505"/>
    </row>
    <row r="13910" spans="19:23" ht="12">
      <c r="S13910" s="505"/>
      <c r="T13910" s="505"/>
      <c r="U13910" s="505"/>
      <c r="V13910" s="505"/>
      <c r="W13910" s="505"/>
    </row>
    <row r="13911" spans="19:23" ht="12">
      <c r="S13911" s="505"/>
      <c r="T13911" s="505"/>
      <c r="U13911" s="505"/>
      <c r="V13911" s="505"/>
      <c r="W13911" s="505"/>
    </row>
    <row r="13912" spans="19:23" ht="12">
      <c r="S13912" s="505"/>
      <c r="T13912" s="505"/>
      <c r="U13912" s="505"/>
      <c r="V13912" s="505"/>
      <c r="W13912" s="505"/>
    </row>
    <row r="13913" spans="19:23" ht="12">
      <c r="S13913" s="505"/>
      <c r="T13913" s="505"/>
      <c r="U13913" s="505"/>
      <c r="V13913" s="505"/>
      <c r="W13913" s="505"/>
    </row>
    <row r="13914" spans="19:23" ht="12">
      <c r="S13914" s="505"/>
      <c r="T13914" s="505"/>
      <c r="U13914" s="505"/>
      <c r="V13914" s="505"/>
      <c r="W13914" s="505"/>
    </row>
    <row r="13915" spans="19:23" ht="12">
      <c r="S13915" s="505"/>
      <c r="T13915" s="505"/>
      <c r="U13915" s="505"/>
      <c r="V13915" s="505"/>
      <c r="W13915" s="505"/>
    </row>
    <row r="13916" spans="19:23" ht="12">
      <c r="S13916" s="505"/>
      <c r="T13916" s="505"/>
      <c r="U13916" s="505"/>
      <c r="V13916" s="505"/>
      <c r="W13916" s="505"/>
    </row>
    <row r="13917" spans="19:23" ht="12">
      <c r="S13917" s="505"/>
      <c r="T13917" s="505"/>
      <c r="U13917" s="505"/>
      <c r="V13917" s="505"/>
      <c r="W13917" s="505"/>
    </row>
    <row r="13918" spans="19:23" ht="12">
      <c r="S13918" s="505"/>
      <c r="T13918" s="505"/>
      <c r="U13918" s="505"/>
      <c r="V13918" s="505"/>
      <c r="W13918" s="505"/>
    </row>
    <row r="13919" spans="19:23" ht="12">
      <c r="S13919" s="505"/>
      <c r="T13919" s="505"/>
      <c r="U13919" s="505"/>
      <c r="V13919" s="505"/>
      <c r="W13919" s="505"/>
    </row>
    <row r="13920" spans="19:23" ht="12">
      <c r="S13920" s="505"/>
      <c r="T13920" s="505"/>
      <c r="U13920" s="505"/>
      <c r="V13920" s="505"/>
      <c r="W13920" s="505"/>
    </row>
    <row r="13921" spans="19:23" ht="12">
      <c r="S13921" s="505"/>
      <c r="T13921" s="505"/>
      <c r="U13921" s="505"/>
      <c r="V13921" s="505"/>
      <c r="W13921" s="505"/>
    </row>
    <row r="13922" spans="19:23" ht="12">
      <c r="S13922" s="505"/>
      <c r="T13922" s="505"/>
      <c r="U13922" s="505"/>
      <c r="V13922" s="505"/>
      <c r="W13922" s="505"/>
    </row>
    <row r="13923" spans="19:23" ht="12">
      <c r="S13923" s="505"/>
      <c r="T13923" s="505"/>
      <c r="U13923" s="505"/>
      <c r="V13923" s="505"/>
      <c r="W13923" s="505"/>
    </row>
    <row r="13924" spans="19:23" ht="12">
      <c r="S13924" s="505"/>
      <c r="T13924" s="505"/>
      <c r="U13924" s="505"/>
      <c r="V13924" s="505"/>
      <c r="W13924" s="505"/>
    </row>
    <row r="13925" spans="19:23" ht="12">
      <c r="S13925" s="505"/>
      <c r="T13925" s="505"/>
      <c r="U13925" s="505"/>
      <c r="V13925" s="505"/>
      <c r="W13925" s="505"/>
    </row>
    <row r="13926" spans="19:23" ht="12">
      <c r="S13926" s="505"/>
      <c r="T13926" s="505"/>
      <c r="U13926" s="505"/>
      <c r="V13926" s="505"/>
      <c r="W13926" s="505"/>
    </row>
    <row r="13927" spans="19:23" ht="12">
      <c r="S13927" s="505"/>
      <c r="T13927" s="505"/>
      <c r="U13927" s="505"/>
      <c r="V13927" s="505"/>
      <c r="W13927" s="505"/>
    </row>
    <row r="13928" spans="19:23" ht="12">
      <c r="S13928" s="505"/>
      <c r="T13928" s="505"/>
      <c r="U13928" s="505"/>
      <c r="V13928" s="505"/>
      <c r="W13928" s="505"/>
    </row>
    <row r="13929" spans="19:23" ht="12">
      <c r="S13929" s="505"/>
      <c r="T13929" s="505"/>
      <c r="U13929" s="505"/>
      <c r="V13929" s="505"/>
      <c r="W13929" s="505"/>
    </row>
    <row r="13930" spans="19:23" ht="12">
      <c r="S13930" s="505"/>
      <c r="T13930" s="505"/>
      <c r="U13930" s="505"/>
      <c r="V13930" s="505"/>
      <c r="W13930" s="505"/>
    </row>
    <row r="13931" spans="19:23" ht="12">
      <c r="S13931" s="505"/>
      <c r="T13931" s="505"/>
      <c r="U13931" s="505"/>
      <c r="V13931" s="505"/>
      <c r="W13931" s="505"/>
    </row>
    <row r="13932" spans="19:23" ht="12">
      <c r="S13932" s="505"/>
      <c r="T13932" s="505"/>
      <c r="U13932" s="505"/>
      <c r="V13932" s="505"/>
      <c r="W13932" s="505"/>
    </row>
    <row r="13933" spans="19:23" ht="12">
      <c r="S13933" s="505"/>
      <c r="T13933" s="505"/>
      <c r="U13933" s="505"/>
      <c r="V13933" s="505"/>
      <c r="W13933" s="505"/>
    </row>
    <row r="13934" spans="19:23" ht="12">
      <c r="S13934" s="505"/>
      <c r="T13934" s="505"/>
      <c r="U13934" s="505"/>
      <c r="V13934" s="505"/>
      <c r="W13934" s="505"/>
    </row>
    <row r="13935" spans="19:23" ht="12">
      <c r="S13935" s="505"/>
      <c r="T13935" s="505"/>
      <c r="U13935" s="505"/>
      <c r="V13935" s="505"/>
      <c r="W13935" s="505"/>
    </row>
    <row r="13936" spans="19:23" ht="12">
      <c r="S13936" s="505"/>
      <c r="T13936" s="505"/>
      <c r="U13936" s="505"/>
      <c r="V13936" s="505"/>
      <c r="W13936" s="505"/>
    </row>
    <row r="13937" spans="19:23" ht="12">
      <c r="S13937" s="505"/>
      <c r="T13937" s="505"/>
      <c r="U13937" s="505"/>
      <c r="V13937" s="505"/>
      <c r="W13937" s="505"/>
    </row>
    <row r="13938" spans="19:23" ht="12">
      <c r="S13938" s="505"/>
      <c r="T13938" s="505"/>
      <c r="U13938" s="505"/>
      <c r="V13938" s="505"/>
      <c r="W13938" s="505"/>
    </row>
    <row r="13939" spans="19:23" ht="12">
      <c r="S13939" s="505"/>
      <c r="T13939" s="505"/>
      <c r="U13939" s="505"/>
      <c r="V13939" s="505"/>
      <c r="W13939" s="505"/>
    </row>
    <row r="13940" spans="19:23" ht="12">
      <c r="S13940" s="505"/>
      <c r="T13940" s="505"/>
      <c r="U13940" s="505"/>
      <c r="V13940" s="505"/>
      <c r="W13940" s="505"/>
    </row>
    <row r="13941" spans="19:23" ht="12">
      <c r="S13941" s="505"/>
      <c r="T13941" s="505"/>
      <c r="U13941" s="505"/>
      <c r="V13941" s="505"/>
      <c r="W13941" s="505"/>
    </row>
    <row r="13942" spans="19:23" ht="12">
      <c r="S13942" s="505"/>
      <c r="T13942" s="505"/>
      <c r="U13942" s="505"/>
      <c r="V13942" s="505"/>
      <c r="W13942" s="505"/>
    </row>
    <row r="13943" spans="19:23" ht="12">
      <c r="S13943" s="505"/>
      <c r="T13943" s="505"/>
      <c r="U13943" s="505"/>
      <c r="V13943" s="505"/>
      <c r="W13943" s="505"/>
    </row>
    <row r="13944" spans="19:23" ht="12">
      <c r="S13944" s="505"/>
      <c r="T13944" s="505"/>
      <c r="U13944" s="505"/>
      <c r="V13944" s="505"/>
      <c r="W13944" s="505"/>
    </row>
    <row r="13945" spans="19:23" ht="12">
      <c r="S13945" s="505"/>
      <c r="T13945" s="505"/>
      <c r="U13945" s="505"/>
      <c r="V13945" s="505"/>
      <c r="W13945" s="505"/>
    </row>
    <row r="13946" spans="19:23" ht="12">
      <c r="S13946" s="505"/>
      <c r="T13946" s="505"/>
      <c r="U13946" s="505"/>
      <c r="V13946" s="505"/>
      <c r="W13946" s="505"/>
    </row>
    <row r="13947" spans="19:23" ht="12">
      <c r="S13947" s="505"/>
      <c r="T13947" s="505"/>
      <c r="U13947" s="505"/>
      <c r="V13947" s="505"/>
      <c r="W13947" s="505"/>
    </row>
    <row r="13948" spans="19:23" ht="12">
      <c r="S13948" s="505"/>
      <c r="T13948" s="505"/>
      <c r="U13948" s="505"/>
      <c r="V13948" s="505"/>
      <c r="W13948" s="505"/>
    </row>
    <row r="13949" spans="19:23" ht="12">
      <c r="S13949" s="505"/>
      <c r="T13949" s="505"/>
      <c r="U13949" s="505"/>
      <c r="V13949" s="505"/>
      <c r="W13949" s="505"/>
    </row>
    <row r="13950" spans="19:23" ht="12">
      <c r="S13950" s="505"/>
      <c r="T13950" s="505"/>
      <c r="U13950" s="505"/>
      <c r="V13950" s="505"/>
      <c r="W13950" s="505"/>
    </row>
    <row r="13951" spans="19:23" ht="12">
      <c r="S13951" s="505"/>
      <c r="T13951" s="505"/>
      <c r="U13951" s="505"/>
      <c r="V13951" s="505"/>
      <c r="W13951" s="505"/>
    </row>
    <row r="13952" spans="19:23" ht="12">
      <c r="S13952" s="505"/>
      <c r="T13952" s="505"/>
      <c r="U13952" s="505"/>
      <c r="V13952" s="505"/>
      <c r="W13952" s="505"/>
    </row>
    <row r="13953" spans="19:23" ht="12">
      <c r="S13953" s="505"/>
      <c r="T13953" s="505"/>
      <c r="U13953" s="505"/>
      <c r="V13953" s="505"/>
      <c r="W13953" s="505"/>
    </row>
    <row r="13954" spans="19:23" ht="12">
      <c r="S13954" s="505"/>
      <c r="T13954" s="505"/>
      <c r="U13954" s="505"/>
      <c r="V13954" s="505"/>
      <c r="W13954" s="505"/>
    </row>
    <row r="13955" spans="19:23" ht="12">
      <c r="S13955" s="505"/>
      <c r="T13955" s="505"/>
      <c r="U13955" s="505"/>
      <c r="V13955" s="505"/>
      <c r="W13955" s="505"/>
    </row>
    <row r="13956" spans="19:23" ht="12">
      <c r="S13956" s="505"/>
      <c r="T13956" s="505"/>
      <c r="U13956" s="505"/>
      <c r="V13956" s="505"/>
      <c r="W13956" s="505"/>
    </row>
    <row r="13957" spans="19:23" ht="12">
      <c r="S13957" s="505"/>
      <c r="T13957" s="505"/>
      <c r="U13957" s="505"/>
      <c r="V13957" s="505"/>
      <c r="W13957" s="505"/>
    </row>
    <row r="13958" spans="19:23" ht="12">
      <c r="S13958" s="505"/>
      <c r="T13958" s="505"/>
      <c r="U13958" s="505"/>
      <c r="V13958" s="505"/>
      <c r="W13958" s="505"/>
    </row>
    <row r="13959" spans="19:23" ht="12">
      <c r="S13959" s="505"/>
      <c r="T13959" s="505"/>
      <c r="U13959" s="505"/>
      <c r="V13959" s="505"/>
      <c r="W13959" s="505"/>
    </row>
    <row r="13960" spans="19:23" ht="12">
      <c r="S13960" s="505"/>
      <c r="T13960" s="505"/>
      <c r="U13960" s="505"/>
      <c r="V13960" s="505"/>
      <c r="W13960" s="505"/>
    </row>
    <row r="13961" spans="19:23" ht="12">
      <c r="S13961" s="505"/>
      <c r="T13961" s="505"/>
      <c r="U13961" s="505"/>
      <c r="V13961" s="505"/>
      <c r="W13961" s="505"/>
    </row>
    <row r="13962" spans="19:23" ht="12">
      <c r="S13962" s="505"/>
      <c r="T13962" s="505"/>
      <c r="U13962" s="505"/>
      <c r="V13962" s="505"/>
      <c r="W13962" s="505"/>
    </row>
    <row r="13963" spans="19:23" ht="12">
      <c r="S13963" s="505"/>
      <c r="T13963" s="505"/>
      <c r="U13963" s="505"/>
      <c r="V13963" s="505"/>
      <c r="W13963" s="505"/>
    </row>
    <row r="13964" spans="19:23" ht="12">
      <c r="S13964" s="505"/>
      <c r="T13964" s="505"/>
      <c r="U13964" s="505"/>
      <c r="V13964" s="505"/>
      <c r="W13964" s="505"/>
    </row>
    <row r="13965" spans="19:23" ht="12">
      <c r="S13965" s="505"/>
      <c r="T13965" s="505"/>
      <c r="U13965" s="505"/>
      <c r="V13965" s="505"/>
      <c r="W13965" s="505"/>
    </row>
    <row r="13966" spans="19:23" ht="12">
      <c r="S13966" s="505"/>
      <c r="T13966" s="505"/>
      <c r="U13966" s="505"/>
      <c r="V13966" s="505"/>
      <c r="W13966" s="505"/>
    </row>
    <row r="13967" spans="19:23" ht="12">
      <c r="S13967" s="505"/>
      <c r="T13967" s="505"/>
      <c r="U13967" s="505"/>
      <c r="V13967" s="505"/>
      <c r="W13967" s="505"/>
    </row>
    <row r="13968" spans="19:23" ht="12">
      <c r="S13968" s="505"/>
      <c r="T13968" s="505"/>
      <c r="U13968" s="505"/>
      <c r="V13968" s="505"/>
      <c r="W13968" s="505"/>
    </row>
    <row r="13969" spans="19:23" ht="12">
      <c r="S13969" s="505"/>
      <c r="T13969" s="505"/>
      <c r="U13969" s="505"/>
      <c r="V13969" s="505"/>
      <c r="W13969" s="505"/>
    </row>
    <row r="13970" spans="19:23" ht="12">
      <c r="S13970" s="505"/>
      <c r="T13970" s="505"/>
      <c r="U13970" s="505"/>
      <c r="V13970" s="505"/>
      <c r="W13970" s="505"/>
    </row>
    <row r="13971" spans="19:23" ht="12">
      <c r="S13971" s="505"/>
      <c r="T13971" s="505"/>
      <c r="U13971" s="505"/>
      <c r="V13971" s="505"/>
      <c r="W13971" s="505"/>
    </row>
    <row r="13972" spans="19:23" ht="12">
      <c r="S13972" s="505"/>
      <c r="T13972" s="505"/>
      <c r="U13972" s="505"/>
      <c r="V13972" s="505"/>
      <c r="W13972" s="505"/>
    </row>
    <row r="13973" spans="19:23" ht="12">
      <c r="S13973" s="505"/>
      <c r="T13973" s="505"/>
      <c r="U13973" s="505"/>
      <c r="V13973" s="505"/>
      <c r="W13973" s="505"/>
    </row>
    <row r="13974" spans="19:23" ht="12">
      <c r="S13974" s="505"/>
      <c r="T13974" s="505"/>
      <c r="U13974" s="505"/>
      <c r="V13974" s="505"/>
      <c r="W13974" s="505"/>
    </row>
    <row r="13975" spans="19:23" ht="12">
      <c r="S13975" s="505"/>
      <c r="T13975" s="505"/>
      <c r="U13975" s="505"/>
      <c r="V13975" s="505"/>
      <c r="W13975" s="505"/>
    </row>
    <row r="13976" spans="19:23" ht="12">
      <c r="S13976" s="505"/>
      <c r="T13976" s="505"/>
      <c r="U13976" s="505"/>
      <c r="V13976" s="505"/>
      <c r="W13976" s="505"/>
    </row>
    <row r="13977" spans="19:23" ht="12">
      <c r="S13977" s="505"/>
      <c r="T13977" s="505"/>
      <c r="U13977" s="505"/>
      <c r="V13977" s="505"/>
      <c r="W13977" s="505"/>
    </row>
    <row r="13978" spans="19:23" ht="12">
      <c r="S13978" s="505"/>
      <c r="T13978" s="505"/>
      <c r="U13978" s="505"/>
      <c r="V13978" s="505"/>
      <c r="W13978" s="505"/>
    </row>
    <row r="13979" spans="19:23" ht="12">
      <c r="S13979" s="505"/>
      <c r="T13979" s="505"/>
      <c r="U13979" s="505"/>
      <c r="V13979" s="505"/>
      <c r="W13979" s="505"/>
    </row>
    <row r="13980" spans="19:23" ht="12">
      <c r="S13980" s="505"/>
      <c r="T13980" s="505"/>
      <c r="U13980" s="505"/>
      <c r="V13980" s="505"/>
      <c r="W13980" s="505"/>
    </row>
    <row r="13981" spans="19:23" ht="12">
      <c r="S13981" s="505"/>
      <c r="T13981" s="505"/>
      <c r="U13981" s="505"/>
      <c r="V13981" s="505"/>
      <c r="W13981" s="505"/>
    </row>
    <row r="13982" spans="19:23" ht="12">
      <c r="S13982" s="505"/>
      <c r="T13982" s="505"/>
      <c r="U13982" s="505"/>
      <c r="V13982" s="505"/>
      <c r="W13982" s="505"/>
    </row>
    <row r="13983" spans="19:23" ht="12">
      <c r="S13983" s="505"/>
      <c r="T13983" s="505"/>
      <c r="U13983" s="505"/>
      <c r="V13983" s="505"/>
      <c r="W13983" s="505"/>
    </row>
    <row r="13984" spans="19:23" ht="12">
      <c r="S13984" s="505"/>
      <c r="T13984" s="505"/>
      <c r="U13984" s="505"/>
      <c r="V13984" s="505"/>
      <c r="W13984" s="505"/>
    </row>
    <row r="13985" spans="19:23" ht="12">
      <c r="S13985" s="505"/>
      <c r="T13985" s="505"/>
      <c r="U13985" s="505"/>
      <c r="V13985" s="505"/>
      <c r="W13985" s="505"/>
    </row>
    <row r="13986" spans="19:23" ht="12">
      <c r="S13986" s="505"/>
      <c r="T13986" s="505"/>
      <c r="U13986" s="505"/>
      <c r="V13986" s="505"/>
      <c r="W13986" s="505"/>
    </row>
    <row r="13987" spans="19:23" ht="12">
      <c r="S13987" s="505"/>
      <c r="T13987" s="505"/>
      <c r="U13987" s="505"/>
      <c r="V13987" s="505"/>
      <c r="W13987" s="505"/>
    </row>
    <row r="13988" spans="19:23" ht="12">
      <c r="S13988" s="505"/>
      <c r="T13988" s="505"/>
      <c r="U13988" s="505"/>
      <c r="V13988" s="505"/>
      <c r="W13988" s="505"/>
    </row>
    <row r="13989" spans="19:23" ht="12">
      <c r="S13989" s="505"/>
      <c r="T13989" s="505"/>
      <c r="U13989" s="505"/>
      <c r="V13989" s="505"/>
      <c r="W13989" s="505"/>
    </row>
    <row r="13990" spans="19:23" ht="12">
      <c r="S13990" s="505"/>
      <c r="T13990" s="505"/>
      <c r="U13990" s="505"/>
      <c r="V13990" s="505"/>
      <c r="W13990" s="505"/>
    </row>
    <row r="13991" spans="19:23" ht="12">
      <c r="S13991" s="505"/>
      <c r="T13991" s="505"/>
      <c r="U13991" s="505"/>
      <c r="V13991" s="505"/>
      <c r="W13991" s="505"/>
    </row>
    <row r="13992" spans="19:23" ht="12">
      <c r="S13992" s="505"/>
      <c r="T13992" s="505"/>
      <c r="U13992" s="505"/>
      <c r="V13992" s="505"/>
      <c r="W13992" s="505"/>
    </row>
    <row r="13993" spans="19:23" ht="12">
      <c r="S13993" s="505"/>
      <c r="T13993" s="505"/>
      <c r="U13993" s="505"/>
      <c r="V13993" s="505"/>
      <c r="W13993" s="505"/>
    </row>
    <row r="13994" spans="19:23" ht="12">
      <c r="S13994" s="505"/>
      <c r="T13994" s="505"/>
      <c r="U13994" s="505"/>
      <c r="V13994" s="505"/>
      <c r="W13994" s="505"/>
    </row>
    <row r="13995" spans="19:23" ht="12">
      <c r="S13995" s="505"/>
      <c r="T13995" s="505"/>
      <c r="U13995" s="505"/>
      <c r="V13995" s="505"/>
      <c r="W13995" s="505"/>
    </row>
    <row r="13996" spans="19:23" ht="12">
      <c r="S13996" s="505"/>
      <c r="T13996" s="505"/>
      <c r="U13996" s="505"/>
      <c r="V13996" s="505"/>
      <c r="W13996" s="505"/>
    </row>
    <row r="13997" spans="19:23" ht="12">
      <c r="S13997" s="505"/>
      <c r="T13997" s="505"/>
      <c r="U13997" s="505"/>
      <c r="V13997" s="505"/>
      <c r="W13997" s="505"/>
    </row>
    <row r="13998" spans="19:23" ht="12">
      <c r="S13998" s="505"/>
      <c r="T13998" s="505"/>
      <c r="U13998" s="505"/>
      <c r="V13998" s="505"/>
      <c r="W13998" s="505"/>
    </row>
    <row r="13999" spans="19:23" ht="12">
      <c r="S13999" s="505"/>
      <c r="T13999" s="505"/>
      <c r="U13999" s="505"/>
      <c r="V13999" s="505"/>
      <c r="W13999" s="505"/>
    </row>
    <row r="14000" spans="19:23" ht="12">
      <c r="S14000" s="505"/>
      <c r="T14000" s="505"/>
      <c r="U14000" s="505"/>
      <c r="V14000" s="505"/>
      <c r="W14000" s="505"/>
    </row>
    <row r="14001" spans="19:23" ht="12">
      <c r="S14001" s="505"/>
      <c r="T14001" s="505"/>
      <c r="U14001" s="505"/>
      <c r="V14001" s="505"/>
      <c r="W14001" s="505"/>
    </row>
    <row r="14002" spans="19:23" ht="12">
      <c r="S14002" s="505"/>
      <c r="T14002" s="505"/>
      <c r="U14002" s="505"/>
      <c r="V14002" s="505"/>
      <c r="W14002" s="505"/>
    </row>
    <row r="14003" spans="19:23" ht="12">
      <c r="S14003" s="505"/>
      <c r="T14003" s="505"/>
      <c r="U14003" s="505"/>
      <c r="V14003" s="505"/>
      <c r="W14003" s="505"/>
    </row>
    <row r="14004" spans="19:23" ht="12">
      <c r="S14004" s="505"/>
      <c r="T14004" s="505"/>
      <c r="U14004" s="505"/>
      <c r="V14004" s="505"/>
      <c r="W14004" s="505"/>
    </row>
    <row r="14005" spans="19:23" ht="12">
      <c r="S14005" s="505"/>
      <c r="T14005" s="505"/>
      <c r="U14005" s="505"/>
      <c r="V14005" s="505"/>
      <c r="W14005" s="505"/>
    </row>
    <row r="14006" spans="19:23" ht="12">
      <c r="S14006" s="505"/>
      <c r="T14006" s="505"/>
      <c r="U14006" s="505"/>
      <c r="V14006" s="505"/>
      <c r="W14006" s="505"/>
    </row>
    <row r="14007" spans="19:23" ht="12">
      <c r="S14007" s="505"/>
      <c r="T14007" s="505"/>
      <c r="U14007" s="505"/>
      <c r="V14007" s="505"/>
      <c r="W14007" s="505"/>
    </row>
    <row r="14008" spans="19:23" ht="12">
      <c r="S14008" s="505"/>
      <c r="T14008" s="505"/>
      <c r="U14008" s="505"/>
      <c r="V14008" s="505"/>
      <c r="W14008" s="505"/>
    </row>
    <row r="14009" spans="19:23" ht="12">
      <c r="S14009" s="505"/>
      <c r="T14009" s="505"/>
      <c r="U14009" s="505"/>
      <c r="V14009" s="505"/>
      <c r="W14009" s="505"/>
    </row>
    <row r="14010" spans="19:23" ht="12">
      <c r="S14010" s="505"/>
      <c r="T14010" s="505"/>
      <c r="U14010" s="505"/>
      <c r="V14010" s="505"/>
      <c r="W14010" s="505"/>
    </row>
    <row r="14011" spans="19:23" ht="12">
      <c r="S14011" s="505"/>
      <c r="T14011" s="505"/>
      <c r="U14011" s="505"/>
      <c r="V14011" s="505"/>
      <c r="W14011" s="505"/>
    </row>
    <row r="14012" spans="19:23" ht="12">
      <c r="S14012" s="505"/>
      <c r="T14012" s="505"/>
      <c r="U14012" s="505"/>
      <c r="V14012" s="505"/>
      <c r="W14012" s="505"/>
    </row>
    <row r="14013" spans="19:23" ht="12">
      <c r="S14013" s="505"/>
      <c r="T14013" s="505"/>
      <c r="U14013" s="505"/>
      <c r="V14013" s="505"/>
      <c r="W14013" s="505"/>
    </row>
    <row r="14014" spans="19:23" ht="12">
      <c r="S14014" s="505"/>
      <c r="T14014" s="505"/>
      <c r="U14014" s="505"/>
      <c r="V14014" s="505"/>
      <c r="W14014" s="505"/>
    </row>
    <row r="14015" spans="19:23" ht="12">
      <c r="S14015" s="505"/>
      <c r="T14015" s="505"/>
      <c r="U14015" s="505"/>
      <c r="V14015" s="505"/>
      <c r="W14015" s="505"/>
    </row>
    <row r="14016" spans="19:23" ht="12">
      <c r="S14016" s="505"/>
      <c r="T14016" s="505"/>
      <c r="U14016" s="505"/>
      <c r="V14016" s="505"/>
      <c r="W14016" s="505"/>
    </row>
    <row r="14017" spans="19:23" ht="12">
      <c r="S14017" s="505"/>
      <c r="T14017" s="505"/>
      <c r="U14017" s="505"/>
      <c r="V14017" s="505"/>
      <c r="W14017" s="505"/>
    </row>
    <row r="14018" spans="19:23" ht="12">
      <c r="S14018" s="505"/>
      <c r="T14018" s="505"/>
      <c r="U14018" s="505"/>
      <c r="V14018" s="505"/>
      <c r="W14018" s="505"/>
    </row>
    <row r="14019" spans="19:23" ht="12">
      <c r="S14019" s="505"/>
      <c r="T14019" s="505"/>
      <c r="U14019" s="505"/>
      <c r="V14019" s="505"/>
      <c r="W14019" s="505"/>
    </row>
    <row r="14020" spans="19:23" ht="12">
      <c r="S14020" s="505"/>
      <c r="T14020" s="505"/>
      <c r="U14020" s="505"/>
      <c r="V14020" s="505"/>
      <c r="W14020" s="505"/>
    </row>
    <row r="14021" spans="19:23" ht="12">
      <c r="S14021" s="505"/>
      <c r="T14021" s="505"/>
      <c r="U14021" s="505"/>
      <c r="V14021" s="505"/>
      <c r="W14021" s="505"/>
    </row>
    <row r="14022" spans="19:23" ht="12">
      <c r="S14022" s="505"/>
      <c r="T14022" s="505"/>
      <c r="U14022" s="505"/>
      <c r="V14022" s="505"/>
      <c r="W14022" s="505"/>
    </row>
    <row r="14023" spans="19:23" ht="12">
      <c r="S14023" s="505"/>
      <c r="T14023" s="505"/>
      <c r="U14023" s="505"/>
      <c r="V14023" s="505"/>
      <c r="W14023" s="505"/>
    </row>
    <row r="14024" spans="19:23" ht="12">
      <c r="S14024" s="505"/>
      <c r="T14024" s="505"/>
      <c r="U14024" s="505"/>
      <c r="V14024" s="505"/>
      <c r="W14024" s="505"/>
    </row>
    <row r="14025" spans="19:23" ht="12">
      <c r="S14025" s="505"/>
      <c r="T14025" s="505"/>
      <c r="U14025" s="505"/>
      <c r="V14025" s="505"/>
      <c r="W14025" s="505"/>
    </row>
    <row r="14026" spans="19:23" ht="12">
      <c r="S14026" s="505"/>
      <c r="T14026" s="505"/>
      <c r="U14026" s="505"/>
      <c r="V14026" s="505"/>
      <c r="W14026" s="505"/>
    </row>
    <row r="14027" spans="19:23" ht="12">
      <c r="S14027" s="505"/>
      <c r="T14027" s="505"/>
      <c r="U14027" s="505"/>
      <c r="V14027" s="505"/>
      <c r="W14027" s="505"/>
    </row>
    <row r="14028" spans="19:23" ht="12">
      <c r="S14028" s="505"/>
      <c r="T14028" s="505"/>
      <c r="U14028" s="505"/>
      <c r="V14028" s="505"/>
      <c r="W14028" s="505"/>
    </row>
    <row r="14029" spans="19:23" ht="12">
      <c r="S14029" s="505"/>
      <c r="T14029" s="505"/>
      <c r="U14029" s="505"/>
      <c r="V14029" s="505"/>
      <c r="W14029" s="505"/>
    </row>
    <row r="14030" spans="19:23" ht="12">
      <c r="S14030" s="505"/>
      <c r="T14030" s="505"/>
      <c r="U14030" s="505"/>
      <c r="V14030" s="505"/>
      <c r="W14030" s="505"/>
    </row>
    <row r="14031" spans="19:23" ht="12">
      <c r="S14031" s="505"/>
      <c r="T14031" s="505"/>
      <c r="U14031" s="505"/>
      <c r="V14031" s="505"/>
      <c r="W14031" s="505"/>
    </row>
    <row r="14032" spans="19:23" ht="12">
      <c r="S14032" s="505"/>
      <c r="T14032" s="505"/>
      <c r="U14032" s="505"/>
      <c r="V14032" s="505"/>
      <c r="W14032" s="505"/>
    </row>
    <row r="14033" spans="19:23" ht="12">
      <c r="S14033" s="505"/>
      <c r="T14033" s="505"/>
      <c r="U14033" s="505"/>
      <c r="V14033" s="505"/>
      <c r="W14033" s="505"/>
    </row>
    <row r="14034" spans="19:23" ht="12">
      <c r="S14034" s="505"/>
      <c r="T14034" s="505"/>
      <c r="U14034" s="505"/>
      <c r="V14034" s="505"/>
      <c r="W14034" s="505"/>
    </row>
    <row r="14035" spans="19:23" ht="12">
      <c r="S14035" s="505"/>
      <c r="T14035" s="505"/>
      <c r="U14035" s="505"/>
      <c r="V14035" s="505"/>
      <c r="W14035" s="505"/>
    </row>
    <row r="14036" spans="19:23" ht="12">
      <c r="S14036" s="505"/>
      <c r="T14036" s="505"/>
      <c r="U14036" s="505"/>
      <c r="V14036" s="505"/>
      <c r="W14036" s="505"/>
    </row>
    <row r="14037" spans="19:23" ht="12">
      <c r="S14037" s="505"/>
      <c r="T14037" s="505"/>
      <c r="U14037" s="505"/>
      <c r="V14037" s="505"/>
      <c r="W14037" s="505"/>
    </row>
    <row r="14038" spans="19:23" ht="12">
      <c r="S14038" s="505"/>
      <c r="T14038" s="505"/>
      <c r="U14038" s="505"/>
      <c r="V14038" s="505"/>
      <c r="W14038" s="505"/>
    </row>
    <row r="14039" spans="19:23" ht="12">
      <c r="S14039" s="505"/>
      <c r="T14039" s="505"/>
      <c r="U14039" s="505"/>
      <c r="V14039" s="505"/>
      <c r="W14039" s="505"/>
    </row>
    <row r="14040" spans="19:23" ht="12">
      <c r="S14040" s="505"/>
      <c r="T14040" s="505"/>
      <c r="U14040" s="505"/>
      <c r="V14040" s="505"/>
      <c r="W14040" s="505"/>
    </row>
    <row r="14041" spans="19:23" ht="12">
      <c r="S14041" s="505"/>
      <c r="T14041" s="505"/>
      <c r="U14041" s="505"/>
      <c r="V14041" s="505"/>
      <c r="W14041" s="505"/>
    </row>
    <row r="14042" spans="19:23" ht="12">
      <c r="S14042" s="505"/>
      <c r="T14042" s="505"/>
      <c r="U14042" s="505"/>
      <c r="V14042" s="505"/>
      <c r="W14042" s="505"/>
    </row>
    <row r="14043" spans="19:23" ht="12">
      <c r="S14043" s="505"/>
      <c r="T14043" s="505"/>
      <c r="U14043" s="505"/>
      <c r="V14043" s="505"/>
      <c r="W14043" s="505"/>
    </row>
    <row r="14044" spans="19:23" ht="12">
      <c r="S14044" s="505"/>
      <c r="T14044" s="505"/>
      <c r="U14044" s="505"/>
      <c r="V14044" s="505"/>
      <c r="W14044" s="505"/>
    </row>
    <row r="14045" spans="19:23" ht="12">
      <c r="S14045" s="505"/>
      <c r="T14045" s="505"/>
      <c r="U14045" s="505"/>
      <c r="V14045" s="505"/>
      <c r="W14045" s="505"/>
    </row>
    <row r="14046" spans="19:23" ht="12">
      <c r="S14046" s="505"/>
      <c r="T14046" s="505"/>
      <c r="U14046" s="505"/>
      <c r="V14046" s="505"/>
      <c r="W14046" s="505"/>
    </row>
    <row r="14047" spans="19:23" ht="12">
      <c r="S14047" s="505"/>
      <c r="T14047" s="505"/>
      <c r="U14047" s="505"/>
      <c r="V14047" s="505"/>
      <c r="W14047" s="505"/>
    </row>
    <row r="14048" spans="19:23" ht="12">
      <c r="S14048" s="505"/>
      <c r="T14048" s="505"/>
      <c r="U14048" s="505"/>
      <c r="V14048" s="505"/>
      <c r="W14048" s="505"/>
    </row>
    <row r="14049" spans="19:23" ht="12">
      <c r="S14049" s="505"/>
      <c r="T14049" s="505"/>
      <c r="U14049" s="505"/>
      <c r="V14049" s="505"/>
      <c r="W14049" s="505"/>
    </row>
    <row r="14050" spans="19:23" ht="12">
      <c r="S14050" s="505"/>
      <c r="T14050" s="505"/>
      <c r="U14050" s="505"/>
      <c r="V14050" s="505"/>
      <c r="W14050" s="505"/>
    </row>
    <row r="14051" spans="19:23" ht="12">
      <c r="S14051" s="505"/>
      <c r="T14051" s="505"/>
      <c r="U14051" s="505"/>
      <c r="V14051" s="505"/>
      <c r="W14051" s="505"/>
    </row>
    <row r="14052" spans="19:23" ht="12">
      <c r="S14052" s="505"/>
      <c r="T14052" s="505"/>
      <c r="U14052" s="505"/>
      <c r="V14052" s="505"/>
      <c r="W14052" s="505"/>
    </row>
    <row r="14053" spans="19:23" ht="12">
      <c r="S14053" s="505"/>
      <c r="T14053" s="505"/>
      <c r="U14053" s="505"/>
      <c r="V14053" s="505"/>
      <c r="W14053" s="505"/>
    </row>
    <row r="14054" spans="19:23" ht="12">
      <c r="S14054" s="505"/>
      <c r="T14054" s="505"/>
      <c r="U14054" s="505"/>
      <c r="V14054" s="505"/>
      <c r="W14054" s="505"/>
    </row>
    <row r="14055" spans="19:23" ht="12">
      <c r="S14055" s="505"/>
      <c r="T14055" s="505"/>
      <c r="U14055" s="505"/>
      <c r="V14055" s="505"/>
      <c r="W14055" s="505"/>
    </row>
    <row r="14056" spans="19:23" ht="12">
      <c r="S14056" s="505"/>
      <c r="T14056" s="505"/>
      <c r="U14056" s="505"/>
      <c r="V14056" s="505"/>
      <c r="W14056" s="505"/>
    </row>
    <row r="14057" spans="19:23" ht="12">
      <c r="S14057" s="505"/>
      <c r="T14057" s="505"/>
      <c r="U14057" s="505"/>
      <c r="V14057" s="505"/>
      <c r="W14057" s="505"/>
    </row>
    <row r="14058" spans="19:23" ht="12">
      <c r="S14058" s="505"/>
      <c r="T14058" s="505"/>
      <c r="U14058" s="505"/>
      <c r="V14058" s="505"/>
      <c r="W14058" s="505"/>
    </row>
    <row r="14059" spans="19:23" ht="12">
      <c r="S14059" s="505"/>
      <c r="T14059" s="505"/>
      <c r="U14059" s="505"/>
      <c r="V14059" s="505"/>
      <c r="W14059" s="505"/>
    </row>
    <row r="14060" spans="19:23" ht="12">
      <c r="S14060" s="505"/>
      <c r="T14060" s="505"/>
      <c r="U14060" s="505"/>
      <c r="V14060" s="505"/>
      <c r="W14060" s="505"/>
    </row>
    <row r="14061" spans="19:23" ht="12">
      <c r="S14061" s="505"/>
      <c r="T14061" s="505"/>
      <c r="U14061" s="505"/>
      <c r="V14061" s="505"/>
      <c r="W14061" s="505"/>
    </row>
    <row r="14062" spans="19:23" ht="12">
      <c r="S14062" s="505"/>
      <c r="T14062" s="505"/>
      <c r="U14062" s="505"/>
      <c r="V14062" s="505"/>
      <c r="W14062" s="505"/>
    </row>
    <row r="14063" spans="19:23" ht="12">
      <c r="S14063" s="505"/>
      <c r="T14063" s="505"/>
      <c r="U14063" s="505"/>
      <c r="V14063" s="505"/>
      <c r="W14063" s="505"/>
    </row>
    <row r="14064" spans="19:23" ht="12">
      <c r="S14064" s="505"/>
      <c r="T14064" s="505"/>
      <c r="U14064" s="505"/>
      <c r="V14064" s="505"/>
      <c r="W14064" s="505"/>
    </row>
    <row r="14065" spans="19:23" ht="12">
      <c r="S14065" s="505"/>
      <c r="T14065" s="505"/>
      <c r="U14065" s="505"/>
      <c r="V14065" s="505"/>
      <c r="W14065" s="505"/>
    </row>
    <row r="14066" spans="19:23" ht="12">
      <c r="S14066" s="505"/>
      <c r="T14066" s="505"/>
      <c r="U14066" s="505"/>
      <c r="V14066" s="505"/>
      <c r="W14066" s="505"/>
    </row>
    <row r="14067" spans="19:23" ht="12">
      <c r="S14067" s="505"/>
      <c r="T14067" s="505"/>
      <c r="U14067" s="505"/>
      <c r="V14067" s="505"/>
      <c r="W14067" s="505"/>
    </row>
    <row r="14068" spans="19:23" ht="12">
      <c r="S14068" s="505"/>
      <c r="T14068" s="505"/>
      <c r="U14068" s="505"/>
      <c r="V14068" s="505"/>
      <c r="W14068" s="505"/>
    </row>
    <row r="14069" spans="19:23" ht="12">
      <c r="S14069" s="505"/>
      <c r="T14069" s="505"/>
      <c r="U14069" s="505"/>
      <c r="V14069" s="505"/>
      <c r="W14069" s="505"/>
    </row>
    <row r="14070" spans="19:23" ht="12">
      <c r="S14070" s="505"/>
      <c r="T14070" s="505"/>
      <c r="U14070" s="505"/>
      <c r="V14070" s="505"/>
      <c r="W14070" s="505"/>
    </row>
    <row r="14071" spans="19:23" ht="12">
      <c r="S14071" s="505"/>
      <c r="T14071" s="505"/>
      <c r="U14071" s="505"/>
      <c r="V14071" s="505"/>
      <c r="W14071" s="505"/>
    </row>
    <row r="14072" spans="19:23" ht="12">
      <c r="S14072" s="505"/>
      <c r="T14072" s="505"/>
      <c r="U14072" s="505"/>
      <c r="V14072" s="505"/>
      <c r="W14072" s="505"/>
    </row>
    <row r="14073" spans="19:23" ht="12">
      <c r="S14073" s="505"/>
      <c r="T14073" s="505"/>
      <c r="U14073" s="505"/>
      <c r="V14073" s="505"/>
      <c r="W14073" s="505"/>
    </row>
    <row r="14074" spans="19:23" ht="12">
      <c r="S14074" s="505"/>
      <c r="T14074" s="505"/>
      <c r="U14074" s="505"/>
      <c r="V14074" s="505"/>
      <c r="W14074" s="505"/>
    </row>
    <row r="14075" spans="19:23" ht="12">
      <c r="S14075" s="505"/>
      <c r="T14075" s="505"/>
      <c r="U14075" s="505"/>
      <c r="V14075" s="505"/>
      <c r="W14075" s="505"/>
    </row>
    <row r="14076" spans="19:23" ht="12">
      <c r="S14076" s="505"/>
      <c r="T14076" s="505"/>
      <c r="U14076" s="505"/>
      <c r="V14076" s="505"/>
      <c r="W14076" s="505"/>
    </row>
    <row r="14077" spans="19:23" ht="12">
      <c r="S14077" s="505"/>
      <c r="T14077" s="505"/>
      <c r="U14077" s="505"/>
      <c r="V14077" s="505"/>
      <c r="W14077" s="505"/>
    </row>
    <row r="14078" spans="19:23" ht="12">
      <c r="S14078" s="505"/>
      <c r="T14078" s="505"/>
      <c r="U14078" s="505"/>
      <c r="V14078" s="505"/>
      <c r="W14078" s="505"/>
    </row>
    <row r="14079" spans="19:23" ht="12">
      <c r="S14079" s="505"/>
      <c r="T14079" s="505"/>
      <c r="U14079" s="505"/>
      <c r="V14079" s="505"/>
      <c r="W14079" s="505"/>
    </row>
    <row r="14080" spans="19:23" ht="12">
      <c r="S14080" s="505"/>
      <c r="T14080" s="505"/>
      <c r="U14080" s="505"/>
      <c r="V14080" s="505"/>
      <c r="W14080" s="505"/>
    </row>
    <row r="14081" spans="19:23" ht="12">
      <c r="S14081" s="505"/>
      <c r="T14081" s="505"/>
      <c r="U14081" s="505"/>
      <c r="V14081" s="505"/>
      <c r="W14081" s="505"/>
    </row>
    <row r="14082" spans="19:23" ht="12">
      <c r="S14082" s="505"/>
      <c r="T14082" s="505"/>
      <c r="U14082" s="505"/>
      <c r="V14082" s="505"/>
      <c r="W14082" s="505"/>
    </row>
    <row r="14083" spans="19:23" ht="12">
      <c r="S14083" s="505"/>
      <c r="T14083" s="505"/>
      <c r="U14083" s="505"/>
      <c r="V14083" s="505"/>
      <c r="W14083" s="505"/>
    </row>
    <row r="14084" spans="19:23" ht="12">
      <c r="S14084" s="505"/>
      <c r="T14084" s="505"/>
      <c r="U14084" s="505"/>
      <c r="V14084" s="505"/>
      <c r="W14084" s="505"/>
    </row>
    <row r="14085" spans="19:23" ht="12">
      <c r="S14085" s="505"/>
      <c r="T14085" s="505"/>
      <c r="U14085" s="505"/>
      <c r="V14085" s="505"/>
      <c r="W14085" s="505"/>
    </row>
    <row r="14086" spans="19:23" ht="12">
      <c r="S14086" s="505"/>
      <c r="T14086" s="505"/>
      <c r="U14086" s="505"/>
      <c r="V14086" s="505"/>
      <c r="W14086" s="505"/>
    </row>
    <row r="14087" spans="19:23" ht="12">
      <c r="S14087" s="505"/>
      <c r="T14087" s="505"/>
      <c r="U14087" s="505"/>
      <c r="V14087" s="505"/>
      <c r="W14087" s="505"/>
    </row>
    <row r="14088" spans="19:23" ht="12">
      <c r="S14088" s="505"/>
      <c r="T14088" s="505"/>
      <c r="U14088" s="505"/>
      <c r="V14088" s="505"/>
      <c r="W14088" s="505"/>
    </row>
    <row r="14089" spans="19:23" ht="12">
      <c r="S14089" s="505"/>
      <c r="T14089" s="505"/>
      <c r="U14089" s="505"/>
      <c r="V14089" s="505"/>
      <c r="W14089" s="505"/>
    </row>
    <row r="14090" spans="19:23" ht="12">
      <c r="S14090" s="505"/>
      <c r="T14090" s="505"/>
      <c r="U14090" s="505"/>
      <c r="V14090" s="505"/>
      <c r="W14090" s="505"/>
    </row>
    <row r="14091" spans="19:23" ht="12">
      <c r="S14091" s="505"/>
      <c r="T14091" s="505"/>
      <c r="U14091" s="505"/>
      <c r="V14091" s="505"/>
      <c r="W14091" s="505"/>
    </row>
    <row r="14092" spans="19:23" ht="12">
      <c r="S14092" s="505"/>
      <c r="T14092" s="505"/>
      <c r="U14092" s="505"/>
      <c r="V14092" s="505"/>
      <c r="W14092" s="505"/>
    </row>
    <row r="14093" spans="19:23" ht="12">
      <c r="S14093" s="505"/>
      <c r="T14093" s="505"/>
      <c r="U14093" s="505"/>
      <c r="V14093" s="505"/>
      <c r="W14093" s="505"/>
    </row>
    <row r="14094" spans="19:23" ht="12">
      <c r="S14094" s="505"/>
      <c r="T14094" s="505"/>
      <c r="U14094" s="505"/>
      <c r="V14094" s="505"/>
      <c r="W14094" s="505"/>
    </row>
    <row r="14095" spans="19:23" ht="12">
      <c r="S14095" s="505"/>
      <c r="T14095" s="505"/>
      <c r="U14095" s="505"/>
      <c r="V14095" s="505"/>
      <c r="W14095" s="505"/>
    </row>
    <row r="14096" spans="19:23" ht="12">
      <c r="S14096" s="505"/>
      <c r="T14096" s="505"/>
      <c r="U14096" s="505"/>
      <c r="V14096" s="505"/>
      <c r="W14096" s="505"/>
    </row>
    <row r="14097" spans="19:23" ht="12">
      <c r="S14097" s="505"/>
      <c r="T14097" s="505"/>
      <c r="U14097" s="505"/>
      <c r="V14097" s="505"/>
      <c r="W14097" s="505"/>
    </row>
    <row r="14098" spans="19:23" ht="12">
      <c r="S14098" s="505"/>
      <c r="T14098" s="505"/>
      <c r="U14098" s="505"/>
      <c r="V14098" s="505"/>
      <c r="W14098" s="505"/>
    </row>
    <row r="14099" spans="19:23" ht="12">
      <c r="S14099" s="505"/>
      <c r="T14099" s="505"/>
      <c r="U14099" s="505"/>
      <c r="V14099" s="505"/>
      <c r="W14099" s="505"/>
    </row>
    <row r="14100" spans="19:23" ht="12">
      <c r="S14100" s="505"/>
      <c r="T14100" s="505"/>
      <c r="U14100" s="505"/>
      <c r="V14100" s="505"/>
      <c r="W14100" s="505"/>
    </row>
    <row r="14101" spans="19:23" ht="12">
      <c r="S14101" s="505"/>
      <c r="T14101" s="505"/>
      <c r="U14101" s="505"/>
      <c r="V14101" s="505"/>
      <c r="W14101" s="505"/>
    </row>
    <row r="14102" spans="19:23" ht="12">
      <c r="S14102" s="505"/>
      <c r="T14102" s="505"/>
      <c r="U14102" s="505"/>
      <c r="V14102" s="505"/>
      <c r="W14102" s="505"/>
    </row>
    <row r="14103" spans="19:23" ht="12">
      <c r="S14103" s="505"/>
      <c r="T14103" s="505"/>
      <c r="U14103" s="505"/>
      <c r="V14103" s="505"/>
      <c r="W14103" s="505"/>
    </row>
    <row r="14104" spans="19:23" ht="12">
      <c r="S14104" s="505"/>
      <c r="T14104" s="505"/>
      <c r="U14104" s="505"/>
      <c r="V14104" s="505"/>
      <c r="W14104" s="505"/>
    </row>
    <row r="14105" spans="19:23" ht="12">
      <c r="S14105" s="505"/>
      <c r="T14105" s="505"/>
      <c r="U14105" s="505"/>
      <c r="V14105" s="505"/>
      <c r="W14105" s="505"/>
    </row>
    <row r="14106" spans="19:23" ht="12">
      <c r="S14106" s="505"/>
      <c r="T14106" s="505"/>
      <c r="U14106" s="505"/>
      <c r="V14106" s="505"/>
      <c r="W14106" s="505"/>
    </row>
    <row r="14107" spans="19:23" ht="12">
      <c r="S14107" s="505"/>
      <c r="T14107" s="505"/>
      <c r="U14107" s="505"/>
      <c r="V14107" s="505"/>
      <c r="W14107" s="505"/>
    </row>
    <row r="14108" spans="19:23" ht="12">
      <c r="S14108" s="505"/>
      <c r="T14108" s="505"/>
      <c r="U14108" s="505"/>
      <c r="V14108" s="505"/>
      <c r="W14108" s="505"/>
    </row>
    <row r="14109" spans="19:23" ht="12">
      <c r="S14109" s="505"/>
      <c r="T14109" s="505"/>
      <c r="U14109" s="505"/>
      <c r="V14109" s="505"/>
      <c r="W14109" s="505"/>
    </row>
    <row r="14110" spans="19:23" ht="12">
      <c r="S14110" s="505"/>
      <c r="T14110" s="505"/>
      <c r="U14110" s="505"/>
      <c r="V14110" s="505"/>
      <c r="W14110" s="505"/>
    </row>
    <row r="14111" spans="19:23" ht="12">
      <c r="S14111" s="505"/>
      <c r="T14111" s="505"/>
      <c r="U14111" s="505"/>
      <c r="V14111" s="505"/>
      <c r="W14111" s="505"/>
    </row>
    <row r="14112" spans="19:23" ht="12">
      <c r="S14112" s="505"/>
      <c r="T14112" s="505"/>
      <c r="U14112" s="505"/>
      <c r="V14112" s="505"/>
      <c r="W14112" s="505"/>
    </row>
    <row r="14113" spans="19:23" ht="12">
      <c r="S14113" s="505"/>
      <c r="T14113" s="505"/>
      <c r="U14113" s="505"/>
      <c r="V14113" s="505"/>
      <c r="W14113" s="505"/>
    </row>
    <row r="14114" spans="19:23" ht="12">
      <c r="S14114" s="505"/>
      <c r="T14114" s="505"/>
      <c r="U14114" s="505"/>
      <c r="V14114" s="505"/>
      <c r="W14114" s="505"/>
    </row>
    <row r="14115" spans="19:23" ht="12">
      <c r="S14115" s="505"/>
      <c r="T14115" s="505"/>
      <c r="U14115" s="505"/>
      <c r="V14115" s="505"/>
      <c r="W14115" s="505"/>
    </row>
    <row r="14116" spans="19:23" ht="12">
      <c r="S14116" s="505"/>
      <c r="T14116" s="505"/>
      <c r="U14116" s="505"/>
      <c r="V14116" s="505"/>
      <c r="W14116" s="505"/>
    </row>
    <row r="14117" spans="19:23" ht="12">
      <c r="S14117" s="505"/>
      <c r="T14117" s="505"/>
      <c r="U14117" s="505"/>
      <c r="V14117" s="505"/>
      <c r="W14117" s="505"/>
    </row>
    <row r="14118" spans="19:23" ht="12">
      <c r="S14118" s="505"/>
      <c r="T14118" s="505"/>
      <c r="U14118" s="505"/>
      <c r="V14118" s="505"/>
      <c r="W14118" s="505"/>
    </row>
    <row r="14119" spans="19:23" ht="12">
      <c r="S14119" s="505"/>
      <c r="T14119" s="505"/>
      <c r="U14119" s="505"/>
      <c r="V14119" s="505"/>
      <c r="W14119" s="505"/>
    </row>
    <row r="14120" spans="19:23" ht="12">
      <c r="S14120" s="505"/>
      <c r="T14120" s="505"/>
      <c r="U14120" s="505"/>
      <c r="V14120" s="505"/>
      <c r="W14120" s="505"/>
    </row>
    <row r="14121" spans="19:23" ht="12">
      <c r="S14121" s="505"/>
      <c r="T14121" s="505"/>
      <c r="U14121" s="505"/>
      <c r="V14121" s="505"/>
      <c r="W14121" s="505"/>
    </row>
    <row r="14122" spans="19:23" ht="12">
      <c r="S14122" s="505"/>
      <c r="T14122" s="505"/>
      <c r="U14122" s="505"/>
      <c r="V14122" s="505"/>
      <c r="W14122" s="505"/>
    </row>
    <row r="14123" spans="19:23" ht="12">
      <c r="S14123" s="505"/>
      <c r="T14123" s="505"/>
      <c r="U14123" s="505"/>
      <c r="V14123" s="505"/>
      <c r="W14123" s="505"/>
    </row>
    <row r="14124" spans="19:23" ht="12">
      <c r="S14124" s="505"/>
      <c r="T14124" s="505"/>
      <c r="U14124" s="505"/>
      <c r="V14124" s="505"/>
      <c r="W14124" s="505"/>
    </row>
    <row r="14125" spans="19:23" ht="12">
      <c r="S14125" s="505"/>
      <c r="T14125" s="505"/>
      <c r="U14125" s="505"/>
      <c r="V14125" s="505"/>
      <c r="W14125" s="505"/>
    </row>
    <row r="14126" spans="19:23" ht="12">
      <c r="S14126" s="505"/>
      <c r="T14126" s="505"/>
      <c r="U14126" s="505"/>
      <c r="V14126" s="505"/>
      <c r="W14126" s="505"/>
    </row>
    <row r="14127" spans="19:23" ht="12">
      <c r="S14127" s="505"/>
      <c r="T14127" s="505"/>
      <c r="U14127" s="505"/>
      <c r="V14127" s="505"/>
      <c r="W14127" s="505"/>
    </row>
    <row r="14128" spans="19:23" ht="12">
      <c r="S14128" s="505"/>
      <c r="T14128" s="505"/>
      <c r="U14128" s="505"/>
      <c r="V14128" s="505"/>
      <c r="W14128" s="505"/>
    </row>
    <row r="14129" spans="19:23" ht="12">
      <c r="S14129" s="505"/>
      <c r="T14129" s="505"/>
      <c r="U14129" s="505"/>
      <c r="V14129" s="505"/>
      <c r="W14129" s="505"/>
    </row>
    <row r="14130" spans="19:23" ht="12">
      <c r="S14130" s="505"/>
      <c r="T14130" s="505"/>
      <c r="U14130" s="505"/>
      <c r="V14130" s="505"/>
      <c r="W14130" s="505"/>
    </row>
    <row r="14131" spans="19:23" ht="12">
      <c r="S14131" s="505"/>
      <c r="T14131" s="505"/>
      <c r="U14131" s="505"/>
      <c r="V14131" s="505"/>
      <c r="W14131" s="505"/>
    </row>
    <row r="14132" spans="19:23" ht="12">
      <c r="S14132" s="505"/>
      <c r="T14132" s="505"/>
      <c r="U14132" s="505"/>
      <c r="V14132" s="505"/>
      <c r="W14132" s="505"/>
    </row>
    <row r="14133" spans="19:23" ht="12">
      <c r="S14133" s="505"/>
      <c r="T14133" s="505"/>
      <c r="U14133" s="505"/>
      <c r="V14133" s="505"/>
      <c r="W14133" s="505"/>
    </row>
    <row r="14134" spans="19:23" ht="12">
      <c r="S14134" s="505"/>
      <c r="T14134" s="505"/>
      <c r="U14134" s="505"/>
      <c r="V14134" s="505"/>
      <c r="W14134" s="505"/>
    </row>
    <row r="14135" spans="19:23" ht="12">
      <c r="S14135" s="505"/>
      <c r="T14135" s="505"/>
      <c r="U14135" s="505"/>
      <c r="V14135" s="505"/>
      <c r="W14135" s="505"/>
    </row>
    <row r="14136" spans="19:23" ht="12">
      <c r="S14136" s="505"/>
      <c r="T14136" s="505"/>
      <c r="U14136" s="505"/>
      <c r="V14136" s="505"/>
      <c r="W14136" s="505"/>
    </row>
    <row r="14137" spans="19:23" ht="12">
      <c r="S14137" s="505"/>
      <c r="T14137" s="505"/>
      <c r="U14137" s="505"/>
      <c r="V14137" s="505"/>
      <c r="W14137" s="505"/>
    </row>
    <row r="14138" spans="19:23" ht="12">
      <c r="S14138" s="505"/>
      <c r="T14138" s="505"/>
      <c r="U14138" s="505"/>
      <c r="V14138" s="505"/>
      <c r="W14138" s="505"/>
    </row>
    <row r="14139" spans="19:23" ht="12">
      <c r="S14139" s="505"/>
      <c r="T14139" s="505"/>
      <c r="U14139" s="505"/>
      <c r="V14139" s="505"/>
      <c r="W14139" s="505"/>
    </row>
    <row r="14140" spans="19:23" ht="12">
      <c r="S14140" s="505"/>
      <c r="T14140" s="505"/>
      <c r="U14140" s="505"/>
      <c r="V14140" s="505"/>
      <c r="W14140" s="505"/>
    </row>
    <row r="14141" spans="19:23" ht="12">
      <c r="S14141" s="505"/>
      <c r="T14141" s="505"/>
      <c r="U14141" s="505"/>
      <c r="V14141" s="505"/>
      <c r="W14141" s="505"/>
    </row>
    <row r="14142" spans="19:23" ht="12">
      <c r="S14142" s="505"/>
      <c r="T14142" s="505"/>
      <c r="U14142" s="505"/>
      <c r="V14142" s="505"/>
      <c r="W14142" s="505"/>
    </row>
    <row r="14143" spans="19:23" ht="12">
      <c r="S14143" s="505"/>
      <c r="T14143" s="505"/>
      <c r="U14143" s="505"/>
      <c r="V14143" s="505"/>
      <c r="W14143" s="505"/>
    </row>
    <row r="14144" spans="19:23" ht="12">
      <c r="S14144" s="505"/>
      <c r="T14144" s="505"/>
      <c r="U14144" s="505"/>
      <c r="V14144" s="505"/>
      <c r="W14144" s="505"/>
    </row>
    <row r="14145" spans="19:23" ht="12">
      <c r="S14145" s="505"/>
      <c r="T14145" s="505"/>
      <c r="U14145" s="505"/>
      <c r="V14145" s="505"/>
      <c r="W14145" s="505"/>
    </row>
    <row r="14146" spans="19:23" ht="12">
      <c r="S14146" s="505"/>
      <c r="T14146" s="505"/>
      <c r="U14146" s="505"/>
      <c r="V14146" s="505"/>
      <c r="W14146" s="505"/>
    </row>
    <row r="14147" spans="19:23" ht="12">
      <c r="S14147" s="505"/>
      <c r="T14147" s="505"/>
      <c r="U14147" s="505"/>
      <c r="V14147" s="505"/>
      <c r="W14147" s="505"/>
    </row>
    <row r="14148" spans="19:23" ht="12">
      <c r="S14148" s="505"/>
      <c r="T14148" s="505"/>
      <c r="U14148" s="505"/>
      <c r="V14148" s="505"/>
      <c r="W14148" s="505"/>
    </row>
    <row r="14149" spans="19:23" ht="12">
      <c r="S14149" s="505"/>
      <c r="T14149" s="505"/>
      <c r="U14149" s="505"/>
      <c r="V14149" s="505"/>
      <c r="W14149" s="505"/>
    </row>
    <row r="14150" spans="19:23" ht="12">
      <c r="S14150" s="505"/>
      <c r="T14150" s="505"/>
      <c r="U14150" s="505"/>
      <c r="V14150" s="505"/>
      <c r="W14150" s="505"/>
    </row>
    <row r="14151" spans="19:23" ht="12">
      <c r="S14151" s="505"/>
      <c r="T14151" s="505"/>
      <c r="U14151" s="505"/>
      <c r="V14151" s="505"/>
      <c r="W14151" s="505"/>
    </row>
    <row r="14152" spans="19:23" ht="12">
      <c r="S14152" s="505"/>
      <c r="T14152" s="505"/>
      <c r="U14152" s="505"/>
      <c r="V14152" s="505"/>
      <c r="W14152" s="505"/>
    </row>
    <row r="14153" spans="19:23" ht="12">
      <c r="S14153" s="505"/>
      <c r="T14153" s="505"/>
      <c r="U14153" s="505"/>
      <c r="V14153" s="505"/>
      <c r="W14153" s="505"/>
    </row>
    <row r="14154" spans="19:23" ht="12">
      <c r="S14154" s="505"/>
      <c r="T14154" s="505"/>
      <c r="U14154" s="505"/>
      <c r="V14154" s="505"/>
      <c r="W14154" s="505"/>
    </row>
    <row r="14155" spans="19:23" ht="12">
      <c r="S14155" s="505"/>
      <c r="T14155" s="505"/>
      <c r="U14155" s="505"/>
      <c r="V14155" s="505"/>
      <c r="W14155" s="505"/>
    </row>
    <row r="14156" spans="19:23" ht="12">
      <c r="S14156" s="505"/>
      <c r="T14156" s="505"/>
      <c r="U14156" s="505"/>
      <c r="V14156" s="505"/>
      <c r="W14156" s="505"/>
    </row>
    <row r="14157" spans="19:23" ht="12">
      <c r="S14157" s="505"/>
      <c r="T14157" s="505"/>
      <c r="U14157" s="505"/>
      <c r="V14157" s="505"/>
      <c r="W14157" s="505"/>
    </row>
    <row r="14158" spans="19:23" ht="12">
      <c r="S14158" s="505"/>
      <c r="T14158" s="505"/>
      <c r="U14158" s="505"/>
      <c r="V14158" s="505"/>
      <c r="W14158" s="505"/>
    </row>
    <row r="14159" spans="19:23" ht="12">
      <c r="S14159" s="505"/>
      <c r="T14159" s="505"/>
      <c r="U14159" s="505"/>
      <c r="V14159" s="505"/>
      <c r="W14159" s="505"/>
    </row>
    <row r="14160" spans="19:23" ht="12">
      <c r="S14160" s="505"/>
      <c r="T14160" s="505"/>
      <c r="U14160" s="505"/>
      <c r="V14160" s="505"/>
      <c r="W14160" s="505"/>
    </row>
    <row r="14161" spans="19:23" ht="12">
      <c r="S14161" s="505"/>
      <c r="T14161" s="505"/>
      <c r="U14161" s="505"/>
      <c r="V14161" s="505"/>
      <c r="W14161" s="505"/>
    </row>
    <row r="14162" spans="19:23" ht="12">
      <c r="S14162" s="505"/>
      <c r="T14162" s="505"/>
      <c r="U14162" s="505"/>
      <c r="V14162" s="505"/>
      <c r="W14162" s="505"/>
    </row>
    <row r="14163" spans="19:23" ht="12">
      <c r="S14163" s="505"/>
      <c r="T14163" s="505"/>
      <c r="U14163" s="505"/>
      <c r="V14163" s="505"/>
      <c r="W14163" s="505"/>
    </row>
    <row r="14164" spans="19:23" ht="12">
      <c r="S14164" s="505"/>
      <c r="T14164" s="505"/>
      <c r="U14164" s="505"/>
      <c r="V14164" s="505"/>
      <c r="W14164" s="505"/>
    </row>
    <row r="14165" spans="19:23" ht="12">
      <c r="S14165" s="505"/>
      <c r="T14165" s="505"/>
      <c r="U14165" s="505"/>
      <c r="V14165" s="505"/>
      <c r="W14165" s="505"/>
    </row>
    <row r="14166" spans="19:23" ht="12">
      <c r="S14166" s="505"/>
      <c r="T14166" s="505"/>
      <c r="U14166" s="505"/>
      <c r="V14166" s="505"/>
      <c r="W14166" s="505"/>
    </row>
    <row r="14167" spans="19:23" ht="12">
      <c r="S14167" s="505"/>
      <c r="T14167" s="505"/>
      <c r="U14167" s="505"/>
      <c r="V14167" s="505"/>
      <c r="W14167" s="505"/>
    </row>
    <row r="14168" spans="19:23" ht="12">
      <c r="S14168" s="505"/>
      <c r="T14168" s="505"/>
      <c r="U14168" s="505"/>
      <c r="V14168" s="505"/>
      <c r="W14168" s="505"/>
    </row>
    <row r="14169" spans="19:23" ht="12">
      <c r="S14169" s="505"/>
      <c r="T14169" s="505"/>
      <c r="U14169" s="505"/>
      <c r="V14169" s="505"/>
      <c r="W14169" s="505"/>
    </row>
    <row r="14170" spans="19:23" ht="12">
      <c r="S14170" s="505"/>
      <c r="T14170" s="505"/>
      <c r="U14170" s="505"/>
      <c r="V14170" s="505"/>
      <c r="W14170" s="505"/>
    </row>
    <row r="14171" spans="19:23" ht="12">
      <c r="S14171" s="505"/>
      <c r="T14171" s="505"/>
      <c r="U14171" s="505"/>
      <c r="V14171" s="505"/>
      <c r="W14171" s="505"/>
    </row>
    <row r="14172" spans="19:23" ht="12">
      <c r="S14172" s="505"/>
      <c r="T14172" s="505"/>
      <c r="U14172" s="505"/>
      <c r="V14172" s="505"/>
      <c r="W14172" s="505"/>
    </row>
    <row r="14173" spans="19:23" ht="12">
      <c r="S14173" s="505"/>
      <c r="T14173" s="505"/>
      <c r="U14173" s="505"/>
      <c r="V14173" s="505"/>
      <c r="W14173" s="505"/>
    </row>
    <row r="14174" spans="19:23" ht="12">
      <c r="S14174" s="505"/>
      <c r="T14174" s="505"/>
      <c r="U14174" s="505"/>
      <c r="V14174" s="505"/>
      <c r="W14174" s="505"/>
    </row>
    <row r="14175" spans="19:23" ht="12">
      <c r="S14175" s="505"/>
      <c r="T14175" s="505"/>
      <c r="U14175" s="505"/>
      <c r="V14175" s="505"/>
      <c r="W14175" s="505"/>
    </row>
    <row r="14176" spans="19:23" ht="12">
      <c r="S14176" s="505"/>
      <c r="T14176" s="505"/>
      <c r="U14176" s="505"/>
      <c r="V14176" s="505"/>
      <c r="W14176" s="505"/>
    </row>
    <row r="14177" spans="19:23" ht="12">
      <c r="S14177" s="505"/>
      <c r="T14177" s="505"/>
      <c r="U14177" s="505"/>
      <c r="V14177" s="505"/>
      <c r="W14177" s="505"/>
    </row>
    <row r="14178" spans="19:23" ht="12">
      <c r="S14178" s="505"/>
      <c r="T14178" s="505"/>
      <c r="U14178" s="505"/>
      <c r="V14178" s="505"/>
      <c r="W14178" s="505"/>
    </row>
    <row r="14179" spans="19:23" ht="12">
      <c r="S14179" s="505"/>
      <c r="T14179" s="505"/>
      <c r="U14179" s="505"/>
      <c r="V14179" s="505"/>
      <c r="W14179" s="505"/>
    </row>
    <row r="14180" spans="19:23" ht="12">
      <c r="S14180" s="505"/>
      <c r="T14180" s="505"/>
      <c r="U14180" s="505"/>
      <c r="V14180" s="505"/>
      <c r="W14180" s="505"/>
    </row>
    <row r="14181" spans="19:23" ht="12">
      <c r="S14181" s="505"/>
      <c r="T14181" s="505"/>
      <c r="U14181" s="505"/>
      <c r="V14181" s="505"/>
      <c r="W14181" s="505"/>
    </row>
    <row r="14182" spans="19:23" ht="12">
      <c r="S14182" s="505"/>
      <c r="T14182" s="505"/>
      <c r="U14182" s="505"/>
      <c r="V14182" s="505"/>
      <c r="W14182" s="505"/>
    </row>
    <row r="14183" spans="19:23" ht="12">
      <c r="S14183" s="505"/>
      <c r="T14183" s="505"/>
      <c r="U14183" s="505"/>
      <c r="V14183" s="505"/>
      <c r="W14183" s="505"/>
    </row>
    <row r="14184" spans="19:23" ht="12">
      <c r="S14184" s="505"/>
      <c r="T14184" s="505"/>
      <c r="U14184" s="505"/>
      <c r="V14184" s="505"/>
      <c r="W14184" s="505"/>
    </row>
    <row r="14185" spans="19:23" ht="12">
      <c r="S14185" s="505"/>
      <c r="T14185" s="505"/>
      <c r="U14185" s="505"/>
      <c r="V14185" s="505"/>
      <c r="W14185" s="505"/>
    </row>
    <row r="14186" spans="19:23" ht="12">
      <c r="S14186" s="505"/>
      <c r="T14186" s="505"/>
      <c r="U14186" s="505"/>
      <c r="V14186" s="505"/>
      <c r="W14186" s="505"/>
    </row>
    <row r="14187" spans="19:23" ht="12">
      <c r="S14187" s="505"/>
      <c r="T14187" s="505"/>
      <c r="U14187" s="505"/>
      <c r="V14187" s="505"/>
      <c r="W14187" s="505"/>
    </row>
    <row r="14188" spans="19:23" ht="12">
      <c r="S14188" s="505"/>
      <c r="T14188" s="505"/>
      <c r="U14188" s="505"/>
      <c r="V14188" s="505"/>
      <c r="W14188" s="505"/>
    </row>
    <row r="14189" spans="19:23" ht="12">
      <c r="S14189" s="505"/>
      <c r="T14189" s="505"/>
      <c r="U14189" s="505"/>
      <c r="V14189" s="505"/>
      <c r="W14189" s="505"/>
    </row>
    <row r="14190" spans="19:23" ht="12">
      <c r="S14190" s="505"/>
      <c r="T14190" s="505"/>
      <c r="U14190" s="505"/>
      <c r="V14190" s="505"/>
      <c r="W14190" s="505"/>
    </row>
    <row r="14191" spans="19:23" ht="12">
      <c r="S14191" s="505"/>
      <c r="T14191" s="505"/>
      <c r="U14191" s="505"/>
      <c r="V14191" s="505"/>
      <c r="W14191" s="505"/>
    </row>
    <row r="14192" spans="19:23" ht="12">
      <c r="S14192" s="505"/>
      <c r="T14192" s="505"/>
      <c r="U14192" s="505"/>
      <c r="V14192" s="505"/>
      <c r="W14192" s="505"/>
    </row>
    <row r="14193" spans="19:23" ht="12">
      <c r="S14193" s="505"/>
      <c r="T14193" s="505"/>
      <c r="U14193" s="505"/>
      <c r="V14193" s="505"/>
      <c r="W14193" s="505"/>
    </row>
    <row r="14194" spans="19:23" ht="12">
      <c r="S14194" s="505"/>
      <c r="T14194" s="505"/>
      <c r="U14194" s="505"/>
      <c r="V14194" s="505"/>
      <c r="W14194" s="505"/>
    </row>
    <row r="14195" spans="19:23" ht="12">
      <c r="S14195" s="505"/>
      <c r="T14195" s="505"/>
      <c r="U14195" s="505"/>
      <c r="V14195" s="505"/>
      <c r="W14195" s="505"/>
    </row>
    <row r="14196" spans="19:23" ht="12">
      <c r="S14196" s="505"/>
      <c r="T14196" s="505"/>
      <c r="U14196" s="505"/>
      <c r="V14196" s="505"/>
      <c r="W14196" s="505"/>
    </row>
    <row r="14197" spans="19:23" ht="12">
      <c r="S14197" s="505"/>
      <c r="T14197" s="505"/>
      <c r="U14197" s="505"/>
      <c r="V14197" s="505"/>
      <c r="W14197" s="505"/>
    </row>
    <row r="14198" spans="19:23" ht="12">
      <c r="S14198" s="505"/>
      <c r="T14198" s="505"/>
      <c r="U14198" s="505"/>
      <c r="V14198" s="505"/>
      <c r="W14198" s="505"/>
    </row>
    <row r="14199" spans="19:23" ht="12">
      <c r="S14199" s="505"/>
      <c r="T14199" s="505"/>
      <c r="U14199" s="505"/>
      <c r="V14199" s="505"/>
      <c r="W14199" s="505"/>
    </row>
    <row r="14200" spans="19:23" ht="12">
      <c r="S14200" s="505"/>
      <c r="T14200" s="505"/>
      <c r="U14200" s="505"/>
      <c r="V14200" s="505"/>
      <c r="W14200" s="505"/>
    </row>
    <row r="14201" spans="19:23" ht="12">
      <c r="S14201" s="505"/>
      <c r="T14201" s="505"/>
      <c r="U14201" s="505"/>
      <c r="V14201" s="505"/>
      <c r="W14201" s="505"/>
    </row>
    <row r="14202" spans="19:23" ht="12">
      <c r="S14202" s="505"/>
      <c r="T14202" s="505"/>
      <c r="U14202" s="505"/>
      <c r="V14202" s="505"/>
      <c r="W14202" s="505"/>
    </row>
    <row r="14203" spans="19:23" ht="12">
      <c r="S14203" s="505"/>
      <c r="T14203" s="505"/>
      <c r="U14203" s="505"/>
      <c r="V14203" s="505"/>
      <c r="W14203" s="505"/>
    </row>
    <row r="14204" spans="19:23" ht="12">
      <c r="S14204" s="505"/>
      <c r="T14204" s="505"/>
      <c r="U14204" s="505"/>
      <c r="V14204" s="505"/>
      <c r="W14204" s="505"/>
    </row>
    <row r="14205" spans="19:23" ht="12">
      <c r="S14205" s="505"/>
      <c r="T14205" s="505"/>
      <c r="U14205" s="505"/>
      <c r="V14205" s="505"/>
      <c r="W14205" s="505"/>
    </row>
    <row r="14206" spans="19:23" ht="12">
      <c r="S14206" s="505"/>
      <c r="T14206" s="505"/>
      <c r="U14206" s="505"/>
      <c r="V14206" s="505"/>
      <c r="W14206" s="505"/>
    </row>
    <row r="14207" spans="19:23" ht="12">
      <c r="S14207" s="505"/>
      <c r="T14207" s="505"/>
      <c r="U14207" s="505"/>
      <c r="V14207" s="505"/>
      <c r="W14207" s="505"/>
    </row>
    <row r="14208" spans="19:23" ht="12">
      <c r="S14208" s="505"/>
      <c r="T14208" s="505"/>
      <c r="U14208" s="505"/>
      <c r="V14208" s="505"/>
      <c r="W14208" s="505"/>
    </row>
    <row r="14209" spans="19:23" ht="12">
      <c r="S14209" s="505"/>
      <c r="T14209" s="505"/>
      <c r="U14209" s="505"/>
      <c r="V14209" s="505"/>
      <c r="W14209" s="505"/>
    </row>
    <row r="14210" spans="19:23" ht="12">
      <c r="S14210" s="505"/>
      <c r="T14210" s="505"/>
      <c r="U14210" s="505"/>
      <c r="V14210" s="505"/>
      <c r="W14210" s="505"/>
    </row>
    <row r="14211" spans="19:23" ht="12">
      <c r="S14211" s="505"/>
      <c r="T14211" s="505"/>
      <c r="U14211" s="505"/>
      <c r="V14211" s="505"/>
      <c r="W14211" s="505"/>
    </row>
    <row r="14212" spans="19:23" ht="12">
      <c r="S14212" s="505"/>
      <c r="T14212" s="505"/>
      <c r="U14212" s="505"/>
      <c r="V14212" s="505"/>
      <c r="W14212" s="505"/>
    </row>
    <row r="14213" spans="19:23" ht="12">
      <c r="S14213" s="505"/>
      <c r="T14213" s="505"/>
      <c r="U14213" s="505"/>
      <c r="V14213" s="505"/>
      <c r="W14213" s="505"/>
    </row>
    <row r="14214" spans="19:23" ht="12">
      <c r="S14214" s="505"/>
      <c r="T14214" s="505"/>
      <c r="U14214" s="505"/>
      <c r="V14214" s="505"/>
      <c r="W14214" s="505"/>
    </row>
    <row r="14215" spans="19:23" ht="12">
      <c r="S14215" s="505"/>
      <c r="T14215" s="505"/>
      <c r="U14215" s="505"/>
      <c r="V14215" s="505"/>
      <c r="W14215" s="505"/>
    </row>
    <row r="14216" spans="19:23" ht="12">
      <c r="S14216" s="505"/>
      <c r="T14216" s="505"/>
      <c r="U14216" s="505"/>
      <c r="V14216" s="505"/>
      <c r="W14216" s="505"/>
    </row>
    <row r="14217" spans="19:23" ht="12">
      <c r="S14217" s="505"/>
      <c r="T14217" s="505"/>
      <c r="U14217" s="505"/>
      <c r="V14217" s="505"/>
      <c r="W14217" s="505"/>
    </row>
    <row r="14218" spans="19:23" ht="12">
      <c r="S14218" s="505"/>
      <c r="T14218" s="505"/>
      <c r="U14218" s="505"/>
      <c r="V14218" s="505"/>
      <c r="W14218" s="505"/>
    </row>
    <row r="14219" spans="19:23" ht="12">
      <c r="S14219" s="505"/>
      <c r="T14219" s="505"/>
      <c r="U14219" s="505"/>
      <c r="V14219" s="505"/>
      <c r="W14219" s="505"/>
    </row>
    <row r="14220" spans="19:23" ht="12">
      <c r="S14220" s="505"/>
      <c r="T14220" s="505"/>
      <c r="U14220" s="505"/>
      <c r="V14220" s="505"/>
      <c r="W14220" s="505"/>
    </row>
    <row r="14221" spans="19:23" ht="12">
      <c r="S14221" s="505"/>
      <c r="T14221" s="505"/>
      <c r="U14221" s="505"/>
      <c r="V14221" s="505"/>
      <c r="W14221" s="505"/>
    </row>
    <row r="14222" spans="19:23" ht="12">
      <c r="S14222" s="505"/>
      <c r="T14222" s="505"/>
      <c r="U14222" s="505"/>
      <c r="V14222" s="505"/>
      <c r="W14222" s="505"/>
    </row>
    <row r="14223" spans="19:23" ht="12">
      <c r="S14223" s="505"/>
      <c r="T14223" s="505"/>
      <c r="U14223" s="505"/>
      <c r="V14223" s="505"/>
      <c r="W14223" s="505"/>
    </row>
    <row r="14224" spans="19:23" ht="12">
      <c r="S14224" s="505"/>
      <c r="T14224" s="505"/>
      <c r="U14224" s="505"/>
      <c r="V14224" s="505"/>
      <c r="W14224" s="505"/>
    </row>
    <row r="14225" spans="19:23" ht="12">
      <c r="S14225" s="505"/>
      <c r="T14225" s="505"/>
      <c r="U14225" s="505"/>
      <c r="V14225" s="505"/>
      <c r="W14225" s="505"/>
    </row>
    <row r="14226" spans="19:23" ht="12">
      <c r="S14226" s="505"/>
      <c r="T14226" s="505"/>
      <c r="U14226" s="505"/>
      <c r="V14226" s="505"/>
      <c r="W14226" s="505"/>
    </row>
    <row r="14227" spans="19:23" ht="12">
      <c r="S14227" s="505"/>
      <c r="T14227" s="505"/>
      <c r="U14227" s="505"/>
      <c r="V14227" s="505"/>
      <c r="W14227" s="505"/>
    </row>
    <row r="14228" spans="19:23" ht="12">
      <c r="S14228" s="505"/>
      <c r="T14228" s="505"/>
      <c r="U14228" s="505"/>
      <c r="V14228" s="505"/>
      <c r="W14228" s="505"/>
    </row>
    <row r="14229" spans="19:23" ht="12">
      <c r="S14229" s="505"/>
      <c r="T14229" s="505"/>
      <c r="U14229" s="505"/>
      <c r="V14229" s="505"/>
      <c r="W14229" s="505"/>
    </row>
    <row r="14230" spans="19:23" ht="12">
      <c r="S14230" s="505"/>
      <c r="T14230" s="505"/>
      <c r="U14230" s="505"/>
      <c r="V14230" s="505"/>
      <c r="W14230" s="505"/>
    </row>
    <row r="14231" spans="19:23" ht="12">
      <c r="S14231" s="505"/>
      <c r="T14231" s="505"/>
      <c r="U14231" s="505"/>
      <c r="V14231" s="505"/>
      <c r="W14231" s="505"/>
    </row>
    <row r="14232" spans="19:23" ht="12">
      <c r="S14232" s="505"/>
      <c r="T14232" s="505"/>
      <c r="U14232" s="505"/>
      <c r="V14232" s="505"/>
      <c r="W14232" s="505"/>
    </row>
    <row r="14233" spans="19:23" ht="12">
      <c r="S14233" s="505"/>
      <c r="T14233" s="505"/>
      <c r="U14233" s="505"/>
      <c r="V14233" s="505"/>
      <c r="W14233" s="505"/>
    </row>
    <row r="14234" spans="19:23" ht="12">
      <c r="S14234" s="505"/>
      <c r="T14234" s="505"/>
      <c r="U14234" s="505"/>
      <c r="V14234" s="505"/>
      <c r="W14234" s="505"/>
    </row>
    <row r="14235" spans="19:23" ht="12">
      <c r="S14235" s="505"/>
      <c r="T14235" s="505"/>
      <c r="U14235" s="505"/>
      <c r="V14235" s="505"/>
      <c r="W14235" s="505"/>
    </row>
    <row r="14236" spans="19:23" ht="12">
      <c r="S14236" s="505"/>
      <c r="T14236" s="505"/>
      <c r="U14236" s="505"/>
      <c r="V14236" s="505"/>
      <c r="W14236" s="505"/>
    </row>
    <row r="14237" spans="19:23" ht="12">
      <c r="S14237" s="505"/>
      <c r="T14237" s="505"/>
      <c r="U14237" s="505"/>
      <c r="V14237" s="505"/>
      <c r="W14237" s="505"/>
    </row>
    <row r="14238" spans="19:23" ht="12">
      <c r="S14238" s="505"/>
      <c r="T14238" s="505"/>
      <c r="U14238" s="505"/>
      <c r="V14238" s="505"/>
      <c r="W14238" s="505"/>
    </row>
    <row r="14239" spans="19:23" ht="12">
      <c r="S14239" s="505"/>
      <c r="T14239" s="505"/>
      <c r="U14239" s="505"/>
      <c r="V14239" s="505"/>
      <c r="W14239" s="505"/>
    </row>
    <row r="14240" spans="19:23" ht="12">
      <c r="S14240" s="505"/>
      <c r="T14240" s="505"/>
      <c r="U14240" s="505"/>
      <c r="V14240" s="505"/>
      <c r="W14240" s="505"/>
    </row>
    <row r="14241" spans="19:23" ht="12">
      <c r="S14241" s="505"/>
      <c r="T14241" s="505"/>
      <c r="U14241" s="505"/>
      <c r="V14241" s="505"/>
      <c r="W14241" s="505"/>
    </row>
    <row r="14242" spans="19:23" ht="12">
      <c r="S14242" s="505"/>
      <c r="T14242" s="505"/>
      <c r="U14242" s="505"/>
      <c r="V14242" s="505"/>
      <c r="W14242" s="505"/>
    </row>
    <row r="14243" spans="19:23" ht="12">
      <c r="S14243" s="505"/>
      <c r="T14243" s="505"/>
      <c r="U14243" s="505"/>
      <c r="V14243" s="505"/>
      <c r="W14243" s="505"/>
    </row>
    <row r="14244" spans="19:23" ht="12">
      <c r="S14244" s="505"/>
      <c r="T14244" s="505"/>
      <c r="U14244" s="505"/>
      <c r="V14244" s="505"/>
      <c r="W14244" s="505"/>
    </row>
    <row r="14245" spans="19:23" ht="12">
      <c r="S14245" s="505"/>
      <c r="T14245" s="505"/>
      <c r="U14245" s="505"/>
      <c r="V14245" s="505"/>
      <c r="W14245" s="505"/>
    </row>
    <row r="14246" spans="19:23" ht="12">
      <c r="S14246" s="505"/>
      <c r="T14246" s="505"/>
      <c r="U14246" s="505"/>
      <c r="V14246" s="505"/>
      <c r="W14246" s="505"/>
    </row>
    <row r="14247" spans="19:23" ht="12">
      <c r="S14247" s="505"/>
      <c r="T14247" s="505"/>
      <c r="U14247" s="505"/>
      <c r="V14247" s="505"/>
      <c r="W14247" s="505"/>
    </row>
    <row r="14248" spans="19:23" ht="12">
      <c r="S14248" s="505"/>
      <c r="T14248" s="505"/>
      <c r="U14248" s="505"/>
      <c r="V14248" s="505"/>
      <c r="W14248" s="505"/>
    </row>
    <row r="14249" spans="19:23" ht="12">
      <c r="S14249" s="505"/>
      <c r="T14249" s="505"/>
      <c r="U14249" s="505"/>
      <c r="V14249" s="505"/>
      <c r="W14249" s="505"/>
    </row>
    <row r="14250" spans="19:23" ht="12">
      <c r="S14250" s="505"/>
      <c r="T14250" s="505"/>
      <c r="U14250" s="505"/>
      <c r="V14250" s="505"/>
      <c r="W14250" s="505"/>
    </row>
    <row r="14251" spans="19:23" ht="12">
      <c r="S14251" s="505"/>
      <c r="T14251" s="505"/>
      <c r="U14251" s="505"/>
      <c r="V14251" s="505"/>
      <c r="W14251" s="505"/>
    </row>
    <row r="14252" spans="19:23" ht="12">
      <c r="S14252" s="505"/>
      <c r="T14252" s="505"/>
      <c r="U14252" s="505"/>
      <c r="V14252" s="505"/>
      <c r="W14252" s="505"/>
    </row>
    <row r="14253" spans="19:23" ht="12">
      <c r="S14253" s="505"/>
      <c r="T14253" s="505"/>
      <c r="U14253" s="505"/>
      <c r="V14253" s="505"/>
      <c r="W14253" s="505"/>
    </row>
    <row r="14254" spans="19:23" ht="12">
      <c r="S14254" s="505"/>
      <c r="T14254" s="505"/>
      <c r="U14254" s="505"/>
      <c r="V14254" s="505"/>
      <c r="W14254" s="505"/>
    </row>
    <row r="14255" spans="19:23" ht="12">
      <c r="S14255" s="505"/>
      <c r="T14255" s="505"/>
      <c r="U14255" s="505"/>
      <c r="V14255" s="505"/>
      <c r="W14255" s="505"/>
    </row>
    <row r="14256" spans="19:23" ht="12">
      <c r="S14256" s="505"/>
      <c r="T14256" s="505"/>
      <c r="U14256" s="505"/>
      <c r="V14256" s="505"/>
      <c r="W14256" s="505"/>
    </row>
    <row r="14257" spans="19:23" ht="12">
      <c r="S14257" s="505"/>
      <c r="T14257" s="505"/>
      <c r="U14257" s="505"/>
      <c r="V14257" s="505"/>
      <c r="W14257" s="505"/>
    </row>
    <row r="14258" spans="19:23" ht="12">
      <c r="S14258" s="505"/>
      <c r="T14258" s="505"/>
      <c r="U14258" s="505"/>
      <c r="V14258" s="505"/>
      <c r="W14258" s="505"/>
    </row>
    <row r="14259" spans="19:23" ht="12">
      <c r="S14259" s="505"/>
      <c r="T14259" s="505"/>
      <c r="U14259" s="505"/>
      <c r="V14259" s="505"/>
      <c r="W14259" s="505"/>
    </row>
    <row r="14260" spans="19:23" ht="12">
      <c r="S14260" s="505"/>
      <c r="T14260" s="505"/>
      <c r="U14260" s="505"/>
      <c r="V14260" s="505"/>
      <c r="W14260" s="505"/>
    </row>
    <row r="14261" spans="19:23" ht="12">
      <c r="S14261" s="505"/>
      <c r="T14261" s="505"/>
      <c r="U14261" s="505"/>
      <c r="V14261" s="505"/>
      <c r="W14261" s="505"/>
    </row>
    <row r="14262" spans="19:23" ht="12">
      <c r="S14262" s="505"/>
      <c r="T14262" s="505"/>
      <c r="U14262" s="505"/>
      <c r="V14262" s="505"/>
      <c r="W14262" s="505"/>
    </row>
    <row r="14263" spans="19:23" ht="12">
      <c r="S14263" s="505"/>
      <c r="T14263" s="505"/>
      <c r="U14263" s="505"/>
      <c r="V14263" s="505"/>
      <c r="W14263" s="505"/>
    </row>
    <row r="14264" spans="19:23" ht="12">
      <c r="S14264" s="505"/>
      <c r="T14264" s="505"/>
      <c r="U14264" s="505"/>
      <c r="V14264" s="505"/>
      <c r="W14264" s="505"/>
    </row>
    <row r="14265" spans="19:23" ht="12">
      <c r="S14265" s="505"/>
      <c r="T14265" s="505"/>
      <c r="U14265" s="505"/>
      <c r="V14265" s="505"/>
      <c r="W14265" s="505"/>
    </row>
    <row r="14266" spans="19:23" ht="12">
      <c r="S14266" s="505"/>
      <c r="T14266" s="505"/>
      <c r="U14266" s="505"/>
      <c r="V14266" s="505"/>
      <c r="W14266" s="505"/>
    </row>
    <row r="14267" spans="19:23" ht="12">
      <c r="S14267" s="505"/>
      <c r="T14267" s="505"/>
      <c r="U14267" s="505"/>
      <c r="V14267" s="505"/>
      <c r="W14267" s="505"/>
    </row>
    <row r="14268" spans="19:23" ht="12">
      <c r="S14268" s="505"/>
      <c r="T14268" s="505"/>
      <c r="U14268" s="505"/>
      <c r="V14268" s="505"/>
      <c r="W14268" s="505"/>
    </row>
    <row r="14269" spans="19:23" ht="12">
      <c r="S14269" s="505"/>
      <c r="T14269" s="505"/>
      <c r="U14269" s="505"/>
      <c r="V14269" s="505"/>
      <c r="W14269" s="505"/>
    </row>
    <row r="14270" spans="19:23" ht="12">
      <c r="S14270" s="505"/>
      <c r="T14270" s="505"/>
      <c r="U14270" s="505"/>
      <c r="V14270" s="505"/>
      <c r="W14270" s="505"/>
    </row>
    <row r="14271" spans="19:23" ht="12">
      <c r="S14271" s="505"/>
      <c r="T14271" s="505"/>
      <c r="U14271" s="505"/>
      <c r="V14271" s="505"/>
      <c r="W14271" s="505"/>
    </row>
    <row r="14272" spans="19:23" ht="12">
      <c r="S14272" s="505"/>
      <c r="T14272" s="505"/>
      <c r="U14272" s="505"/>
      <c r="V14272" s="505"/>
      <c r="W14272" s="505"/>
    </row>
    <row r="14273" spans="19:23" ht="12">
      <c r="S14273" s="505"/>
      <c r="T14273" s="505"/>
      <c r="U14273" s="505"/>
      <c r="V14273" s="505"/>
      <c r="W14273" s="505"/>
    </row>
    <row r="14274" spans="19:23" ht="12">
      <c r="S14274" s="505"/>
      <c r="T14274" s="505"/>
      <c r="U14274" s="505"/>
      <c r="V14274" s="505"/>
      <c r="W14274" s="505"/>
    </row>
    <row r="14275" spans="19:23" ht="12">
      <c r="S14275" s="505"/>
      <c r="T14275" s="505"/>
      <c r="U14275" s="505"/>
      <c r="V14275" s="505"/>
      <c r="W14275" s="505"/>
    </row>
    <row r="14276" spans="19:23" ht="12">
      <c r="S14276" s="505"/>
      <c r="T14276" s="505"/>
      <c r="U14276" s="505"/>
      <c r="V14276" s="505"/>
      <c r="W14276" s="505"/>
    </row>
    <row r="14277" spans="19:23" ht="12">
      <c r="S14277" s="505"/>
      <c r="T14277" s="505"/>
      <c r="U14277" s="505"/>
      <c r="V14277" s="505"/>
      <c r="W14277" s="505"/>
    </row>
    <row r="14278" spans="19:23" ht="12">
      <c r="S14278" s="505"/>
      <c r="T14278" s="505"/>
      <c r="U14278" s="505"/>
      <c r="V14278" s="505"/>
      <c r="W14278" s="505"/>
    </row>
    <row r="14279" spans="19:23" ht="12">
      <c r="S14279" s="505"/>
      <c r="T14279" s="505"/>
      <c r="U14279" s="505"/>
      <c r="V14279" s="505"/>
      <c r="W14279" s="505"/>
    </row>
    <row r="14280" spans="19:23" ht="12">
      <c r="S14280" s="505"/>
      <c r="T14280" s="505"/>
      <c r="U14280" s="505"/>
      <c r="V14280" s="505"/>
      <c r="W14280" s="505"/>
    </row>
    <row r="14281" spans="19:23" ht="12">
      <c r="S14281" s="505"/>
      <c r="T14281" s="505"/>
      <c r="U14281" s="505"/>
      <c r="V14281" s="505"/>
      <c r="W14281" s="505"/>
    </row>
    <row r="14282" spans="19:23" ht="12">
      <c r="S14282" s="505"/>
      <c r="T14282" s="505"/>
      <c r="U14282" s="505"/>
      <c r="V14282" s="505"/>
      <c r="W14282" s="505"/>
    </row>
    <row r="14283" spans="19:23" ht="12">
      <c r="S14283" s="505"/>
      <c r="T14283" s="505"/>
      <c r="U14283" s="505"/>
      <c r="V14283" s="505"/>
      <c r="W14283" s="505"/>
    </row>
    <row r="14284" spans="19:23" ht="12">
      <c r="S14284" s="505"/>
      <c r="T14284" s="505"/>
      <c r="U14284" s="505"/>
      <c r="V14284" s="505"/>
      <c r="W14284" s="505"/>
    </row>
    <row r="14285" spans="19:23" ht="12">
      <c r="S14285" s="505"/>
      <c r="T14285" s="505"/>
      <c r="U14285" s="505"/>
      <c r="V14285" s="505"/>
      <c r="W14285" s="505"/>
    </row>
    <row r="14286" spans="19:23" ht="12">
      <c r="S14286" s="505"/>
      <c r="T14286" s="505"/>
      <c r="U14286" s="505"/>
      <c r="V14286" s="505"/>
      <c r="W14286" s="505"/>
    </row>
    <row r="14287" spans="19:23" ht="12">
      <c r="S14287" s="505"/>
      <c r="T14287" s="505"/>
      <c r="U14287" s="505"/>
      <c r="V14287" s="505"/>
      <c r="W14287" s="505"/>
    </row>
    <row r="14288" spans="19:23" ht="12">
      <c r="S14288" s="505"/>
      <c r="T14288" s="505"/>
      <c r="U14288" s="505"/>
      <c r="V14288" s="505"/>
      <c r="W14288" s="505"/>
    </row>
    <row r="14289" spans="19:23" ht="12">
      <c r="S14289" s="505"/>
      <c r="T14289" s="505"/>
      <c r="U14289" s="505"/>
      <c r="V14289" s="505"/>
      <c r="W14289" s="505"/>
    </row>
    <row r="14290" spans="19:23" ht="12">
      <c r="S14290" s="505"/>
      <c r="T14290" s="505"/>
      <c r="U14290" s="505"/>
      <c r="V14290" s="505"/>
      <c r="W14290" s="505"/>
    </row>
    <row r="14291" spans="19:23" ht="12">
      <c r="S14291" s="505"/>
      <c r="T14291" s="505"/>
      <c r="U14291" s="505"/>
      <c r="V14291" s="505"/>
      <c r="W14291" s="505"/>
    </row>
    <row r="14292" spans="19:23" ht="12">
      <c r="S14292" s="505"/>
      <c r="T14292" s="505"/>
      <c r="U14292" s="505"/>
      <c r="V14292" s="505"/>
      <c r="W14292" s="505"/>
    </row>
    <row r="14293" spans="19:23" ht="12">
      <c r="S14293" s="505"/>
      <c r="T14293" s="505"/>
      <c r="U14293" s="505"/>
      <c r="V14293" s="505"/>
      <c r="W14293" s="505"/>
    </row>
    <row r="14294" spans="19:23" ht="12">
      <c r="S14294" s="505"/>
      <c r="T14294" s="505"/>
      <c r="U14294" s="505"/>
      <c r="V14294" s="505"/>
      <c r="W14294" s="505"/>
    </row>
    <row r="14295" spans="19:23" ht="12">
      <c r="S14295" s="505"/>
      <c r="T14295" s="505"/>
      <c r="U14295" s="505"/>
      <c r="V14295" s="505"/>
      <c r="W14295" s="505"/>
    </row>
    <row r="14296" spans="19:23" ht="12">
      <c r="S14296" s="505"/>
      <c r="T14296" s="505"/>
      <c r="U14296" s="505"/>
      <c r="V14296" s="505"/>
      <c r="W14296" s="505"/>
    </row>
    <row r="14297" spans="19:23" ht="12">
      <c r="S14297" s="505"/>
      <c r="T14297" s="505"/>
      <c r="U14297" s="505"/>
      <c r="V14297" s="505"/>
      <c r="W14297" s="505"/>
    </row>
    <row r="14298" spans="19:23" ht="12">
      <c r="S14298" s="505"/>
      <c r="T14298" s="505"/>
      <c r="U14298" s="505"/>
      <c r="V14298" s="505"/>
      <c r="W14298" s="505"/>
    </row>
    <row r="14299" spans="19:23" ht="12">
      <c r="S14299" s="505"/>
      <c r="T14299" s="505"/>
      <c r="U14299" s="505"/>
      <c r="V14299" s="505"/>
      <c r="W14299" s="505"/>
    </row>
    <row r="14300" spans="19:23" ht="12">
      <c r="S14300" s="505"/>
      <c r="T14300" s="505"/>
      <c r="U14300" s="505"/>
      <c r="V14300" s="505"/>
      <c r="W14300" s="505"/>
    </row>
    <row r="14301" spans="19:23" ht="12">
      <c r="S14301" s="505"/>
      <c r="T14301" s="505"/>
      <c r="U14301" s="505"/>
      <c r="V14301" s="505"/>
      <c r="W14301" s="505"/>
    </row>
    <row r="14302" spans="19:23" ht="12">
      <c r="S14302" s="505"/>
      <c r="T14302" s="505"/>
      <c r="U14302" s="505"/>
      <c r="V14302" s="505"/>
      <c r="W14302" s="505"/>
    </row>
    <row r="14303" spans="19:23" ht="12">
      <c r="S14303" s="505"/>
      <c r="T14303" s="505"/>
      <c r="U14303" s="505"/>
      <c r="V14303" s="505"/>
      <c r="W14303" s="505"/>
    </row>
    <row r="14304" spans="19:23" ht="12">
      <c r="S14304" s="505"/>
      <c r="T14304" s="505"/>
      <c r="U14304" s="505"/>
      <c r="V14304" s="505"/>
      <c r="W14304" s="505"/>
    </row>
    <row r="14305" spans="19:23" ht="12">
      <c r="S14305" s="505"/>
      <c r="T14305" s="505"/>
      <c r="U14305" s="505"/>
      <c r="V14305" s="505"/>
      <c r="W14305" s="505"/>
    </row>
    <row r="14306" spans="19:23" ht="12">
      <c r="S14306" s="505"/>
      <c r="T14306" s="505"/>
      <c r="U14306" s="505"/>
      <c r="V14306" s="505"/>
      <c r="W14306" s="505"/>
    </row>
    <row r="14307" spans="19:23" ht="12">
      <c r="S14307" s="505"/>
      <c r="T14307" s="505"/>
      <c r="U14307" s="505"/>
      <c r="V14307" s="505"/>
      <c r="W14307" s="505"/>
    </row>
    <row r="14308" spans="19:23" ht="12">
      <c r="S14308" s="505"/>
      <c r="T14308" s="505"/>
      <c r="U14308" s="505"/>
      <c r="V14308" s="505"/>
      <c r="W14308" s="505"/>
    </row>
    <row r="14309" spans="19:23" ht="12">
      <c r="S14309" s="505"/>
      <c r="T14309" s="505"/>
      <c r="U14309" s="505"/>
      <c r="V14309" s="505"/>
      <c r="W14309" s="505"/>
    </row>
    <row r="14310" spans="19:23" ht="12">
      <c r="S14310" s="505"/>
      <c r="T14310" s="505"/>
      <c r="U14310" s="505"/>
      <c r="V14310" s="505"/>
      <c r="W14310" s="505"/>
    </row>
    <row r="14311" spans="19:23" ht="12">
      <c r="S14311" s="505"/>
      <c r="T14311" s="505"/>
      <c r="U14311" s="505"/>
      <c r="V14311" s="505"/>
      <c r="W14311" s="505"/>
    </row>
    <row r="14312" spans="19:23" ht="12">
      <c r="S14312" s="505"/>
      <c r="T14312" s="505"/>
      <c r="U14312" s="505"/>
      <c r="V14312" s="505"/>
      <c r="W14312" s="505"/>
    </row>
    <row r="14313" spans="19:23" ht="12">
      <c r="S14313" s="505"/>
      <c r="T14313" s="505"/>
      <c r="U14313" s="505"/>
      <c r="V14313" s="505"/>
      <c r="W14313" s="505"/>
    </row>
    <row r="14314" spans="19:23" ht="12">
      <c r="S14314" s="505"/>
      <c r="T14314" s="505"/>
      <c r="U14314" s="505"/>
      <c r="V14314" s="505"/>
      <c r="W14314" s="505"/>
    </row>
    <row r="14315" spans="19:23" ht="12">
      <c r="S14315" s="505"/>
      <c r="T14315" s="505"/>
      <c r="U14315" s="505"/>
      <c r="V14315" s="505"/>
      <c r="W14315" s="505"/>
    </row>
    <row r="14316" spans="19:23" ht="12">
      <c r="S14316" s="505"/>
      <c r="T14316" s="505"/>
      <c r="U14316" s="505"/>
      <c r="V14316" s="505"/>
      <c r="W14316" s="505"/>
    </row>
    <row r="14317" spans="19:23" ht="12">
      <c r="S14317" s="505"/>
      <c r="T14317" s="505"/>
      <c r="U14317" s="505"/>
      <c r="V14317" s="505"/>
      <c r="W14317" s="505"/>
    </row>
    <row r="14318" spans="19:23" ht="12">
      <c r="S14318" s="505"/>
      <c r="T14318" s="505"/>
      <c r="U14318" s="505"/>
      <c r="V14318" s="505"/>
      <c r="W14318" s="505"/>
    </row>
    <row r="14319" spans="19:23" ht="12">
      <c r="S14319" s="505"/>
      <c r="T14319" s="505"/>
      <c r="U14319" s="505"/>
      <c r="V14319" s="505"/>
      <c r="W14319" s="505"/>
    </row>
    <row r="14320" spans="19:23" ht="12">
      <c r="S14320" s="505"/>
      <c r="T14320" s="505"/>
      <c r="U14320" s="505"/>
      <c r="V14320" s="505"/>
      <c r="W14320" s="505"/>
    </row>
    <row r="14321" spans="19:23" ht="12">
      <c r="S14321" s="505"/>
      <c r="T14321" s="505"/>
      <c r="U14321" s="505"/>
      <c r="V14321" s="505"/>
      <c r="W14321" s="505"/>
    </row>
    <row r="14322" spans="19:23" ht="12">
      <c r="S14322" s="505"/>
      <c r="T14322" s="505"/>
      <c r="U14322" s="505"/>
      <c r="V14322" s="505"/>
      <c r="W14322" s="505"/>
    </row>
    <row r="14323" spans="19:23" ht="12">
      <c r="S14323" s="505"/>
      <c r="T14323" s="505"/>
      <c r="U14323" s="505"/>
      <c r="V14323" s="505"/>
      <c r="W14323" s="505"/>
    </row>
    <row r="14324" spans="19:23" ht="12">
      <c r="S14324" s="505"/>
      <c r="T14324" s="505"/>
      <c r="U14324" s="505"/>
      <c r="V14324" s="505"/>
      <c r="W14324" s="505"/>
    </row>
    <row r="14325" spans="19:23" ht="12">
      <c r="S14325" s="505"/>
      <c r="T14325" s="505"/>
      <c r="U14325" s="505"/>
      <c r="V14325" s="505"/>
      <c r="W14325" s="505"/>
    </row>
    <row r="14326" spans="19:23" ht="12">
      <c r="S14326" s="505"/>
      <c r="T14326" s="505"/>
      <c r="U14326" s="505"/>
      <c r="V14326" s="505"/>
      <c r="W14326" s="505"/>
    </row>
    <row r="14327" spans="19:23" ht="12">
      <c r="S14327" s="505"/>
      <c r="T14327" s="505"/>
      <c r="U14327" s="505"/>
      <c r="V14327" s="505"/>
      <c r="W14327" s="505"/>
    </row>
    <row r="14328" spans="19:23" ht="12">
      <c r="S14328" s="505"/>
      <c r="T14328" s="505"/>
      <c r="U14328" s="505"/>
      <c r="V14328" s="505"/>
      <c r="W14328" s="505"/>
    </row>
    <row r="14329" spans="19:23" ht="12">
      <c r="S14329" s="505"/>
      <c r="T14329" s="505"/>
      <c r="U14329" s="505"/>
      <c r="V14329" s="505"/>
      <c r="W14329" s="505"/>
    </row>
    <row r="14330" spans="19:23" ht="12">
      <c r="S14330" s="505"/>
      <c r="T14330" s="505"/>
      <c r="U14330" s="505"/>
      <c r="V14330" s="505"/>
      <c r="W14330" s="505"/>
    </row>
    <row r="14331" spans="19:23" ht="12">
      <c r="S14331" s="505"/>
      <c r="T14331" s="505"/>
      <c r="U14331" s="505"/>
      <c r="V14331" s="505"/>
      <c r="W14331" s="505"/>
    </row>
    <row r="14332" spans="19:23" ht="12">
      <c r="S14332" s="505"/>
      <c r="T14332" s="505"/>
      <c r="U14332" s="505"/>
      <c r="V14332" s="505"/>
      <c r="W14332" s="505"/>
    </row>
    <row r="14333" spans="19:23" ht="12">
      <c r="S14333" s="505"/>
      <c r="T14333" s="505"/>
      <c r="U14333" s="505"/>
      <c r="V14333" s="505"/>
      <c r="W14333" s="505"/>
    </row>
    <row r="14334" spans="19:23" ht="12">
      <c r="S14334" s="505"/>
      <c r="T14334" s="505"/>
      <c r="U14334" s="505"/>
      <c r="V14334" s="505"/>
      <c r="W14334" s="505"/>
    </row>
    <row r="14335" spans="19:23" ht="12">
      <c r="S14335" s="505"/>
      <c r="T14335" s="505"/>
      <c r="U14335" s="505"/>
      <c r="V14335" s="505"/>
      <c r="W14335" s="505"/>
    </row>
    <row r="14336" spans="19:23" ht="12">
      <c r="S14336" s="505"/>
      <c r="T14336" s="505"/>
      <c r="U14336" s="505"/>
      <c r="V14336" s="505"/>
      <c r="W14336" s="505"/>
    </row>
    <row r="14337" spans="19:23" ht="12">
      <c r="S14337" s="505"/>
      <c r="T14337" s="505"/>
      <c r="U14337" s="505"/>
      <c r="V14337" s="505"/>
      <c r="W14337" s="505"/>
    </row>
    <row r="14338" spans="19:23" ht="12">
      <c r="S14338" s="505"/>
      <c r="T14338" s="505"/>
      <c r="U14338" s="505"/>
      <c r="V14338" s="505"/>
      <c r="W14338" s="505"/>
    </row>
    <row r="14339" spans="19:23" ht="12">
      <c r="S14339" s="505"/>
      <c r="T14339" s="505"/>
      <c r="U14339" s="505"/>
      <c r="V14339" s="505"/>
      <c r="W14339" s="505"/>
    </row>
    <row r="14340" spans="19:23" ht="12">
      <c r="S14340" s="505"/>
      <c r="T14340" s="505"/>
      <c r="U14340" s="505"/>
      <c r="V14340" s="505"/>
      <c r="W14340" s="505"/>
    </row>
    <row r="14341" spans="19:23" ht="12">
      <c r="S14341" s="505"/>
      <c r="T14341" s="505"/>
      <c r="U14341" s="505"/>
      <c r="V14341" s="505"/>
      <c r="W14341" s="505"/>
    </row>
    <row r="14342" spans="19:23" ht="12">
      <c r="S14342" s="505"/>
      <c r="T14342" s="505"/>
      <c r="U14342" s="505"/>
      <c r="V14342" s="505"/>
      <c r="W14342" s="505"/>
    </row>
    <row r="14343" spans="19:23" ht="12">
      <c r="S14343" s="505"/>
      <c r="T14343" s="505"/>
      <c r="U14343" s="505"/>
      <c r="V14343" s="505"/>
      <c r="W14343" s="505"/>
    </row>
    <row r="14344" spans="19:23" ht="12">
      <c r="S14344" s="505"/>
      <c r="T14344" s="505"/>
      <c r="U14344" s="505"/>
      <c r="V14344" s="505"/>
      <c r="W14344" s="505"/>
    </row>
    <row r="14345" spans="19:23" ht="12">
      <c r="S14345" s="505"/>
      <c r="T14345" s="505"/>
      <c r="U14345" s="505"/>
      <c r="V14345" s="505"/>
      <c r="W14345" s="505"/>
    </row>
    <row r="14346" spans="19:23" ht="12">
      <c r="S14346" s="505"/>
      <c r="T14346" s="505"/>
      <c r="U14346" s="505"/>
      <c r="V14346" s="505"/>
      <c r="W14346" s="505"/>
    </row>
    <row r="14347" spans="19:23" ht="12">
      <c r="S14347" s="505"/>
      <c r="T14347" s="505"/>
      <c r="U14347" s="505"/>
      <c r="V14347" s="505"/>
      <c r="W14347" s="505"/>
    </row>
    <row r="14348" spans="19:23" ht="12">
      <c r="S14348" s="505"/>
      <c r="T14348" s="505"/>
      <c r="U14348" s="505"/>
      <c r="V14348" s="505"/>
      <c r="W14348" s="505"/>
    </row>
    <row r="14349" spans="19:23" ht="12">
      <c r="S14349" s="505"/>
      <c r="T14349" s="505"/>
      <c r="U14349" s="505"/>
      <c r="V14349" s="505"/>
      <c r="W14349" s="505"/>
    </row>
    <row r="14350" spans="19:23" ht="12">
      <c r="S14350" s="505"/>
      <c r="T14350" s="505"/>
      <c r="U14350" s="505"/>
      <c r="V14350" s="505"/>
      <c r="W14350" s="505"/>
    </row>
    <row r="14351" spans="19:23" ht="12">
      <c r="S14351" s="505"/>
      <c r="T14351" s="505"/>
      <c r="U14351" s="505"/>
      <c r="V14351" s="505"/>
      <c r="W14351" s="505"/>
    </row>
    <row r="14352" spans="19:23" ht="12">
      <c r="S14352" s="505"/>
      <c r="T14352" s="505"/>
      <c r="U14352" s="505"/>
      <c r="V14352" s="505"/>
      <c r="W14352" s="505"/>
    </row>
    <row r="14353" spans="19:23" ht="12">
      <c r="S14353" s="505"/>
      <c r="T14353" s="505"/>
      <c r="U14353" s="505"/>
      <c r="V14353" s="505"/>
      <c r="W14353" s="505"/>
    </row>
    <row r="14354" spans="19:23" ht="12">
      <c r="S14354" s="505"/>
      <c r="T14354" s="505"/>
      <c r="U14354" s="505"/>
      <c r="V14354" s="505"/>
      <c r="W14354" s="505"/>
    </row>
    <row r="14355" spans="19:23" ht="12">
      <c r="S14355" s="505"/>
      <c r="T14355" s="505"/>
      <c r="U14355" s="505"/>
      <c r="V14355" s="505"/>
      <c r="W14355" s="505"/>
    </row>
    <row r="14356" spans="19:23" ht="12">
      <c r="S14356" s="505"/>
      <c r="T14356" s="505"/>
      <c r="U14356" s="505"/>
      <c r="V14356" s="505"/>
      <c r="W14356" s="505"/>
    </row>
    <row r="14357" spans="19:23" ht="12">
      <c r="S14357" s="505"/>
      <c r="T14357" s="505"/>
      <c r="U14357" s="505"/>
      <c r="V14357" s="505"/>
      <c r="W14357" s="505"/>
    </row>
    <row r="14358" spans="19:23" ht="12">
      <c r="S14358" s="505"/>
      <c r="T14358" s="505"/>
      <c r="U14358" s="505"/>
      <c r="V14358" s="505"/>
      <c r="W14358" s="505"/>
    </row>
    <row r="14359" spans="19:23" ht="12">
      <c r="S14359" s="505"/>
      <c r="T14359" s="505"/>
      <c r="U14359" s="505"/>
      <c r="V14359" s="505"/>
      <c r="W14359" s="505"/>
    </row>
    <row r="14360" spans="19:23" ht="12">
      <c r="S14360" s="505"/>
      <c r="T14360" s="505"/>
      <c r="U14360" s="505"/>
      <c r="V14360" s="505"/>
      <c r="W14360" s="505"/>
    </row>
    <row r="14361" spans="19:23" ht="12">
      <c r="S14361" s="505"/>
      <c r="T14361" s="505"/>
      <c r="U14361" s="505"/>
      <c r="V14361" s="505"/>
      <c r="W14361" s="505"/>
    </row>
    <row r="14362" spans="19:23" ht="12">
      <c r="S14362" s="505"/>
      <c r="T14362" s="505"/>
      <c r="U14362" s="505"/>
      <c r="V14362" s="505"/>
      <c r="W14362" s="505"/>
    </row>
    <row r="14363" spans="19:23" ht="12">
      <c r="S14363" s="505"/>
      <c r="T14363" s="505"/>
      <c r="U14363" s="505"/>
      <c r="V14363" s="505"/>
      <c r="W14363" s="505"/>
    </row>
    <row r="14364" spans="19:23" ht="12">
      <c r="S14364" s="505"/>
      <c r="T14364" s="505"/>
      <c r="U14364" s="505"/>
      <c r="V14364" s="505"/>
      <c r="W14364" s="505"/>
    </row>
    <row r="14365" spans="19:23" ht="12">
      <c r="S14365" s="505"/>
      <c r="T14365" s="505"/>
      <c r="U14365" s="505"/>
      <c r="V14365" s="505"/>
      <c r="W14365" s="505"/>
    </row>
    <row r="14366" spans="19:23" ht="12">
      <c r="S14366" s="505"/>
      <c r="T14366" s="505"/>
      <c r="U14366" s="505"/>
      <c r="V14366" s="505"/>
      <c r="W14366" s="505"/>
    </row>
    <row r="14367" spans="19:23" ht="12">
      <c r="S14367" s="505"/>
      <c r="T14367" s="505"/>
      <c r="U14367" s="505"/>
      <c r="V14367" s="505"/>
      <c r="W14367" s="505"/>
    </row>
    <row r="14368" spans="19:23" ht="12">
      <c r="S14368" s="505"/>
      <c r="T14368" s="505"/>
      <c r="U14368" s="505"/>
      <c r="V14368" s="505"/>
      <c r="W14368" s="505"/>
    </row>
    <row r="14369" spans="19:23" ht="12">
      <c r="S14369" s="505"/>
      <c r="T14369" s="505"/>
      <c r="U14369" s="505"/>
      <c r="V14369" s="505"/>
      <c r="W14369" s="505"/>
    </row>
    <row r="14370" spans="19:23" ht="12">
      <c r="S14370" s="505"/>
      <c r="T14370" s="505"/>
      <c r="U14370" s="505"/>
      <c r="V14370" s="505"/>
      <c r="W14370" s="505"/>
    </row>
    <row r="14371" spans="19:23" ht="12">
      <c r="S14371" s="505"/>
      <c r="T14371" s="505"/>
      <c r="U14371" s="505"/>
      <c r="V14371" s="505"/>
      <c r="W14371" s="505"/>
    </row>
    <row r="14372" spans="19:23" ht="12">
      <c r="S14372" s="505"/>
      <c r="T14372" s="505"/>
      <c r="U14372" s="505"/>
      <c r="V14372" s="505"/>
      <c r="W14372" s="505"/>
    </row>
    <row r="14373" spans="19:23" ht="12">
      <c r="S14373" s="505"/>
      <c r="T14373" s="505"/>
      <c r="U14373" s="505"/>
      <c r="V14373" s="505"/>
      <c r="W14373" s="505"/>
    </row>
    <row r="14374" spans="19:23" ht="12">
      <c r="S14374" s="505"/>
      <c r="T14374" s="505"/>
      <c r="U14374" s="505"/>
      <c r="V14374" s="505"/>
      <c r="W14374" s="505"/>
    </row>
    <row r="14375" spans="19:23" ht="12">
      <c r="S14375" s="505"/>
      <c r="T14375" s="505"/>
      <c r="U14375" s="505"/>
      <c r="V14375" s="505"/>
      <c r="W14375" s="505"/>
    </row>
    <row r="14376" spans="19:23" ht="12">
      <c r="S14376" s="505"/>
      <c r="T14376" s="505"/>
      <c r="U14376" s="505"/>
      <c r="V14376" s="505"/>
      <c r="W14376" s="505"/>
    </row>
    <row r="14377" spans="19:23" ht="12">
      <c r="S14377" s="505"/>
      <c r="T14377" s="505"/>
      <c r="U14377" s="505"/>
      <c r="V14377" s="505"/>
      <c r="W14377" s="505"/>
    </row>
    <row r="14378" spans="19:23" ht="12">
      <c r="S14378" s="505"/>
      <c r="T14378" s="505"/>
      <c r="U14378" s="505"/>
      <c r="V14378" s="505"/>
      <c r="W14378" s="505"/>
    </row>
    <row r="14379" spans="19:23" ht="12">
      <c r="S14379" s="505"/>
      <c r="T14379" s="505"/>
      <c r="U14379" s="505"/>
      <c r="V14379" s="505"/>
      <c r="W14379" s="505"/>
    </row>
    <row r="14380" spans="19:23" ht="12">
      <c r="S14380" s="505"/>
      <c r="T14380" s="505"/>
      <c r="U14380" s="505"/>
      <c r="V14380" s="505"/>
      <c r="W14380" s="505"/>
    </row>
    <row r="14381" spans="19:23" ht="12">
      <c r="S14381" s="505"/>
      <c r="T14381" s="505"/>
      <c r="U14381" s="505"/>
      <c r="V14381" s="505"/>
      <c r="W14381" s="505"/>
    </row>
    <row r="14382" spans="19:23" ht="12">
      <c r="S14382" s="505"/>
      <c r="T14382" s="505"/>
      <c r="U14382" s="505"/>
      <c r="V14382" s="505"/>
      <c r="W14382" s="505"/>
    </row>
    <row r="14383" spans="19:23" ht="12">
      <c r="S14383" s="505"/>
      <c r="T14383" s="505"/>
      <c r="U14383" s="505"/>
      <c r="V14383" s="505"/>
      <c r="W14383" s="505"/>
    </row>
    <row r="14384" spans="19:23" ht="12">
      <c r="S14384" s="505"/>
      <c r="T14384" s="505"/>
      <c r="U14384" s="505"/>
      <c r="V14384" s="505"/>
      <c r="W14384" s="505"/>
    </row>
    <row r="14385" spans="19:23" ht="12">
      <c r="S14385" s="505"/>
      <c r="T14385" s="505"/>
      <c r="U14385" s="505"/>
      <c r="V14385" s="505"/>
      <c r="W14385" s="505"/>
    </row>
    <row r="14386" spans="19:23" ht="12">
      <c r="S14386" s="505"/>
      <c r="T14386" s="505"/>
      <c r="U14386" s="505"/>
      <c r="V14386" s="505"/>
      <c r="W14386" s="505"/>
    </row>
    <row r="14387" spans="19:23" ht="12">
      <c r="S14387" s="505"/>
      <c r="T14387" s="505"/>
      <c r="U14387" s="505"/>
      <c r="V14387" s="505"/>
      <c r="W14387" s="505"/>
    </row>
    <row r="14388" spans="19:23" ht="12">
      <c r="S14388" s="505"/>
      <c r="T14388" s="505"/>
      <c r="U14388" s="505"/>
      <c r="V14388" s="505"/>
      <c r="W14388" s="505"/>
    </row>
    <row r="14389" spans="19:23" ht="12">
      <c r="S14389" s="505"/>
      <c r="T14389" s="505"/>
      <c r="U14389" s="505"/>
      <c r="V14389" s="505"/>
      <c r="W14389" s="505"/>
    </row>
    <row r="14390" spans="19:23" ht="12">
      <c r="S14390" s="505"/>
      <c r="T14390" s="505"/>
      <c r="U14390" s="505"/>
      <c r="V14390" s="505"/>
      <c r="W14390" s="505"/>
    </row>
    <row r="14391" spans="19:23" ht="12">
      <c r="S14391" s="505"/>
      <c r="T14391" s="505"/>
      <c r="U14391" s="505"/>
      <c r="V14391" s="505"/>
      <c r="W14391" s="505"/>
    </row>
    <row r="14392" spans="19:23" ht="12">
      <c r="S14392" s="505"/>
      <c r="T14392" s="505"/>
      <c r="U14392" s="505"/>
      <c r="V14392" s="505"/>
      <c r="W14392" s="505"/>
    </row>
    <row r="14393" spans="19:23" ht="12">
      <c r="S14393" s="505"/>
      <c r="T14393" s="505"/>
      <c r="U14393" s="505"/>
      <c r="V14393" s="505"/>
      <c r="W14393" s="505"/>
    </row>
    <row r="14394" spans="19:23" ht="12">
      <c r="S14394" s="505"/>
      <c r="T14394" s="505"/>
      <c r="U14394" s="505"/>
      <c r="V14394" s="505"/>
      <c r="W14394" s="505"/>
    </row>
    <row r="14395" spans="19:23" ht="12">
      <c r="S14395" s="505"/>
      <c r="T14395" s="505"/>
      <c r="U14395" s="505"/>
      <c r="V14395" s="505"/>
      <c r="W14395" s="505"/>
    </row>
    <row r="14396" spans="19:23" ht="12">
      <c r="S14396" s="505"/>
      <c r="T14396" s="505"/>
      <c r="U14396" s="505"/>
      <c r="V14396" s="505"/>
      <c r="W14396" s="505"/>
    </row>
    <row r="14397" spans="19:23" ht="12">
      <c r="S14397" s="505"/>
      <c r="T14397" s="505"/>
      <c r="U14397" s="505"/>
      <c r="V14397" s="505"/>
      <c r="W14397" s="505"/>
    </row>
    <row r="14398" spans="19:23" ht="12">
      <c r="S14398" s="505"/>
      <c r="T14398" s="505"/>
      <c r="U14398" s="505"/>
      <c r="V14398" s="505"/>
      <c r="W14398" s="505"/>
    </row>
    <row r="14399" spans="19:23" ht="12">
      <c r="S14399" s="505"/>
      <c r="T14399" s="505"/>
      <c r="U14399" s="505"/>
      <c r="V14399" s="505"/>
      <c r="W14399" s="505"/>
    </row>
    <row r="14400" spans="19:23" ht="12">
      <c r="S14400" s="505"/>
      <c r="T14400" s="505"/>
      <c r="U14400" s="505"/>
      <c r="V14400" s="505"/>
      <c r="W14400" s="505"/>
    </row>
    <row r="14401" spans="19:23" ht="12">
      <c r="S14401" s="505"/>
      <c r="T14401" s="505"/>
      <c r="U14401" s="505"/>
      <c r="V14401" s="505"/>
      <c r="W14401" s="505"/>
    </row>
    <row r="14402" spans="19:23" ht="12">
      <c r="S14402" s="505"/>
      <c r="T14402" s="505"/>
      <c r="U14402" s="505"/>
      <c r="V14402" s="505"/>
      <c r="W14402" s="505"/>
    </row>
    <row r="14403" spans="19:23" ht="12">
      <c r="S14403" s="505"/>
      <c r="T14403" s="505"/>
      <c r="U14403" s="505"/>
      <c r="V14403" s="505"/>
      <c r="W14403" s="505"/>
    </row>
    <row r="14404" spans="19:23" ht="12">
      <c r="S14404" s="505"/>
      <c r="T14404" s="505"/>
      <c r="U14404" s="505"/>
      <c r="V14404" s="505"/>
      <c r="W14404" s="505"/>
    </row>
    <row r="14405" spans="19:23" ht="12">
      <c r="S14405" s="505"/>
      <c r="T14405" s="505"/>
      <c r="U14405" s="505"/>
      <c r="V14405" s="505"/>
      <c r="W14405" s="505"/>
    </row>
    <row r="14406" spans="19:23" ht="12">
      <c r="S14406" s="505"/>
      <c r="T14406" s="505"/>
      <c r="U14406" s="505"/>
      <c r="V14406" s="505"/>
      <c r="W14406" s="505"/>
    </row>
    <row r="14407" spans="19:23" ht="12">
      <c r="S14407" s="505"/>
      <c r="T14407" s="505"/>
      <c r="U14407" s="505"/>
      <c r="V14407" s="505"/>
      <c r="W14407" s="505"/>
    </row>
    <row r="14408" spans="19:23" ht="12">
      <c r="S14408" s="505"/>
      <c r="T14408" s="505"/>
      <c r="U14408" s="505"/>
      <c r="V14408" s="505"/>
      <c r="W14408" s="505"/>
    </row>
    <row r="14409" spans="19:23" ht="12">
      <c r="S14409" s="505"/>
      <c r="T14409" s="505"/>
      <c r="U14409" s="505"/>
      <c r="V14409" s="505"/>
      <c r="W14409" s="505"/>
    </row>
    <row r="14410" spans="19:23" ht="12">
      <c r="S14410" s="505"/>
      <c r="T14410" s="505"/>
      <c r="U14410" s="505"/>
      <c r="V14410" s="505"/>
      <c r="W14410" s="505"/>
    </row>
    <row r="14411" spans="19:23" ht="12">
      <c r="S14411" s="505"/>
      <c r="T14411" s="505"/>
      <c r="U14411" s="505"/>
      <c r="V14411" s="505"/>
      <c r="W14411" s="505"/>
    </row>
    <row r="14412" spans="19:23" ht="12">
      <c r="S14412" s="505"/>
      <c r="T14412" s="505"/>
      <c r="U14412" s="505"/>
      <c r="V14412" s="505"/>
      <c r="W14412" s="505"/>
    </row>
    <row r="14413" spans="19:23" ht="12">
      <c r="S14413" s="505"/>
      <c r="T14413" s="505"/>
      <c r="U14413" s="505"/>
      <c r="V14413" s="505"/>
      <c r="W14413" s="505"/>
    </row>
    <row r="14414" spans="19:23" ht="12">
      <c r="S14414" s="505"/>
      <c r="T14414" s="505"/>
      <c r="U14414" s="505"/>
      <c r="V14414" s="505"/>
      <c r="W14414" s="505"/>
    </row>
    <row r="14415" spans="19:23" ht="12">
      <c r="S14415" s="505"/>
      <c r="T14415" s="505"/>
      <c r="U14415" s="505"/>
      <c r="V14415" s="505"/>
      <c r="W14415" s="505"/>
    </row>
    <row r="14416" spans="19:23" ht="12">
      <c r="S14416" s="505"/>
      <c r="T14416" s="505"/>
      <c r="U14416" s="505"/>
      <c r="V14416" s="505"/>
      <c r="W14416" s="505"/>
    </row>
    <row r="14417" spans="19:23" ht="12">
      <c r="S14417" s="505"/>
      <c r="T14417" s="505"/>
      <c r="U14417" s="505"/>
      <c r="V14417" s="505"/>
      <c r="W14417" s="505"/>
    </row>
    <row r="14418" spans="19:23" ht="12">
      <c r="S14418" s="505"/>
      <c r="T14418" s="505"/>
      <c r="U14418" s="505"/>
      <c r="V14418" s="505"/>
      <c r="W14418" s="505"/>
    </row>
    <row r="14419" spans="19:23" ht="12">
      <c r="S14419" s="505"/>
      <c r="T14419" s="505"/>
      <c r="U14419" s="505"/>
      <c r="V14419" s="505"/>
      <c r="W14419" s="505"/>
    </row>
    <row r="14420" spans="19:23" ht="12">
      <c r="S14420" s="505"/>
      <c r="T14420" s="505"/>
      <c r="U14420" s="505"/>
      <c r="V14420" s="505"/>
      <c r="W14420" s="505"/>
    </row>
    <row r="14421" spans="19:23" ht="12">
      <c r="S14421" s="505"/>
      <c r="T14421" s="505"/>
      <c r="U14421" s="505"/>
      <c r="V14421" s="505"/>
      <c r="W14421" s="505"/>
    </row>
    <row r="14422" spans="19:23" ht="12">
      <c r="S14422" s="505"/>
      <c r="T14422" s="505"/>
      <c r="U14422" s="505"/>
      <c r="V14422" s="505"/>
      <c r="W14422" s="505"/>
    </row>
    <row r="14423" spans="19:23" ht="12">
      <c r="S14423" s="505"/>
      <c r="T14423" s="505"/>
      <c r="U14423" s="505"/>
      <c r="V14423" s="505"/>
      <c r="W14423" s="505"/>
    </row>
    <row r="14424" spans="19:23" ht="12">
      <c r="S14424" s="505"/>
      <c r="T14424" s="505"/>
      <c r="U14424" s="505"/>
      <c r="V14424" s="505"/>
      <c r="W14424" s="505"/>
    </row>
    <row r="14425" spans="19:23" ht="12">
      <c r="S14425" s="505"/>
      <c r="T14425" s="505"/>
      <c r="U14425" s="505"/>
      <c r="V14425" s="505"/>
      <c r="W14425" s="505"/>
    </row>
    <row r="14426" spans="19:23" ht="12">
      <c r="S14426" s="505"/>
      <c r="T14426" s="505"/>
      <c r="U14426" s="505"/>
      <c r="V14426" s="505"/>
      <c r="W14426" s="505"/>
    </row>
    <row r="14427" spans="19:23" ht="12">
      <c r="S14427" s="505"/>
      <c r="T14427" s="505"/>
      <c r="U14427" s="505"/>
      <c r="V14427" s="505"/>
      <c r="W14427" s="505"/>
    </row>
    <row r="14428" spans="19:23" ht="12">
      <c r="S14428" s="505"/>
      <c r="T14428" s="505"/>
      <c r="U14428" s="505"/>
      <c r="V14428" s="505"/>
      <c r="W14428" s="505"/>
    </row>
    <row r="14429" spans="19:23" ht="12">
      <c r="S14429" s="505"/>
      <c r="T14429" s="505"/>
      <c r="U14429" s="505"/>
      <c r="V14429" s="505"/>
      <c r="W14429" s="505"/>
    </row>
    <row r="14430" spans="19:23" ht="12">
      <c r="S14430" s="505"/>
      <c r="T14430" s="505"/>
      <c r="U14430" s="505"/>
      <c r="V14430" s="505"/>
      <c r="W14430" s="505"/>
    </row>
    <row r="14431" spans="19:23" ht="12">
      <c r="S14431" s="505"/>
      <c r="T14431" s="505"/>
      <c r="U14431" s="505"/>
      <c r="V14431" s="505"/>
      <c r="W14431" s="505"/>
    </row>
    <row r="14432" spans="19:23" ht="12">
      <c r="S14432" s="505"/>
      <c r="T14432" s="505"/>
      <c r="U14432" s="505"/>
      <c r="V14432" s="505"/>
      <c r="W14432" s="505"/>
    </row>
    <row r="14433" spans="19:23" ht="12">
      <c r="S14433" s="505"/>
      <c r="T14433" s="505"/>
      <c r="U14433" s="505"/>
      <c r="V14433" s="505"/>
      <c r="W14433" s="505"/>
    </row>
    <row r="14434" spans="19:23" ht="12">
      <c r="S14434" s="505"/>
      <c r="T14434" s="505"/>
      <c r="U14434" s="505"/>
      <c r="V14434" s="505"/>
      <c r="W14434" s="505"/>
    </row>
    <row r="14435" spans="19:23" ht="12">
      <c r="S14435" s="505"/>
      <c r="T14435" s="505"/>
      <c r="U14435" s="505"/>
      <c r="V14435" s="505"/>
      <c r="W14435" s="505"/>
    </row>
    <row r="14436" spans="19:23" ht="12">
      <c r="S14436" s="505"/>
      <c r="T14436" s="505"/>
      <c r="U14436" s="505"/>
      <c r="V14436" s="505"/>
      <c r="W14436" s="505"/>
    </row>
    <row r="14437" spans="19:23" ht="12">
      <c r="S14437" s="505"/>
      <c r="T14437" s="505"/>
      <c r="U14437" s="505"/>
      <c r="V14437" s="505"/>
      <c r="W14437" s="505"/>
    </row>
    <row r="14438" spans="19:23" ht="12">
      <c r="S14438" s="505"/>
      <c r="T14438" s="505"/>
      <c r="U14438" s="505"/>
      <c r="V14438" s="505"/>
      <c r="W14438" s="505"/>
    </row>
    <row r="14439" spans="19:23" ht="12">
      <c r="S14439" s="505"/>
      <c r="T14439" s="505"/>
      <c r="U14439" s="505"/>
      <c r="V14439" s="505"/>
      <c r="W14439" s="505"/>
    </row>
    <row r="14440" spans="19:23" ht="12">
      <c r="S14440" s="505"/>
      <c r="T14440" s="505"/>
      <c r="U14440" s="505"/>
      <c r="V14440" s="505"/>
      <c r="W14440" s="505"/>
    </row>
    <row r="14441" spans="19:23" ht="12">
      <c r="S14441" s="505"/>
      <c r="T14441" s="505"/>
      <c r="U14441" s="505"/>
      <c r="V14441" s="505"/>
      <c r="W14441" s="505"/>
    </row>
    <row r="14442" spans="19:23" ht="12">
      <c r="S14442" s="505"/>
      <c r="T14442" s="505"/>
      <c r="U14442" s="505"/>
      <c r="V14442" s="505"/>
      <c r="W14442" s="505"/>
    </row>
    <row r="14443" spans="19:23" ht="12">
      <c r="S14443" s="505"/>
      <c r="T14443" s="505"/>
      <c r="U14443" s="505"/>
      <c r="V14443" s="505"/>
      <c r="W14443" s="505"/>
    </row>
    <row r="14444" spans="19:23" ht="12">
      <c r="S14444" s="505"/>
      <c r="T14444" s="505"/>
      <c r="U14444" s="505"/>
      <c r="V14444" s="505"/>
      <c r="W14444" s="505"/>
    </row>
    <row r="14445" spans="19:23" ht="12">
      <c r="S14445" s="505"/>
      <c r="T14445" s="505"/>
      <c r="U14445" s="505"/>
      <c r="V14445" s="505"/>
      <c r="W14445" s="505"/>
    </row>
    <row r="14446" spans="19:23" ht="12">
      <c r="S14446" s="505"/>
      <c r="T14446" s="505"/>
      <c r="U14446" s="505"/>
      <c r="V14446" s="505"/>
      <c r="W14446" s="505"/>
    </row>
    <row r="14447" spans="19:23" ht="12">
      <c r="S14447" s="505"/>
      <c r="T14447" s="505"/>
      <c r="U14447" s="505"/>
      <c r="V14447" s="505"/>
      <c r="W14447" s="505"/>
    </row>
    <row r="14448" spans="19:23" ht="12">
      <c r="S14448" s="505"/>
      <c r="T14448" s="505"/>
      <c r="U14448" s="505"/>
      <c r="V14448" s="505"/>
      <c r="W14448" s="505"/>
    </row>
    <row r="14449" spans="19:23" ht="12">
      <c r="S14449" s="505"/>
      <c r="T14449" s="505"/>
      <c r="U14449" s="505"/>
      <c r="V14449" s="505"/>
      <c r="W14449" s="505"/>
    </row>
    <row r="14450" spans="19:23" ht="12">
      <c r="S14450" s="505"/>
      <c r="T14450" s="505"/>
      <c r="U14450" s="505"/>
      <c r="V14450" s="505"/>
      <c r="W14450" s="505"/>
    </row>
    <row r="14451" spans="19:23" ht="12">
      <c r="S14451" s="505"/>
      <c r="T14451" s="505"/>
      <c r="U14451" s="505"/>
      <c r="V14451" s="505"/>
      <c r="W14451" s="505"/>
    </row>
    <row r="14452" spans="19:23" ht="12">
      <c r="S14452" s="505"/>
      <c r="T14452" s="505"/>
      <c r="U14452" s="505"/>
      <c r="V14452" s="505"/>
      <c r="W14452" s="505"/>
    </row>
    <row r="14453" spans="19:23" ht="12">
      <c r="S14453" s="505"/>
      <c r="T14453" s="505"/>
      <c r="U14453" s="505"/>
      <c r="V14453" s="505"/>
      <c r="W14453" s="505"/>
    </row>
    <row r="14454" spans="19:23" ht="12">
      <c r="S14454" s="505"/>
      <c r="T14454" s="505"/>
      <c r="U14454" s="505"/>
      <c r="V14454" s="505"/>
      <c r="W14454" s="505"/>
    </row>
    <row r="14455" spans="19:23" ht="12">
      <c r="S14455" s="505"/>
      <c r="T14455" s="505"/>
      <c r="U14455" s="505"/>
      <c r="V14455" s="505"/>
      <c r="W14455" s="505"/>
    </row>
    <row r="14456" spans="19:23" ht="12">
      <c r="S14456" s="505"/>
      <c r="T14456" s="505"/>
      <c r="U14456" s="505"/>
      <c r="V14456" s="505"/>
      <c r="W14456" s="505"/>
    </row>
    <row r="14457" spans="19:23" ht="12">
      <c r="S14457" s="505"/>
      <c r="T14457" s="505"/>
      <c r="U14457" s="505"/>
      <c r="V14457" s="505"/>
      <c r="W14457" s="505"/>
    </row>
    <row r="14458" spans="19:23" ht="12">
      <c r="S14458" s="505"/>
      <c r="T14458" s="505"/>
      <c r="U14458" s="505"/>
      <c r="V14458" s="505"/>
      <c r="W14458" s="505"/>
    </row>
    <row r="14459" spans="19:23" ht="12">
      <c r="S14459" s="505"/>
      <c r="T14459" s="505"/>
      <c r="U14459" s="505"/>
      <c r="V14459" s="505"/>
      <c r="W14459" s="505"/>
    </row>
    <row r="14460" spans="19:23" ht="12">
      <c r="S14460" s="505"/>
      <c r="T14460" s="505"/>
      <c r="U14460" s="505"/>
      <c r="V14460" s="505"/>
      <c r="W14460" s="505"/>
    </row>
    <row r="14461" spans="19:23" ht="12">
      <c r="S14461" s="505"/>
      <c r="T14461" s="505"/>
      <c r="U14461" s="505"/>
      <c r="V14461" s="505"/>
      <c r="W14461" s="505"/>
    </row>
    <row r="14462" spans="19:23" ht="12">
      <c r="S14462" s="505"/>
      <c r="T14462" s="505"/>
      <c r="U14462" s="505"/>
      <c r="V14462" s="505"/>
      <c r="W14462" s="505"/>
    </row>
    <row r="14463" spans="19:23" ht="12">
      <c r="S14463" s="505"/>
      <c r="T14463" s="505"/>
      <c r="U14463" s="505"/>
      <c r="V14463" s="505"/>
      <c r="W14463" s="505"/>
    </row>
    <row r="14464" spans="19:23" ht="12">
      <c r="S14464" s="505"/>
      <c r="T14464" s="505"/>
      <c r="U14464" s="505"/>
      <c r="V14464" s="505"/>
      <c r="W14464" s="505"/>
    </row>
    <row r="14465" spans="19:23" ht="12">
      <c r="S14465" s="505"/>
      <c r="T14465" s="505"/>
      <c r="U14465" s="505"/>
      <c r="V14465" s="505"/>
      <c r="W14465" s="505"/>
    </row>
    <row r="14466" spans="19:23" ht="12">
      <c r="S14466" s="505"/>
      <c r="T14466" s="505"/>
      <c r="U14466" s="505"/>
      <c r="V14466" s="505"/>
      <c r="W14466" s="505"/>
    </row>
    <row r="14467" spans="19:23" ht="12">
      <c r="S14467" s="505"/>
      <c r="T14467" s="505"/>
      <c r="U14467" s="505"/>
      <c r="V14467" s="505"/>
      <c r="W14467" s="505"/>
    </row>
    <row r="14468" spans="19:23" ht="12">
      <c r="S14468" s="505"/>
      <c r="T14468" s="505"/>
      <c r="U14468" s="505"/>
      <c r="V14468" s="505"/>
      <c r="W14468" s="505"/>
    </row>
    <row r="14469" spans="19:23" ht="12">
      <c r="S14469" s="505"/>
      <c r="T14469" s="505"/>
      <c r="U14469" s="505"/>
      <c r="V14469" s="505"/>
      <c r="W14469" s="505"/>
    </row>
    <row r="14470" spans="19:23" ht="12">
      <c r="S14470" s="505"/>
      <c r="T14470" s="505"/>
      <c r="U14470" s="505"/>
      <c r="V14470" s="505"/>
      <c r="W14470" s="505"/>
    </row>
    <row r="14471" spans="19:23" ht="12">
      <c r="S14471" s="505"/>
      <c r="T14471" s="505"/>
      <c r="U14471" s="505"/>
      <c r="V14471" s="505"/>
      <c r="W14471" s="505"/>
    </row>
    <row r="14472" spans="19:23" ht="12">
      <c r="S14472" s="505"/>
      <c r="T14472" s="505"/>
      <c r="U14472" s="505"/>
      <c r="V14472" s="505"/>
      <c r="W14472" s="505"/>
    </row>
    <row r="14473" spans="19:23" ht="12">
      <c r="S14473" s="505"/>
      <c r="T14473" s="505"/>
      <c r="U14473" s="505"/>
      <c r="V14473" s="505"/>
      <c r="W14473" s="505"/>
    </row>
    <row r="14474" spans="19:23" ht="12">
      <c r="S14474" s="505"/>
      <c r="T14474" s="505"/>
      <c r="U14474" s="505"/>
      <c r="V14474" s="505"/>
      <c r="W14474" s="505"/>
    </row>
    <row r="14475" spans="19:23" ht="12">
      <c r="S14475" s="505"/>
      <c r="T14475" s="505"/>
      <c r="U14475" s="505"/>
      <c r="V14475" s="505"/>
      <c r="W14475" s="505"/>
    </row>
    <row r="14476" spans="19:23" ht="12">
      <c r="S14476" s="505"/>
      <c r="T14476" s="505"/>
      <c r="U14476" s="505"/>
      <c r="V14476" s="505"/>
      <c r="W14476" s="505"/>
    </row>
    <row r="14477" spans="19:23" ht="12">
      <c r="S14477" s="505"/>
      <c r="T14477" s="505"/>
      <c r="U14477" s="505"/>
      <c r="V14477" s="505"/>
      <c r="W14477" s="505"/>
    </row>
    <row r="14478" spans="19:23" ht="12">
      <c r="S14478" s="505"/>
      <c r="T14478" s="505"/>
      <c r="U14478" s="505"/>
      <c r="V14478" s="505"/>
      <c r="W14478" s="505"/>
    </row>
    <row r="14479" spans="19:23" ht="12">
      <c r="S14479" s="505"/>
      <c r="T14479" s="505"/>
      <c r="U14479" s="505"/>
      <c r="V14479" s="505"/>
      <c r="W14479" s="505"/>
    </row>
    <row r="14480" spans="19:23" ht="12">
      <c r="S14480" s="505"/>
      <c r="T14480" s="505"/>
      <c r="U14480" s="505"/>
      <c r="V14480" s="505"/>
      <c r="W14480" s="505"/>
    </row>
    <row r="14481" spans="19:23" ht="12">
      <c r="S14481" s="505"/>
      <c r="T14481" s="505"/>
      <c r="U14481" s="505"/>
      <c r="V14481" s="505"/>
      <c r="W14481" s="505"/>
    </row>
    <row r="14482" spans="19:23" ht="12">
      <c r="S14482" s="505"/>
      <c r="T14482" s="505"/>
      <c r="U14482" s="505"/>
      <c r="V14482" s="505"/>
      <c r="W14482" s="505"/>
    </row>
    <row r="14483" spans="19:23" ht="12">
      <c r="S14483" s="505"/>
      <c r="T14483" s="505"/>
      <c r="U14483" s="505"/>
      <c r="V14483" s="505"/>
      <c r="W14483" s="505"/>
    </row>
    <row r="14484" spans="19:23" ht="12">
      <c r="S14484" s="505"/>
      <c r="T14484" s="505"/>
      <c r="U14484" s="505"/>
      <c r="V14484" s="505"/>
      <c r="W14484" s="505"/>
    </row>
    <row r="14485" spans="19:23" ht="12">
      <c r="S14485" s="505"/>
      <c r="T14485" s="505"/>
      <c r="U14485" s="505"/>
      <c r="V14485" s="505"/>
      <c r="W14485" s="505"/>
    </row>
    <row r="14486" spans="19:23" ht="12">
      <c r="S14486" s="505"/>
      <c r="T14486" s="505"/>
      <c r="U14486" s="505"/>
      <c r="V14486" s="505"/>
      <c r="W14486" s="505"/>
    </row>
    <row r="14487" spans="19:23" ht="12">
      <c r="S14487" s="505"/>
      <c r="T14487" s="505"/>
      <c r="U14487" s="505"/>
      <c r="V14487" s="505"/>
      <c r="W14487" s="505"/>
    </row>
    <row r="14488" spans="19:23" ht="12">
      <c r="S14488" s="505"/>
      <c r="T14488" s="505"/>
      <c r="U14488" s="505"/>
      <c r="V14488" s="505"/>
      <c r="W14488" s="505"/>
    </row>
    <row r="14489" spans="19:23" ht="12">
      <c r="S14489" s="505"/>
      <c r="T14489" s="505"/>
      <c r="U14489" s="505"/>
      <c r="V14489" s="505"/>
      <c r="W14489" s="505"/>
    </row>
    <row r="14490" spans="19:23" ht="12">
      <c r="S14490" s="505"/>
      <c r="T14490" s="505"/>
      <c r="U14490" s="505"/>
      <c r="V14490" s="505"/>
      <c r="W14490" s="505"/>
    </row>
    <row r="14491" spans="19:23" ht="12">
      <c r="S14491" s="505"/>
      <c r="T14491" s="505"/>
      <c r="U14491" s="505"/>
      <c r="V14491" s="505"/>
      <c r="W14491" s="505"/>
    </row>
    <row r="14492" spans="19:23" ht="12">
      <c r="S14492" s="505"/>
      <c r="T14492" s="505"/>
      <c r="U14492" s="505"/>
      <c r="V14492" s="505"/>
      <c r="W14492" s="505"/>
    </row>
    <row r="14493" spans="19:23" ht="12">
      <c r="S14493" s="505"/>
      <c r="T14493" s="505"/>
      <c r="U14493" s="505"/>
      <c r="V14493" s="505"/>
      <c r="W14493" s="505"/>
    </row>
    <row r="14494" spans="19:23" ht="12">
      <c r="S14494" s="505"/>
      <c r="T14494" s="505"/>
      <c r="U14494" s="505"/>
      <c r="V14494" s="505"/>
      <c r="W14494" s="505"/>
    </row>
    <row r="14495" spans="19:23" ht="12">
      <c r="S14495" s="505"/>
      <c r="T14495" s="505"/>
      <c r="U14495" s="505"/>
      <c r="V14495" s="505"/>
      <c r="W14495" s="505"/>
    </row>
    <row r="14496" spans="19:23" ht="12">
      <c r="S14496" s="505"/>
      <c r="T14496" s="505"/>
      <c r="U14496" s="505"/>
      <c r="V14496" s="505"/>
      <c r="W14496" s="505"/>
    </row>
    <row r="14497" spans="19:23" ht="12">
      <c r="S14497" s="505"/>
      <c r="T14497" s="505"/>
      <c r="U14497" s="505"/>
      <c r="V14497" s="505"/>
      <c r="W14497" s="505"/>
    </row>
    <row r="14498" spans="19:23" ht="12">
      <c r="S14498" s="505"/>
      <c r="T14498" s="505"/>
      <c r="U14498" s="505"/>
      <c r="V14498" s="505"/>
      <c r="W14498" s="505"/>
    </row>
    <row r="14499" spans="19:23" ht="12">
      <c r="S14499" s="505"/>
      <c r="T14499" s="505"/>
      <c r="U14499" s="505"/>
      <c r="V14499" s="505"/>
      <c r="W14499" s="505"/>
    </row>
    <row r="14500" spans="19:23" ht="12">
      <c r="S14500" s="505"/>
      <c r="T14500" s="505"/>
      <c r="U14500" s="505"/>
      <c r="V14500" s="505"/>
      <c r="W14500" s="505"/>
    </row>
    <row r="14501" spans="19:23" ht="12">
      <c r="S14501" s="505"/>
      <c r="T14501" s="505"/>
      <c r="U14501" s="505"/>
      <c r="V14501" s="505"/>
      <c r="W14501" s="505"/>
    </row>
    <row r="14502" spans="19:23" ht="12">
      <c r="S14502" s="505"/>
      <c r="T14502" s="505"/>
      <c r="U14502" s="505"/>
      <c r="V14502" s="505"/>
      <c r="W14502" s="505"/>
    </row>
    <row r="14503" spans="19:23" ht="12">
      <c r="S14503" s="505"/>
      <c r="T14503" s="505"/>
      <c r="U14503" s="505"/>
      <c r="V14503" s="505"/>
      <c r="W14503" s="505"/>
    </row>
    <row r="14504" spans="19:23" ht="12">
      <c r="S14504" s="505"/>
      <c r="T14504" s="505"/>
      <c r="U14504" s="505"/>
      <c r="V14504" s="505"/>
      <c r="W14504" s="505"/>
    </row>
    <row r="14505" spans="19:23" ht="12">
      <c r="S14505" s="505"/>
      <c r="T14505" s="505"/>
      <c r="U14505" s="505"/>
      <c r="V14505" s="505"/>
      <c r="W14505" s="505"/>
    </row>
    <row r="14506" spans="19:23" ht="12">
      <c r="S14506" s="505"/>
      <c r="T14506" s="505"/>
      <c r="U14506" s="505"/>
      <c r="V14506" s="505"/>
      <c r="W14506" s="505"/>
    </row>
    <row r="14507" spans="19:23" ht="12">
      <c r="S14507" s="505"/>
      <c r="T14507" s="505"/>
      <c r="U14507" s="505"/>
      <c r="V14507" s="505"/>
      <c r="W14507" s="505"/>
    </row>
    <row r="14508" spans="19:23" ht="12">
      <c r="S14508" s="505"/>
      <c r="T14508" s="505"/>
      <c r="U14508" s="505"/>
      <c r="V14508" s="505"/>
      <c r="W14508" s="505"/>
    </row>
    <row r="14509" spans="19:23" ht="12">
      <c r="S14509" s="505"/>
      <c r="T14509" s="505"/>
      <c r="U14509" s="505"/>
      <c r="V14509" s="505"/>
      <c r="W14509" s="505"/>
    </row>
    <row r="14510" spans="19:23" ht="12">
      <c r="S14510" s="505"/>
      <c r="T14510" s="505"/>
      <c r="U14510" s="505"/>
      <c r="V14510" s="505"/>
      <c r="W14510" s="505"/>
    </row>
    <row r="14511" spans="19:23" ht="12">
      <c r="S14511" s="505"/>
      <c r="T14511" s="505"/>
      <c r="U14511" s="505"/>
      <c r="V14511" s="505"/>
      <c r="W14511" s="505"/>
    </row>
    <row r="14512" spans="19:23" ht="12">
      <c r="S14512" s="505"/>
      <c r="T14512" s="505"/>
      <c r="U14512" s="505"/>
      <c r="V14512" s="505"/>
      <c r="W14512" s="505"/>
    </row>
    <row r="14513" spans="19:23" ht="12">
      <c r="S14513" s="505"/>
      <c r="T14513" s="505"/>
      <c r="U14513" s="505"/>
      <c r="V14513" s="505"/>
      <c r="W14513" s="505"/>
    </row>
    <row r="14514" spans="19:23" ht="12">
      <c r="S14514" s="505"/>
      <c r="T14514" s="505"/>
      <c r="U14514" s="505"/>
      <c r="V14514" s="505"/>
      <c r="W14514" s="505"/>
    </row>
    <row r="14515" spans="19:23" ht="12">
      <c r="S14515" s="505"/>
      <c r="T14515" s="505"/>
      <c r="U14515" s="505"/>
      <c r="V14515" s="505"/>
      <c r="W14515" s="505"/>
    </row>
    <row r="14516" spans="19:23" ht="12">
      <c r="S14516" s="505"/>
      <c r="T14516" s="505"/>
      <c r="U14516" s="505"/>
      <c r="V14516" s="505"/>
      <c r="W14516" s="505"/>
    </row>
    <row r="14517" spans="19:23" ht="12">
      <c r="S14517" s="505"/>
      <c r="T14517" s="505"/>
      <c r="U14517" s="505"/>
      <c r="V14517" s="505"/>
      <c r="W14517" s="505"/>
    </row>
    <row r="14518" spans="19:23" ht="12">
      <c r="S14518" s="505"/>
      <c r="T14518" s="505"/>
      <c r="U14518" s="505"/>
      <c r="V14518" s="505"/>
      <c r="W14518" s="505"/>
    </row>
    <row r="14519" spans="19:23" ht="12">
      <c r="S14519" s="505"/>
      <c r="T14519" s="505"/>
      <c r="U14519" s="505"/>
      <c r="V14519" s="505"/>
      <c r="W14519" s="505"/>
    </row>
    <row r="14520" spans="19:23" ht="12">
      <c r="S14520" s="505"/>
      <c r="T14520" s="505"/>
      <c r="U14520" s="505"/>
      <c r="V14520" s="505"/>
      <c r="W14520" s="505"/>
    </row>
    <row r="14521" spans="19:23" ht="12">
      <c r="S14521" s="505"/>
      <c r="T14521" s="505"/>
      <c r="U14521" s="505"/>
      <c r="V14521" s="505"/>
      <c r="W14521" s="505"/>
    </row>
    <row r="14522" spans="19:23" ht="12">
      <c r="S14522" s="505"/>
      <c r="T14522" s="505"/>
      <c r="U14522" s="505"/>
      <c r="V14522" s="505"/>
      <c r="W14522" s="505"/>
    </row>
    <row r="14523" spans="19:23" ht="12">
      <c r="S14523" s="505"/>
      <c r="T14523" s="505"/>
      <c r="U14523" s="505"/>
      <c r="V14523" s="505"/>
      <c r="W14523" s="505"/>
    </row>
    <row r="14524" spans="19:23" ht="12">
      <c r="S14524" s="505"/>
      <c r="T14524" s="505"/>
      <c r="U14524" s="505"/>
      <c r="V14524" s="505"/>
      <c r="W14524" s="505"/>
    </row>
    <row r="14525" spans="19:23" ht="12">
      <c r="S14525" s="505"/>
      <c r="T14525" s="505"/>
      <c r="U14525" s="505"/>
      <c r="V14525" s="505"/>
      <c r="W14525" s="505"/>
    </row>
    <row r="14526" spans="19:23" ht="12">
      <c r="S14526" s="505"/>
      <c r="T14526" s="505"/>
      <c r="U14526" s="505"/>
      <c r="V14526" s="505"/>
      <c r="W14526" s="505"/>
    </row>
    <row r="14527" spans="19:23" ht="12">
      <c r="S14527" s="505"/>
      <c r="T14527" s="505"/>
      <c r="U14527" s="505"/>
      <c r="V14527" s="505"/>
      <c r="W14527" s="505"/>
    </row>
    <row r="14528" spans="19:23" ht="12">
      <c r="S14528" s="505"/>
      <c r="T14528" s="505"/>
      <c r="U14528" s="505"/>
      <c r="V14528" s="505"/>
      <c r="W14528" s="505"/>
    </row>
    <row r="14529" spans="19:23" ht="12">
      <c r="S14529" s="505"/>
      <c r="T14529" s="505"/>
      <c r="U14529" s="505"/>
      <c r="V14529" s="505"/>
      <c r="W14529" s="505"/>
    </row>
    <row r="14530" spans="19:23" ht="12">
      <c r="S14530" s="505"/>
      <c r="T14530" s="505"/>
      <c r="U14530" s="505"/>
      <c r="V14530" s="505"/>
      <c r="W14530" s="505"/>
    </row>
    <row r="14531" spans="19:23" ht="12">
      <c r="S14531" s="505"/>
      <c r="T14531" s="505"/>
      <c r="U14531" s="505"/>
      <c r="V14531" s="505"/>
      <c r="W14531" s="505"/>
    </row>
    <row r="14532" spans="19:23" ht="12">
      <c r="S14532" s="505"/>
      <c r="T14532" s="505"/>
      <c r="U14532" s="505"/>
      <c r="V14532" s="505"/>
      <c r="W14532" s="505"/>
    </row>
    <row r="14533" spans="19:23" ht="12">
      <c r="S14533" s="505"/>
      <c r="T14533" s="505"/>
      <c r="U14533" s="505"/>
      <c r="V14533" s="505"/>
      <c r="W14533" s="505"/>
    </row>
    <row r="14534" spans="19:23" ht="12">
      <c r="S14534" s="505"/>
      <c r="T14534" s="505"/>
      <c r="U14534" s="505"/>
      <c r="V14534" s="505"/>
      <c r="W14534" s="505"/>
    </row>
    <row r="14535" spans="19:23" ht="12">
      <c r="S14535" s="505"/>
      <c r="T14535" s="505"/>
      <c r="U14535" s="505"/>
      <c r="V14535" s="505"/>
      <c r="W14535" s="505"/>
    </row>
    <row r="14536" spans="19:23" ht="12">
      <c r="S14536" s="505"/>
      <c r="T14536" s="505"/>
      <c r="U14536" s="505"/>
      <c r="V14536" s="505"/>
      <c r="W14536" s="505"/>
    </row>
    <row r="14537" spans="19:23" ht="12">
      <c r="S14537" s="505"/>
      <c r="T14537" s="505"/>
      <c r="U14537" s="505"/>
      <c r="V14537" s="505"/>
      <c r="W14537" s="505"/>
    </row>
    <row r="14538" spans="19:23" ht="12">
      <c r="S14538" s="505"/>
      <c r="T14538" s="505"/>
      <c r="U14538" s="505"/>
      <c r="V14538" s="505"/>
      <c r="W14538" s="505"/>
    </row>
    <row r="14539" spans="19:23" ht="12">
      <c r="S14539" s="505"/>
      <c r="T14539" s="505"/>
      <c r="U14539" s="505"/>
      <c r="V14539" s="505"/>
      <c r="W14539" s="505"/>
    </row>
    <row r="14540" spans="19:23" ht="12">
      <c r="S14540" s="505"/>
      <c r="T14540" s="505"/>
      <c r="U14540" s="505"/>
      <c r="V14540" s="505"/>
      <c r="W14540" s="505"/>
    </row>
    <row r="14541" spans="19:23" ht="12">
      <c r="S14541" s="505"/>
      <c r="T14541" s="505"/>
      <c r="U14541" s="505"/>
      <c r="V14541" s="505"/>
      <c r="W14541" s="505"/>
    </row>
    <row r="14542" spans="19:23" ht="12">
      <c r="S14542" s="505"/>
      <c r="T14542" s="505"/>
      <c r="U14542" s="505"/>
      <c r="V14542" s="505"/>
      <c r="W14542" s="505"/>
    </row>
    <row r="14543" spans="19:23" ht="12">
      <c r="S14543" s="505"/>
      <c r="T14543" s="505"/>
      <c r="U14543" s="505"/>
      <c r="V14543" s="505"/>
      <c r="W14543" s="505"/>
    </row>
    <row r="14544" spans="19:23" ht="12">
      <c r="S14544" s="505"/>
      <c r="T14544" s="505"/>
      <c r="U14544" s="505"/>
      <c r="V14544" s="505"/>
      <c r="W14544" s="505"/>
    </row>
    <row r="14545" spans="19:23" ht="12">
      <c r="S14545" s="505"/>
      <c r="T14545" s="505"/>
      <c r="U14545" s="505"/>
      <c r="V14545" s="505"/>
      <c r="W14545" s="505"/>
    </row>
    <row r="14546" spans="19:23" ht="12">
      <c r="S14546" s="505"/>
      <c r="T14546" s="505"/>
      <c r="U14546" s="505"/>
      <c r="V14546" s="505"/>
      <c r="W14546" s="505"/>
    </row>
    <row r="14547" spans="19:23" ht="12">
      <c r="S14547" s="505"/>
      <c r="T14547" s="505"/>
      <c r="U14547" s="505"/>
      <c r="V14547" s="505"/>
      <c r="W14547" s="505"/>
    </row>
    <row r="14548" spans="19:23" ht="12">
      <c r="S14548" s="505"/>
      <c r="T14548" s="505"/>
      <c r="U14548" s="505"/>
      <c r="V14548" s="505"/>
      <c r="W14548" s="505"/>
    </row>
    <row r="14549" spans="19:23" ht="12">
      <c r="S14549" s="505"/>
      <c r="T14549" s="505"/>
      <c r="U14549" s="505"/>
      <c r="V14549" s="505"/>
      <c r="W14549" s="505"/>
    </row>
    <row r="14550" spans="19:23" ht="12">
      <c r="S14550" s="505"/>
      <c r="T14550" s="505"/>
      <c r="U14550" s="505"/>
      <c r="V14550" s="505"/>
      <c r="W14550" s="505"/>
    </row>
    <row r="14551" spans="19:23" ht="12">
      <c r="S14551" s="505"/>
      <c r="T14551" s="505"/>
      <c r="U14551" s="505"/>
      <c r="V14551" s="505"/>
      <c r="W14551" s="505"/>
    </row>
    <row r="14552" spans="19:23" ht="12">
      <c r="S14552" s="505"/>
      <c r="T14552" s="505"/>
      <c r="U14552" s="505"/>
      <c r="V14552" s="505"/>
      <c r="W14552" s="505"/>
    </row>
    <row r="14553" spans="19:23" ht="12">
      <c r="S14553" s="505"/>
      <c r="T14553" s="505"/>
      <c r="U14553" s="505"/>
      <c r="V14553" s="505"/>
      <c r="W14553" s="505"/>
    </row>
    <row r="14554" spans="19:23" ht="12">
      <c r="S14554" s="505"/>
      <c r="T14554" s="505"/>
      <c r="U14554" s="505"/>
      <c r="V14554" s="505"/>
      <c r="W14554" s="505"/>
    </row>
    <row r="14555" spans="19:23" ht="12">
      <c r="S14555" s="505"/>
      <c r="T14555" s="505"/>
      <c r="U14555" s="505"/>
      <c r="V14555" s="505"/>
      <c r="W14555" s="505"/>
    </row>
    <row r="14556" spans="19:23" ht="12">
      <c r="S14556" s="505"/>
      <c r="T14556" s="505"/>
      <c r="U14556" s="505"/>
      <c r="V14556" s="505"/>
      <c r="W14556" s="505"/>
    </row>
    <row r="14557" spans="19:23" ht="12">
      <c r="S14557" s="505"/>
      <c r="T14557" s="505"/>
      <c r="U14557" s="505"/>
      <c r="V14557" s="505"/>
      <c r="W14557" s="505"/>
    </row>
    <row r="14558" spans="19:23" ht="12">
      <c r="S14558" s="505"/>
      <c r="T14558" s="505"/>
      <c r="U14558" s="505"/>
      <c r="V14558" s="505"/>
      <c r="W14558" s="505"/>
    </row>
    <row r="14559" spans="19:23" ht="12">
      <c r="S14559" s="505"/>
      <c r="T14559" s="505"/>
      <c r="U14559" s="505"/>
      <c r="V14559" s="505"/>
      <c r="W14559" s="505"/>
    </row>
    <row r="14560" spans="19:23" ht="12">
      <c r="S14560" s="505"/>
      <c r="T14560" s="505"/>
      <c r="U14560" s="505"/>
      <c r="V14560" s="505"/>
      <c r="W14560" s="505"/>
    </row>
    <row r="14561" spans="19:23" ht="12">
      <c r="S14561" s="505"/>
      <c r="T14561" s="505"/>
      <c r="U14561" s="505"/>
      <c r="V14561" s="505"/>
      <c r="W14561" s="505"/>
    </row>
    <row r="14562" spans="19:23" ht="12">
      <c r="S14562" s="505"/>
      <c r="T14562" s="505"/>
      <c r="U14562" s="505"/>
      <c r="V14562" s="505"/>
      <c r="W14562" s="505"/>
    </row>
    <row r="14563" spans="19:23" ht="12">
      <c r="S14563" s="505"/>
      <c r="T14563" s="505"/>
      <c r="U14563" s="505"/>
      <c r="V14563" s="505"/>
      <c r="W14563" s="505"/>
    </row>
    <row r="14564" spans="19:23" ht="12">
      <c r="S14564" s="505"/>
      <c r="T14564" s="505"/>
      <c r="U14564" s="505"/>
      <c r="V14564" s="505"/>
      <c r="W14564" s="505"/>
    </row>
    <row r="14565" spans="19:23" ht="12">
      <c r="S14565" s="505"/>
      <c r="T14565" s="505"/>
      <c r="U14565" s="505"/>
      <c r="V14565" s="505"/>
      <c r="W14565" s="505"/>
    </row>
    <row r="14566" spans="19:23" ht="12">
      <c r="S14566" s="505"/>
      <c r="T14566" s="505"/>
      <c r="U14566" s="505"/>
      <c r="V14566" s="505"/>
      <c r="W14566" s="505"/>
    </row>
    <row r="14567" spans="19:23" ht="12">
      <c r="S14567" s="505"/>
      <c r="T14567" s="505"/>
      <c r="U14567" s="505"/>
      <c r="V14567" s="505"/>
      <c r="W14567" s="505"/>
    </row>
    <row r="14568" spans="19:23" ht="12">
      <c r="S14568" s="505"/>
      <c r="T14568" s="505"/>
      <c r="U14568" s="505"/>
      <c r="V14568" s="505"/>
      <c r="W14568" s="505"/>
    </row>
    <row r="14569" spans="19:23" ht="12">
      <c r="S14569" s="505"/>
      <c r="T14569" s="505"/>
      <c r="U14569" s="505"/>
      <c r="V14569" s="505"/>
      <c r="W14569" s="505"/>
    </row>
    <row r="14570" spans="19:23" ht="12">
      <c r="S14570" s="505"/>
      <c r="T14570" s="505"/>
      <c r="U14570" s="505"/>
      <c r="V14570" s="505"/>
      <c r="W14570" s="505"/>
    </row>
    <row r="14571" spans="19:23" ht="12">
      <c r="S14571" s="505"/>
      <c r="T14571" s="505"/>
      <c r="U14571" s="505"/>
      <c r="V14571" s="505"/>
      <c r="W14571" s="505"/>
    </row>
    <row r="14572" spans="19:23" ht="12">
      <c r="S14572" s="505"/>
      <c r="T14572" s="505"/>
      <c r="U14572" s="505"/>
      <c r="V14572" s="505"/>
      <c r="W14572" s="505"/>
    </row>
    <row r="14573" spans="19:23" ht="12">
      <c r="S14573" s="505"/>
      <c r="T14573" s="505"/>
      <c r="U14573" s="505"/>
      <c r="V14573" s="505"/>
      <c r="W14573" s="505"/>
    </row>
    <row r="14574" spans="19:23" ht="12">
      <c r="S14574" s="505"/>
      <c r="T14574" s="505"/>
      <c r="U14574" s="505"/>
      <c r="V14574" s="505"/>
      <c r="W14574" s="505"/>
    </row>
    <row r="14575" spans="19:23" ht="12">
      <c r="S14575" s="505"/>
      <c r="T14575" s="505"/>
      <c r="U14575" s="505"/>
      <c r="V14575" s="505"/>
      <c r="W14575" s="505"/>
    </row>
    <row r="14576" spans="19:23" ht="12">
      <c r="S14576" s="505"/>
      <c r="T14576" s="505"/>
      <c r="U14576" s="505"/>
      <c r="V14576" s="505"/>
      <c r="W14576" s="505"/>
    </row>
    <row r="14577" spans="19:23" ht="12">
      <c r="S14577" s="505"/>
      <c r="T14577" s="505"/>
      <c r="U14577" s="505"/>
      <c r="V14577" s="505"/>
      <c r="W14577" s="505"/>
    </row>
    <row r="14578" spans="19:23" ht="12">
      <c r="S14578" s="505"/>
      <c r="T14578" s="505"/>
      <c r="U14578" s="505"/>
      <c r="V14578" s="505"/>
      <c r="W14578" s="505"/>
    </row>
    <row r="14579" spans="19:23" ht="12">
      <c r="S14579" s="505"/>
      <c r="T14579" s="505"/>
      <c r="U14579" s="505"/>
      <c r="V14579" s="505"/>
      <c r="W14579" s="505"/>
    </row>
    <row r="14580" spans="19:23" ht="12">
      <c r="S14580" s="505"/>
      <c r="T14580" s="505"/>
      <c r="U14580" s="505"/>
      <c r="V14580" s="505"/>
      <c r="W14580" s="505"/>
    </row>
    <row r="14581" spans="19:23" ht="12">
      <c r="S14581" s="505"/>
      <c r="T14581" s="505"/>
      <c r="U14581" s="505"/>
      <c r="V14581" s="505"/>
      <c r="W14581" s="505"/>
    </row>
    <row r="14582" spans="19:23" ht="12">
      <c r="S14582" s="505"/>
      <c r="T14582" s="505"/>
      <c r="U14582" s="505"/>
      <c r="V14582" s="505"/>
      <c r="W14582" s="505"/>
    </row>
    <row r="14583" spans="19:23" ht="12">
      <c r="S14583" s="505"/>
      <c r="T14583" s="505"/>
      <c r="U14583" s="505"/>
      <c r="V14583" s="505"/>
      <c r="W14583" s="505"/>
    </row>
    <row r="14584" spans="19:23" ht="12">
      <c r="S14584" s="505"/>
      <c r="T14584" s="505"/>
      <c r="U14584" s="505"/>
      <c r="V14584" s="505"/>
      <c r="W14584" s="505"/>
    </row>
    <row r="14585" spans="19:23" ht="12">
      <c r="S14585" s="505"/>
      <c r="T14585" s="505"/>
      <c r="U14585" s="505"/>
      <c r="V14585" s="505"/>
      <c r="W14585" s="505"/>
    </row>
    <row r="14586" spans="19:23" ht="12">
      <c r="S14586" s="505"/>
      <c r="T14586" s="505"/>
      <c r="U14586" s="505"/>
      <c r="V14586" s="505"/>
      <c r="W14586" s="505"/>
    </row>
    <row r="14587" spans="19:23" ht="12">
      <c r="S14587" s="505"/>
      <c r="T14587" s="505"/>
      <c r="U14587" s="505"/>
      <c r="V14587" s="505"/>
      <c r="W14587" s="505"/>
    </row>
    <row r="14588" spans="19:23" ht="12">
      <c r="S14588" s="505"/>
      <c r="T14588" s="505"/>
      <c r="U14588" s="505"/>
      <c r="V14588" s="505"/>
      <c r="W14588" s="505"/>
    </row>
    <row r="14589" spans="19:23" ht="12">
      <c r="S14589" s="505"/>
      <c r="T14589" s="505"/>
      <c r="U14589" s="505"/>
      <c r="V14589" s="505"/>
      <c r="W14589" s="505"/>
    </row>
    <row r="14590" spans="19:23" ht="12">
      <c r="S14590" s="505"/>
      <c r="T14590" s="505"/>
      <c r="U14590" s="505"/>
      <c r="V14590" s="505"/>
      <c r="W14590" s="505"/>
    </row>
    <row r="14591" spans="19:23" ht="12">
      <c r="S14591" s="505"/>
      <c r="T14591" s="505"/>
      <c r="U14591" s="505"/>
      <c r="V14591" s="505"/>
      <c r="W14591" s="505"/>
    </row>
    <row r="14592" spans="19:23" ht="12">
      <c r="S14592" s="505"/>
      <c r="T14592" s="505"/>
      <c r="U14592" s="505"/>
      <c r="V14592" s="505"/>
      <c r="W14592" s="505"/>
    </row>
    <row r="14593" spans="19:23" ht="12">
      <c r="S14593" s="505"/>
      <c r="T14593" s="505"/>
      <c r="U14593" s="505"/>
      <c r="V14593" s="505"/>
      <c r="W14593" s="505"/>
    </row>
    <row r="14594" spans="19:23" ht="12">
      <c r="S14594" s="505"/>
      <c r="T14594" s="505"/>
      <c r="U14594" s="505"/>
      <c r="V14594" s="505"/>
      <c r="W14594" s="505"/>
    </row>
    <row r="14595" spans="19:23" ht="12">
      <c r="S14595" s="505"/>
      <c r="T14595" s="505"/>
      <c r="U14595" s="505"/>
      <c r="V14595" s="505"/>
      <c r="W14595" s="505"/>
    </row>
    <row r="14596" spans="19:23" ht="12">
      <c r="S14596" s="505"/>
      <c r="T14596" s="505"/>
      <c r="U14596" s="505"/>
      <c r="V14596" s="505"/>
      <c r="W14596" s="505"/>
    </row>
    <row r="14597" spans="19:23" ht="12">
      <c r="S14597" s="505"/>
      <c r="T14597" s="505"/>
      <c r="U14597" s="505"/>
      <c r="V14597" s="505"/>
      <c r="W14597" s="505"/>
    </row>
    <row r="14598" spans="19:23" ht="12">
      <c r="S14598" s="505"/>
      <c r="T14598" s="505"/>
      <c r="U14598" s="505"/>
      <c r="V14598" s="505"/>
      <c r="W14598" s="505"/>
    </row>
    <row r="14599" spans="19:23" ht="12">
      <c r="S14599" s="505"/>
      <c r="T14599" s="505"/>
      <c r="U14599" s="505"/>
      <c r="V14599" s="505"/>
      <c r="W14599" s="505"/>
    </row>
    <row r="14600" spans="19:23" ht="12">
      <c r="S14600" s="505"/>
      <c r="T14600" s="505"/>
      <c r="U14600" s="505"/>
      <c r="V14600" s="505"/>
      <c r="W14600" s="505"/>
    </row>
    <row r="14601" spans="19:23" ht="12">
      <c r="S14601" s="505"/>
      <c r="T14601" s="505"/>
      <c r="U14601" s="505"/>
      <c r="V14601" s="505"/>
      <c r="W14601" s="505"/>
    </row>
    <row r="14602" spans="19:23" ht="12">
      <c r="S14602" s="505"/>
      <c r="T14602" s="505"/>
      <c r="U14602" s="505"/>
      <c r="V14602" s="505"/>
      <c r="W14602" s="505"/>
    </row>
    <row r="14603" spans="19:23" ht="12">
      <c r="S14603" s="505"/>
      <c r="T14603" s="505"/>
      <c r="U14603" s="505"/>
      <c r="V14603" s="505"/>
      <c r="W14603" s="505"/>
    </row>
    <row r="14604" spans="19:23" ht="12">
      <c r="S14604" s="505"/>
      <c r="T14604" s="505"/>
      <c r="U14604" s="505"/>
      <c r="V14604" s="505"/>
      <c r="W14604" s="505"/>
    </row>
    <row r="14605" spans="19:23" ht="12">
      <c r="S14605" s="505"/>
      <c r="T14605" s="505"/>
      <c r="U14605" s="505"/>
      <c r="V14605" s="505"/>
      <c r="W14605" s="505"/>
    </row>
    <row r="14606" spans="19:23" ht="12">
      <c r="S14606" s="505"/>
      <c r="T14606" s="505"/>
      <c r="U14606" s="505"/>
      <c r="V14606" s="505"/>
      <c r="W14606" s="505"/>
    </row>
    <row r="14607" spans="19:23" ht="12">
      <c r="S14607" s="505"/>
      <c r="T14607" s="505"/>
      <c r="U14607" s="505"/>
      <c r="V14607" s="505"/>
      <c r="W14607" s="505"/>
    </row>
    <row r="14608" spans="19:23" ht="12">
      <c r="S14608" s="505"/>
      <c r="T14608" s="505"/>
      <c r="U14608" s="505"/>
      <c r="V14608" s="505"/>
      <c r="W14608" s="505"/>
    </row>
    <row r="14609" spans="19:23" ht="12">
      <c r="S14609" s="505"/>
      <c r="T14609" s="505"/>
      <c r="U14609" s="505"/>
      <c r="V14609" s="505"/>
      <c r="W14609" s="505"/>
    </row>
    <row r="14610" spans="19:23" ht="12">
      <c r="S14610" s="505"/>
      <c r="T14610" s="505"/>
      <c r="U14610" s="505"/>
      <c r="V14610" s="505"/>
      <c r="W14610" s="505"/>
    </row>
    <row r="14611" spans="19:23" ht="12">
      <c r="S14611" s="505"/>
      <c r="T14611" s="505"/>
      <c r="U14611" s="505"/>
      <c r="V14611" s="505"/>
      <c r="W14611" s="505"/>
    </row>
    <row r="14612" spans="19:23" ht="12">
      <c r="S14612" s="505"/>
      <c r="T14612" s="505"/>
      <c r="U14612" s="505"/>
      <c r="V14612" s="505"/>
      <c r="W14612" s="505"/>
    </row>
    <row r="14613" spans="19:23" ht="12">
      <c r="S14613" s="505"/>
      <c r="T14613" s="505"/>
      <c r="U14613" s="505"/>
      <c r="V14613" s="505"/>
      <c r="W14613" s="505"/>
    </row>
    <row r="14614" spans="19:23" ht="12">
      <c r="S14614" s="505"/>
      <c r="T14614" s="505"/>
      <c r="U14614" s="505"/>
      <c r="V14614" s="505"/>
      <c r="W14614" s="505"/>
    </row>
    <row r="14615" spans="19:23" ht="12">
      <c r="S14615" s="505"/>
      <c r="T14615" s="505"/>
      <c r="U14615" s="505"/>
      <c r="V14615" s="505"/>
      <c r="W14615" s="505"/>
    </row>
    <row r="14616" spans="19:23" ht="12">
      <c r="S14616" s="505"/>
      <c r="T14616" s="505"/>
      <c r="U14616" s="505"/>
      <c r="V14616" s="505"/>
      <c r="W14616" s="505"/>
    </row>
    <row r="14617" spans="19:23" ht="12">
      <c r="S14617" s="505"/>
      <c r="T14617" s="505"/>
      <c r="U14617" s="505"/>
      <c r="V14617" s="505"/>
      <c r="W14617" s="505"/>
    </row>
    <row r="14618" spans="19:23" ht="12">
      <c r="S14618" s="505"/>
      <c r="T14618" s="505"/>
      <c r="U14618" s="505"/>
      <c r="V14618" s="505"/>
      <c r="W14618" s="505"/>
    </row>
    <row r="14619" spans="19:23" ht="12">
      <c r="S14619" s="505"/>
      <c r="T14619" s="505"/>
      <c r="U14619" s="505"/>
      <c r="V14619" s="505"/>
      <c r="W14619" s="505"/>
    </row>
    <row r="14620" spans="19:23" ht="12">
      <c r="S14620" s="505"/>
      <c r="T14620" s="505"/>
      <c r="U14620" s="505"/>
      <c r="V14620" s="505"/>
      <c r="W14620" s="505"/>
    </row>
    <row r="14621" spans="19:23" ht="12">
      <c r="S14621" s="505"/>
      <c r="T14621" s="505"/>
      <c r="U14621" s="505"/>
      <c r="V14621" s="505"/>
      <c r="W14621" s="505"/>
    </row>
    <row r="14622" spans="19:23" ht="12">
      <c r="S14622" s="505"/>
      <c r="T14622" s="505"/>
      <c r="U14622" s="505"/>
      <c r="V14622" s="505"/>
      <c r="W14622" s="505"/>
    </row>
    <row r="14623" spans="19:23" ht="12">
      <c r="S14623" s="505"/>
      <c r="T14623" s="505"/>
      <c r="U14623" s="505"/>
      <c r="V14623" s="505"/>
      <c r="W14623" s="505"/>
    </row>
    <row r="14624" spans="19:23" ht="12">
      <c r="S14624" s="505"/>
      <c r="T14624" s="505"/>
      <c r="U14624" s="505"/>
      <c r="V14624" s="505"/>
      <c r="W14624" s="505"/>
    </row>
    <row r="14625" spans="19:23" ht="12">
      <c r="S14625" s="505"/>
      <c r="T14625" s="505"/>
      <c r="U14625" s="505"/>
      <c r="V14625" s="505"/>
      <c r="W14625" s="505"/>
    </row>
    <row r="14626" spans="19:23" ht="12">
      <c r="S14626" s="505"/>
      <c r="T14626" s="505"/>
      <c r="U14626" s="505"/>
      <c r="V14626" s="505"/>
      <c r="W14626" s="505"/>
    </row>
    <row r="14627" spans="19:23" ht="12">
      <c r="S14627" s="505"/>
      <c r="T14627" s="505"/>
      <c r="U14627" s="505"/>
      <c r="V14627" s="505"/>
      <c r="W14627" s="505"/>
    </row>
    <row r="14628" spans="19:23" ht="12">
      <c r="S14628" s="505"/>
      <c r="T14628" s="505"/>
      <c r="U14628" s="505"/>
      <c r="V14628" s="505"/>
      <c r="W14628" s="505"/>
    </row>
    <row r="14629" spans="19:23" ht="12">
      <c r="S14629" s="505"/>
      <c r="T14629" s="505"/>
      <c r="U14629" s="505"/>
      <c r="V14629" s="505"/>
      <c r="W14629" s="505"/>
    </row>
    <row r="14630" spans="19:23" ht="12">
      <c r="S14630" s="505"/>
      <c r="T14630" s="505"/>
      <c r="U14630" s="505"/>
      <c r="V14630" s="505"/>
      <c r="W14630" s="505"/>
    </row>
    <row r="14631" spans="19:23" ht="12">
      <c r="S14631" s="505"/>
      <c r="T14631" s="505"/>
      <c r="U14631" s="505"/>
      <c r="V14631" s="505"/>
      <c r="W14631" s="505"/>
    </row>
    <row r="14632" spans="19:23" ht="12">
      <c r="S14632" s="505"/>
      <c r="T14632" s="505"/>
      <c r="U14632" s="505"/>
      <c r="V14632" s="505"/>
      <c r="W14632" s="505"/>
    </row>
    <row r="14633" spans="19:23" ht="12">
      <c r="S14633" s="505"/>
      <c r="T14633" s="505"/>
      <c r="U14633" s="505"/>
      <c r="V14633" s="505"/>
      <c r="W14633" s="505"/>
    </row>
    <row r="14634" spans="19:23" ht="12">
      <c r="S14634" s="505"/>
      <c r="T14634" s="505"/>
      <c r="U14634" s="505"/>
      <c r="V14634" s="505"/>
      <c r="W14634" s="505"/>
    </row>
    <row r="14635" spans="19:23" ht="12">
      <c r="S14635" s="505"/>
      <c r="T14635" s="505"/>
      <c r="U14635" s="505"/>
      <c r="V14635" s="505"/>
      <c r="W14635" s="505"/>
    </row>
    <row r="14636" spans="19:23" ht="12">
      <c r="S14636" s="505"/>
      <c r="T14636" s="505"/>
      <c r="U14636" s="505"/>
      <c r="V14636" s="505"/>
      <c r="W14636" s="505"/>
    </row>
    <row r="14637" spans="19:23" ht="12">
      <c r="S14637" s="505"/>
      <c r="T14637" s="505"/>
      <c r="U14637" s="505"/>
      <c r="V14637" s="505"/>
      <c r="W14637" s="505"/>
    </row>
    <row r="14638" spans="19:23" ht="12">
      <c r="S14638" s="505"/>
      <c r="T14638" s="505"/>
      <c r="U14638" s="505"/>
      <c r="V14638" s="505"/>
      <c r="W14638" s="505"/>
    </row>
    <row r="14639" spans="19:23" ht="12">
      <c r="S14639" s="505"/>
      <c r="T14639" s="505"/>
      <c r="U14639" s="505"/>
      <c r="V14639" s="505"/>
      <c r="W14639" s="505"/>
    </row>
    <row r="14640" spans="19:23" ht="12">
      <c r="S14640" s="505"/>
      <c r="T14640" s="505"/>
      <c r="U14640" s="505"/>
      <c r="V14640" s="505"/>
      <c r="W14640" s="505"/>
    </row>
    <row r="14641" spans="19:23" ht="12">
      <c r="S14641" s="505"/>
      <c r="T14641" s="505"/>
      <c r="U14641" s="505"/>
      <c r="V14641" s="505"/>
      <c r="W14641" s="505"/>
    </row>
    <row r="14642" spans="19:23" ht="12">
      <c r="S14642" s="505"/>
      <c r="T14642" s="505"/>
      <c r="U14642" s="505"/>
      <c r="V14642" s="505"/>
      <c r="W14642" s="505"/>
    </row>
    <row r="14643" spans="19:23" ht="12">
      <c r="S14643" s="505"/>
      <c r="T14643" s="505"/>
      <c r="U14643" s="505"/>
      <c r="V14643" s="505"/>
      <c r="W14643" s="505"/>
    </row>
    <row r="14644" spans="19:23" ht="12">
      <c r="S14644" s="505"/>
      <c r="T14644" s="505"/>
      <c r="U14644" s="505"/>
      <c r="V14644" s="505"/>
      <c r="W14644" s="505"/>
    </row>
    <row r="14645" spans="19:23" ht="12">
      <c r="S14645" s="505"/>
      <c r="T14645" s="505"/>
      <c r="U14645" s="505"/>
      <c r="V14645" s="505"/>
      <c r="W14645" s="505"/>
    </row>
    <row r="14646" spans="19:23" ht="12">
      <c r="S14646" s="505"/>
      <c r="T14646" s="505"/>
      <c r="U14646" s="505"/>
      <c r="V14646" s="505"/>
      <c r="W14646" s="505"/>
    </row>
    <row r="14647" spans="19:23" ht="12">
      <c r="S14647" s="505"/>
      <c r="T14647" s="505"/>
      <c r="U14647" s="505"/>
      <c r="V14647" s="505"/>
      <c r="W14647" s="505"/>
    </row>
    <row r="14648" spans="19:23" ht="12">
      <c r="S14648" s="505"/>
      <c r="T14648" s="505"/>
      <c r="U14648" s="505"/>
      <c r="V14648" s="505"/>
      <c r="W14648" s="505"/>
    </row>
    <row r="14649" spans="19:23" ht="12">
      <c r="S14649" s="505"/>
      <c r="T14649" s="505"/>
      <c r="U14649" s="505"/>
      <c r="V14649" s="505"/>
      <c r="W14649" s="505"/>
    </row>
    <row r="14650" spans="19:23" ht="12">
      <c r="S14650" s="505"/>
      <c r="T14650" s="505"/>
      <c r="U14650" s="505"/>
      <c r="V14650" s="505"/>
      <c r="W14650" s="505"/>
    </row>
    <row r="14651" spans="19:23" ht="12">
      <c r="S14651" s="505"/>
      <c r="T14651" s="505"/>
      <c r="U14651" s="505"/>
      <c r="V14651" s="505"/>
      <c r="W14651" s="505"/>
    </row>
    <row r="14652" spans="19:23" ht="12">
      <c r="S14652" s="505"/>
      <c r="T14652" s="505"/>
      <c r="U14652" s="505"/>
      <c r="V14652" s="505"/>
      <c r="W14652" s="505"/>
    </row>
    <row r="14653" spans="19:23" ht="12">
      <c r="S14653" s="505"/>
      <c r="T14653" s="505"/>
      <c r="U14653" s="505"/>
      <c r="V14653" s="505"/>
      <c r="W14653" s="505"/>
    </row>
    <row r="14654" spans="19:23" ht="12">
      <c r="S14654" s="505"/>
      <c r="T14654" s="505"/>
      <c r="U14654" s="505"/>
      <c r="V14654" s="505"/>
      <c r="W14654" s="505"/>
    </row>
    <row r="14655" spans="19:23" ht="12">
      <c r="S14655" s="505"/>
      <c r="T14655" s="505"/>
      <c r="U14655" s="505"/>
      <c r="V14655" s="505"/>
      <c r="W14655" s="505"/>
    </row>
    <row r="14656" spans="19:23" ht="12">
      <c r="S14656" s="505"/>
      <c r="T14656" s="505"/>
      <c r="U14656" s="505"/>
      <c r="V14656" s="505"/>
      <c r="W14656" s="505"/>
    </row>
    <row r="14657" spans="19:23" ht="12">
      <c r="S14657" s="505"/>
      <c r="T14657" s="505"/>
      <c r="U14657" s="505"/>
      <c r="V14657" s="505"/>
      <c r="W14657" s="505"/>
    </row>
    <row r="14658" spans="19:23" ht="12">
      <c r="S14658" s="505"/>
      <c r="T14658" s="505"/>
      <c r="U14658" s="505"/>
      <c r="V14658" s="505"/>
      <c r="W14658" s="505"/>
    </row>
    <row r="14659" spans="19:23" ht="12">
      <c r="S14659" s="505"/>
      <c r="T14659" s="505"/>
      <c r="U14659" s="505"/>
      <c r="V14659" s="505"/>
      <c r="W14659" s="505"/>
    </row>
    <row r="14660" spans="19:23" ht="12">
      <c r="S14660" s="505"/>
      <c r="T14660" s="505"/>
      <c r="U14660" s="505"/>
      <c r="V14660" s="505"/>
      <c r="W14660" s="505"/>
    </row>
    <row r="14661" spans="19:23" ht="12">
      <c r="S14661" s="505"/>
      <c r="T14661" s="505"/>
      <c r="U14661" s="505"/>
      <c r="V14661" s="505"/>
      <c r="W14661" s="505"/>
    </row>
    <row r="14662" spans="19:23" ht="12">
      <c r="S14662" s="505"/>
      <c r="T14662" s="505"/>
      <c r="U14662" s="505"/>
      <c r="V14662" s="505"/>
      <c r="W14662" s="505"/>
    </row>
    <row r="14663" spans="19:23" ht="12">
      <c r="S14663" s="505"/>
      <c r="T14663" s="505"/>
      <c r="U14663" s="505"/>
      <c r="V14663" s="505"/>
      <c r="W14663" s="505"/>
    </row>
    <row r="14664" spans="19:23" ht="12">
      <c r="S14664" s="505"/>
      <c r="T14664" s="505"/>
      <c r="U14664" s="505"/>
      <c r="V14664" s="505"/>
      <c r="W14664" s="505"/>
    </row>
    <row r="14665" spans="19:23" ht="12">
      <c r="S14665" s="505"/>
      <c r="T14665" s="505"/>
      <c r="U14665" s="505"/>
      <c r="V14665" s="505"/>
      <c r="W14665" s="505"/>
    </row>
    <row r="14666" spans="19:23" ht="12">
      <c r="S14666" s="505"/>
      <c r="T14666" s="505"/>
      <c r="U14666" s="505"/>
      <c r="V14666" s="505"/>
      <c r="W14666" s="505"/>
    </row>
    <row r="14667" spans="19:23" ht="12">
      <c r="S14667" s="505"/>
      <c r="T14667" s="505"/>
      <c r="U14667" s="505"/>
      <c r="V14667" s="505"/>
      <c r="W14667" s="505"/>
    </row>
    <row r="14668" spans="19:23" ht="12">
      <c r="S14668" s="505"/>
      <c r="T14668" s="505"/>
      <c r="U14668" s="505"/>
      <c r="V14668" s="505"/>
      <c r="W14668" s="505"/>
    </row>
    <row r="14669" spans="19:23" ht="12">
      <c r="S14669" s="505"/>
      <c r="T14669" s="505"/>
      <c r="U14669" s="505"/>
      <c r="V14669" s="505"/>
      <c r="W14669" s="505"/>
    </row>
    <row r="14670" spans="19:23" ht="12">
      <c r="S14670" s="505"/>
      <c r="T14670" s="505"/>
      <c r="U14670" s="505"/>
      <c r="V14670" s="505"/>
      <c r="W14670" s="505"/>
    </row>
    <row r="14671" spans="19:23" ht="12">
      <c r="S14671" s="505"/>
      <c r="T14671" s="505"/>
      <c r="U14671" s="505"/>
      <c r="V14671" s="505"/>
      <c r="W14671" s="505"/>
    </row>
    <row r="14672" spans="19:23" ht="12">
      <c r="S14672" s="505"/>
      <c r="T14672" s="505"/>
      <c r="U14672" s="505"/>
      <c r="V14672" s="505"/>
      <c r="W14672" s="505"/>
    </row>
    <row r="14673" spans="19:23" ht="12">
      <c r="S14673" s="505"/>
      <c r="T14673" s="505"/>
      <c r="U14673" s="505"/>
      <c r="V14673" s="505"/>
      <c r="W14673" s="505"/>
    </row>
    <row r="14674" spans="19:23" ht="12">
      <c r="S14674" s="505"/>
      <c r="T14674" s="505"/>
      <c r="U14674" s="505"/>
      <c r="V14674" s="505"/>
      <c r="W14674" s="505"/>
    </row>
    <row r="14675" spans="19:23" ht="12">
      <c r="S14675" s="505"/>
      <c r="T14675" s="505"/>
      <c r="U14675" s="505"/>
      <c r="V14675" s="505"/>
      <c r="W14675" s="505"/>
    </row>
    <row r="14676" spans="19:23" ht="12">
      <c r="S14676" s="505"/>
      <c r="T14676" s="505"/>
      <c r="U14676" s="505"/>
      <c r="V14676" s="505"/>
      <c r="W14676" s="505"/>
    </row>
    <row r="14677" spans="19:23" ht="12">
      <c r="S14677" s="505"/>
      <c r="T14677" s="505"/>
      <c r="U14677" s="505"/>
      <c r="V14677" s="505"/>
      <c r="W14677" s="505"/>
    </row>
    <row r="14678" spans="19:23" ht="12">
      <c r="S14678" s="505"/>
      <c r="T14678" s="505"/>
      <c r="U14678" s="505"/>
      <c r="V14678" s="505"/>
      <c r="W14678" s="505"/>
    </row>
    <row r="14679" spans="19:23" ht="12">
      <c r="S14679" s="505"/>
      <c r="T14679" s="505"/>
      <c r="U14679" s="505"/>
      <c r="V14679" s="505"/>
      <c r="W14679" s="505"/>
    </row>
    <row r="14680" spans="19:23" ht="12">
      <c r="S14680" s="505"/>
      <c r="T14680" s="505"/>
      <c r="U14680" s="505"/>
      <c r="V14680" s="505"/>
      <c r="W14680" s="505"/>
    </row>
    <row r="14681" spans="19:23" ht="12">
      <c r="S14681" s="505"/>
      <c r="T14681" s="505"/>
      <c r="U14681" s="505"/>
      <c r="V14681" s="505"/>
      <c r="W14681" s="505"/>
    </row>
    <row r="14682" spans="19:23" ht="12">
      <c r="S14682" s="505"/>
      <c r="T14682" s="505"/>
      <c r="U14682" s="505"/>
      <c r="V14682" s="505"/>
      <c r="W14682" s="505"/>
    </row>
    <row r="14683" spans="19:23" ht="12">
      <c r="S14683" s="505"/>
      <c r="T14683" s="505"/>
      <c r="U14683" s="505"/>
      <c r="V14683" s="505"/>
      <c r="W14683" s="505"/>
    </row>
    <row r="14684" spans="19:23" ht="12">
      <c r="S14684" s="505"/>
      <c r="T14684" s="505"/>
      <c r="U14684" s="505"/>
      <c r="V14684" s="505"/>
      <c r="W14684" s="505"/>
    </row>
    <row r="14685" spans="19:23" ht="12">
      <c r="S14685" s="505"/>
      <c r="T14685" s="505"/>
      <c r="U14685" s="505"/>
      <c r="V14685" s="505"/>
      <c r="W14685" s="505"/>
    </row>
    <row r="14686" spans="19:23" ht="12">
      <c r="S14686" s="505"/>
      <c r="T14686" s="505"/>
      <c r="U14686" s="505"/>
      <c r="V14686" s="505"/>
      <c r="W14686" s="505"/>
    </row>
    <row r="14687" spans="19:23" ht="12">
      <c r="S14687" s="505"/>
      <c r="T14687" s="505"/>
      <c r="U14687" s="505"/>
      <c r="V14687" s="505"/>
      <c r="W14687" s="505"/>
    </row>
    <row r="14688" spans="19:23" ht="12">
      <c r="S14688" s="505"/>
      <c r="T14688" s="505"/>
      <c r="U14688" s="505"/>
      <c r="V14688" s="505"/>
      <c r="W14688" s="505"/>
    </row>
    <row r="14689" spans="19:23" ht="12">
      <c r="S14689" s="505"/>
      <c r="T14689" s="505"/>
      <c r="U14689" s="505"/>
      <c r="V14689" s="505"/>
      <c r="W14689" s="505"/>
    </row>
    <row r="14690" spans="19:23" ht="12">
      <c r="S14690" s="505"/>
      <c r="T14690" s="505"/>
      <c r="U14690" s="505"/>
      <c r="V14690" s="505"/>
      <c r="W14690" s="505"/>
    </row>
    <row r="14691" spans="19:23" ht="12">
      <c r="S14691" s="505"/>
      <c r="T14691" s="505"/>
      <c r="U14691" s="505"/>
      <c r="V14691" s="505"/>
      <c r="W14691" s="505"/>
    </row>
    <row r="14692" spans="19:23" ht="12">
      <c r="S14692" s="505"/>
      <c r="T14692" s="505"/>
      <c r="U14692" s="505"/>
      <c r="V14692" s="505"/>
      <c r="W14692" s="505"/>
    </row>
    <row r="14693" spans="19:23" ht="12">
      <c r="S14693" s="505"/>
      <c r="T14693" s="505"/>
      <c r="U14693" s="505"/>
      <c r="V14693" s="505"/>
      <c r="W14693" s="505"/>
    </row>
    <row r="14694" spans="19:23" ht="12">
      <c r="S14694" s="505"/>
      <c r="T14694" s="505"/>
      <c r="U14694" s="505"/>
      <c r="V14694" s="505"/>
      <c r="W14694" s="505"/>
    </row>
    <row r="14695" spans="19:23" ht="12">
      <c r="S14695" s="505"/>
      <c r="T14695" s="505"/>
      <c r="U14695" s="505"/>
      <c r="V14695" s="505"/>
      <c r="W14695" s="505"/>
    </row>
    <row r="14696" spans="19:23" ht="12">
      <c r="S14696" s="505"/>
      <c r="T14696" s="505"/>
      <c r="U14696" s="505"/>
      <c r="V14696" s="505"/>
      <c r="W14696" s="505"/>
    </row>
    <row r="14697" spans="19:23" ht="12">
      <c r="S14697" s="505"/>
      <c r="T14697" s="505"/>
      <c r="U14697" s="505"/>
      <c r="V14697" s="505"/>
      <c r="W14697" s="505"/>
    </row>
    <row r="14698" spans="19:23" ht="12">
      <c r="S14698" s="505"/>
      <c r="T14698" s="505"/>
      <c r="U14698" s="505"/>
      <c r="V14698" s="505"/>
      <c r="W14698" s="505"/>
    </row>
    <row r="14699" spans="19:23" ht="12">
      <c r="S14699" s="505"/>
      <c r="T14699" s="505"/>
      <c r="U14699" s="505"/>
      <c r="V14699" s="505"/>
      <c r="W14699" s="505"/>
    </row>
    <row r="14700" spans="19:23" ht="12">
      <c r="S14700" s="505"/>
      <c r="T14700" s="505"/>
      <c r="U14700" s="505"/>
      <c r="V14700" s="505"/>
      <c r="W14700" s="505"/>
    </row>
    <row r="14701" spans="19:23" ht="12">
      <c r="S14701" s="505"/>
      <c r="T14701" s="505"/>
      <c r="U14701" s="505"/>
      <c r="V14701" s="505"/>
      <c r="W14701" s="505"/>
    </row>
    <row r="14702" spans="19:23" ht="12">
      <c r="S14702" s="505"/>
      <c r="T14702" s="505"/>
      <c r="U14702" s="505"/>
      <c r="V14702" s="505"/>
      <c r="W14702" s="505"/>
    </row>
    <row r="14703" spans="19:23" ht="12">
      <c r="S14703" s="505"/>
      <c r="T14703" s="505"/>
      <c r="U14703" s="505"/>
      <c r="V14703" s="505"/>
      <c r="W14703" s="505"/>
    </row>
    <row r="14704" spans="19:23" ht="12">
      <c r="S14704" s="505"/>
      <c r="T14704" s="505"/>
      <c r="U14704" s="505"/>
      <c r="V14704" s="505"/>
      <c r="W14704" s="505"/>
    </row>
    <row r="14705" spans="19:23" ht="12">
      <c r="S14705" s="505"/>
      <c r="T14705" s="505"/>
      <c r="U14705" s="505"/>
      <c r="V14705" s="505"/>
      <c r="W14705" s="505"/>
    </row>
    <row r="14706" spans="19:23" ht="12">
      <c r="S14706" s="505"/>
      <c r="T14706" s="505"/>
      <c r="U14706" s="505"/>
      <c r="V14706" s="505"/>
      <c r="W14706" s="505"/>
    </row>
    <row r="14707" spans="19:23" ht="12">
      <c r="S14707" s="505"/>
      <c r="T14707" s="505"/>
      <c r="U14707" s="505"/>
      <c r="V14707" s="505"/>
      <c r="W14707" s="505"/>
    </row>
    <row r="14708" spans="19:23" ht="12">
      <c r="S14708" s="505"/>
      <c r="T14708" s="505"/>
      <c r="U14708" s="505"/>
      <c r="V14708" s="505"/>
      <c r="W14708" s="505"/>
    </row>
    <row r="14709" spans="19:23" ht="12">
      <c r="S14709" s="505"/>
      <c r="T14709" s="505"/>
      <c r="U14709" s="505"/>
      <c r="V14709" s="505"/>
      <c r="W14709" s="505"/>
    </row>
    <row r="14710" spans="19:23" ht="12">
      <c r="S14710" s="505"/>
      <c r="T14710" s="505"/>
      <c r="U14710" s="505"/>
      <c r="V14710" s="505"/>
      <c r="W14710" s="505"/>
    </row>
    <row r="14711" spans="19:23" ht="12">
      <c r="S14711" s="505"/>
      <c r="T14711" s="505"/>
      <c r="U14711" s="505"/>
      <c r="V14711" s="505"/>
      <c r="W14711" s="505"/>
    </row>
    <row r="14712" spans="19:23" ht="12">
      <c r="S14712" s="505"/>
      <c r="T14712" s="505"/>
      <c r="U14712" s="505"/>
      <c r="V14712" s="505"/>
      <c r="W14712" s="505"/>
    </row>
    <row r="14713" spans="19:23" ht="12">
      <c r="S14713" s="505"/>
      <c r="T14713" s="505"/>
      <c r="U14713" s="505"/>
      <c r="V14713" s="505"/>
      <c r="W14713" s="505"/>
    </row>
    <row r="14714" spans="19:23" ht="12">
      <c r="S14714" s="505"/>
      <c r="T14714" s="505"/>
      <c r="U14714" s="505"/>
      <c r="V14714" s="505"/>
      <c r="W14714" s="505"/>
    </row>
    <row r="14715" spans="19:23" ht="12">
      <c r="S14715" s="505"/>
      <c r="T14715" s="505"/>
      <c r="U14715" s="505"/>
      <c r="V14715" s="505"/>
      <c r="W14715" s="505"/>
    </row>
    <row r="14716" spans="19:23" ht="12">
      <c r="S14716" s="505"/>
      <c r="T14716" s="505"/>
      <c r="U14716" s="505"/>
      <c r="V14716" s="505"/>
      <c r="W14716" s="505"/>
    </row>
    <row r="14717" spans="19:23" ht="12">
      <c r="S14717" s="505"/>
      <c r="T14717" s="505"/>
      <c r="U14717" s="505"/>
      <c r="V14717" s="505"/>
      <c r="W14717" s="505"/>
    </row>
    <row r="14718" spans="19:23" ht="12">
      <c r="S14718" s="505"/>
      <c r="T14718" s="505"/>
      <c r="U14718" s="505"/>
      <c r="V14718" s="505"/>
      <c r="W14718" s="505"/>
    </row>
    <row r="14719" spans="19:23" ht="12">
      <c r="S14719" s="505"/>
      <c r="T14719" s="505"/>
      <c r="U14719" s="505"/>
      <c r="V14719" s="505"/>
      <c r="W14719" s="505"/>
    </row>
    <row r="14720" spans="19:23" ht="12">
      <c r="S14720" s="505"/>
      <c r="T14720" s="505"/>
      <c r="U14720" s="505"/>
      <c r="V14720" s="505"/>
      <c r="W14720" s="505"/>
    </row>
    <row r="14721" spans="19:23" ht="12">
      <c r="S14721" s="505"/>
      <c r="T14721" s="505"/>
      <c r="U14721" s="505"/>
      <c r="V14721" s="505"/>
      <c r="W14721" s="505"/>
    </row>
    <row r="14722" spans="19:23" ht="12">
      <c r="S14722" s="505"/>
      <c r="T14722" s="505"/>
      <c r="U14722" s="505"/>
      <c r="V14722" s="505"/>
      <c r="W14722" s="505"/>
    </row>
    <row r="14723" spans="19:23" ht="12">
      <c r="S14723" s="505"/>
      <c r="T14723" s="505"/>
      <c r="U14723" s="505"/>
      <c r="V14723" s="505"/>
      <c r="W14723" s="505"/>
    </row>
    <row r="14724" spans="19:23" ht="12">
      <c r="S14724" s="505"/>
      <c r="T14724" s="505"/>
      <c r="U14724" s="505"/>
      <c r="V14724" s="505"/>
      <c r="W14724" s="505"/>
    </row>
    <row r="14725" spans="19:23" ht="12">
      <c r="S14725" s="505"/>
      <c r="T14725" s="505"/>
      <c r="U14725" s="505"/>
      <c r="V14725" s="505"/>
      <c r="W14725" s="505"/>
    </row>
    <row r="14726" spans="19:23" ht="12">
      <c r="S14726" s="505"/>
      <c r="T14726" s="505"/>
      <c r="U14726" s="505"/>
      <c r="V14726" s="505"/>
      <c r="W14726" s="505"/>
    </row>
    <row r="14727" spans="19:23" ht="12">
      <c r="S14727" s="505"/>
      <c r="T14727" s="505"/>
      <c r="U14727" s="505"/>
      <c r="V14727" s="505"/>
      <c r="W14727" s="505"/>
    </row>
    <row r="14728" spans="19:23" ht="12">
      <c r="S14728" s="505"/>
      <c r="T14728" s="505"/>
      <c r="U14728" s="505"/>
      <c r="V14728" s="505"/>
      <c r="W14728" s="505"/>
    </row>
    <row r="14729" spans="19:23" ht="12">
      <c r="S14729" s="505"/>
      <c r="T14729" s="505"/>
      <c r="U14729" s="505"/>
      <c r="V14729" s="505"/>
      <c r="W14729" s="505"/>
    </row>
    <row r="14730" spans="19:23" ht="12">
      <c r="S14730" s="505"/>
      <c r="T14730" s="505"/>
      <c r="U14730" s="505"/>
      <c r="V14730" s="505"/>
      <c r="W14730" s="505"/>
    </row>
    <row r="14731" spans="19:23" ht="12">
      <c r="S14731" s="505"/>
      <c r="T14731" s="505"/>
      <c r="U14731" s="505"/>
      <c r="V14731" s="505"/>
      <c r="W14731" s="505"/>
    </row>
    <row r="14732" spans="19:23" ht="12">
      <c r="S14732" s="505"/>
      <c r="T14732" s="505"/>
      <c r="U14732" s="505"/>
      <c r="V14732" s="505"/>
      <c r="W14732" s="505"/>
    </row>
    <row r="14733" spans="19:23" ht="12">
      <c r="S14733" s="505"/>
      <c r="T14733" s="505"/>
      <c r="U14733" s="505"/>
      <c r="V14733" s="505"/>
      <c r="W14733" s="505"/>
    </row>
    <row r="14734" spans="19:23" ht="12">
      <c r="S14734" s="505"/>
      <c r="T14734" s="505"/>
      <c r="U14734" s="505"/>
      <c r="V14734" s="505"/>
      <c r="W14734" s="505"/>
    </row>
    <row r="14735" spans="19:23" ht="12">
      <c r="S14735" s="505"/>
      <c r="T14735" s="505"/>
      <c r="U14735" s="505"/>
      <c r="V14735" s="505"/>
      <c r="W14735" s="505"/>
    </row>
    <row r="14736" spans="19:23" ht="12">
      <c r="S14736" s="505"/>
      <c r="T14736" s="505"/>
      <c r="U14736" s="505"/>
      <c r="V14736" s="505"/>
      <c r="W14736" s="505"/>
    </row>
    <row r="14737" spans="19:23" ht="12">
      <c r="S14737" s="505"/>
      <c r="T14737" s="505"/>
      <c r="U14737" s="505"/>
      <c r="V14737" s="505"/>
      <c r="W14737" s="505"/>
    </row>
    <row r="14738" spans="19:23" ht="12">
      <c r="S14738" s="505"/>
      <c r="T14738" s="505"/>
      <c r="U14738" s="505"/>
      <c r="V14738" s="505"/>
      <c r="W14738" s="505"/>
    </row>
    <row r="14739" spans="19:23" ht="12">
      <c r="S14739" s="505"/>
      <c r="T14739" s="505"/>
      <c r="U14739" s="505"/>
      <c r="V14739" s="505"/>
      <c r="W14739" s="505"/>
    </row>
    <row r="14740" spans="19:23" ht="12">
      <c r="S14740" s="505"/>
      <c r="T14740" s="505"/>
      <c r="U14740" s="505"/>
      <c r="V14740" s="505"/>
      <c r="W14740" s="505"/>
    </row>
    <row r="14741" spans="19:23" ht="12">
      <c r="S14741" s="505"/>
      <c r="T14741" s="505"/>
      <c r="U14741" s="505"/>
      <c r="V14741" s="505"/>
      <c r="W14741" s="505"/>
    </row>
    <row r="14742" spans="19:23" ht="12">
      <c r="S14742" s="505"/>
      <c r="T14742" s="505"/>
      <c r="U14742" s="505"/>
      <c r="V14742" s="505"/>
      <c r="W14742" s="505"/>
    </row>
    <row r="14743" spans="19:23" ht="12">
      <c r="S14743" s="505"/>
      <c r="T14743" s="505"/>
      <c r="U14743" s="505"/>
      <c r="V14743" s="505"/>
      <c r="W14743" s="505"/>
    </row>
    <row r="14744" spans="19:23" ht="12">
      <c r="S14744" s="505"/>
      <c r="T14744" s="505"/>
      <c r="U14744" s="505"/>
      <c r="V14744" s="505"/>
      <c r="W14744" s="505"/>
    </row>
    <row r="14745" spans="19:23" ht="12">
      <c r="S14745" s="505"/>
      <c r="T14745" s="505"/>
      <c r="U14745" s="505"/>
      <c r="V14745" s="505"/>
      <c r="W14745" s="505"/>
    </row>
    <row r="14746" spans="19:23" ht="12">
      <c r="S14746" s="505"/>
      <c r="T14746" s="505"/>
      <c r="U14746" s="505"/>
      <c r="V14746" s="505"/>
      <c r="W14746" s="505"/>
    </row>
    <row r="14747" spans="19:23" ht="12">
      <c r="S14747" s="505"/>
      <c r="T14747" s="505"/>
      <c r="U14747" s="505"/>
      <c r="V14747" s="505"/>
      <c r="W14747" s="505"/>
    </row>
    <row r="14748" spans="19:23" ht="12">
      <c r="S14748" s="505"/>
      <c r="T14748" s="505"/>
      <c r="U14748" s="505"/>
      <c r="V14748" s="505"/>
      <c r="W14748" s="505"/>
    </row>
    <row r="14749" spans="19:23" ht="12">
      <c r="S14749" s="505"/>
      <c r="T14749" s="505"/>
      <c r="U14749" s="505"/>
      <c r="V14749" s="505"/>
      <c r="W14749" s="505"/>
    </row>
    <row r="14750" spans="19:23" ht="12">
      <c r="S14750" s="505"/>
      <c r="T14750" s="505"/>
      <c r="U14750" s="505"/>
      <c r="V14750" s="505"/>
      <c r="W14750" s="505"/>
    </row>
    <row r="14751" spans="19:23" ht="12">
      <c r="S14751" s="505"/>
      <c r="T14751" s="505"/>
      <c r="U14751" s="505"/>
      <c r="V14751" s="505"/>
      <c r="W14751" s="505"/>
    </row>
    <row r="14752" spans="19:23" ht="12">
      <c r="S14752" s="505"/>
      <c r="T14752" s="505"/>
      <c r="U14752" s="505"/>
      <c r="V14752" s="505"/>
      <c r="W14752" s="505"/>
    </row>
    <row r="14753" spans="19:23" ht="12">
      <c r="S14753" s="505"/>
      <c r="T14753" s="505"/>
      <c r="U14753" s="505"/>
      <c r="V14753" s="505"/>
      <c r="W14753" s="505"/>
    </row>
    <row r="14754" spans="19:23" ht="12">
      <c r="S14754" s="505"/>
      <c r="T14754" s="505"/>
      <c r="U14754" s="505"/>
      <c r="V14754" s="505"/>
      <c r="W14754" s="505"/>
    </row>
    <row r="14755" spans="19:23" ht="12">
      <c r="S14755" s="505"/>
      <c r="T14755" s="505"/>
      <c r="U14755" s="505"/>
      <c r="V14755" s="505"/>
      <c r="W14755" s="505"/>
    </row>
    <row r="14756" spans="19:23" ht="12">
      <c r="S14756" s="505"/>
      <c r="T14756" s="505"/>
      <c r="U14756" s="505"/>
      <c r="V14756" s="505"/>
      <c r="W14756" s="505"/>
    </row>
    <row r="14757" spans="19:23" ht="12">
      <c r="S14757" s="505"/>
      <c r="T14757" s="505"/>
      <c r="U14757" s="505"/>
      <c r="V14757" s="505"/>
      <c r="W14757" s="505"/>
    </row>
    <row r="14758" spans="19:23" ht="12">
      <c r="S14758" s="505"/>
      <c r="T14758" s="505"/>
      <c r="U14758" s="505"/>
      <c r="V14758" s="505"/>
      <c r="W14758" s="505"/>
    </row>
    <row r="14759" spans="19:23" ht="12">
      <c r="S14759" s="505"/>
      <c r="T14759" s="505"/>
      <c r="U14759" s="505"/>
      <c r="V14759" s="505"/>
      <c r="W14759" s="505"/>
    </row>
    <row r="14760" spans="19:23" ht="12">
      <c r="S14760" s="505"/>
      <c r="T14760" s="505"/>
      <c r="U14760" s="505"/>
      <c r="V14760" s="505"/>
      <c r="W14760" s="505"/>
    </row>
    <row r="14761" spans="19:23" ht="12">
      <c r="S14761" s="505"/>
      <c r="T14761" s="505"/>
      <c r="U14761" s="505"/>
      <c r="V14761" s="505"/>
      <c r="W14761" s="505"/>
    </row>
    <row r="14762" spans="19:23" ht="12">
      <c r="S14762" s="505"/>
      <c r="T14762" s="505"/>
      <c r="U14762" s="505"/>
      <c r="V14762" s="505"/>
      <c r="W14762" s="505"/>
    </row>
    <row r="14763" spans="19:23" ht="12">
      <c r="S14763" s="505"/>
      <c r="T14763" s="505"/>
      <c r="U14763" s="505"/>
      <c r="V14763" s="505"/>
      <c r="W14763" s="505"/>
    </row>
    <row r="14764" spans="19:23" ht="12">
      <c r="S14764" s="505"/>
      <c r="T14764" s="505"/>
      <c r="U14764" s="505"/>
      <c r="V14764" s="505"/>
      <c r="W14764" s="505"/>
    </row>
    <row r="14765" spans="19:23" ht="12">
      <c r="S14765" s="505"/>
      <c r="T14765" s="505"/>
      <c r="U14765" s="505"/>
      <c r="V14765" s="505"/>
      <c r="W14765" s="505"/>
    </row>
    <row r="14766" spans="19:23" ht="12">
      <c r="S14766" s="505"/>
      <c r="T14766" s="505"/>
      <c r="U14766" s="505"/>
      <c r="V14766" s="505"/>
      <c r="W14766" s="505"/>
    </row>
    <row r="14767" spans="19:23" ht="12">
      <c r="S14767" s="505"/>
      <c r="T14767" s="505"/>
      <c r="U14767" s="505"/>
      <c r="V14767" s="505"/>
      <c r="W14767" s="505"/>
    </row>
    <row r="14768" spans="19:23" ht="12">
      <c r="S14768" s="505"/>
      <c r="T14768" s="505"/>
      <c r="U14768" s="505"/>
      <c r="V14768" s="505"/>
      <c r="W14768" s="505"/>
    </row>
    <row r="14769" spans="19:23" ht="12">
      <c r="S14769" s="505"/>
      <c r="T14769" s="505"/>
      <c r="U14769" s="505"/>
      <c r="V14769" s="505"/>
      <c r="W14769" s="505"/>
    </row>
    <row r="14770" spans="19:23" ht="12">
      <c r="S14770" s="505"/>
      <c r="T14770" s="505"/>
      <c r="U14770" s="505"/>
      <c r="V14770" s="505"/>
      <c r="W14770" s="505"/>
    </row>
    <row r="14771" spans="19:23" ht="12">
      <c r="S14771" s="505"/>
      <c r="T14771" s="505"/>
      <c r="U14771" s="505"/>
      <c r="V14771" s="505"/>
      <c r="W14771" s="505"/>
    </row>
    <row r="14772" spans="19:23" ht="12">
      <c r="S14772" s="505"/>
      <c r="T14772" s="505"/>
      <c r="U14772" s="505"/>
      <c r="V14772" s="505"/>
      <c r="W14772" s="505"/>
    </row>
    <row r="14773" spans="19:23" ht="12">
      <c r="S14773" s="505"/>
      <c r="T14773" s="505"/>
      <c r="U14773" s="505"/>
      <c r="V14773" s="505"/>
      <c r="W14773" s="505"/>
    </row>
    <row r="14774" spans="19:23" ht="12">
      <c r="S14774" s="505"/>
      <c r="T14774" s="505"/>
      <c r="U14774" s="505"/>
      <c r="V14774" s="505"/>
      <c r="W14774" s="505"/>
    </row>
    <row r="14775" spans="19:23" ht="12">
      <c r="S14775" s="505"/>
      <c r="T14775" s="505"/>
      <c r="U14775" s="505"/>
      <c r="V14775" s="505"/>
      <c r="W14775" s="505"/>
    </row>
    <row r="14776" spans="19:23" ht="12">
      <c r="S14776" s="505"/>
      <c r="T14776" s="505"/>
      <c r="U14776" s="505"/>
      <c r="V14776" s="505"/>
      <c r="W14776" s="505"/>
    </row>
    <row r="14777" spans="19:23" ht="12">
      <c r="S14777" s="505"/>
      <c r="T14777" s="505"/>
      <c r="U14777" s="505"/>
      <c r="V14777" s="505"/>
      <c r="W14777" s="505"/>
    </row>
    <row r="14778" spans="19:23" ht="12">
      <c r="S14778" s="505"/>
      <c r="T14778" s="505"/>
      <c r="U14778" s="505"/>
      <c r="V14778" s="505"/>
      <c r="W14778" s="505"/>
    </row>
    <row r="14779" spans="19:23" ht="12">
      <c r="S14779" s="505"/>
      <c r="T14779" s="505"/>
      <c r="U14779" s="505"/>
      <c r="V14779" s="505"/>
      <c r="W14779" s="505"/>
    </row>
    <row r="14780" spans="19:23" ht="12">
      <c r="S14780" s="505"/>
      <c r="T14780" s="505"/>
      <c r="U14780" s="505"/>
      <c r="V14780" s="505"/>
      <c r="W14780" s="505"/>
    </row>
    <row r="14781" spans="19:23" ht="12">
      <c r="S14781" s="505"/>
      <c r="T14781" s="505"/>
      <c r="U14781" s="505"/>
      <c r="V14781" s="505"/>
      <c r="W14781" s="505"/>
    </row>
    <row r="14782" spans="19:23" ht="12">
      <c r="S14782" s="505"/>
      <c r="T14782" s="505"/>
      <c r="U14782" s="505"/>
      <c r="V14782" s="505"/>
      <c r="W14782" s="505"/>
    </row>
    <row r="14783" spans="19:23" ht="12">
      <c r="S14783" s="505"/>
      <c r="T14783" s="505"/>
      <c r="U14783" s="505"/>
      <c r="V14783" s="505"/>
      <c r="W14783" s="505"/>
    </row>
    <row r="14784" spans="19:23" ht="12">
      <c r="S14784" s="505"/>
      <c r="T14784" s="505"/>
      <c r="U14784" s="505"/>
      <c r="V14784" s="505"/>
      <c r="W14784" s="505"/>
    </row>
    <row r="14785" spans="19:23" ht="12">
      <c r="S14785" s="505"/>
      <c r="T14785" s="505"/>
      <c r="U14785" s="505"/>
      <c r="V14785" s="505"/>
      <c r="W14785" s="505"/>
    </row>
    <row r="14786" spans="19:23" ht="12">
      <c r="S14786" s="505"/>
      <c r="T14786" s="505"/>
      <c r="U14786" s="505"/>
      <c r="V14786" s="505"/>
      <c r="W14786" s="505"/>
    </row>
    <row r="14787" spans="19:23" ht="12">
      <c r="S14787" s="505"/>
      <c r="T14787" s="505"/>
      <c r="U14787" s="505"/>
      <c r="V14787" s="505"/>
      <c r="W14787" s="505"/>
    </row>
    <row r="14788" spans="19:23" ht="12">
      <c r="S14788" s="505"/>
      <c r="T14788" s="505"/>
      <c r="U14788" s="505"/>
      <c r="V14788" s="505"/>
      <c r="W14788" s="505"/>
    </row>
    <row r="14789" spans="19:23" ht="12">
      <c r="S14789" s="505"/>
      <c r="T14789" s="505"/>
      <c r="U14789" s="505"/>
      <c r="V14789" s="505"/>
      <c r="W14789" s="505"/>
    </row>
    <row r="14790" spans="19:23" ht="12">
      <c r="S14790" s="505"/>
      <c r="T14790" s="505"/>
      <c r="U14790" s="505"/>
      <c r="V14790" s="505"/>
      <c r="W14790" s="505"/>
    </row>
    <row r="14791" spans="19:23" ht="12">
      <c r="S14791" s="505"/>
      <c r="T14791" s="505"/>
      <c r="U14791" s="505"/>
      <c r="V14791" s="505"/>
      <c r="W14791" s="505"/>
    </row>
    <row r="14792" spans="19:23" ht="12">
      <c r="S14792" s="505"/>
      <c r="T14792" s="505"/>
      <c r="U14792" s="505"/>
      <c r="V14792" s="505"/>
      <c r="W14792" s="505"/>
    </row>
    <row r="14793" spans="19:23" ht="12">
      <c r="S14793" s="505"/>
      <c r="T14793" s="505"/>
      <c r="U14793" s="505"/>
      <c r="V14793" s="505"/>
      <c r="W14793" s="505"/>
    </row>
    <row r="14794" spans="19:23" ht="12">
      <c r="S14794" s="505"/>
      <c r="T14794" s="505"/>
      <c r="U14794" s="505"/>
      <c r="V14794" s="505"/>
      <c r="W14794" s="505"/>
    </row>
    <row r="14795" spans="19:23" ht="12">
      <c r="S14795" s="505"/>
      <c r="T14795" s="505"/>
      <c r="U14795" s="505"/>
      <c r="V14795" s="505"/>
      <c r="W14795" s="505"/>
    </row>
    <row r="14796" spans="19:23" ht="12">
      <c r="S14796" s="505"/>
      <c r="T14796" s="505"/>
      <c r="U14796" s="505"/>
      <c r="V14796" s="505"/>
      <c r="W14796" s="505"/>
    </row>
    <row r="14797" spans="19:23" ht="12">
      <c r="S14797" s="505"/>
      <c r="T14797" s="505"/>
      <c r="U14797" s="505"/>
      <c r="V14797" s="505"/>
      <c r="W14797" s="505"/>
    </row>
    <row r="14798" spans="19:23" ht="12">
      <c r="S14798" s="505"/>
      <c r="T14798" s="505"/>
      <c r="U14798" s="505"/>
      <c r="V14798" s="505"/>
      <c r="W14798" s="505"/>
    </row>
    <row r="14799" spans="19:23" ht="12">
      <c r="S14799" s="505"/>
      <c r="T14799" s="505"/>
      <c r="U14799" s="505"/>
      <c r="V14799" s="505"/>
      <c r="W14799" s="505"/>
    </row>
    <row r="14800" spans="19:23" ht="12">
      <c r="S14800" s="505"/>
      <c r="T14800" s="505"/>
      <c r="U14800" s="505"/>
      <c r="V14800" s="505"/>
      <c r="W14800" s="505"/>
    </row>
    <row r="14801" spans="19:23" ht="12">
      <c r="S14801" s="505"/>
      <c r="T14801" s="505"/>
      <c r="U14801" s="505"/>
      <c r="V14801" s="505"/>
      <c r="W14801" s="505"/>
    </row>
    <row r="14802" spans="19:23" ht="12">
      <c r="S14802" s="505"/>
      <c r="T14802" s="505"/>
      <c r="U14802" s="505"/>
      <c r="V14802" s="505"/>
      <c r="W14802" s="505"/>
    </row>
    <row r="14803" spans="19:23" ht="12">
      <c r="S14803" s="505"/>
      <c r="T14803" s="505"/>
      <c r="U14803" s="505"/>
      <c r="V14803" s="505"/>
      <c r="W14803" s="505"/>
    </row>
    <row r="14804" spans="19:23" ht="12">
      <c r="S14804" s="505"/>
      <c r="T14804" s="505"/>
      <c r="U14804" s="505"/>
      <c r="V14804" s="505"/>
      <c r="W14804" s="505"/>
    </row>
    <row r="14805" spans="19:23" ht="12">
      <c r="S14805" s="505"/>
      <c r="T14805" s="505"/>
      <c r="U14805" s="505"/>
      <c r="V14805" s="505"/>
      <c r="W14805" s="505"/>
    </row>
    <row r="14806" spans="19:23" ht="12">
      <c r="S14806" s="505"/>
      <c r="T14806" s="505"/>
      <c r="U14806" s="505"/>
      <c r="V14806" s="505"/>
      <c r="W14806" s="505"/>
    </row>
    <row r="14807" spans="19:23" ht="12">
      <c r="S14807" s="505"/>
      <c r="T14807" s="505"/>
      <c r="U14807" s="505"/>
      <c r="V14807" s="505"/>
      <c r="W14807" s="505"/>
    </row>
    <row r="14808" spans="19:23" ht="12">
      <c r="S14808" s="505"/>
      <c r="T14808" s="505"/>
      <c r="U14808" s="505"/>
      <c r="V14808" s="505"/>
      <c r="W14808" s="505"/>
    </row>
    <row r="14809" spans="19:23" ht="12">
      <c r="S14809" s="505"/>
      <c r="T14809" s="505"/>
      <c r="U14809" s="505"/>
      <c r="V14809" s="505"/>
      <c r="W14809" s="505"/>
    </row>
    <row r="14810" spans="19:23" ht="12">
      <c r="S14810" s="505"/>
      <c r="T14810" s="505"/>
      <c r="U14810" s="505"/>
      <c r="V14810" s="505"/>
      <c r="W14810" s="505"/>
    </row>
    <row r="14811" spans="19:23" ht="12">
      <c r="S14811" s="505"/>
      <c r="T14811" s="505"/>
      <c r="U14811" s="505"/>
      <c r="V14811" s="505"/>
      <c r="W14811" s="505"/>
    </row>
    <row r="14812" spans="19:23" ht="12">
      <c r="S14812" s="505"/>
      <c r="T14812" s="505"/>
      <c r="U14812" s="505"/>
      <c r="V14812" s="505"/>
      <c r="W14812" s="505"/>
    </row>
    <row r="14813" spans="19:23" ht="12">
      <c r="S14813" s="505"/>
      <c r="T14813" s="505"/>
      <c r="U14813" s="505"/>
      <c r="V14813" s="505"/>
      <c r="W14813" s="505"/>
    </row>
    <row r="14814" spans="19:23" ht="12">
      <c r="S14814" s="505"/>
      <c r="T14814" s="505"/>
      <c r="U14814" s="505"/>
      <c r="V14814" s="505"/>
      <c r="W14814" s="505"/>
    </row>
    <row r="14815" spans="19:23" ht="12">
      <c r="S14815" s="505"/>
      <c r="T14815" s="505"/>
      <c r="U14815" s="505"/>
      <c r="V14815" s="505"/>
      <c r="W14815" s="505"/>
    </row>
    <row r="14816" spans="19:23" ht="12">
      <c r="S14816" s="505"/>
      <c r="T14816" s="505"/>
      <c r="U14816" s="505"/>
      <c r="V14816" s="505"/>
      <c r="W14816" s="505"/>
    </row>
    <row r="14817" spans="19:23" ht="12">
      <c r="S14817" s="505"/>
      <c r="T14817" s="505"/>
      <c r="U14817" s="505"/>
      <c r="V14817" s="505"/>
      <c r="W14817" s="505"/>
    </row>
    <row r="14818" spans="19:23" ht="12">
      <c r="S14818" s="505"/>
      <c r="T14818" s="505"/>
      <c r="U14818" s="505"/>
      <c r="V14818" s="505"/>
      <c r="W14818" s="505"/>
    </row>
    <row r="14819" spans="19:23" ht="12">
      <c r="S14819" s="505"/>
      <c r="T14819" s="505"/>
      <c r="U14819" s="505"/>
      <c r="V14819" s="505"/>
      <c r="W14819" s="505"/>
    </row>
    <row r="14820" spans="19:23" ht="12">
      <c r="S14820" s="505"/>
      <c r="T14820" s="505"/>
      <c r="U14820" s="505"/>
      <c r="V14820" s="505"/>
      <c r="W14820" s="505"/>
    </row>
    <row r="14821" spans="19:23" ht="12">
      <c r="S14821" s="505"/>
      <c r="T14821" s="505"/>
      <c r="U14821" s="505"/>
      <c r="V14821" s="505"/>
      <c r="W14821" s="505"/>
    </row>
    <row r="14822" spans="19:23" ht="12">
      <c r="S14822" s="505"/>
      <c r="T14822" s="505"/>
      <c r="U14822" s="505"/>
      <c r="V14822" s="505"/>
      <c r="W14822" s="505"/>
    </row>
    <row r="14823" spans="19:23" ht="12">
      <c r="S14823" s="505"/>
      <c r="T14823" s="505"/>
      <c r="U14823" s="505"/>
      <c r="V14823" s="505"/>
      <c r="W14823" s="505"/>
    </row>
    <row r="14824" spans="19:23" ht="12">
      <c r="S14824" s="505"/>
      <c r="T14824" s="505"/>
      <c r="U14824" s="505"/>
      <c r="V14824" s="505"/>
      <c r="W14824" s="505"/>
    </row>
    <row r="14825" spans="19:23" ht="12">
      <c r="S14825" s="505"/>
      <c r="T14825" s="505"/>
      <c r="U14825" s="505"/>
      <c r="V14825" s="505"/>
      <c r="W14825" s="505"/>
    </row>
    <row r="14826" spans="19:23" ht="12">
      <c r="S14826" s="505"/>
      <c r="T14826" s="505"/>
      <c r="U14826" s="505"/>
      <c r="V14826" s="505"/>
      <c r="W14826" s="505"/>
    </row>
    <row r="14827" spans="19:23" ht="12">
      <c r="S14827" s="505"/>
      <c r="T14827" s="505"/>
      <c r="U14827" s="505"/>
      <c r="V14827" s="505"/>
      <c r="W14827" s="505"/>
    </row>
    <row r="14828" spans="19:23" ht="12">
      <c r="S14828" s="505"/>
      <c r="T14828" s="505"/>
      <c r="U14828" s="505"/>
      <c r="V14828" s="505"/>
      <c r="W14828" s="505"/>
    </row>
    <row r="14829" spans="19:23" ht="12">
      <c r="S14829" s="505"/>
      <c r="T14829" s="505"/>
      <c r="U14829" s="505"/>
      <c r="V14829" s="505"/>
      <c r="W14829" s="505"/>
    </row>
    <row r="14830" spans="19:23" ht="12">
      <c r="S14830" s="505"/>
      <c r="T14830" s="505"/>
      <c r="U14830" s="505"/>
      <c r="V14830" s="505"/>
      <c r="W14830" s="505"/>
    </row>
    <row r="14831" spans="19:23" ht="12">
      <c r="S14831" s="505"/>
      <c r="T14831" s="505"/>
      <c r="U14831" s="505"/>
      <c r="V14831" s="505"/>
      <c r="W14831" s="505"/>
    </row>
    <row r="14832" spans="19:23" ht="12">
      <c r="S14832" s="505"/>
      <c r="T14832" s="505"/>
      <c r="U14832" s="505"/>
      <c r="V14832" s="505"/>
      <c r="W14832" s="505"/>
    </row>
    <row r="14833" spans="19:23" ht="12">
      <c r="S14833" s="505"/>
      <c r="T14833" s="505"/>
      <c r="U14833" s="505"/>
      <c r="V14833" s="505"/>
      <c r="W14833" s="505"/>
    </row>
    <row r="14834" spans="19:23" ht="12">
      <c r="S14834" s="505"/>
      <c r="T14834" s="505"/>
      <c r="U14834" s="505"/>
      <c r="V14834" s="505"/>
      <c r="W14834" s="505"/>
    </row>
    <row r="14835" spans="19:23" ht="12">
      <c r="S14835" s="505"/>
      <c r="T14835" s="505"/>
      <c r="U14835" s="505"/>
      <c r="V14835" s="505"/>
      <c r="W14835" s="505"/>
    </row>
    <row r="14836" spans="19:23" ht="12">
      <c r="S14836" s="505"/>
      <c r="T14836" s="505"/>
      <c r="U14836" s="505"/>
      <c r="V14836" s="505"/>
      <c r="W14836" s="505"/>
    </row>
    <row r="14837" spans="19:23" ht="12">
      <c r="S14837" s="505"/>
      <c r="T14837" s="505"/>
      <c r="U14837" s="505"/>
      <c r="V14837" s="505"/>
      <c r="W14837" s="505"/>
    </row>
    <row r="14838" spans="19:23" ht="12">
      <c r="S14838" s="505"/>
      <c r="T14838" s="505"/>
      <c r="U14838" s="505"/>
      <c r="V14838" s="505"/>
      <c r="W14838" s="505"/>
    </row>
    <row r="14839" spans="19:23" ht="12">
      <c r="S14839" s="505"/>
      <c r="T14839" s="505"/>
      <c r="U14839" s="505"/>
      <c r="V14839" s="505"/>
      <c r="W14839" s="505"/>
    </row>
    <row r="14840" spans="19:23" ht="12">
      <c r="S14840" s="505"/>
      <c r="T14840" s="505"/>
      <c r="U14840" s="505"/>
      <c r="V14840" s="505"/>
      <c r="W14840" s="505"/>
    </row>
    <row r="14841" spans="19:23" ht="12">
      <c r="S14841" s="505"/>
      <c r="T14841" s="505"/>
      <c r="U14841" s="505"/>
      <c r="V14841" s="505"/>
      <c r="W14841" s="505"/>
    </row>
    <row r="14842" spans="19:23" ht="12">
      <c r="S14842" s="505"/>
      <c r="T14842" s="505"/>
      <c r="U14842" s="505"/>
      <c r="V14842" s="505"/>
      <c r="W14842" s="505"/>
    </row>
    <row r="14843" spans="19:23" ht="12">
      <c r="S14843" s="505"/>
      <c r="T14843" s="505"/>
      <c r="U14843" s="505"/>
      <c r="V14843" s="505"/>
      <c r="W14843" s="505"/>
    </row>
    <row r="14844" spans="19:23" ht="12">
      <c r="S14844" s="505"/>
      <c r="T14844" s="505"/>
      <c r="U14844" s="505"/>
      <c r="V14844" s="505"/>
      <c r="W14844" s="505"/>
    </row>
    <row r="14845" spans="19:23" ht="12">
      <c r="S14845" s="505"/>
      <c r="T14845" s="505"/>
      <c r="U14845" s="505"/>
      <c r="V14845" s="505"/>
      <c r="W14845" s="505"/>
    </row>
    <row r="14846" spans="19:23" ht="12">
      <c r="S14846" s="505"/>
      <c r="T14846" s="505"/>
      <c r="U14846" s="505"/>
      <c r="V14846" s="505"/>
      <c r="W14846" s="505"/>
    </row>
    <row r="14847" spans="19:23" ht="12">
      <c r="S14847" s="505"/>
      <c r="T14847" s="505"/>
      <c r="U14847" s="505"/>
      <c r="V14847" s="505"/>
      <c r="W14847" s="505"/>
    </row>
    <row r="14848" spans="19:23" ht="12">
      <c r="S14848" s="505"/>
      <c r="T14848" s="505"/>
      <c r="U14848" s="505"/>
      <c r="V14848" s="505"/>
      <c r="W14848" s="505"/>
    </row>
    <row r="14849" spans="19:23" ht="12">
      <c r="S14849" s="505"/>
      <c r="T14849" s="505"/>
      <c r="U14849" s="505"/>
      <c r="V14849" s="505"/>
      <c r="W14849" s="505"/>
    </row>
    <row r="14850" spans="19:23" ht="12">
      <c r="S14850" s="505"/>
      <c r="T14850" s="505"/>
      <c r="U14850" s="505"/>
      <c r="V14850" s="505"/>
      <c r="W14850" s="505"/>
    </row>
    <row r="14851" spans="19:23" ht="12">
      <c r="S14851" s="505"/>
      <c r="T14851" s="505"/>
      <c r="U14851" s="505"/>
      <c r="V14851" s="505"/>
      <c r="W14851" s="505"/>
    </row>
    <row r="14852" spans="19:23" ht="12">
      <c r="S14852" s="505"/>
      <c r="T14852" s="505"/>
      <c r="U14852" s="505"/>
      <c r="V14852" s="505"/>
      <c r="W14852" s="505"/>
    </row>
    <row r="14853" spans="19:23" ht="12">
      <c r="S14853" s="505"/>
      <c r="T14853" s="505"/>
      <c r="U14853" s="505"/>
      <c r="V14853" s="505"/>
      <c r="W14853" s="505"/>
    </row>
    <row r="14854" spans="19:23" ht="12">
      <c r="S14854" s="505"/>
      <c r="T14854" s="505"/>
      <c r="U14854" s="505"/>
      <c r="V14854" s="505"/>
      <c r="W14854" s="505"/>
    </row>
    <row r="14855" spans="19:23" ht="12">
      <c r="S14855" s="505"/>
      <c r="T14855" s="505"/>
      <c r="U14855" s="505"/>
      <c r="V14855" s="505"/>
      <c r="W14855" s="505"/>
    </row>
    <row r="14856" spans="19:23" ht="12">
      <c r="S14856" s="505"/>
      <c r="T14856" s="505"/>
      <c r="U14856" s="505"/>
      <c r="V14856" s="505"/>
      <c r="W14856" s="505"/>
    </row>
    <row r="14857" spans="19:23" ht="12">
      <c r="S14857" s="505"/>
      <c r="T14857" s="505"/>
      <c r="U14857" s="505"/>
      <c r="V14857" s="505"/>
      <c r="W14857" s="505"/>
    </row>
    <row r="14858" spans="19:23" ht="12">
      <c r="S14858" s="505"/>
      <c r="T14858" s="505"/>
      <c r="U14858" s="505"/>
      <c r="V14858" s="505"/>
      <c r="W14858" s="505"/>
    </row>
    <row r="14859" spans="19:23" ht="12">
      <c r="S14859" s="505"/>
      <c r="T14859" s="505"/>
      <c r="U14859" s="505"/>
      <c r="V14859" s="505"/>
      <c r="W14859" s="505"/>
    </row>
    <row r="14860" spans="19:23" ht="12">
      <c r="S14860" s="505"/>
      <c r="T14860" s="505"/>
      <c r="U14860" s="505"/>
      <c r="V14860" s="505"/>
      <c r="W14860" s="505"/>
    </row>
    <row r="14861" spans="19:23" ht="12">
      <c r="S14861" s="505"/>
      <c r="T14861" s="505"/>
      <c r="U14861" s="505"/>
      <c r="V14861" s="505"/>
      <c r="W14861" s="505"/>
    </row>
    <row r="14862" spans="19:23" ht="12">
      <c r="S14862" s="505"/>
      <c r="T14862" s="505"/>
      <c r="U14862" s="505"/>
      <c r="V14862" s="505"/>
      <c r="W14862" s="505"/>
    </row>
    <row r="14863" spans="19:23" ht="12">
      <c r="S14863" s="505"/>
      <c r="T14863" s="505"/>
      <c r="U14863" s="505"/>
      <c r="V14863" s="505"/>
      <c r="W14863" s="505"/>
    </row>
    <row r="14864" spans="19:23" ht="12">
      <c r="S14864" s="505"/>
      <c r="T14864" s="505"/>
      <c r="U14864" s="505"/>
      <c r="V14864" s="505"/>
      <c r="W14864" s="505"/>
    </row>
    <row r="14865" spans="19:23" ht="12">
      <c r="S14865" s="505"/>
      <c r="T14865" s="505"/>
      <c r="U14865" s="505"/>
      <c r="V14865" s="505"/>
      <c r="W14865" s="505"/>
    </row>
    <row r="14866" spans="19:23" ht="12">
      <c r="S14866" s="505"/>
      <c r="T14866" s="505"/>
      <c r="U14866" s="505"/>
      <c r="V14866" s="505"/>
      <c r="W14866" s="505"/>
    </row>
    <row r="14867" spans="19:23" ht="12">
      <c r="S14867" s="505"/>
      <c r="T14867" s="505"/>
      <c r="U14867" s="505"/>
      <c r="V14867" s="505"/>
      <c r="W14867" s="505"/>
    </row>
    <row r="14868" spans="19:23" ht="12">
      <c r="S14868" s="505"/>
      <c r="T14868" s="505"/>
      <c r="U14868" s="505"/>
      <c r="V14868" s="505"/>
      <c r="W14868" s="505"/>
    </row>
    <row r="14869" spans="19:23" ht="12">
      <c r="S14869" s="505"/>
      <c r="T14869" s="505"/>
      <c r="U14869" s="505"/>
      <c r="V14869" s="505"/>
      <c r="W14869" s="505"/>
    </row>
    <row r="14870" spans="19:23" ht="12">
      <c r="S14870" s="505"/>
      <c r="T14870" s="505"/>
      <c r="U14870" s="505"/>
      <c r="V14870" s="505"/>
      <c r="W14870" s="505"/>
    </row>
    <row r="14871" spans="19:23" ht="12">
      <c r="S14871" s="505"/>
      <c r="T14871" s="505"/>
      <c r="U14871" s="505"/>
      <c r="V14871" s="505"/>
      <c r="W14871" s="505"/>
    </row>
    <row r="14872" spans="19:23" ht="12">
      <c r="S14872" s="505"/>
      <c r="T14872" s="505"/>
      <c r="U14872" s="505"/>
      <c r="V14872" s="505"/>
      <c r="W14872" s="505"/>
    </row>
    <row r="14873" spans="19:23" ht="12">
      <c r="S14873" s="505"/>
      <c r="T14873" s="505"/>
      <c r="U14873" s="505"/>
      <c r="V14873" s="505"/>
      <c r="W14873" s="505"/>
    </row>
    <row r="14874" spans="19:23" ht="12">
      <c r="S14874" s="505"/>
      <c r="T14874" s="505"/>
      <c r="U14874" s="505"/>
      <c r="V14874" s="505"/>
      <c r="W14874" s="505"/>
    </row>
    <row r="14875" spans="19:23" ht="12">
      <c r="S14875" s="505"/>
      <c r="T14875" s="505"/>
      <c r="U14875" s="505"/>
      <c r="V14875" s="505"/>
      <c r="W14875" s="505"/>
    </row>
    <row r="14876" spans="19:23" ht="12">
      <c r="S14876" s="505"/>
      <c r="T14876" s="505"/>
      <c r="U14876" s="505"/>
      <c r="V14876" s="505"/>
      <c r="W14876" s="505"/>
    </row>
    <row r="14877" spans="19:23" ht="12">
      <c r="S14877" s="505"/>
      <c r="T14877" s="505"/>
      <c r="U14877" s="505"/>
      <c r="V14877" s="505"/>
      <c r="W14877" s="505"/>
    </row>
    <row r="14878" spans="19:23" ht="12">
      <c r="S14878" s="505"/>
      <c r="T14878" s="505"/>
      <c r="U14878" s="505"/>
      <c r="V14878" s="505"/>
      <c r="W14878" s="505"/>
    </row>
    <row r="14879" spans="19:23" ht="12">
      <c r="S14879" s="505"/>
      <c r="T14879" s="505"/>
      <c r="U14879" s="505"/>
      <c r="V14879" s="505"/>
      <c r="W14879" s="505"/>
    </row>
    <row r="14880" spans="19:23" ht="12">
      <c r="S14880" s="505"/>
      <c r="T14880" s="505"/>
      <c r="U14880" s="505"/>
      <c r="V14880" s="505"/>
      <c r="W14880" s="505"/>
    </row>
    <row r="14881" spans="19:23" ht="12">
      <c r="S14881" s="505"/>
      <c r="T14881" s="505"/>
      <c r="U14881" s="505"/>
      <c r="V14881" s="505"/>
      <c r="W14881" s="505"/>
    </row>
    <row r="14882" spans="19:23" ht="12">
      <c r="S14882" s="505"/>
      <c r="T14882" s="505"/>
      <c r="U14882" s="505"/>
      <c r="V14882" s="505"/>
      <c r="W14882" s="505"/>
    </row>
    <row r="14883" spans="19:23" ht="12">
      <c r="S14883" s="505"/>
      <c r="T14883" s="505"/>
      <c r="U14883" s="505"/>
      <c r="V14883" s="505"/>
      <c r="W14883" s="505"/>
    </row>
    <row r="14884" spans="19:23" ht="12">
      <c r="S14884" s="505"/>
      <c r="T14884" s="505"/>
      <c r="U14884" s="505"/>
      <c r="V14884" s="505"/>
      <c r="W14884" s="505"/>
    </row>
    <row r="14885" spans="19:23" ht="12">
      <c r="S14885" s="505"/>
      <c r="T14885" s="505"/>
      <c r="U14885" s="505"/>
      <c r="V14885" s="505"/>
      <c r="W14885" s="505"/>
    </row>
    <row r="14886" spans="19:23" ht="12">
      <c r="S14886" s="505"/>
      <c r="T14886" s="505"/>
      <c r="U14886" s="505"/>
      <c r="V14886" s="505"/>
      <c r="W14886" s="505"/>
    </row>
    <row r="14887" spans="19:23" ht="12">
      <c r="S14887" s="505"/>
      <c r="T14887" s="505"/>
      <c r="U14887" s="505"/>
      <c r="V14887" s="505"/>
      <c r="W14887" s="505"/>
    </row>
    <row r="14888" spans="19:23" ht="12">
      <c r="S14888" s="505"/>
      <c r="T14888" s="505"/>
      <c r="U14888" s="505"/>
      <c r="V14888" s="505"/>
      <c r="W14888" s="505"/>
    </row>
    <row r="14889" spans="19:23" ht="12">
      <c r="S14889" s="505"/>
      <c r="T14889" s="505"/>
      <c r="U14889" s="505"/>
      <c r="V14889" s="505"/>
      <c r="W14889" s="505"/>
    </row>
    <row r="14890" spans="19:23" ht="12">
      <c r="S14890" s="505"/>
      <c r="T14890" s="505"/>
      <c r="U14890" s="505"/>
      <c r="V14890" s="505"/>
      <c r="W14890" s="505"/>
    </row>
    <row r="14891" spans="19:23" ht="12">
      <c r="S14891" s="505"/>
      <c r="T14891" s="505"/>
      <c r="U14891" s="505"/>
      <c r="V14891" s="505"/>
      <c r="W14891" s="505"/>
    </row>
    <row r="14892" spans="19:23" ht="12">
      <c r="S14892" s="505"/>
      <c r="T14892" s="505"/>
      <c r="U14892" s="505"/>
      <c r="V14892" s="505"/>
      <c r="W14892" s="505"/>
    </row>
    <row r="14893" spans="19:23" ht="12">
      <c r="S14893" s="505"/>
      <c r="T14893" s="505"/>
      <c r="U14893" s="505"/>
      <c r="V14893" s="505"/>
      <c r="W14893" s="505"/>
    </row>
    <row r="14894" spans="19:23" ht="12">
      <c r="S14894" s="505"/>
      <c r="T14894" s="505"/>
      <c r="U14894" s="505"/>
      <c r="V14894" s="505"/>
      <c r="W14894" s="505"/>
    </row>
    <row r="14895" spans="19:23" ht="12">
      <c r="S14895" s="505"/>
      <c r="T14895" s="505"/>
      <c r="U14895" s="505"/>
      <c r="V14895" s="505"/>
      <c r="W14895" s="505"/>
    </row>
    <row r="14896" spans="19:23" ht="12">
      <c r="S14896" s="505"/>
      <c r="T14896" s="505"/>
      <c r="U14896" s="505"/>
      <c r="V14896" s="505"/>
      <c r="W14896" s="505"/>
    </row>
    <row r="14897" spans="19:23" ht="12">
      <c r="S14897" s="505"/>
      <c r="T14897" s="505"/>
      <c r="U14897" s="505"/>
      <c r="V14897" s="505"/>
      <c r="W14897" s="505"/>
    </row>
    <row r="14898" spans="19:23" ht="12">
      <c r="S14898" s="505"/>
      <c r="T14898" s="505"/>
      <c r="U14898" s="505"/>
      <c r="V14898" s="505"/>
      <c r="W14898" s="505"/>
    </row>
    <row r="14899" spans="19:23" ht="12">
      <c r="S14899" s="505"/>
      <c r="T14899" s="505"/>
      <c r="U14899" s="505"/>
      <c r="V14899" s="505"/>
      <c r="W14899" s="505"/>
    </row>
    <row r="14900" spans="19:23" ht="12">
      <c r="S14900" s="505"/>
      <c r="T14900" s="505"/>
      <c r="U14900" s="505"/>
      <c r="V14900" s="505"/>
      <c r="W14900" s="505"/>
    </row>
    <row r="14901" spans="19:23" ht="12">
      <c r="S14901" s="505"/>
      <c r="T14901" s="505"/>
      <c r="U14901" s="505"/>
      <c r="V14901" s="505"/>
      <c r="W14901" s="505"/>
    </row>
    <row r="14902" spans="19:23" ht="12">
      <c r="S14902" s="505"/>
      <c r="T14902" s="505"/>
      <c r="U14902" s="505"/>
      <c r="V14902" s="505"/>
      <c r="W14902" s="505"/>
    </row>
    <row r="14903" spans="19:23" ht="12">
      <c r="S14903" s="505"/>
      <c r="T14903" s="505"/>
      <c r="U14903" s="505"/>
      <c r="V14903" s="505"/>
      <c r="W14903" s="505"/>
    </row>
    <row r="14904" spans="19:23" ht="12">
      <c r="S14904" s="505"/>
      <c r="T14904" s="505"/>
      <c r="U14904" s="505"/>
      <c r="V14904" s="505"/>
      <c r="W14904" s="505"/>
    </row>
    <row r="14905" spans="19:23" ht="12">
      <c r="S14905" s="505"/>
      <c r="T14905" s="505"/>
      <c r="U14905" s="505"/>
      <c r="V14905" s="505"/>
      <c r="W14905" s="505"/>
    </row>
    <row r="14906" spans="19:23" ht="12">
      <c r="S14906" s="505"/>
      <c r="T14906" s="505"/>
      <c r="U14906" s="505"/>
      <c r="V14906" s="505"/>
      <c r="W14906" s="505"/>
    </row>
    <row r="14907" spans="19:23" ht="12">
      <c r="S14907" s="505"/>
      <c r="T14907" s="505"/>
      <c r="U14907" s="505"/>
      <c r="V14907" s="505"/>
      <c r="W14907" s="505"/>
    </row>
    <row r="14908" spans="19:23" ht="12">
      <c r="S14908" s="505"/>
      <c r="T14908" s="505"/>
      <c r="U14908" s="505"/>
      <c r="V14908" s="505"/>
      <c r="W14908" s="505"/>
    </row>
    <row r="14909" spans="19:23" ht="12">
      <c r="S14909" s="505"/>
      <c r="T14909" s="505"/>
      <c r="U14909" s="505"/>
      <c r="V14909" s="505"/>
      <c r="W14909" s="505"/>
    </row>
    <row r="14910" spans="19:23" ht="12">
      <c r="S14910" s="505"/>
      <c r="T14910" s="505"/>
      <c r="U14910" s="505"/>
      <c r="V14910" s="505"/>
      <c r="W14910" s="505"/>
    </row>
    <row r="14911" spans="19:23" ht="12">
      <c r="S14911" s="505"/>
      <c r="T14911" s="505"/>
      <c r="U14911" s="505"/>
      <c r="V14911" s="505"/>
      <c r="W14911" s="505"/>
    </row>
    <row r="14912" spans="19:23" ht="12">
      <c r="S14912" s="505"/>
      <c r="T14912" s="505"/>
      <c r="U14912" s="505"/>
      <c r="V14912" s="505"/>
      <c r="W14912" s="505"/>
    </row>
    <row r="14913" spans="19:23" ht="12">
      <c r="S14913" s="505"/>
      <c r="T14913" s="505"/>
      <c r="U14913" s="505"/>
      <c r="V14913" s="505"/>
      <c r="W14913" s="505"/>
    </row>
    <row r="14914" spans="19:23" ht="12">
      <c r="S14914" s="505"/>
      <c r="T14914" s="505"/>
      <c r="U14914" s="505"/>
      <c r="V14914" s="505"/>
      <c r="W14914" s="505"/>
    </row>
    <row r="14915" spans="19:23" ht="12">
      <c r="S14915" s="505"/>
      <c r="T14915" s="505"/>
      <c r="U14915" s="505"/>
      <c r="V14915" s="505"/>
      <c r="W14915" s="505"/>
    </row>
    <row r="14916" spans="19:23" ht="12">
      <c r="S14916" s="505"/>
      <c r="T14916" s="505"/>
      <c r="U14916" s="505"/>
      <c r="V14916" s="505"/>
      <c r="W14916" s="505"/>
    </row>
    <row r="14917" spans="19:23" ht="12">
      <c r="S14917" s="505"/>
      <c r="T14917" s="505"/>
      <c r="U14917" s="505"/>
      <c r="V14917" s="505"/>
      <c r="W14917" s="505"/>
    </row>
    <row r="14918" spans="19:23" ht="12">
      <c r="S14918" s="505"/>
      <c r="T14918" s="505"/>
      <c r="U14918" s="505"/>
      <c r="V14918" s="505"/>
      <c r="W14918" s="505"/>
    </row>
    <row r="14919" spans="19:23" ht="12">
      <c r="S14919" s="505"/>
      <c r="T14919" s="505"/>
      <c r="U14919" s="505"/>
      <c r="V14919" s="505"/>
      <c r="W14919" s="505"/>
    </row>
    <row r="14920" spans="19:23" ht="12">
      <c r="S14920" s="505"/>
      <c r="T14920" s="505"/>
      <c r="U14920" s="505"/>
      <c r="V14920" s="505"/>
      <c r="W14920" s="505"/>
    </row>
    <row r="14921" spans="19:23" ht="12">
      <c r="S14921" s="505"/>
      <c r="T14921" s="505"/>
      <c r="U14921" s="505"/>
      <c r="V14921" s="505"/>
      <c r="W14921" s="505"/>
    </row>
    <row r="14922" spans="19:23" ht="12">
      <c r="S14922" s="505"/>
      <c r="T14922" s="505"/>
      <c r="U14922" s="505"/>
      <c r="V14922" s="505"/>
      <c r="W14922" s="505"/>
    </row>
    <row r="14923" spans="19:23" ht="12">
      <c r="S14923" s="505"/>
      <c r="T14923" s="505"/>
      <c r="U14923" s="505"/>
      <c r="V14923" s="505"/>
      <c r="W14923" s="505"/>
    </row>
    <row r="14924" spans="19:23" ht="12">
      <c r="S14924" s="505"/>
      <c r="T14924" s="505"/>
      <c r="U14924" s="505"/>
      <c r="V14924" s="505"/>
      <c r="W14924" s="505"/>
    </row>
    <row r="14925" spans="19:23" ht="12">
      <c r="S14925" s="505"/>
      <c r="T14925" s="505"/>
      <c r="U14925" s="505"/>
      <c r="V14925" s="505"/>
      <c r="W14925" s="505"/>
    </row>
    <row r="14926" spans="19:23" ht="12">
      <c r="S14926" s="505"/>
      <c r="T14926" s="505"/>
      <c r="U14926" s="505"/>
      <c r="V14926" s="505"/>
      <c r="W14926" s="505"/>
    </row>
    <row r="14927" spans="19:23" ht="12">
      <c r="S14927" s="505"/>
      <c r="T14927" s="505"/>
      <c r="U14927" s="505"/>
      <c r="V14927" s="505"/>
      <c r="W14927" s="505"/>
    </row>
    <row r="14928" spans="19:23" ht="12">
      <c r="S14928" s="505"/>
      <c r="T14928" s="505"/>
      <c r="U14928" s="505"/>
      <c r="V14928" s="505"/>
      <c r="W14928" s="505"/>
    </row>
    <row r="14929" spans="19:23" ht="12">
      <c r="S14929" s="505"/>
      <c r="T14929" s="505"/>
      <c r="U14929" s="505"/>
      <c r="V14929" s="505"/>
      <c r="W14929" s="505"/>
    </row>
    <row r="14930" spans="19:23" ht="12">
      <c r="S14930" s="505"/>
      <c r="T14930" s="505"/>
      <c r="U14930" s="505"/>
      <c r="V14930" s="505"/>
      <c r="W14930" s="505"/>
    </row>
    <row r="14931" spans="19:23" ht="12">
      <c r="S14931" s="505"/>
      <c r="T14931" s="505"/>
      <c r="U14931" s="505"/>
      <c r="V14931" s="505"/>
      <c r="W14931" s="505"/>
    </row>
    <row r="14932" spans="19:23" ht="12">
      <c r="S14932" s="505"/>
      <c r="T14932" s="505"/>
      <c r="U14932" s="505"/>
      <c r="V14932" s="505"/>
      <c r="W14932" s="505"/>
    </row>
    <row r="14933" spans="19:23" ht="12">
      <c r="S14933" s="505"/>
      <c r="T14933" s="505"/>
      <c r="U14933" s="505"/>
      <c r="V14933" s="505"/>
      <c r="W14933" s="505"/>
    </row>
    <row r="14934" spans="19:23" ht="12">
      <c r="S14934" s="505"/>
      <c r="T14934" s="505"/>
      <c r="U14934" s="505"/>
      <c r="V14934" s="505"/>
      <c r="W14934" s="505"/>
    </row>
    <row r="14935" spans="19:23" ht="12">
      <c r="S14935" s="505"/>
      <c r="T14935" s="505"/>
      <c r="U14935" s="505"/>
      <c r="V14935" s="505"/>
      <c r="W14935" s="505"/>
    </row>
    <row r="14936" spans="19:23" ht="12">
      <c r="S14936" s="505"/>
      <c r="T14936" s="505"/>
      <c r="U14936" s="505"/>
      <c r="V14936" s="505"/>
      <c r="W14936" s="505"/>
    </row>
    <row r="14937" spans="19:23" ht="12">
      <c r="S14937" s="505"/>
      <c r="T14937" s="505"/>
      <c r="U14937" s="505"/>
      <c r="V14937" s="505"/>
      <c r="W14937" s="505"/>
    </row>
    <row r="14938" spans="19:23" ht="12">
      <c r="S14938" s="505"/>
      <c r="T14938" s="505"/>
      <c r="U14938" s="505"/>
      <c r="V14938" s="505"/>
      <c r="W14938" s="505"/>
    </row>
    <row r="14939" spans="19:23" ht="12">
      <c r="S14939" s="505"/>
      <c r="T14939" s="505"/>
      <c r="U14939" s="505"/>
      <c r="V14939" s="505"/>
      <c r="W14939" s="505"/>
    </row>
    <row r="14940" spans="19:23" ht="12">
      <c r="S14940" s="505"/>
      <c r="T14940" s="505"/>
      <c r="U14940" s="505"/>
      <c r="V14940" s="505"/>
      <c r="W14940" s="505"/>
    </row>
    <row r="14941" spans="19:23" ht="12">
      <c r="S14941" s="505"/>
      <c r="T14941" s="505"/>
      <c r="U14941" s="505"/>
      <c r="V14941" s="505"/>
      <c r="W14941" s="505"/>
    </row>
    <row r="14942" spans="19:23" ht="12">
      <c r="S14942" s="505"/>
      <c r="T14942" s="505"/>
      <c r="U14942" s="505"/>
      <c r="V14942" s="505"/>
      <c r="W14942" s="505"/>
    </row>
    <row r="14943" spans="19:23" ht="12">
      <c r="S14943" s="505"/>
      <c r="T14943" s="505"/>
      <c r="U14943" s="505"/>
      <c r="V14943" s="505"/>
      <c r="W14943" s="505"/>
    </row>
    <row r="14944" spans="19:23" ht="12">
      <c r="S14944" s="505"/>
      <c r="T14944" s="505"/>
      <c r="U14944" s="505"/>
      <c r="V14944" s="505"/>
      <c r="W14944" s="505"/>
    </row>
    <row r="14945" spans="19:23" ht="12">
      <c r="S14945" s="505"/>
      <c r="T14945" s="505"/>
      <c r="U14945" s="505"/>
      <c r="V14945" s="505"/>
      <c r="W14945" s="505"/>
    </row>
    <row r="14946" spans="19:23" ht="12">
      <c r="S14946" s="505"/>
      <c r="T14946" s="505"/>
      <c r="U14946" s="505"/>
      <c r="V14946" s="505"/>
      <c r="W14946" s="505"/>
    </row>
    <row r="14947" spans="19:23" ht="12">
      <c r="S14947" s="505"/>
      <c r="T14947" s="505"/>
      <c r="U14947" s="505"/>
      <c r="V14947" s="505"/>
      <c r="W14947" s="505"/>
    </row>
    <row r="14948" spans="19:23" ht="12">
      <c r="S14948" s="505"/>
      <c r="T14948" s="505"/>
      <c r="U14948" s="505"/>
      <c r="V14948" s="505"/>
      <c r="W14948" s="505"/>
    </row>
    <row r="14949" spans="19:23" ht="12">
      <c r="S14949" s="505"/>
      <c r="T14949" s="505"/>
      <c r="U14949" s="505"/>
      <c r="V14949" s="505"/>
      <c r="W14949" s="505"/>
    </row>
    <row r="14950" spans="19:23" ht="12">
      <c r="S14950" s="505"/>
      <c r="T14950" s="505"/>
      <c r="U14950" s="505"/>
      <c r="V14950" s="505"/>
      <c r="W14950" s="505"/>
    </row>
    <row r="14951" spans="19:23" ht="12">
      <c r="S14951" s="505"/>
      <c r="T14951" s="505"/>
      <c r="U14951" s="505"/>
      <c r="V14951" s="505"/>
      <c r="W14951" s="505"/>
    </row>
    <row r="14952" spans="19:23" ht="12">
      <c r="S14952" s="505"/>
      <c r="T14952" s="505"/>
      <c r="U14952" s="505"/>
      <c r="V14952" s="505"/>
      <c r="W14952" s="505"/>
    </row>
    <row r="14953" spans="19:23" ht="12">
      <c r="S14953" s="505"/>
      <c r="T14953" s="505"/>
      <c r="U14953" s="505"/>
      <c r="V14953" s="505"/>
      <c r="W14953" s="505"/>
    </row>
    <row r="14954" spans="19:23" ht="12">
      <c r="S14954" s="505"/>
      <c r="T14954" s="505"/>
      <c r="U14954" s="505"/>
      <c r="V14954" s="505"/>
      <c r="W14954" s="505"/>
    </row>
    <row r="14955" spans="19:23" ht="12">
      <c r="S14955" s="505"/>
      <c r="T14955" s="505"/>
      <c r="U14955" s="505"/>
      <c r="V14955" s="505"/>
      <c r="W14955" s="505"/>
    </row>
    <row r="14956" spans="19:23" ht="12">
      <c r="S14956" s="505"/>
      <c r="T14956" s="505"/>
      <c r="U14956" s="505"/>
      <c r="V14956" s="505"/>
      <c r="W14956" s="505"/>
    </row>
    <row r="14957" spans="19:23" ht="12">
      <c r="S14957" s="505"/>
      <c r="T14957" s="505"/>
      <c r="U14957" s="505"/>
      <c r="V14957" s="505"/>
      <c r="W14957" s="505"/>
    </row>
    <row r="14958" spans="19:23" ht="12">
      <c r="S14958" s="505"/>
      <c r="T14958" s="505"/>
      <c r="U14958" s="505"/>
      <c r="V14958" s="505"/>
      <c r="W14958" s="505"/>
    </row>
    <row r="14959" spans="19:23" ht="12">
      <c r="S14959" s="505"/>
      <c r="T14959" s="505"/>
      <c r="U14959" s="505"/>
      <c r="V14959" s="505"/>
      <c r="W14959" s="505"/>
    </row>
    <row r="14960" spans="19:23" ht="12">
      <c r="S14960" s="505"/>
      <c r="T14960" s="505"/>
      <c r="U14960" s="505"/>
      <c r="V14960" s="505"/>
      <c r="W14960" s="505"/>
    </row>
    <row r="14961" spans="19:23" ht="12">
      <c r="S14961" s="505"/>
      <c r="T14961" s="505"/>
      <c r="U14961" s="505"/>
      <c r="V14961" s="505"/>
      <c r="W14961" s="505"/>
    </row>
    <row r="14962" spans="19:23" ht="12">
      <c r="S14962" s="505"/>
      <c r="T14962" s="505"/>
      <c r="U14962" s="505"/>
      <c r="V14962" s="505"/>
      <c r="W14962" s="505"/>
    </row>
    <row r="14963" spans="19:23" ht="12">
      <c r="S14963" s="505"/>
      <c r="T14963" s="505"/>
      <c r="U14963" s="505"/>
      <c r="V14963" s="505"/>
      <c r="W14963" s="505"/>
    </row>
    <row r="14964" spans="19:23" ht="12">
      <c r="S14964" s="505"/>
      <c r="T14964" s="505"/>
      <c r="U14964" s="505"/>
      <c r="V14964" s="505"/>
      <c r="W14964" s="505"/>
    </row>
    <row r="14965" spans="19:23" ht="12">
      <c r="S14965" s="505"/>
      <c r="T14965" s="505"/>
      <c r="U14965" s="505"/>
      <c r="V14965" s="505"/>
      <c r="W14965" s="505"/>
    </row>
    <row r="14966" spans="19:23" ht="12">
      <c r="S14966" s="505"/>
      <c r="T14966" s="505"/>
      <c r="U14966" s="505"/>
      <c r="V14966" s="505"/>
      <c r="W14966" s="505"/>
    </row>
    <row r="14967" spans="19:23" ht="12">
      <c r="S14967" s="505"/>
      <c r="T14967" s="505"/>
      <c r="U14967" s="505"/>
      <c r="V14967" s="505"/>
      <c r="W14967" s="505"/>
    </row>
    <row r="14968" spans="19:23" ht="12">
      <c r="S14968" s="505"/>
      <c r="T14968" s="505"/>
      <c r="U14968" s="505"/>
      <c r="V14968" s="505"/>
      <c r="W14968" s="505"/>
    </row>
    <row r="14969" spans="19:23" ht="12">
      <c r="S14969" s="505"/>
      <c r="T14969" s="505"/>
      <c r="U14969" s="505"/>
      <c r="V14969" s="505"/>
      <c r="W14969" s="505"/>
    </row>
    <row r="14970" spans="19:23" ht="12">
      <c r="S14970" s="505"/>
      <c r="T14970" s="505"/>
      <c r="U14970" s="505"/>
      <c r="V14970" s="505"/>
      <c r="W14970" s="505"/>
    </row>
    <row r="14971" spans="19:23" ht="12">
      <c r="S14971" s="505"/>
      <c r="T14971" s="505"/>
      <c r="U14971" s="505"/>
      <c r="V14971" s="505"/>
      <c r="W14971" s="505"/>
    </row>
    <row r="14972" spans="19:23" ht="12">
      <c r="S14972" s="505"/>
      <c r="T14972" s="505"/>
      <c r="U14972" s="505"/>
      <c r="V14972" s="505"/>
      <c r="W14972" s="505"/>
    </row>
    <row r="14973" spans="19:23" ht="12">
      <c r="S14973" s="505"/>
      <c r="T14973" s="505"/>
      <c r="U14973" s="505"/>
      <c r="V14973" s="505"/>
      <c r="W14973" s="505"/>
    </row>
    <row r="14974" spans="19:23" ht="12">
      <c r="S14974" s="505"/>
      <c r="T14974" s="505"/>
      <c r="U14974" s="505"/>
      <c r="V14974" s="505"/>
      <c r="W14974" s="505"/>
    </row>
    <row r="14975" spans="19:23" ht="12">
      <c r="S14975" s="505"/>
      <c r="T14975" s="505"/>
      <c r="U14975" s="505"/>
      <c r="V14975" s="505"/>
      <c r="W14975" s="505"/>
    </row>
    <row r="14976" spans="19:23" ht="12">
      <c r="S14976" s="505"/>
      <c r="T14976" s="505"/>
      <c r="U14976" s="505"/>
      <c r="V14976" s="505"/>
      <c r="W14976" s="505"/>
    </row>
    <row r="14977" spans="19:23" ht="12">
      <c r="S14977" s="505"/>
      <c r="T14977" s="505"/>
      <c r="U14977" s="505"/>
      <c r="V14977" s="505"/>
      <c r="W14977" s="505"/>
    </row>
    <row r="14978" spans="19:23" ht="12">
      <c r="S14978" s="505"/>
      <c r="T14978" s="505"/>
      <c r="U14978" s="505"/>
      <c r="V14978" s="505"/>
      <c r="W14978" s="505"/>
    </row>
    <row r="14979" spans="19:23" ht="12">
      <c r="S14979" s="505"/>
      <c r="T14979" s="505"/>
      <c r="U14979" s="505"/>
      <c r="V14979" s="505"/>
      <c r="W14979" s="505"/>
    </row>
    <row r="14980" spans="19:23" ht="12">
      <c r="S14980" s="505"/>
      <c r="T14980" s="505"/>
      <c r="U14980" s="505"/>
      <c r="V14980" s="505"/>
      <c r="W14980" s="505"/>
    </row>
    <row r="14981" spans="19:23" ht="12">
      <c r="S14981" s="505"/>
      <c r="T14981" s="505"/>
      <c r="U14981" s="505"/>
      <c r="V14981" s="505"/>
      <c r="W14981" s="505"/>
    </row>
    <row r="14982" spans="19:23" ht="12">
      <c r="S14982" s="505"/>
      <c r="T14982" s="505"/>
      <c r="U14982" s="505"/>
      <c r="V14982" s="505"/>
      <c r="W14982" s="505"/>
    </row>
    <row r="14983" spans="19:23" ht="12">
      <c r="S14983" s="505"/>
      <c r="T14983" s="505"/>
      <c r="U14983" s="505"/>
      <c r="V14983" s="505"/>
      <c r="W14983" s="505"/>
    </row>
    <row r="14984" spans="19:23" ht="12">
      <c r="S14984" s="505"/>
      <c r="T14984" s="505"/>
      <c r="U14984" s="505"/>
      <c r="V14984" s="505"/>
      <c r="W14984" s="505"/>
    </row>
    <row r="14985" spans="19:23" ht="12">
      <c r="S14985" s="505"/>
      <c r="T14985" s="505"/>
      <c r="U14985" s="505"/>
      <c r="V14985" s="505"/>
      <c r="W14985" s="505"/>
    </row>
    <row r="14986" spans="19:23" ht="12">
      <c r="S14986" s="505"/>
      <c r="T14986" s="505"/>
      <c r="U14986" s="505"/>
      <c r="V14986" s="505"/>
      <c r="W14986" s="505"/>
    </row>
    <row r="14987" spans="19:23" ht="12">
      <c r="S14987" s="505"/>
      <c r="T14987" s="505"/>
      <c r="U14987" s="505"/>
      <c r="V14987" s="505"/>
      <c r="W14987" s="505"/>
    </row>
    <row r="14988" spans="19:23" ht="12">
      <c r="S14988" s="505"/>
      <c r="T14988" s="505"/>
      <c r="U14988" s="505"/>
      <c r="V14988" s="505"/>
      <c r="W14988" s="505"/>
    </row>
    <row r="14989" spans="19:23" ht="12">
      <c r="S14989" s="505"/>
      <c r="T14989" s="505"/>
      <c r="U14989" s="505"/>
      <c r="V14989" s="505"/>
      <c r="W14989" s="505"/>
    </row>
    <row r="14990" spans="19:23" ht="12">
      <c r="S14990" s="505"/>
      <c r="T14990" s="505"/>
      <c r="U14990" s="505"/>
      <c r="V14990" s="505"/>
      <c r="W14990" s="505"/>
    </row>
    <row r="14991" spans="19:23" ht="12">
      <c r="S14991" s="505"/>
      <c r="T14991" s="505"/>
      <c r="U14991" s="505"/>
      <c r="V14991" s="505"/>
      <c r="W14991" s="505"/>
    </row>
    <row r="14992" spans="19:23" ht="12">
      <c r="S14992" s="505"/>
      <c r="T14992" s="505"/>
      <c r="U14992" s="505"/>
      <c r="V14992" s="505"/>
      <c r="W14992" s="505"/>
    </row>
    <row r="14993" spans="19:23" ht="12">
      <c r="S14993" s="505"/>
      <c r="T14993" s="505"/>
      <c r="U14993" s="505"/>
      <c r="V14993" s="505"/>
      <c r="W14993" s="505"/>
    </row>
    <row r="14994" spans="19:23" ht="12">
      <c r="S14994" s="505"/>
      <c r="T14994" s="505"/>
      <c r="U14994" s="505"/>
      <c r="V14994" s="505"/>
      <c r="W14994" s="505"/>
    </row>
    <row r="14995" spans="19:23" ht="12">
      <c r="S14995" s="505"/>
      <c r="T14995" s="505"/>
      <c r="U14995" s="505"/>
      <c r="V14995" s="505"/>
      <c r="W14995" s="505"/>
    </row>
    <row r="14996" spans="19:23" ht="12">
      <c r="S14996" s="505"/>
      <c r="T14996" s="505"/>
      <c r="U14996" s="505"/>
      <c r="V14996" s="505"/>
      <c r="W14996" s="505"/>
    </row>
    <row r="14997" spans="19:23" ht="12">
      <c r="S14997" s="505"/>
      <c r="T14997" s="505"/>
      <c r="U14997" s="505"/>
      <c r="V14997" s="505"/>
      <c r="W14997" s="505"/>
    </row>
    <row r="14998" spans="19:23" ht="12">
      <c r="S14998" s="505"/>
      <c r="T14998" s="505"/>
      <c r="U14998" s="505"/>
      <c r="V14998" s="505"/>
      <c r="W14998" s="505"/>
    </row>
    <row r="14999" spans="19:23" ht="12">
      <c r="S14999" s="505"/>
      <c r="T14999" s="505"/>
      <c r="U14999" s="505"/>
      <c r="V14999" s="505"/>
      <c r="W14999" s="505"/>
    </row>
    <row r="15000" spans="19:23" ht="12">
      <c r="S15000" s="505"/>
      <c r="T15000" s="505"/>
      <c r="U15000" s="505"/>
      <c r="V15000" s="505"/>
      <c r="W15000" s="505"/>
    </row>
    <row r="15001" spans="19:23" ht="12">
      <c r="S15001" s="505"/>
      <c r="T15001" s="505"/>
      <c r="U15001" s="505"/>
      <c r="V15001" s="505"/>
      <c r="W15001" s="505"/>
    </row>
    <row r="15002" spans="19:23" ht="12">
      <c r="S15002" s="505"/>
      <c r="T15002" s="505"/>
      <c r="U15002" s="505"/>
      <c r="V15002" s="505"/>
      <c r="W15002" s="505"/>
    </row>
    <row r="15003" spans="19:23" ht="12">
      <c r="S15003" s="505"/>
      <c r="T15003" s="505"/>
      <c r="U15003" s="505"/>
      <c r="V15003" s="505"/>
      <c r="W15003" s="505"/>
    </row>
    <row r="15004" spans="19:23" ht="12">
      <c r="S15004" s="505"/>
      <c r="T15004" s="505"/>
      <c r="U15004" s="505"/>
      <c r="V15004" s="505"/>
      <c r="W15004" s="505"/>
    </row>
    <row r="15005" spans="19:23" ht="12">
      <c r="S15005" s="505"/>
      <c r="T15005" s="505"/>
      <c r="U15005" s="505"/>
      <c r="V15005" s="505"/>
      <c r="W15005" s="505"/>
    </row>
    <row r="15006" spans="19:23" ht="12">
      <c r="S15006" s="505"/>
      <c r="T15006" s="505"/>
      <c r="U15006" s="505"/>
      <c r="V15006" s="505"/>
      <c r="W15006" s="505"/>
    </row>
    <row r="15007" spans="19:23" ht="12">
      <c r="S15007" s="505"/>
      <c r="T15007" s="505"/>
      <c r="U15007" s="505"/>
      <c r="V15007" s="505"/>
      <c r="W15007" s="505"/>
    </row>
    <row r="15008" spans="19:23" ht="12">
      <c r="S15008" s="505"/>
      <c r="T15008" s="505"/>
      <c r="U15008" s="505"/>
      <c r="V15008" s="505"/>
      <c r="W15008" s="505"/>
    </row>
    <row r="15009" spans="19:23" ht="12">
      <c r="S15009" s="505"/>
      <c r="T15009" s="505"/>
      <c r="U15009" s="505"/>
      <c r="V15009" s="505"/>
      <c r="W15009" s="505"/>
    </row>
    <row r="15010" spans="19:23" ht="12">
      <c r="S15010" s="505"/>
      <c r="T15010" s="505"/>
      <c r="U15010" s="505"/>
      <c r="V15010" s="505"/>
      <c r="W15010" s="505"/>
    </row>
    <row r="15011" spans="19:23" ht="12">
      <c r="S15011" s="505"/>
      <c r="T15011" s="505"/>
      <c r="U15011" s="505"/>
      <c r="V15011" s="505"/>
      <c r="W15011" s="505"/>
    </row>
    <row r="15012" spans="19:23" ht="12">
      <c r="S15012" s="505"/>
      <c r="T15012" s="505"/>
      <c r="U15012" s="505"/>
      <c r="V15012" s="505"/>
      <c r="W15012" s="505"/>
    </row>
    <row r="15013" spans="19:23" ht="12">
      <c r="S15013" s="505"/>
      <c r="T15013" s="505"/>
      <c r="U15013" s="505"/>
      <c r="V15013" s="505"/>
      <c r="W15013" s="505"/>
    </row>
    <row r="15014" spans="19:23" ht="12">
      <c r="S15014" s="505"/>
      <c r="T15014" s="505"/>
      <c r="U15014" s="505"/>
      <c r="V15014" s="505"/>
      <c r="W15014" s="505"/>
    </row>
    <row r="15015" spans="19:23" ht="12">
      <c r="S15015" s="505"/>
      <c r="T15015" s="505"/>
      <c r="U15015" s="505"/>
      <c r="V15015" s="505"/>
      <c r="W15015" s="505"/>
    </row>
    <row r="15016" spans="19:23" ht="12">
      <c r="S15016" s="505"/>
      <c r="T15016" s="505"/>
      <c r="U15016" s="505"/>
      <c r="V15016" s="505"/>
      <c r="W15016" s="505"/>
    </row>
    <row r="15017" spans="19:23" ht="12">
      <c r="S15017" s="505"/>
      <c r="T15017" s="505"/>
      <c r="U15017" s="505"/>
      <c r="V15017" s="505"/>
      <c r="W15017" s="505"/>
    </row>
    <row r="15018" spans="19:23" ht="12">
      <c r="S15018" s="505"/>
      <c r="T15018" s="505"/>
      <c r="U15018" s="505"/>
      <c r="V15018" s="505"/>
      <c r="W15018" s="505"/>
    </row>
    <row r="15019" spans="19:23" ht="12">
      <c r="S15019" s="505"/>
      <c r="T15019" s="505"/>
      <c r="U15019" s="505"/>
      <c r="V15019" s="505"/>
      <c r="W15019" s="505"/>
    </row>
    <row r="15020" spans="19:23" ht="12">
      <c r="S15020" s="505"/>
      <c r="T15020" s="505"/>
      <c r="U15020" s="505"/>
      <c r="V15020" s="505"/>
      <c r="W15020" s="505"/>
    </row>
    <row r="15021" spans="19:23" ht="12">
      <c r="S15021" s="505"/>
      <c r="T15021" s="505"/>
      <c r="U15021" s="505"/>
      <c r="V15021" s="505"/>
      <c r="W15021" s="505"/>
    </row>
    <row r="15022" spans="19:23" ht="12">
      <c r="S15022" s="505"/>
      <c r="T15022" s="505"/>
      <c r="U15022" s="505"/>
      <c r="V15022" s="505"/>
      <c r="W15022" s="505"/>
    </row>
    <row r="15023" spans="19:23" ht="12">
      <c r="S15023" s="505"/>
      <c r="T15023" s="505"/>
      <c r="U15023" s="505"/>
      <c r="V15023" s="505"/>
      <c r="W15023" s="505"/>
    </row>
    <row r="15024" spans="19:23" ht="12">
      <c r="S15024" s="505"/>
      <c r="T15024" s="505"/>
      <c r="U15024" s="505"/>
      <c r="V15024" s="505"/>
      <c r="W15024" s="505"/>
    </row>
    <row r="15025" spans="19:23" ht="12">
      <c r="S15025" s="505"/>
      <c r="T15025" s="505"/>
      <c r="U15025" s="505"/>
      <c r="V15025" s="505"/>
      <c r="W15025" s="505"/>
    </row>
    <row r="15026" spans="19:23" ht="12">
      <c r="S15026" s="505"/>
      <c r="T15026" s="505"/>
      <c r="U15026" s="505"/>
      <c r="V15026" s="505"/>
      <c r="W15026" s="505"/>
    </row>
    <row r="15027" spans="19:23" ht="12">
      <c r="S15027" s="505"/>
      <c r="T15027" s="505"/>
      <c r="U15027" s="505"/>
      <c r="V15027" s="505"/>
      <c r="W15027" s="505"/>
    </row>
    <row r="15028" spans="19:23" ht="12">
      <c r="S15028" s="505"/>
      <c r="T15028" s="505"/>
      <c r="U15028" s="505"/>
      <c r="V15028" s="505"/>
      <c r="W15028" s="505"/>
    </row>
    <row r="15029" spans="19:23" ht="12">
      <c r="S15029" s="505"/>
      <c r="T15029" s="505"/>
      <c r="U15029" s="505"/>
      <c r="V15029" s="505"/>
      <c r="W15029" s="505"/>
    </row>
    <row r="15030" spans="19:23" ht="12">
      <c r="S15030" s="505"/>
      <c r="T15030" s="505"/>
      <c r="U15030" s="505"/>
      <c r="V15030" s="505"/>
      <c r="W15030" s="505"/>
    </row>
    <row r="15031" spans="19:23" ht="12">
      <c r="S15031" s="505"/>
      <c r="T15031" s="505"/>
      <c r="U15031" s="505"/>
      <c r="V15031" s="505"/>
      <c r="W15031" s="505"/>
    </row>
    <row r="15032" spans="19:23" ht="12">
      <c r="S15032" s="505"/>
      <c r="T15032" s="505"/>
      <c r="U15032" s="505"/>
      <c r="V15032" s="505"/>
      <c r="W15032" s="505"/>
    </row>
    <row r="15033" spans="19:23" ht="12">
      <c r="S15033" s="505"/>
      <c r="T15033" s="505"/>
      <c r="U15033" s="505"/>
      <c r="V15033" s="505"/>
      <c r="W15033" s="505"/>
    </row>
    <row r="15034" spans="19:23" ht="12">
      <c r="S15034" s="505"/>
      <c r="T15034" s="505"/>
      <c r="U15034" s="505"/>
      <c r="V15034" s="505"/>
      <c r="W15034" s="505"/>
    </row>
    <row r="15035" spans="19:23" ht="12">
      <c r="S15035" s="505"/>
      <c r="T15035" s="505"/>
      <c r="U15035" s="505"/>
      <c r="V15035" s="505"/>
      <c r="W15035" s="505"/>
    </row>
    <row r="15036" spans="19:23" ht="12">
      <c r="S15036" s="505"/>
      <c r="T15036" s="505"/>
      <c r="U15036" s="505"/>
      <c r="V15036" s="505"/>
      <c r="W15036" s="505"/>
    </row>
    <row r="15037" spans="19:23" ht="12">
      <c r="S15037" s="505"/>
      <c r="T15037" s="505"/>
      <c r="U15037" s="505"/>
      <c r="V15037" s="505"/>
      <c r="W15037" s="505"/>
    </row>
    <row r="15038" spans="19:23" ht="12">
      <c r="S15038" s="505"/>
      <c r="T15038" s="505"/>
      <c r="U15038" s="505"/>
      <c r="V15038" s="505"/>
      <c r="W15038" s="505"/>
    </row>
    <row r="15039" spans="19:23" ht="12">
      <c r="S15039" s="505"/>
      <c r="T15039" s="505"/>
      <c r="U15039" s="505"/>
      <c r="V15039" s="505"/>
      <c r="W15039" s="505"/>
    </row>
    <row r="15040" spans="19:23" ht="12">
      <c r="S15040" s="505"/>
      <c r="T15040" s="505"/>
      <c r="U15040" s="505"/>
      <c r="V15040" s="505"/>
      <c r="W15040" s="505"/>
    </row>
    <row r="15041" spans="19:23" ht="12">
      <c r="S15041" s="505"/>
      <c r="T15041" s="505"/>
      <c r="U15041" s="505"/>
      <c r="V15041" s="505"/>
      <c r="W15041" s="505"/>
    </row>
    <row r="15042" spans="19:23" ht="12">
      <c r="S15042" s="505"/>
      <c r="T15042" s="505"/>
      <c r="U15042" s="505"/>
      <c r="V15042" s="505"/>
      <c r="W15042" s="505"/>
    </row>
    <row r="15043" spans="19:23" ht="12">
      <c r="S15043" s="505"/>
      <c r="T15043" s="505"/>
      <c r="U15043" s="505"/>
      <c r="V15043" s="505"/>
      <c r="W15043" s="505"/>
    </row>
    <row r="15044" spans="19:23" ht="12">
      <c r="S15044" s="505"/>
      <c r="T15044" s="505"/>
      <c r="U15044" s="505"/>
      <c r="V15044" s="505"/>
      <c r="W15044" s="505"/>
    </row>
    <row r="15045" spans="19:23" ht="12">
      <c r="S15045" s="505"/>
      <c r="T15045" s="505"/>
      <c r="U15045" s="505"/>
      <c r="V15045" s="505"/>
      <c r="W15045" s="505"/>
    </row>
    <row r="15046" spans="19:23" ht="12">
      <c r="S15046" s="505"/>
      <c r="T15046" s="505"/>
      <c r="U15046" s="505"/>
      <c r="V15046" s="505"/>
      <c r="W15046" s="505"/>
    </row>
    <row r="15047" spans="19:23" ht="12">
      <c r="S15047" s="505"/>
      <c r="T15047" s="505"/>
      <c r="U15047" s="505"/>
      <c r="V15047" s="505"/>
      <c r="W15047" s="505"/>
    </row>
    <row r="15048" spans="19:23" ht="12">
      <c r="S15048" s="505"/>
      <c r="T15048" s="505"/>
      <c r="U15048" s="505"/>
      <c r="V15048" s="505"/>
      <c r="W15048" s="505"/>
    </row>
    <row r="15049" spans="19:23" ht="12">
      <c r="S15049" s="505"/>
      <c r="T15049" s="505"/>
      <c r="U15049" s="505"/>
      <c r="V15049" s="505"/>
      <c r="W15049" s="505"/>
    </row>
    <row r="15050" spans="19:23" ht="12">
      <c r="S15050" s="505"/>
      <c r="T15050" s="505"/>
      <c r="U15050" s="505"/>
      <c r="V15050" s="505"/>
      <c r="W15050" s="505"/>
    </row>
    <row r="15051" spans="19:23" ht="12">
      <c r="S15051" s="505"/>
      <c r="T15051" s="505"/>
      <c r="U15051" s="505"/>
      <c r="V15051" s="505"/>
      <c r="W15051" s="505"/>
    </row>
    <row r="15052" spans="19:23" ht="12">
      <c r="S15052" s="505"/>
      <c r="T15052" s="505"/>
      <c r="U15052" s="505"/>
      <c r="V15052" s="505"/>
      <c r="W15052" s="505"/>
    </row>
    <row r="15053" spans="19:23" ht="12">
      <c r="S15053" s="505"/>
      <c r="T15053" s="505"/>
      <c r="U15053" s="505"/>
      <c r="V15053" s="505"/>
      <c r="W15053" s="505"/>
    </row>
    <row r="15054" spans="19:23" ht="12">
      <c r="S15054" s="505"/>
      <c r="T15054" s="505"/>
      <c r="U15054" s="505"/>
      <c r="V15054" s="505"/>
      <c r="W15054" s="505"/>
    </row>
    <row r="15055" spans="19:23" ht="12">
      <c r="S15055" s="505"/>
      <c r="T15055" s="505"/>
      <c r="U15055" s="505"/>
      <c r="V15055" s="505"/>
      <c r="W15055" s="505"/>
    </row>
    <row r="15056" spans="19:23" ht="12">
      <c r="S15056" s="505"/>
      <c r="T15056" s="505"/>
      <c r="U15056" s="505"/>
      <c r="V15056" s="505"/>
      <c r="W15056" s="505"/>
    </row>
    <row r="15057" spans="19:23" ht="12">
      <c r="S15057" s="505"/>
      <c r="T15057" s="505"/>
      <c r="U15057" s="505"/>
      <c r="V15057" s="505"/>
      <c r="W15057" s="505"/>
    </row>
    <row r="15058" spans="19:23" ht="12">
      <c r="S15058" s="505"/>
      <c r="T15058" s="505"/>
      <c r="U15058" s="505"/>
      <c r="V15058" s="505"/>
      <c r="W15058" s="505"/>
    </row>
    <row r="15059" spans="19:23" ht="12">
      <c r="S15059" s="505"/>
      <c r="T15059" s="505"/>
      <c r="U15059" s="505"/>
      <c r="V15059" s="505"/>
      <c r="W15059" s="505"/>
    </row>
    <row r="15060" spans="19:23" ht="12">
      <c r="S15060" s="505"/>
      <c r="T15060" s="505"/>
      <c r="U15060" s="505"/>
      <c r="V15060" s="505"/>
      <c r="W15060" s="505"/>
    </row>
    <row r="15061" spans="19:23" ht="12">
      <c r="S15061" s="505"/>
      <c r="T15061" s="505"/>
      <c r="U15061" s="505"/>
      <c r="V15061" s="505"/>
      <c r="W15061" s="505"/>
    </row>
    <row r="15062" spans="19:23" ht="12">
      <c r="S15062" s="505"/>
      <c r="T15062" s="505"/>
      <c r="U15062" s="505"/>
      <c r="V15062" s="505"/>
      <c r="W15062" s="505"/>
    </row>
    <row r="15063" spans="19:23" ht="12">
      <c r="S15063" s="505"/>
      <c r="T15063" s="505"/>
      <c r="U15063" s="505"/>
      <c r="V15063" s="505"/>
      <c r="W15063" s="505"/>
    </row>
    <row r="15064" spans="19:23" ht="12">
      <c r="S15064" s="505"/>
      <c r="T15064" s="505"/>
      <c r="U15064" s="505"/>
      <c r="V15064" s="505"/>
      <c r="W15064" s="505"/>
    </row>
    <row r="15065" spans="19:23" ht="12">
      <c r="S15065" s="505"/>
      <c r="T15065" s="505"/>
      <c r="U15065" s="505"/>
      <c r="V15065" s="505"/>
      <c r="W15065" s="505"/>
    </row>
    <row r="15066" spans="19:23" ht="12">
      <c r="S15066" s="505"/>
      <c r="T15066" s="505"/>
      <c r="U15066" s="505"/>
      <c r="V15066" s="505"/>
      <c r="W15066" s="505"/>
    </row>
    <row r="15067" spans="19:23" ht="12">
      <c r="S15067" s="505"/>
      <c r="T15067" s="505"/>
      <c r="U15067" s="505"/>
      <c r="V15067" s="505"/>
      <c r="W15067" s="505"/>
    </row>
    <row r="15068" spans="19:23" ht="12">
      <c r="S15068" s="505"/>
      <c r="T15068" s="505"/>
      <c r="U15068" s="505"/>
      <c r="V15068" s="505"/>
      <c r="W15068" s="505"/>
    </row>
    <row r="15069" spans="19:23" ht="12">
      <c r="S15069" s="505"/>
      <c r="T15069" s="505"/>
      <c r="U15069" s="505"/>
      <c r="V15069" s="505"/>
      <c r="W15069" s="505"/>
    </row>
    <row r="15070" spans="19:23" ht="12">
      <c r="S15070" s="505"/>
      <c r="T15070" s="505"/>
      <c r="U15070" s="505"/>
      <c r="V15070" s="505"/>
      <c r="W15070" s="505"/>
    </row>
    <row r="15071" spans="19:23" ht="12">
      <c r="S15071" s="505"/>
      <c r="T15071" s="505"/>
      <c r="U15071" s="505"/>
      <c r="V15071" s="505"/>
      <c r="W15071" s="505"/>
    </row>
    <row r="15072" spans="19:23" ht="12">
      <c r="S15072" s="505"/>
      <c r="T15072" s="505"/>
      <c r="U15072" s="505"/>
      <c r="V15072" s="505"/>
      <c r="W15072" s="505"/>
    </row>
    <row r="15073" spans="19:23" ht="12">
      <c r="S15073" s="505"/>
      <c r="T15073" s="505"/>
      <c r="U15073" s="505"/>
      <c r="V15073" s="505"/>
      <c r="W15073" s="505"/>
    </row>
    <row r="15074" spans="19:23" ht="12">
      <c r="S15074" s="505"/>
      <c r="T15074" s="505"/>
      <c r="U15074" s="505"/>
      <c r="V15074" s="505"/>
      <c r="W15074" s="505"/>
    </row>
    <row r="15075" spans="19:23" ht="12">
      <c r="S15075" s="505"/>
      <c r="T15075" s="505"/>
      <c r="U15075" s="505"/>
      <c r="V15075" s="505"/>
      <c r="W15075" s="505"/>
    </row>
    <row r="15076" spans="19:23" ht="12">
      <c r="S15076" s="505"/>
      <c r="T15076" s="505"/>
      <c r="U15076" s="505"/>
      <c r="V15076" s="505"/>
      <c r="W15076" s="505"/>
    </row>
    <row r="15077" spans="19:23" ht="12">
      <c r="S15077" s="505"/>
      <c r="T15077" s="505"/>
      <c r="U15077" s="505"/>
      <c r="V15077" s="505"/>
      <c r="W15077" s="505"/>
    </row>
    <row r="15078" spans="19:23" ht="12">
      <c r="S15078" s="505"/>
      <c r="T15078" s="505"/>
      <c r="U15078" s="505"/>
      <c r="V15078" s="505"/>
      <c r="W15078" s="505"/>
    </row>
    <row r="15079" spans="19:23" ht="12">
      <c r="S15079" s="505"/>
      <c r="T15079" s="505"/>
      <c r="U15079" s="505"/>
      <c r="V15079" s="505"/>
      <c r="W15079" s="505"/>
    </row>
    <row r="15080" spans="19:23" ht="12">
      <c r="S15080" s="505"/>
      <c r="T15080" s="505"/>
      <c r="U15080" s="505"/>
      <c r="V15080" s="505"/>
      <c r="W15080" s="505"/>
    </row>
    <row r="15081" spans="19:23" ht="12">
      <c r="S15081" s="505"/>
      <c r="T15081" s="505"/>
      <c r="U15081" s="505"/>
      <c r="V15081" s="505"/>
      <c r="W15081" s="505"/>
    </row>
    <row r="15082" spans="19:23" ht="12">
      <c r="S15082" s="505"/>
      <c r="T15082" s="505"/>
      <c r="U15082" s="505"/>
      <c r="V15082" s="505"/>
      <c r="W15082" s="505"/>
    </row>
    <row r="15083" spans="19:23" ht="12">
      <c r="S15083" s="505"/>
      <c r="T15083" s="505"/>
      <c r="U15083" s="505"/>
      <c r="V15083" s="505"/>
      <c r="W15083" s="505"/>
    </row>
    <row r="15084" spans="19:23" ht="12">
      <c r="S15084" s="505"/>
      <c r="T15084" s="505"/>
      <c r="U15084" s="505"/>
      <c r="V15084" s="505"/>
      <c r="W15084" s="505"/>
    </row>
    <row r="15085" spans="19:23" ht="12">
      <c r="S15085" s="505"/>
      <c r="T15085" s="505"/>
      <c r="U15085" s="505"/>
      <c r="V15085" s="505"/>
      <c r="W15085" s="505"/>
    </row>
    <row r="15086" spans="19:23" ht="12">
      <c r="S15086" s="505"/>
      <c r="T15086" s="505"/>
      <c r="U15086" s="505"/>
      <c r="V15086" s="505"/>
      <c r="W15086" s="505"/>
    </row>
    <row r="15087" spans="19:23" ht="12">
      <c r="S15087" s="505"/>
      <c r="T15087" s="505"/>
      <c r="U15087" s="505"/>
      <c r="V15087" s="505"/>
      <c r="W15087" s="505"/>
    </row>
    <row r="15088" spans="19:23" ht="12">
      <c r="S15088" s="505"/>
      <c r="T15088" s="505"/>
      <c r="U15088" s="505"/>
      <c r="V15088" s="505"/>
      <c r="W15088" s="505"/>
    </row>
    <row r="15089" spans="19:23" ht="12">
      <c r="S15089" s="505"/>
      <c r="T15089" s="505"/>
      <c r="U15089" s="505"/>
      <c r="V15089" s="505"/>
      <c r="W15089" s="505"/>
    </row>
    <row r="15090" spans="19:23" ht="12">
      <c r="S15090" s="505"/>
      <c r="T15090" s="505"/>
      <c r="U15090" s="505"/>
      <c r="V15090" s="505"/>
      <c r="W15090" s="505"/>
    </row>
    <row r="15091" spans="19:23" ht="12">
      <c r="S15091" s="505"/>
      <c r="T15091" s="505"/>
      <c r="U15091" s="505"/>
      <c r="V15091" s="505"/>
      <c r="W15091" s="505"/>
    </row>
    <row r="15092" spans="19:23" ht="12">
      <c r="S15092" s="505"/>
      <c r="T15092" s="505"/>
      <c r="U15092" s="505"/>
      <c r="V15092" s="505"/>
      <c r="W15092" s="505"/>
    </row>
    <row r="15093" spans="19:23" ht="12">
      <c r="S15093" s="505"/>
      <c r="T15093" s="505"/>
      <c r="U15093" s="505"/>
      <c r="V15093" s="505"/>
      <c r="W15093" s="505"/>
    </row>
    <row r="15094" spans="19:23" ht="12">
      <c r="S15094" s="505"/>
      <c r="T15094" s="505"/>
      <c r="U15094" s="505"/>
      <c r="V15094" s="505"/>
      <c r="W15094" s="505"/>
    </row>
    <row r="15095" spans="19:23" ht="12">
      <c r="S15095" s="505"/>
      <c r="T15095" s="505"/>
      <c r="U15095" s="505"/>
      <c r="V15095" s="505"/>
      <c r="W15095" s="505"/>
    </row>
    <row r="15096" spans="19:23" ht="12">
      <c r="S15096" s="505"/>
      <c r="T15096" s="505"/>
      <c r="U15096" s="505"/>
      <c r="V15096" s="505"/>
      <c r="W15096" s="505"/>
    </row>
    <row r="15097" spans="19:23" ht="12">
      <c r="S15097" s="505"/>
      <c r="T15097" s="505"/>
      <c r="U15097" s="505"/>
      <c r="V15097" s="505"/>
      <c r="W15097" s="505"/>
    </row>
    <row r="15098" spans="19:23" ht="12">
      <c r="S15098" s="505"/>
      <c r="T15098" s="505"/>
      <c r="U15098" s="505"/>
      <c r="V15098" s="505"/>
      <c r="W15098" s="505"/>
    </row>
    <row r="15099" spans="19:23" ht="12">
      <c r="S15099" s="505"/>
      <c r="T15099" s="505"/>
      <c r="U15099" s="505"/>
      <c r="V15099" s="505"/>
      <c r="W15099" s="505"/>
    </row>
    <row r="15100" spans="19:23" ht="12">
      <c r="S15100" s="505"/>
      <c r="T15100" s="505"/>
      <c r="U15100" s="505"/>
      <c r="V15100" s="505"/>
      <c r="W15100" s="505"/>
    </row>
    <row r="15101" spans="19:23" ht="12">
      <c r="S15101" s="505"/>
      <c r="T15101" s="505"/>
      <c r="U15101" s="505"/>
      <c r="V15101" s="505"/>
      <c r="W15101" s="505"/>
    </row>
    <row r="15102" spans="19:23" ht="12">
      <c r="S15102" s="505"/>
      <c r="T15102" s="505"/>
      <c r="U15102" s="505"/>
      <c r="V15102" s="505"/>
      <c r="W15102" s="505"/>
    </row>
    <row r="15103" spans="19:23" ht="12">
      <c r="S15103" s="505"/>
      <c r="T15103" s="505"/>
      <c r="U15103" s="505"/>
      <c r="V15103" s="505"/>
      <c r="W15103" s="505"/>
    </row>
    <row r="15104" spans="19:23" ht="12">
      <c r="S15104" s="505"/>
      <c r="T15104" s="505"/>
      <c r="U15104" s="505"/>
      <c r="V15104" s="505"/>
      <c r="W15104" s="505"/>
    </row>
    <row r="15105" spans="19:23" ht="12">
      <c r="S15105" s="505"/>
      <c r="T15105" s="505"/>
      <c r="U15105" s="505"/>
      <c r="V15105" s="505"/>
      <c r="W15105" s="505"/>
    </row>
    <row r="15106" spans="19:23" ht="12">
      <c r="S15106" s="505"/>
      <c r="T15106" s="505"/>
      <c r="U15106" s="505"/>
      <c r="V15106" s="505"/>
      <c r="W15106" s="505"/>
    </row>
    <row r="15107" spans="19:23" ht="12">
      <c r="S15107" s="505"/>
      <c r="T15107" s="505"/>
      <c r="U15107" s="505"/>
      <c r="V15107" s="505"/>
      <c r="W15107" s="505"/>
    </row>
    <row r="15108" spans="19:23" ht="12">
      <c r="S15108" s="505"/>
      <c r="T15108" s="505"/>
      <c r="U15108" s="505"/>
      <c r="V15108" s="505"/>
      <c r="W15108" s="505"/>
    </row>
    <row r="15109" spans="19:23" ht="12">
      <c r="S15109" s="505"/>
      <c r="T15109" s="505"/>
      <c r="U15109" s="505"/>
      <c r="V15109" s="505"/>
      <c r="W15109" s="505"/>
    </row>
    <row r="15110" spans="19:23" ht="12">
      <c r="S15110" s="505"/>
      <c r="T15110" s="505"/>
      <c r="U15110" s="505"/>
      <c r="V15110" s="505"/>
      <c r="W15110" s="505"/>
    </row>
    <row r="15111" spans="19:23" ht="12">
      <c r="S15111" s="505"/>
      <c r="T15111" s="505"/>
      <c r="U15111" s="505"/>
      <c r="V15111" s="505"/>
      <c r="W15111" s="505"/>
    </row>
    <row r="15112" spans="19:23" ht="12">
      <c r="S15112" s="505"/>
      <c r="T15112" s="505"/>
      <c r="U15112" s="505"/>
      <c r="V15112" s="505"/>
      <c r="W15112" s="505"/>
    </row>
    <row r="15113" spans="19:23" ht="12">
      <c r="S15113" s="505"/>
      <c r="T15113" s="505"/>
      <c r="U15113" s="505"/>
      <c r="V15113" s="505"/>
      <c r="W15113" s="505"/>
    </row>
    <row r="15114" spans="19:23" ht="12">
      <c r="S15114" s="505"/>
      <c r="T15114" s="505"/>
      <c r="U15114" s="505"/>
      <c r="V15114" s="505"/>
      <c r="W15114" s="505"/>
    </row>
    <row r="15115" spans="19:23" ht="12">
      <c r="S15115" s="505"/>
      <c r="T15115" s="505"/>
      <c r="U15115" s="505"/>
      <c r="V15115" s="505"/>
      <c r="W15115" s="505"/>
    </row>
    <row r="15116" spans="19:23" ht="12">
      <c r="S15116" s="505"/>
      <c r="T15116" s="505"/>
      <c r="U15116" s="505"/>
      <c r="V15116" s="505"/>
      <c r="W15116" s="505"/>
    </row>
    <row r="15117" spans="19:23" ht="12">
      <c r="S15117" s="505"/>
      <c r="T15117" s="505"/>
      <c r="U15117" s="505"/>
      <c r="V15117" s="505"/>
      <c r="W15117" s="505"/>
    </row>
    <row r="15118" spans="19:23" ht="12">
      <c r="S15118" s="505"/>
      <c r="T15118" s="505"/>
      <c r="U15118" s="505"/>
      <c r="V15118" s="505"/>
      <c r="W15118" s="505"/>
    </row>
    <row r="15119" spans="19:23" ht="12">
      <c r="S15119" s="505"/>
      <c r="T15119" s="505"/>
      <c r="U15119" s="505"/>
      <c r="V15119" s="505"/>
      <c r="W15119" s="505"/>
    </row>
    <row r="15120" spans="19:23" ht="12">
      <c r="S15120" s="505"/>
      <c r="T15120" s="505"/>
      <c r="U15120" s="505"/>
      <c r="V15120" s="505"/>
      <c r="W15120" s="505"/>
    </row>
    <row r="15121" spans="19:23" ht="12">
      <c r="S15121" s="505"/>
      <c r="T15121" s="505"/>
      <c r="U15121" s="505"/>
      <c r="V15121" s="505"/>
      <c r="W15121" s="505"/>
    </row>
    <row r="15122" spans="19:23" ht="12">
      <c r="S15122" s="505"/>
      <c r="T15122" s="505"/>
      <c r="U15122" s="505"/>
      <c r="V15122" s="505"/>
      <c r="W15122" s="505"/>
    </row>
    <row r="15123" spans="19:23" ht="12">
      <c r="S15123" s="505"/>
      <c r="T15123" s="505"/>
      <c r="U15123" s="505"/>
      <c r="V15123" s="505"/>
      <c r="W15123" s="505"/>
    </row>
    <row r="15124" spans="19:23" ht="12">
      <c r="S15124" s="505"/>
      <c r="T15124" s="505"/>
      <c r="U15124" s="505"/>
      <c r="V15124" s="505"/>
      <c r="W15124" s="505"/>
    </row>
    <row r="15125" spans="19:23" ht="12">
      <c r="S15125" s="505"/>
      <c r="T15125" s="505"/>
      <c r="U15125" s="505"/>
      <c r="V15125" s="505"/>
      <c r="W15125" s="505"/>
    </row>
    <row r="15126" spans="19:23" ht="12">
      <c r="S15126" s="505"/>
      <c r="T15126" s="505"/>
      <c r="U15126" s="505"/>
      <c r="V15126" s="505"/>
      <c r="W15126" s="505"/>
    </row>
    <row r="15127" spans="19:23" ht="12">
      <c r="S15127" s="505"/>
      <c r="T15127" s="505"/>
      <c r="U15127" s="505"/>
      <c r="V15127" s="505"/>
      <c r="W15127" s="505"/>
    </row>
    <row r="15128" spans="19:23" ht="12">
      <c r="S15128" s="505"/>
      <c r="T15128" s="505"/>
      <c r="U15128" s="505"/>
      <c r="V15128" s="505"/>
      <c r="W15128" s="505"/>
    </row>
    <row r="15129" spans="19:23" ht="12">
      <c r="S15129" s="505"/>
      <c r="T15129" s="505"/>
      <c r="U15129" s="505"/>
      <c r="V15129" s="505"/>
      <c r="W15129" s="505"/>
    </row>
    <row r="15130" spans="19:23" ht="12">
      <c r="S15130" s="505"/>
      <c r="T15130" s="505"/>
      <c r="U15130" s="505"/>
      <c r="V15130" s="505"/>
      <c r="W15130" s="505"/>
    </row>
    <row r="15131" spans="19:23" ht="12">
      <c r="S15131" s="505"/>
      <c r="T15131" s="505"/>
      <c r="U15131" s="505"/>
      <c r="V15131" s="505"/>
      <c r="W15131" s="505"/>
    </row>
    <row r="15132" spans="19:23" ht="12">
      <c r="S15132" s="505"/>
      <c r="T15132" s="505"/>
      <c r="U15132" s="505"/>
      <c r="V15132" s="505"/>
      <c r="W15132" s="505"/>
    </row>
    <row r="15133" spans="19:23" ht="12">
      <c r="S15133" s="505"/>
      <c r="T15133" s="505"/>
      <c r="U15133" s="505"/>
      <c r="V15133" s="505"/>
      <c r="W15133" s="505"/>
    </row>
    <row r="15134" spans="19:23" ht="12">
      <c r="S15134" s="505"/>
      <c r="T15134" s="505"/>
      <c r="U15134" s="505"/>
      <c r="V15134" s="505"/>
      <c r="W15134" s="505"/>
    </row>
    <row r="15135" spans="19:23" ht="12">
      <c r="S15135" s="505"/>
      <c r="T15135" s="505"/>
      <c r="U15135" s="505"/>
      <c r="V15135" s="505"/>
      <c r="W15135" s="505"/>
    </row>
    <row r="15136" spans="19:23" ht="12">
      <c r="S15136" s="505"/>
      <c r="T15136" s="505"/>
      <c r="U15136" s="505"/>
      <c r="V15136" s="505"/>
      <c r="W15136" s="505"/>
    </row>
    <row r="15137" spans="19:23" ht="12">
      <c r="S15137" s="505"/>
      <c r="T15137" s="505"/>
      <c r="U15137" s="505"/>
      <c r="V15137" s="505"/>
      <c r="W15137" s="505"/>
    </row>
    <row r="15138" spans="19:23" ht="12">
      <c r="S15138" s="505"/>
      <c r="T15138" s="505"/>
      <c r="U15138" s="505"/>
      <c r="V15138" s="505"/>
      <c r="W15138" s="505"/>
    </row>
    <row r="15139" spans="19:23" ht="12">
      <c r="S15139" s="505"/>
      <c r="T15139" s="505"/>
      <c r="U15139" s="505"/>
      <c r="V15139" s="505"/>
      <c r="W15139" s="505"/>
    </row>
    <row r="15140" spans="19:23" ht="12">
      <c r="S15140" s="505"/>
      <c r="T15140" s="505"/>
      <c r="U15140" s="505"/>
      <c r="V15140" s="505"/>
      <c r="W15140" s="505"/>
    </row>
    <row r="15141" spans="19:23" ht="12">
      <c r="S15141" s="505"/>
      <c r="T15141" s="505"/>
      <c r="U15141" s="505"/>
      <c r="V15141" s="505"/>
      <c r="W15141" s="505"/>
    </row>
    <row r="15142" spans="19:23" ht="12">
      <c r="S15142" s="505"/>
      <c r="T15142" s="505"/>
      <c r="U15142" s="505"/>
      <c r="V15142" s="505"/>
      <c r="W15142" s="505"/>
    </row>
    <row r="15143" spans="19:23" ht="12">
      <c r="S15143" s="505"/>
      <c r="T15143" s="505"/>
      <c r="U15143" s="505"/>
      <c r="V15143" s="505"/>
      <c r="W15143" s="505"/>
    </row>
    <row r="15144" spans="19:23" ht="12">
      <c r="S15144" s="505"/>
      <c r="T15144" s="505"/>
      <c r="U15144" s="505"/>
      <c r="V15144" s="505"/>
      <c r="W15144" s="505"/>
    </row>
    <row r="15145" spans="19:23" ht="12">
      <c r="S15145" s="505"/>
      <c r="T15145" s="505"/>
      <c r="U15145" s="505"/>
      <c r="V15145" s="505"/>
      <c r="W15145" s="505"/>
    </row>
    <row r="15146" spans="19:23" ht="12">
      <c r="S15146" s="505"/>
      <c r="T15146" s="505"/>
      <c r="U15146" s="505"/>
      <c r="V15146" s="505"/>
      <c r="W15146" s="505"/>
    </row>
    <row r="15147" spans="19:23" ht="12">
      <c r="S15147" s="505"/>
      <c r="T15147" s="505"/>
      <c r="U15147" s="505"/>
      <c r="V15147" s="505"/>
      <c r="W15147" s="505"/>
    </row>
    <row r="15148" spans="19:23" ht="12">
      <c r="S15148" s="505"/>
      <c r="T15148" s="505"/>
      <c r="U15148" s="505"/>
      <c r="V15148" s="505"/>
      <c r="W15148" s="505"/>
    </row>
    <row r="15149" spans="19:23" ht="12">
      <c r="S15149" s="505"/>
      <c r="T15149" s="505"/>
      <c r="U15149" s="505"/>
      <c r="V15149" s="505"/>
      <c r="W15149" s="505"/>
    </row>
    <row r="15150" spans="19:23" ht="12">
      <c r="S15150" s="505"/>
      <c r="T15150" s="505"/>
      <c r="U15150" s="505"/>
      <c r="V15150" s="505"/>
      <c r="W15150" s="505"/>
    </row>
    <row r="15151" spans="19:23" ht="12">
      <c r="S15151" s="505"/>
      <c r="T15151" s="505"/>
      <c r="U15151" s="505"/>
      <c r="V15151" s="505"/>
      <c r="W15151" s="505"/>
    </row>
    <row r="15152" spans="19:23" ht="12">
      <c r="S15152" s="505"/>
      <c r="T15152" s="505"/>
      <c r="U15152" s="505"/>
      <c r="V15152" s="505"/>
      <c r="W15152" s="505"/>
    </row>
    <row r="15153" spans="19:23" ht="12">
      <c r="S15153" s="505"/>
      <c r="T15153" s="505"/>
      <c r="U15153" s="505"/>
      <c r="V15153" s="505"/>
      <c r="W15153" s="505"/>
    </row>
    <row r="15154" spans="19:23" ht="12">
      <c r="S15154" s="505"/>
      <c r="T15154" s="505"/>
      <c r="U15154" s="505"/>
      <c r="V15154" s="505"/>
      <c r="W15154" s="505"/>
    </row>
    <row r="15155" spans="19:23" ht="12">
      <c r="S15155" s="505"/>
      <c r="T15155" s="505"/>
      <c r="U15155" s="505"/>
      <c r="V15155" s="505"/>
      <c r="W15155" s="505"/>
    </row>
    <row r="15156" spans="19:23" ht="12">
      <c r="S15156" s="505"/>
      <c r="T15156" s="505"/>
      <c r="U15156" s="505"/>
      <c r="V15156" s="505"/>
      <c r="W15156" s="505"/>
    </row>
    <row r="15157" spans="19:23" ht="12">
      <c r="S15157" s="505"/>
      <c r="T15157" s="505"/>
      <c r="U15157" s="505"/>
      <c r="V15157" s="505"/>
      <c r="W15157" s="505"/>
    </row>
    <row r="15158" spans="19:23" ht="12">
      <c r="S15158" s="505"/>
      <c r="T15158" s="505"/>
      <c r="U15158" s="505"/>
      <c r="V15158" s="505"/>
      <c r="W15158" s="505"/>
    </row>
    <row r="15159" spans="19:23" ht="12">
      <c r="S15159" s="505"/>
      <c r="T15159" s="505"/>
      <c r="U15159" s="505"/>
      <c r="V15159" s="505"/>
      <c r="W15159" s="505"/>
    </row>
    <row r="15160" spans="19:23" ht="12">
      <c r="S15160" s="505"/>
      <c r="T15160" s="505"/>
      <c r="U15160" s="505"/>
      <c r="V15160" s="505"/>
      <c r="W15160" s="505"/>
    </row>
    <row r="15161" spans="19:23" ht="12">
      <c r="S15161" s="505"/>
      <c r="T15161" s="505"/>
      <c r="U15161" s="505"/>
      <c r="V15161" s="505"/>
      <c r="W15161" s="505"/>
    </row>
    <row r="15162" spans="19:23" ht="12">
      <c r="S15162" s="505"/>
      <c r="T15162" s="505"/>
      <c r="U15162" s="505"/>
      <c r="V15162" s="505"/>
      <c r="W15162" s="505"/>
    </row>
    <row r="15163" spans="19:23" ht="12">
      <c r="S15163" s="505"/>
      <c r="T15163" s="505"/>
      <c r="U15163" s="505"/>
      <c r="V15163" s="505"/>
      <c r="W15163" s="505"/>
    </row>
    <row r="15164" spans="19:23" ht="12">
      <c r="S15164" s="505"/>
      <c r="T15164" s="505"/>
      <c r="U15164" s="505"/>
      <c r="V15164" s="505"/>
      <c r="W15164" s="505"/>
    </row>
    <row r="15165" spans="19:23" ht="12">
      <c r="S15165" s="505"/>
      <c r="T15165" s="505"/>
      <c r="U15165" s="505"/>
      <c r="V15165" s="505"/>
      <c r="W15165" s="505"/>
    </row>
    <row r="15166" spans="19:23" ht="12">
      <c r="S15166" s="505"/>
      <c r="T15166" s="505"/>
      <c r="U15166" s="505"/>
      <c r="V15166" s="505"/>
      <c r="W15166" s="505"/>
    </row>
    <row r="15167" spans="19:23" ht="12">
      <c r="S15167" s="505"/>
      <c r="T15167" s="505"/>
      <c r="U15167" s="505"/>
      <c r="V15167" s="505"/>
      <c r="W15167" s="505"/>
    </row>
    <row r="15168" spans="19:23" ht="12">
      <c r="S15168" s="505"/>
      <c r="T15168" s="505"/>
      <c r="U15168" s="505"/>
      <c r="V15168" s="505"/>
      <c r="W15168" s="505"/>
    </row>
    <row r="15169" spans="19:23" ht="12">
      <c r="S15169" s="505"/>
      <c r="T15169" s="505"/>
      <c r="U15169" s="505"/>
      <c r="V15169" s="505"/>
      <c r="W15169" s="505"/>
    </row>
    <row r="15170" spans="19:23" ht="12">
      <c r="S15170" s="505"/>
      <c r="T15170" s="505"/>
      <c r="U15170" s="505"/>
      <c r="V15170" s="505"/>
      <c r="W15170" s="505"/>
    </row>
    <row r="15171" spans="19:23" ht="12">
      <c r="S15171" s="505"/>
      <c r="T15171" s="505"/>
      <c r="U15171" s="505"/>
      <c r="V15171" s="505"/>
      <c r="W15171" s="505"/>
    </row>
    <row r="15172" spans="19:23" ht="12">
      <c r="S15172" s="505"/>
      <c r="T15172" s="505"/>
      <c r="U15172" s="505"/>
      <c r="V15172" s="505"/>
      <c r="W15172" s="505"/>
    </row>
    <row r="15173" spans="19:23" ht="12">
      <c r="S15173" s="505"/>
      <c r="T15173" s="505"/>
      <c r="U15173" s="505"/>
      <c r="V15173" s="505"/>
      <c r="W15173" s="505"/>
    </row>
    <row r="15174" spans="19:23" ht="12">
      <c r="S15174" s="505"/>
      <c r="T15174" s="505"/>
      <c r="U15174" s="505"/>
      <c r="V15174" s="505"/>
      <c r="W15174" s="505"/>
    </row>
    <row r="15175" spans="19:23" ht="12">
      <c r="S15175" s="505"/>
      <c r="T15175" s="505"/>
      <c r="U15175" s="505"/>
      <c r="V15175" s="505"/>
      <c r="W15175" s="505"/>
    </row>
    <row r="15176" spans="19:23" ht="12">
      <c r="S15176" s="505"/>
      <c r="T15176" s="505"/>
      <c r="U15176" s="505"/>
      <c r="V15176" s="505"/>
      <c r="W15176" s="505"/>
    </row>
    <row r="15177" spans="19:23" ht="12">
      <c r="S15177" s="505"/>
      <c r="T15177" s="505"/>
      <c r="U15177" s="505"/>
      <c r="V15177" s="505"/>
      <c r="W15177" s="505"/>
    </row>
    <row r="15178" spans="19:23" ht="12">
      <c r="S15178" s="505"/>
      <c r="T15178" s="505"/>
      <c r="U15178" s="505"/>
      <c r="V15178" s="505"/>
      <c r="W15178" s="505"/>
    </row>
    <row r="15179" spans="19:23" ht="12">
      <c r="S15179" s="505"/>
      <c r="T15179" s="505"/>
      <c r="U15179" s="505"/>
      <c r="V15179" s="505"/>
      <c r="W15179" s="505"/>
    </row>
    <row r="15180" spans="19:23" ht="12">
      <c r="S15180" s="505"/>
      <c r="T15180" s="505"/>
      <c r="U15180" s="505"/>
      <c r="V15180" s="505"/>
      <c r="W15180" s="505"/>
    </row>
    <row r="15181" spans="19:23" ht="12">
      <c r="S15181" s="505"/>
      <c r="T15181" s="505"/>
      <c r="U15181" s="505"/>
      <c r="V15181" s="505"/>
      <c r="W15181" s="505"/>
    </row>
    <row r="15182" spans="19:23" ht="12">
      <c r="S15182" s="505"/>
      <c r="T15182" s="505"/>
      <c r="U15182" s="505"/>
      <c r="V15182" s="505"/>
      <c r="W15182" s="505"/>
    </row>
    <row r="15183" spans="19:23" ht="12">
      <c r="S15183" s="505"/>
      <c r="T15183" s="505"/>
      <c r="U15183" s="505"/>
      <c r="V15183" s="505"/>
      <c r="W15183" s="505"/>
    </row>
    <row r="15184" spans="19:23" ht="12">
      <c r="S15184" s="505"/>
      <c r="T15184" s="505"/>
      <c r="U15184" s="505"/>
      <c r="V15184" s="505"/>
      <c r="W15184" s="505"/>
    </row>
    <row r="15185" spans="19:23" ht="12">
      <c r="S15185" s="505"/>
      <c r="T15185" s="505"/>
      <c r="U15185" s="505"/>
      <c r="V15185" s="505"/>
      <c r="W15185" s="505"/>
    </row>
    <row r="15186" spans="19:23" ht="12">
      <c r="S15186" s="505"/>
      <c r="T15186" s="505"/>
      <c r="U15186" s="505"/>
      <c r="V15186" s="505"/>
      <c r="W15186" s="505"/>
    </row>
    <row r="15187" spans="19:23" ht="12">
      <c r="S15187" s="505"/>
      <c r="T15187" s="505"/>
      <c r="U15187" s="505"/>
      <c r="V15187" s="505"/>
      <c r="W15187" s="505"/>
    </row>
    <row r="15188" spans="19:23" ht="12">
      <c r="S15188" s="505"/>
      <c r="T15188" s="505"/>
      <c r="U15188" s="505"/>
      <c r="V15188" s="505"/>
      <c r="W15188" s="505"/>
    </row>
    <row r="15189" spans="19:23" ht="12">
      <c r="S15189" s="505"/>
      <c r="T15189" s="505"/>
      <c r="U15189" s="505"/>
      <c r="V15189" s="505"/>
      <c r="W15189" s="505"/>
    </row>
    <row r="15190" spans="19:23" ht="12">
      <c r="S15190" s="505"/>
      <c r="T15190" s="505"/>
      <c r="U15190" s="505"/>
      <c r="V15190" s="505"/>
      <c r="W15190" s="505"/>
    </row>
    <row r="15191" spans="19:23" ht="12">
      <c r="S15191" s="505"/>
      <c r="T15191" s="505"/>
      <c r="U15191" s="505"/>
      <c r="V15191" s="505"/>
      <c r="W15191" s="505"/>
    </row>
    <row r="15192" spans="19:23" ht="12">
      <c r="S15192" s="505"/>
      <c r="T15192" s="505"/>
      <c r="U15192" s="505"/>
      <c r="V15192" s="505"/>
      <c r="W15192" s="505"/>
    </row>
    <row r="15193" spans="19:23" ht="12">
      <c r="S15193" s="505"/>
      <c r="T15193" s="505"/>
      <c r="U15193" s="505"/>
      <c r="V15193" s="505"/>
      <c r="W15193" s="505"/>
    </row>
    <row r="15194" spans="19:23" ht="12">
      <c r="S15194" s="505"/>
      <c r="T15194" s="505"/>
      <c r="U15194" s="505"/>
      <c r="V15194" s="505"/>
      <c r="W15194" s="505"/>
    </row>
    <row r="15195" spans="19:23" ht="12">
      <c r="S15195" s="505"/>
      <c r="T15195" s="505"/>
      <c r="U15195" s="505"/>
      <c r="V15195" s="505"/>
      <c r="W15195" s="505"/>
    </row>
    <row r="15196" spans="19:23" ht="12">
      <c r="S15196" s="505"/>
      <c r="T15196" s="505"/>
      <c r="U15196" s="505"/>
      <c r="V15196" s="505"/>
      <c r="W15196" s="505"/>
    </row>
    <row r="15197" spans="19:23" ht="12">
      <c r="S15197" s="505"/>
      <c r="T15197" s="505"/>
      <c r="U15197" s="505"/>
      <c r="V15197" s="505"/>
      <c r="W15197" s="505"/>
    </row>
    <row r="15198" spans="19:23" ht="12">
      <c r="S15198" s="505"/>
      <c r="T15198" s="505"/>
      <c r="U15198" s="505"/>
      <c r="V15198" s="505"/>
      <c r="W15198" s="505"/>
    </row>
    <row r="15199" spans="19:23" ht="12">
      <c r="S15199" s="505"/>
      <c r="T15199" s="505"/>
      <c r="U15199" s="505"/>
      <c r="V15199" s="505"/>
      <c r="W15199" s="505"/>
    </row>
    <row r="15200" spans="19:23" ht="12">
      <c r="S15200" s="505"/>
      <c r="T15200" s="505"/>
      <c r="U15200" s="505"/>
      <c r="V15200" s="505"/>
      <c r="W15200" s="505"/>
    </row>
    <row r="15201" spans="19:23" ht="12">
      <c r="S15201" s="505"/>
      <c r="T15201" s="505"/>
      <c r="U15201" s="505"/>
      <c r="V15201" s="505"/>
      <c r="W15201" s="505"/>
    </row>
    <row r="15202" spans="19:23" ht="12">
      <c r="S15202" s="505"/>
      <c r="T15202" s="505"/>
      <c r="U15202" s="505"/>
      <c r="V15202" s="505"/>
      <c r="W15202" s="505"/>
    </row>
    <row r="15203" spans="19:23" ht="12">
      <c r="S15203" s="505"/>
      <c r="T15203" s="505"/>
      <c r="U15203" s="505"/>
      <c r="V15203" s="505"/>
      <c r="W15203" s="505"/>
    </row>
    <row r="15204" spans="19:23" ht="12">
      <c r="S15204" s="505"/>
      <c r="T15204" s="505"/>
      <c r="U15204" s="505"/>
      <c r="V15204" s="505"/>
      <c r="W15204" s="505"/>
    </row>
    <row r="15205" spans="19:23" ht="12">
      <c r="S15205" s="505"/>
      <c r="T15205" s="505"/>
      <c r="U15205" s="505"/>
      <c r="V15205" s="505"/>
      <c r="W15205" s="505"/>
    </row>
    <row r="15206" spans="19:23" ht="12">
      <c r="S15206" s="505"/>
      <c r="T15206" s="505"/>
      <c r="U15206" s="505"/>
      <c r="V15206" s="505"/>
      <c r="W15206" s="505"/>
    </row>
    <row r="15207" spans="19:23" ht="12">
      <c r="S15207" s="505"/>
      <c r="T15207" s="505"/>
      <c r="U15207" s="505"/>
      <c r="V15207" s="505"/>
      <c r="W15207" s="505"/>
    </row>
    <row r="15208" spans="19:23" ht="12">
      <c r="S15208" s="505"/>
      <c r="T15208" s="505"/>
      <c r="U15208" s="505"/>
      <c r="V15208" s="505"/>
      <c r="W15208" s="505"/>
    </row>
    <row r="15209" spans="19:23" ht="12">
      <c r="S15209" s="505"/>
      <c r="T15209" s="505"/>
      <c r="U15209" s="505"/>
      <c r="V15209" s="505"/>
      <c r="W15209" s="505"/>
    </row>
    <row r="15210" spans="19:23" ht="12">
      <c r="S15210" s="505"/>
      <c r="T15210" s="505"/>
      <c r="U15210" s="505"/>
      <c r="V15210" s="505"/>
      <c r="W15210" s="505"/>
    </row>
    <row r="15211" spans="19:23" ht="12">
      <c r="S15211" s="505"/>
      <c r="T15211" s="505"/>
      <c r="U15211" s="505"/>
      <c r="V15211" s="505"/>
      <c r="W15211" s="505"/>
    </row>
    <row r="15212" spans="19:23" ht="12">
      <c r="S15212" s="505"/>
      <c r="T15212" s="505"/>
      <c r="U15212" s="505"/>
      <c r="V15212" s="505"/>
      <c r="W15212" s="505"/>
    </row>
    <row r="15213" spans="19:23" ht="12">
      <c r="S15213" s="505"/>
      <c r="T15213" s="505"/>
      <c r="U15213" s="505"/>
      <c r="V15213" s="505"/>
      <c r="W15213" s="505"/>
    </row>
    <row r="15214" spans="19:23" ht="12">
      <c r="S15214" s="505"/>
      <c r="T15214" s="505"/>
      <c r="U15214" s="505"/>
      <c r="V15214" s="505"/>
      <c r="W15214" s="505"/>
    </row>
    <row r="15215" spans="19:23" ht="12">
      <c r="S15215" s="505"/>
      <c r="T15215" s="505"/>
      <c r="U15215" s="505"/>
      <c r="V15215" s="505"/>
      <c r="W15215" s="505"/>
    </row>
    <row r="15216" spans="19:23" ht="12">
      <c r="S15216" s="505"/>
      <c r="T15216" s="505"/>
      <c r="U15216" s="505"/>
      <c r="V15216" s="505"/>
      <c r="W15216" s="505"/>
    </row>
    <row r="15217" spans="19:23" ht="12">
      <c r="S15217" s="505"/>
      <c r="T15217" s="505"/>
      <c r="U15217" s="505"/>
      <c r="V15217" s="505"/>
      <c r="W15217" s="505"/>
    </row>
    <row r="15218" spans="19:23" ht="12">
      <c r="S15218" s="505"/>
      <c r="T15218" s="505"/>
      <c r="U15218" s="505"/>
      <c r="V15218" s="505"/>
      <c r="W15218" s="505"/>
    </row>
    <row r="15219" spans="19:23" ht="12">
      <c r="S15219" s="505"/>
      <c r="T15219" s="505"/>
      <c r="U15219" s="505"/>
      <c r="V15219" s="505"/>
      <c r="W15219" s="505"/>
    </row>
    <row r="15220" spans="19:23" ht="12">
      <c r="S15220" s="505"/>
      <c r="T15220" s="505"/>
      <c r="U15220" s="505"/>
      <c r="V15220" s="505"/>
      <c r="W15220" s="505"/>
    </row>
    <row r="15221" spans="19:23" ht="12">
      <c r="S15221" s="505"/>
      <c r="T15221" s="505"/>
      <c r="U15221" s="505"/>
      <c r="V15221" s="505"/>
      <c r="W15221" s="505"/>
    </row>
    <row r="15222" spans="19:23" ht="12">
      <c r="S15222" s="505"/>
      <c r="T15222" s="505"/>
      <c r="U15222" s="505"/>
      <c r="V15222" s="505"/>
      <c r="W15222" s="505"/>
    </row>
    <row r="15223" spans="19:23" ht="12">
      <c r="S15223" s="505"/>
      <c r="T15223" s="505"/>
      <c r="U15223" s="505"/>
      <c r="V15223" s="505"/>
      <c r="W15223" s="505"/>
    </row>
    <row r="15224" spans="19:23" ht="12">
      <c r="S15224" s="505"/>
      <c r="T15224" s="505"/>
      <c r="U15224" s="505"/>
      <c r="V15224" s="505"/>
      <c r="W15224" s="505"/>
    </row>
    <row r="15225" spans="19:23" ht="12">
      <c r="S15225" s="505"/>
      <c r="T15225" s="505"/>
      <c r="U15225" s="505"/>
      <c r="V15225" s="505"/>
      <c r="W15225" s="505"/>
    </row>
    <row r="15226" spans="19:23" ht="12">
      <c r="S15226" s="505"/>
      <c r="T15226" s="505"/>
      <c r="U15226" s="505"/>
      <c r="V15226" s="505"/>
      <c r="W15226" s="505"/>
    </row>
    <row r="15227" spans="19:23" ht="12">
      <c r="S15227" s="505"/>
      <c r="T15227" s="505"/>
      <c r="U15227" s="505"/>
      <c r="V15227" s="505"/>
      <c r="W15227" s="505"/>
    </row>
    <row r="15228" spans="19:23" ht="12">
      <c r="S15228" s="505"/>
      <c r="T15228" s="505"/>
      <c r="U15228" s="505"/>
      <c r="V15228" s="505"/>
      <c r="W15228" s="505"/>
    </row>
    <row r="15229" spans="19:23" ht="12">
      <c r="S15229" s="505"/>
      <c r="T15229" s="505"/>
      <c r="U15229" s="505"/>
      <c r="V15229" s="505"/>
      <c r="W15229" s="505"/>
    </row>
    <row r="15230" spans="19:23" ht="12">
      <c r="S15230" s="505"/>
      <c r="T15230" s="505"/>
      <c r="U15230" s="505"/>
      <c r="V15230" s="505"/>
      <c r="W15230" s="505"/>
    </row>
    <row r="15231" spans="19:23" ht="12">
      <c r="S15231" s="505"/>
      <c r="T15231" s="505"/>
      <c r="U15231" s="505"/>
      <c r="V15231" s="505"/>
      <c r="W15231" s="505"/>
    </row>
    <row r="15232" spans="19:23" ht="12">
      <c r="S15232" s="505"/>
      <c r="T15232" s="505"/>
      <c r="U15232" s="505"/>
      <c r="V15232" s="505"/>
      <c r="W15232" s="505"/>
    </row>
    <row r="15233" spans="19:23" ht="12">
      <c r="S15233" s="505"/>
      <c r="T15233" s="505"/>
      <c r="U15233" s="505"/>
      <c r="V15233" s="505"/>
      <c r="W15233" s="505"/>
    </row>
    <row r="15234" spans="19:23" ht="12">
      <c r="S15234" s="505"/>
      <c r="T15234" s="505"/>
      <c r="U15234" s="505"/>
      <c r="V15234" s="505"/>
      <c r="W15234" s="505"/>
    </row>
    <row r="15235" spans="19:23" ht="12">
      <c r="S15235" s="505"/>
      <c r="T15235" s="505"/>
      <c r="U15235" s="505"/>
      <c r="V15235" s="505"/>
      <c r="W15235" s="505"/>
    </row>
    <row r="15236" spans="19:23" ht="12">
      <c r="S15236" s="505"/>
      <c r="T15236" s="505"/>
      <c r="U15236" s="505"/>
      <c r="V15236" s="505"/>
      <c r="W15236" s="505"/>
    </row>
    <row r="15237" spans="19:23" ht="12">
      <c r="S15237" s="505"/>
      <c r="T15237" s="505"/>
      <c r="U15237" s="505"/>
      <c r="V15237" s="505"/>
      <c r="W15237" s="505"/>
    </row>
    <row r="15238" spans="19:23" ht="12">
      <c r="S15238" s="505"/>
      <c r="T15238" s="505"/>
      <c r="U15238" s="505"/>
      <c r="V15238" s="505"/>
      <c r="W15238" s="505"/>
    </row>
    <row r="15239" spans="19:23" ht="12">
      <c r="S15239" s="505"/>
      <c r="T15239" s="505"/>
      <c r="U15239" s="505"/>
      <c r="V15239" s="505"/>
      <c r="W15239" s="505"/>
    </row>
    <row r="15240" spans="19:23" ht="12">
      <c r="S15240" s="505"/>
      <c r="T15240" s="505"/>
      <c r="U15240" s="505"/>
      <c r="V15240" s="505"/>
      <c r="W15240" s="505"/>
    </row>
    <row r="15241" spans="19:23" ht="12">
      <c r="S15241" s="505"/>
      <c r="T15241" s="505"/>
      <c r="U15241" s="505"/>
      <c r="V15241" s="505"/>
      <c r="W15241" s="505"/>
    </row>
    <row r="15242" spans="19:23" ht="12">
      <c r="S15242" s="505"/>
      <c r="T15242" s="505"/>
      <c r="U15242" s="505"/>
      <c r="V15242" s="505"/>
      <c r="W15242" s="505"/>
    </row>
    <row r="15243" spans="19:23" ht="12">
      <c r="S15243" s="505"/>
      <c r="T15243" s="505"/>
      <c r="U15243" s="505"/>
      <c r="V15243" s="505"/>
      <c r="W15243" s="505"/>
    </row>
    <row r="15244" spans="19:23" ht="12">
      <c r="S15244" s="505"/>
      <c r="T15244" s="505"/>
      <c r="U15244" s="505"/>
      <c r="V15244" s="505"/>
      <c r="W15244" s="505"/>
    </row>
    <row r="15245" spans="19:23" ht="12">
      <c r="S15245" s="505"/>
      <c r="T15245" s="505"/>
      <c r="U15245" s="505"/>
      <c r="V15245" s="505"/>
      <c r="W15245" s="505"/>
    </row>
    <row r="15246" spans="19:23" ht="12">
      <c r="S15246" s="505"/>
      <c r="T15246" s="505"/>
      <c r="U15246" s="505"/>
      <c r="V15246" s="505"/>
      <c r="W15246" s="505"/>
    </row>
    <row r="15247" spans="19:23" ht="12">
      <c r="S15247" s="505"/>
      <c r="T15247" s="505"/>
      <c r="U15247" s="505"/>
      <c r="V15247" s="505"/>
      <c r="W15247" s="505"/>
    </row>
    <row r="15248" spans="19:23" ht="12">
      <c r="S15248" s="505"/>
      <c r="T15248" s="505"/>
      <c r="U15248" s="505"/>
      <c r="V15248" s="505"/>
      <c r="W15248" s="505"/>
    </row>
    <row r="15249" spans="19:23" ht="12">
      <c r="S15249" s="505"/>
      <c r="T15249" s="505"/>
      <c r="U15249" s="505"/>
      <c r="V15249" s="505"/>
      <c r="W15249" s="505"/>
    </row>
    <row r="15250" spans="19:23" ht="12">
      <c r="S15250" s="505"/>
      <c r="T15250" s="505"/>
      <c r="U15250" s="505"/>
      <c r="V15250" s="505"/>
      <c r="W15250" s="505"/>
    </row>
    <row r="15251" spans="19:23" ht="12">
      <c r="S15251" s="505"/>
      <c r="T15251" s="505"/>
      <c r="U15251" s="505"/>
      <c r="V15251" s="505"/>
      <c r="W15251" s="505"/>
    </row>
    <row r="15252" spans="19:23" ht="12">
      <c r="S15252" s="505"/>
      <c r="T15252" s="505"/>
      <c r="U15252" s="505"/>
      <c r="V15252" s="505"/>
      <c r="W15252" s="505"/>
    </row>
    <row r="15253" spans="19:23" ht="12">
      <c r="S15253" s="505"/>
      <c r="T15253" s="505"/>
      <c r="U15253" s="505"/>
      <c r="V15253" s="505"/>
      <c r="W15253" s="505"/>
    </row>
    <row r="15254" spans="19:23" ht="12">
      <c r="S15254" s="505"/>
      <c r="T15254" s="505"/>
      <c r="U15254" s="505"/>
      <c r="V15254" s="505"/>
      <c r="W15254" s="505"/>
    </row>
    <row r="15255" spans="19:23" ht="12">
      <c r="S15255" s="505"/>
      <c r="T15255" s="505"/>
      <c r="U15255" s="505"/>
      <c r="V15255" s="505"/>
      <c r="W15255" s="505"/>
    </row>
    <row r="15256" spans="19:23" ht="12">
      <c r="S15256" s="505"/>
      <c r="T15256" s="505"/>
      <c r="U15256" s="505"/>
      <c r="V15256" s="505"/>
      <c r="W15256" s="505"/>
    </row>
    <row r="15257" spans="19:23" ht="12">
      <c r="S15257" s="505"/>
      <c r="T15257" s="505"/>
      <c r="U15257" s="505"/>
      <c r="V15257" s="505"/>
      <c r="W15257" s="505"/>
    </row>
    <row r="15258" spans="19:23" ht="12">
      <c r="S15258" s="505"/>
      <c r="T15258" s="505"/>
      <c r="U15258" s="505"/>
      <c r="V15258" s="505"/>
      <c r="W15258" s="505"/>
    </row>
    <row r="15259" spans="19:23" ht="12">
      <c r="S15259" s="505"/>
      <c r="T15259" s="505"/>
      <c r="U15259" s="505"/>
      <c r="V15259" s="505"/>
      <c r="W15259" s="505"/>
    </row>
    <row r="15260" spans="19:23" ht="12">
      <c r="S15260" s="505"/>
      <c r="T15260" s="505"/>
      <c r="U15260" s="505"/>
      <c r="V15260" s="505"/>
      <c r="W15260" s="505"/>
    </row>
    <row r="15261" spans="19:23" ht="12">
      <c r="S15261" s="505"/>
      <c r="T15261" s="505"/>
      <c r="U15261" s="505"/>
      <c r="V15261" s="505"/>
      <c r="W15261" s="505"/>
    </row>
    <row r="15262" spans="19:23" ht="12">
      <c r="S15262" s="505"/>
      <c r="T15262" s="505"/>
      <c r="U15262" s="505"/>
      <c r="V15262" s="505"/>
      <c r="W15262" s="505"/>
    </row>
    <row r="15263" spans="19:23" ht="12">
      <c r="S15263" s="505"/>
      <c r="T15263" s="505"/>
      <c r="U15263" s="505"/>
      <c r="V15263" s="505"/>
      <c r="W15263" s="505"/>
    </row>
    <row r="15264" spans="19:23" ht="12">
      <c r="S15264" s="505"/>
      <c r="T15264" s="505"/>
      <c r="U15264" s="505"/>
      <c r="V15264" s="505"/>
      <c r="W15264" s="505"/>
    </row>
    <row r="15265" spans="19:23" ht="12">
      <c r="S15265" s="505"/>
      <c r="T15265" s="505"/>
      <c r="U15265" s="505"/>
      <c r="V15265" s="505"/>
      <c r="W15265" s="505"/>
    </row>
    <row r="15266" spans="19:23" ht="12">
      <c r="S15266" s="505"/>
      <c r="T15266" s="505"/>
      <c r="U15266" s="505"/>
      <c r="V15266" s="505"/>
      <c r="W15266" s="505"/>
    </row>
    <row r="15267" spans="19:23" ht="12">
      <c r="S15267" s="505"/>
      <c r="T15267" s="505"/>
      <c r="U15267" s="505"/>
      <c r="V15267" s="505"/>
      <c r="W15267" s="505"/>
    </row>
    <row r="15268" spans="19:23" ht="12">
      <c r="S15268" s="505"/>
      <c r="T15268" s="505"/>
      <c r="U15268" s="505"/>
      <c r="V15268" s="505"/>
      <c r="W15268" s="505"/>
    </row>
    <row r="15269" spans="19:23" ht="12">
      <c r="S15269" s="505"/>
      <c r="T15269" s="505"/>
      <c r="U15269" s="505"/>
      <c r="V15269" s="505"/>
      <c r="W15269" s="505"/>
    </row>
    <row r="15270" spans="19:23" ht="12">
      <c r="S15270" s="505"/>
      <c r="T15270" s="505"/>
      <c r="U15270" s="505"/>
      <c r="V15270" s="505"/>
      <c r="W15270" s="505"/>
    </row>
    <row r="15271" spans="19:23" ht="12">
      <c r="S15271" s="505"/>
      <c r="T15271" s="505"/>
      <c r="U15271" s="505"/>
      <c r="V15271" s="505"/>
      <c r="W15271" s="505"/>
    </row>
    <row r="15272" spans="19:23" ht="12">
      <c r="S15272" s="505"/>
      <c r="T15272" s="505"/>
      <c r="U15272" s="505"/>
      <c r="V15272" s="505"/>
      <c r="W15272" s="505"/>
    </row>
    <row r="15273" spans="19:23" ht="12">
      <c r="S15273" s="505"/>
      <c r="T15273" s="505"/>
      <c r="U15273" s="505"/>
      <c r="V15273" s="505"/>
      <c r="W15273" s="505"/>
    </row>
    <row r="15274" spans="19:23" ht="12">
      <c r="S15274" s="505"/>
      <c r="T15274" s="505"/>
      <c r="U15274" s="505"/>
      <c r="V15274" s="505"/>
      <c r="W15274" s="505"/>
    </row>
    <row r="15275" spans="19:23" ht="12">
      <c r="S15275" s="505"/>
      <c r="T15275" s="505"/>
      <c r="U15275" s="505"/>
      <c r="V15275" s="505"/>
      <c r="W15275" s="505"/>
    </row>
    <row r="15276" spans="19:23" ht="12">
      <c r="S15276" s="505"/>
      <c r="T15276" s="505"/>
      <c r="U15276" s="505"/>
      <c r="V15276" s="505"/>
      <c r="W15276" s="505"/>
    </row>
    <row r="15277" spans="19:23" ht="12">
      <c r="S15277" s="505"/>
      <c r="T15277" s="505"/>
      <c r="U15277" s="505"/>
      <c r="V15277" s="505"/>
      <c r="W15277" s="505"/>
    </row>
    <row r="15278" spans="19:23" ht="12">
      <c r="S15278" s="505"/>
      <c r="T15278" s="505"/>
      <c r="U15278" s="505"/>
      <c r="V15278" s="505"/>
      <c r="W15278" s="505"/>
    </row>
    <row r="15279" spans="19:23" ht="12">
      <c r="S15279" s="505"/>
      <c r="T15279" s="505"/>
      <c r="U15279" s="505"/>
      <c r="V15279" s="505"/>
      <c r="W15279" s="505"/>
    </row>
    <row r="15280" spans="19:23" ht="12">
      <c r="S15280" s="505"/>
      <c r="T15280" s="505"/>
      <c r="U15280" s="505"/>
      <c r="V15280" s="505"/>
      <c r="W15280" s="505"/>
    </row>
    <row r="15281" spans="19:23" ht="12">
      <c r="S15281" s="505"/>
      <c r="T15281" s="505"/>
      <c r="U15281" s="505"/>
      <c r="V15281" s="505"/>
      <c r="W15281" s="505"/>
    </row>
    <row r="15282" spans="19:23" ht="12">
      <c r="S15282" s="505"/>
      <c r="T15282" s="505"/>
      <c r="U15282" s="505"/>
      <c r="V15282" s="505"/>
      <c r="W15282" s="505"/>
    </row>
    <row r="15283" spans="19:23" ht="12">
      <c r="S15283" s="505"/>
      <c r="T15283" s="505"/>
      <c r="U15283" s="505"/>
      <c r="V15283" s="505"/>
      <c r="W15283" s="505"/>
    </row>
    <row r="15284" spans="19:23" ht="12">
      <c r="S15284" s="505"/>
      <c r="T15284" s="505"/>
      <c r="U15284" s="505"/>
      <c r="V15284" s="505"/>
      <c r="W15284" s="505"/>
    </row>
    <row r="15285" spans="19:23" ht="12">
      <c r="S15285" s="505"/>
      <c r="T15285" s="505"/>
      <c r="U15285" s="505"/>
      <c r="V15285" s="505"/>
      <c r="W15285" s="505"/>
    </row>
    <row r="15286" spans="19:23" ht="12">
      <c r="S15286" s="505"/>
      <c r="T15286" s="505"/>
      <c r="U15286" s="505"/>
      <c r="V15286" s="505"/>
      <c r="W15286" s="505"/>
    </row>
    <row r="15287" spans="19:23" ht="12">
      <c r="S15287" s="505"/>
      <c r="T15287" s="505"/>
      <c r="U15287" s="505"/>
      <c r="V15287" s="505"/>
      <c r="W15287" s="505"/>
    </row>
    <row r="15288" spans="19:23" ht="12">
      <c r="S15288" s="505"/>
      <c r="T15288" s="505"/>
      <c r="U15288" s="505"/>
      <c r="V15288" s="505"/>
      <c r="W15288" s="505"/>
    </row>
    <row r="15289" spans="19:23" ht="12">
      <c r="S15289" s="505"/>
      <c r="T15289" s="505"/>
      <c r="U15289" s="505"/>
      <c r="V15289" s="505"/>
      <c r="W15289" s="505"/>
    </row>
    <row r="15290" spans="19:23" ht="12">
      <c r="S15290" s="505"/>
      <c r="T15290" s="505"/>
      <c r="U15290" s="505"/>
      <c r="V15290" s="505"/>
      <c r="W15290" s="505"/>
    </row>
    <row r="15291" spans="19:23" ht="12">
      <c r="S15291" s="505"/>
      <c r="T15291" s="505"/>
      <c r="U15291" s="505"/>
      <c r="V15291" s="505"/>
      <c r="W15291" s="505"/>
    </row>
    <row r="15292" spans="19:23" ht="12">
      <c r="S15292" s="505"/>
      <c r="T15292" s="505"/>
      <c r="U15292" s="505"/>
      <c r="V15292" s="505"/>
      <c r="W15292" s="505"/>
    </row>
    <row r="15293" spans="19:23" ht="12">
      <c r="S15293" s="505"/>
      <c r="T15293" s="505"/>
      <c r="U15293" s="505"/>
      <c r="V15293" s="505"/>
      <c r="W15293" s="505"/>
    </row>
    <row r="15294" spans="19:23" ht="12">
      <c r="S15294" s="505"/>
      <c r="T15294" s="505"/>
      <c r="U15294" s="505"/>
      <c r="V15294" s="505"/>
      <c r="W15294" s="505"/>
    </row>
    <row r="15295" spans="19:23" ht="12">
      <c r="S15295" s="505"/>
      <c r="T15295" s="505"/>
      <c r="U15295" s="505"/>
      <c r="V15295" s="505"/>
      <c r="W15295" s="505"/>
    </row>
    <row r="15296" spans="19:23" ht="12">
      <c r="S15296" s="505"/>
      <c r="T15296" s="505"/>
      <c r="U15296" s="505"/>
      <c r="V15296" s="505"/>
      <c r="W15296" s="505"/>
    </row>
    <row r="15297" spans="19:23" ht="12">
      <c r="S15297" s="505"/>
      <c r="T15297" s="505"/>
      <c r="U15297" s="505"/>
      <c r="V15297" s="505"/>
      <c r="W15297" s="505"/>
    </row>
    <row r="15298" spans="19:23" ht="12">
      <c r="S15298" s="505"/>
      <c r="T15298" s="505"/>
      <c r="U15298" s="505"/>
      <c r="V15298" s="505"/>
      <c r="W15298" s="505"/>
    </row>
    <row r="15299" spans="19:23" ht="12">
      <c r="S15299" s="505"/>
      <c r="T15299" s="505"/>
      <c r="U15299" s="505"/>
      <c r="V15299" s="505"/>
      <c r="W15299" s="505"/>
    </row>
    <row r="15300" spans="19:23" ht="12">
      <c r="S15300" s="505"/>
      <c r="T15300" s="505"/>
      <c r="U15300" s="505"/>
      <c r="V15300" s="505"/>
      <c r="W15300" s="505"/>
    </row>
    <row r="15301" spans="19:23" ht="12">
      <c r="S15301" s="505"/>
      <c r="T15301" s="505"/>
      <c r="U15301" s="505"/>
      <c r="V15301" s="505"/>
      <c r="W15301" s="505"/>
    </row>
    <row r="15302" spans="19:23" ht="12">
      <c r="S15302" s="505"/>
      <c r="T15302" s="505"/>
      <c r="U15302" s="505"/>
      <c r="V15302" s="505"/>
      <c r="W15302" s="505"/>
    </row>
    <row r="15303" spans="19:23" ht="12">
      <c r="S15303" s="505"/>
      <c r="T15303" s="505"/>
      <c r="U15303" s="505"/>
      <c r="V15303" s="505"/>
      <c r="W15303" s="505"/>
    </row>
    <row r="15304" spans="19:23" ht="12">
      <c r="S15304" s="505"/>
      <c r="T15304" s="505"/>
      <c r="U15304" s="505"/>
      <c r="V15304" s="505"/>
      <c r="W15304" s="505"/>
    </row>
    <row r="15305" spans="19:23" ht="12">
      <c r="S15305" s="505"/>
      <c r="T15305" s="505"/>
      <c r="U15305" s="505"/>
      <c r="V15305" s="505"/>
      <c r="W15305" s="505"/>
    </row>
    <row r="15306" spans="19:23" ht="12">
      <c r="S15306" s="505"/>
      <c r="T15306" s="505"/>
      <c r="U15306" s="505"/>
      <c r="V15306" s="505"/>
      <c r="W15306" s="505"/>
    </row>
    <row r="15307" spans="19:23" ht="12">
      <c r="S15307" s="505"/>
      <c r="T15307" s="505"/>
      <c r="U15307" s="505"/>
      <c r="V15307" s="505"/>
      <c r="W15307" s="505"/>
    </row>
    <row r="15308" spans="19:23" ht="12">
      <c r="S15308" s="505"/>
      <c r="T15308" s="505"/>
      <c r="U15308" s="505"/>
      <c r="V15308" s="505"/>
      <c r="W15308" s="505"/>
    </row>
    <row r="15309" spans="19:23" ht="12">
      <c r="S15309" s="505"/>
      <c r="T15309" s="505"/>
      <c r="U15309" s="505"/>
      <c r="V15309" s="505"/>
      <c r="W15309" s="505"/>
    </row>
    <row r="15310" spans="19:23" ht="12">
      <c r="S15310" s="505"/>
      <c r="T15310" s="505"/>
      <c r="U15310" s="505"/>
      <c r="V15310" s="505"/>
      <c r="W15310" s="505"/>
    </row>
    <row r="15311" spans="19:23" ht="12">
      <c r="S15311" s="505"/>
      <c r="T15311" s="505"/>
      <c r="U15311" s="505"/>
      <c r="V15311" s="505"/>
      <c r="W15311" s="505"/>
    </row>
    <row r="15312" spans="19:23" ht="12">
      <c r="S15312" s="505"/>
      <c r="T15312" s="505"/>
      <c r="U15312" s="505"/>
      <c r="V15312" s="505"/>
      <c r="W15312" s="505"/>
    </row>
    <row r="15313" spans="19:23" ht="12">
      <c r="S15313" s="505"/>
      <c r="T15313" s="505"/>
      <c r="U15313" s="505"/>
      <c r="V15313" s="505"/>
      <c r="W15313" s="505"/>
    </row>
    <row r="15314" spans="19:23" ht="12">
      <c r="S15314" s="505"/>
      <c r="T15314" s="505"/>
      <c r="U15314" s="505"/>
      <c r="V15314" s="505"/>
      <c r="W15314" s="505"/>
    </row>
    <row r="15315" spans="19:23" ht="12">
      <c r="S15315" s="505"/>
      <c r="T15315" s="505"/>
      <c r="U15315" s="505"/>
      <c r="V15315" s="505"/>
      <c r="W15315" s="505"/>
    </row>
    <row r="15316" spans="19:23" ht="12">
      <c r="S15316" s="505"/>
      <c r="T15316" s="505"/>
      <c r="U15316" s="505"/>
      <c r="V15316" s="505"/>
      <c r="W15316" s="505"/>
    </row>
    <row r="15317" spans="19:23" ht="12">
      <c r="S15317" s="505"/>
      <c r="T15317" s="505"/>
      <c r="U15317" s="505"/>
      <c r="V15317" s="505"/>
      <c r="W15317" s="505"/>
    </row>
    <row r="15318" spans="19:23" ht="12">
      <c r="S15318" s="505"/>
      <c r="T15318" s="505"/>
      <c r="U15318" s="505"/>
      <c r="V15318" s="505"/>
      <c r="W15318" s="505"/>
    </row>
    <row r="15319" spans="19:23" ht="12">
      <c r="S15319" s="505"/>
      <c r="T15319" s="505"/>
      <c r="U15319" s="505"/>
      <c r="V15319" s="505"/>
      <c r="W15319" s="505"/>
    </row>
    <row r="15320" spans="19:23" ht="12">
      <c r="S15320" s="505"/>
      <c r="T15320" s="505"/>
      <c r="U15320" s="505"/>
      <c r="V15320" s="505"/>
      <c r="W15320" s="505"/>
    </row>
    <row r="15321" spans="19:23" ht="12">
      <c r="S15321" s="505"/>
      <c r="T15321" s="505"/>
      <c r="U15321" s="505"/>
      <c r="V15321" s="505"/>
      <c r="W15321" s="505"/>
    </row>
    <row r="15322" spans="19:23" ht="12">
      <c r="S15322" s="505"/>
      <c r="T15322" s="505"/>
      <c r="U15322" s="505"/>
      <c r="V15322" s="505"/>
      <c r="W15322" s="505"/>
    </row>
    <row r="15323" spans="19:23" ht="12">
      <c r="S15323" s="505"/>
      <c r="T15323" s="505"/>
      <c r="U15323" s="505"/>
      <c r="V15323" s="505"/>
      <c r="W15323" s="505"/>
    </row>
    <row r="15324" spans="19:23" ht="12">
      <c r="S15324" s="505"/>
      <c r="T15324" s="505"/>
      <c r="U15324" s="505"/>
      <c r="V15324" s="505"/>
      <c r="W15324" s="505"/>
    </row>
    <row r="15325" spans="19:23" ht="12">
      <c r="S15325" s="505"/>
      <c r="T15325" s="505"/>
      <c r="U15325" s="505"/>
      <c r="V15325" s="505"/>
      <c r="W15325" s="505"/>
    </row>
    <row r="15326" spans="19:23" ht="12">
      <c r="S15326" s="505"/>
      <c r="T15326" s="505"/>
      <c r="U15326" s="505"/>
      <c r="V15326" s="505"/>
      <c r="W15326" s="505"/>
    </row>
    <row r="15327" spans="19:23" ht="12">
      <c r="S15327" s="505"/>
      <c r="T15327" s="505"/>
      <c r="U15327" s="505"/>
      <c r="V15327" s="505"/>
      <c r="W15327" s="505"/>
    </row>
    <row r="15328" spans="19:23" ht="12">
      <c r="S15328" s="505"/>
      <c r="T15328" s="505"/>
      <c r="U15328" s="505"/>
      <c r="V15328" s="505"/>
      <c r="W15328" s="505"/>
    </row>
    <row r="15329" spans="19:23" ht="12">
      <c r="S15329" s="505"/>
      <c r="T15329" s="505"/>
      <c r="U15329" s="505"/>
      <c r="V15329" s="505"/>
      <c r="W15329" s="505"/>
    </row>
    <row r="15330" spans="19:23" ht="12">
      <c r="S15330" s="505"/>
      <c r="T15330" s="505"/>
      <c r="U15330" s="505"/>
      <c r="V15330" s="505"/>
      <c r="W15330" s="505"/>
    </row>
    <row r="15331" spans="19:23" ht="12">
      <c r="S15331" s="505"/>
      <c r="T15331" s="505"/>
      <c r="U15331" s="505"/>
      <c r="V15331" s="505"/>
      <c r="W15331" s="505"/>
    </row>
    <row r="15332" spans="19:23" ht="12">
      <c r="S15332" s="505"/>
      <c r="T15332" s="505"/>
      <c r="U15332" s="505"/>
      <c r="V15332" s="505"/>
      <c r="W15332" s="505"/>
    </row>
    <row r="15333" spans="19:23" ht="12">
      <c r="S15333" s="505"/>
      <c r="T15333" s="505"/>
      <c r="U15333" s="505"/>
      <c r="V15333" s="505"/>
      <c r="W15333" s="505"/>
    </row>
    <row r="15334" spans="19:23" ht="12">
      <c r="S15334" s="505"/>
      <c r="T15334" s="505"/>
      <c r="U15334" s="505"/>
      <c r="V15334" s="505"/>
      <c r="W15334" s="505"/>
    </row>
    <row r="15335" spans="19:23" ht="12">
      <c r="S15335" s="505"/>
      <c r="T15335" s="505"/>
      <c r="U15335" s="505"/>
      <c r="V15335" s="505"/>
      <c r="W15335" s="505"/>
    </row>
    <row r="15336" spans="19:23" ht="12">
      <c r="S15336" s="505"/>
      <c r="T15336" s="505"/>
      <c r="U15336" s="505"/>
      <c r="V15336" s="505"/>
      <c r="W15336" s="505"/>
    </row>
    <row r="15337" spans="19:23" ht="12">
      <c r="S15337" s="505"/>
      <c r="T15337" s="505"/>
      <c r="U15337" s="505"/>
      <c r="V15337" s="505"/>
      <c r="W15337" s="505"/>
    </row>
    <row r="15338" spans="19:23" ht="12">
      <c r="S15338" s="505"/>
      <c r="T15338" s="505"/>
      <c r="U15338" s="505"/>
      <c r="V15338" s="505"/>
      <c r="W15338" s="505"/>
    </row>
    <row r="15339" spans="19:23" ht="12">
      <c r="S15339" s="505"/>
      <c r="T15339" s="505"/>
      <c r="U15339" s="505"/>
      <c r="V15339" s="505"/>
      <c r="W15339" s="505"/>
    </row>
    <row r="15340" spans="19:23" ht="12">
      <c r="S15340" s="505"/>
      <c r="T15340" s="505"/>
      <c r="U15340" s="505"/>
      <c r="V15340" s="505"/>
      <c r="W15340" s="505"/>
    </row>
    <row r="15341" spans="19:23" ht="12">
      <c r="S15341" s="505"/>
      <c r="T15341" s="505"/>
      <c r="U15341" s="505"/>
      <c r="V15341" s="505"/>
      <c r="W15341" s="505"/>
    </row>
    <row r="15342" spans="19:23" ht="12">
      <c r="S15342" s="505"/>
      <c r="T15342" s="505"/>
      <c r="U15342" s="505"/>
      <c r="V15342" s="505"/>
      <c r="W15342" s="505"/>
    </row>
    <row r="15343" spans="19:23" ht="12">
      <c r="S15343" s="505"/>
      <c r="T15343" s="505"/>
      <c r="U15343" s="505"/>
      <c r="V15343" s="505"/>
      <c r="W15343" s="505"/>
    </row>
    <row r="15344" spans="19:23" ht="12">
      <c r="S15344" s="505"/>
      <c r="T15344" s="505"/>
      <c r="U15344" s="505"/>
      <c r="V15344" s="505"/>
      <c r="W15344" s="505"/>
    </row>
    <row r="15345" spans="19:23" ht="12">
      <c r="S15345" s="505"/>
      <c r="T15345" s="505"/>
      <c r="U15345" s="505"/>
      <c r="V15345" s="505"/>
      <c r="W15345" s="505"/>
    </row>
    <row r="15346" spans="19:23" ht="12">
      <c r="S15346" s="505"/>
      <c r="T15346" s="505"/>
      <c r="U15346" s="505"/>
      <c r="V15346" s="505"/>
      <c r="W15346" s="505"/>
    </row>
    <row r="15347" spans="19:23" ht="12">
      <c r="S15347" s="505"/>
      <c r="T15347" s="505"/>
      <c r="U15347" s="505"/>
      <c r="V15347" s="505"/>
      <c r="W15347" s="505"/>
    </row>
    <row r="15348" spans="19:23" ht="12">
      <c r="S15348" s="505"/>
      <c r="T15348" s="505"/>
      <c r="U15348" s="505"/>
      <c r="V15348" s="505"/>
      <c r="W15348" s="505"/>
    </row>
    <row r="15349" spans="19:23" ht="12">
      <c r="S15349" s="505"/>
      <c r="T15349" s="505"/>
      <c r="U15349" s="505"/>
      <c r="V15349" s="505"/>
      <c r="W15349" s="505"/>
    </row>
    <row r="15350" spans="19:23" ht="12">
      <c r="S15350" s="505"/>
      <c r="T15350" s="505"/>
      <c r="U15350" s="505"/>
      <c r="V15350" s="505"/>
      <c r="W15350" s="505"/>
    </row>
    <row r="15351" spans="19:23" ht="12">
      <c r="S15351" s="505"/>
      <c r="T15351" s="505"/>
      <c r="U15351" s="505"/>
      <c r="V15351" s="505"/>
      <c r="W15351" s="505"/>
    </row>
    <row r="15352" spans="19:23" ht="12">
      <c r="S15352" s="505"/>
      <c r="T15352" s="505"/>
      <c r="U15352" s="505"/>
      <c r="V15352" s="505"/>
      <c r="W15352" s="505"/>
    </row>
    <row r="15353" spans="19:23" ht="12">
      <c r="S15353" s="505"/>
      <c r="T15353" s="505"/>
      <c r="U15353" s="505"/>
      <c r="V15353" s="505"/>
      <c r="W15353" s="505"/>
    </row>
    <row r="15354" spans="19:23" ht="12">
      <c r="S15354" s="505"/>
      <c r="T15354" s="505"/>
      <c r="U15354" s="505"/>
      <c r="V15354" s="505"/>
      <c r="W15354" s="505"/>
    </row>
    <row r="15355" spans="19:23" ht="12">
      <c r="S15355" s="505"/>
      <c r="T15355" s="505"/>
      <c r="U15355" s="505"/>
      <c r="V15355" s="505"/>
      <c r="W15355" s="505"/>
    </row>
    <row r="15356" spans="19:23" ht="12">
      <c r="S15356" s="505"/>
      <c r="T15356" s="505"/>
      <c r="U15356" s="505"/>
      <c r="V15356" s="505"/>
      <c r="W15356" s="505"/>
    </row>
    <row r="15357" spans="19:23" ht="12">
      <c r="S15357" s="505"/>
      <c r="T15357" s="505"/>
      <c r="U15357" s="505"/>
      <c r="V15357" s="505"/>
      <c r="W15357" s="505"/>
    </row>
    <row r="15358" spans="19:23" ht="12">
      <c r="S15358" s="505"/>
      <c r="T15358" s="505"/>
      <c r="U15358" s="505"/>
      <c r="V15358" s="505"/>
      <c r="W15358" s="505"/>
    </row>
    <row r="15359" spans="19:23" ht="12">
      <c r="S15359" s="505"/>
      <c r="T15359" s="505"/>
      <c r="U15359" s="505"/>
      <c r="V15359" s="505"/>
      <c r="W15359" s="505"/>
    </row>
    <row r="15360" spans="19:23" ht="12">
      <c r="S15360" s="505"/>
      <c r="T15360" s="505"/>
      <c r="U15360" s="505"/>
      <c r="V15360" s="505"/>
      <c r="W15360" s="505"/>
    </row>
    <row r="15361" spans="19:23" ht="12">
      <c r="S15361" s="505"/>
      <c r="T15361" s="505"/>
      <c r="U15361" s="505"/>
      <c r="V15361" s="505"/>
      <c r="W15361" s="505"/>
    </row>
    <row r="15362" spans="19:23" ht="12">
      <c r="S15362" s="505"/>
      <c r="T15362" s="505"/>
      <c r="U15362" s="505"/>
      <c r="V15362" s="505"/>
      <c r="W15362" s="505"/>
    </row>
    <row r="15363" spans="19:23" ht="12">
      <c r="S15363" s="505"/>
      <c r="T15363" s="505"/>
      <c r="U15363" s="505"/>
      <c r="V15363" s="505"/>
      <c r="W15363" s="505"/>
    </row>
    <row r="15364" spans="19:23" ht="12">
      <c r="S15364" s="505"/>
      <c r="T15364" s="505"/>
      <c r="U15364" s="505"/>
      <c r="V15364" s="505"/>
      <c r="W15364" s="505"/>
    </row>
    <row r="15365" spans="19:23" ht="12">
      <c r="S15365" s="505"/>
      <c r="T15365" s="505"/>
      <c r="U15365" s="505"/>
      <c r="V15365" s="505"/>
      <c r="W15365" s="505"/>
    </row>
    <row r="15366" spans="19:23" ht="12">
      <c r="S15366" s="505"/>
      <c r="T15366" s="505"/>
      <c r="U15366" s="505"/>
      <c r="V15366" s="505"/>
      <c r="W15366" s="505"/>
    </row>
    <row r="15367" spans="19:23" ht="12">
      <c r="S15367" s="505"/>
      <c r="T15367" s="505"/>
      <c r="U15367" s="505"/>
      <c r="V15367" s="505"/>
      <c r="W15367" s="505"/>
    </row>
    <row r="15368" spans="19:23" ht="12">
      <c r="S15368" s="505"/>
      <c r="T15368" s="505"/>
      <c r="U15368" s="505"/>
      <c r="V15368" s="505"/>
      <c r="W15368" s="505"/>
    </row>
    <row r="15369" spans="19:23" ht="12">
      <c r="S15369" s="505"/>
      <c r="T15369" s="505"/>
      <c r="U15369" s="505"/>
      <c r="V15369" s="505"/>
      <c r="W15369" s="505"/>
    </row>
    <row r="15370" spans="19:23" ht="12">
      <c r="S15370" s="505"/>
      <c r="T15370" s="505"/>
      <c r="U15370" s="505"/>
      <c r="V15370" s="505"/>
      <c r="W15370" s="505"/>
    </row>
    <row r="15371" spans="19:23" ht="12">
      <c r="S15371" s="505"/>
      <c r="T15371" s="505"/>
      <c r="U15371" s="505"/>
      <c r="V15371" s="505"/>
      <c r="W15371" s="505"/>
    </row>
    <row r="15372" spans="19:23" ht="12">
      <c r="S15372" s="505"/>
      <c r="T15372" s="505"/>
      <c r="U15372" s="505"/>
      <c r="V15372" s="505"/>
      <c r="W15372" s="505"/>
    </row>
    <row r="15373" spans="19:23" ht="12">
      <c r="S15373" s="505"/>
      <c r="T15373" s="505"/>
      <c r="U15373" s="505"/>
      <c r="V15373" s="505"/>
      <c r="W15373" s="505"/>
    </row>
    <row r="15374" spans="19:23" ht="12">
      <c r="S15374" s="505"/>
      <c r="T15374" s="505"/>
      <c r="U15374" s="505"/>
      <c r="V15374" s="505"/>
      <c r="W15374" s="505"/>
    </row>
    <row r="15375" spans="19:23" ht="12">
      <c r="S15375" s="505"/>
      <c r="T15375" s="505"/>
      <c r="U15375" s="505"/>
      <c r="V15375" s="505"/>
      <c r="W15375" s="505"/>
    </row>
    <row r="15376" spans="19:23" ht="12">
      <c r="S15376" s="505"/>
      <c r="T15376" s="505"/>
      <c r="U15376" s="505"/>
      <c r="V15376" s="505"/>
      <c r="W15376" s="505"/>
    </row>
    <row r="15377" spans="19:23" ht="12">
      <c r="S15377" s="505"/>
      <c r="T15377" s="505"/>
      <c r="U15377" s="505"/>
      <c r="V15377" s="505"/>
      <c r="W15377" s="505"/>
    </row>
    <row r="15378" spans="19:23" ht="12">
      <c r="S15378" s="505"/>
      <c r="T15378" s="505"/>
      <c r="U15378" s="505"/>
      <c r="V15378" s="505"/>
      <c r="W15378" s="505"/>
    </row>
    <row r="15379" spans="19:23" ht="12">
      <c r="S15379" s="505"/>
      <c r="T15379" s="505"/>
      <c r="U15379" s="505"/>
      <c r="V15379" s="505"/>
      <c r="W15379" s="505"/>
    </row>
    <row r="15380" spans="19:23" ht="12">
      <c r="S15380" s="505"/>
      <c r="T15380" s="505"/>
      <c r="U15380" s="505"/>
      <c r="V15380" s="505"/>
      <c r="W15380" s="505"/>
    </row>
    <row r="15381" spans="19:23" ht="12">
      <c r="S15381" s="505"/>
      <c r="T15381" s="505"/>
      <c r="U15381" s="505"/>
      <c r="V15381" s="505"/>
      <c r="W15381" s="505"/>
    </row>
    <row r="15382" spans="19:23" ht="12">
      <c r="S15382" s="505"/>
      <c r="T15382" s="505"/>
      <c r="U15382" s="505"/>
      <c r="V15382" s="505"/>
      <c r="W15382" s="505"/>
    </row>
    <row r="15383" spans="19:23" ht="12">
      <c r="S15383" s="505"/>
      <c r="T15383" s="505"/>
      <c r="U15383" s="505"/>
      <c r="V15383" s="505"/>
      <c r="W15383" s="505"/>
    </row>
    <row r="15384" spans="19:23" ht="12">
      <c r="S15384" s="505"/>
      <c r="T15384" s="505"/>
      <c r="U15384" s="505"/>
      <c r="V15384" s="505"/>
      <c r="W15384" s="505"/>
    </row>
    <row r="15385" spans="19:23" ht="12">
      <c r="S15385" s="505"/>
      <c r="T15385" s="505"/>
      <c r="U15385" s="505"/>
      <c r="V15385" s="505"/>
      <c r="W15385" s="505"/>
    </row>
    <row r="15386" spans="19:23" ht="12">
      <c r="S15386" s="505"/>
      <c r="T15386" s="505"/>
      <c r="U15386" s="505"/>
      <c r="V15386" s="505"/>
      <c r="W15386" s="505"/>
    </row>
    <row r="15387" spans="19:23" ht="12">
      <c r="S15387" s="505"/>
      <c r="T15387" s="505"/>
      <c r="U15387" s="505"/>
      <c r="V15387" s="505"/>
      <c r="W15387" s="505"/>
    </row>
    <row r="15388" spans="19:23" ht="12">
      <c r="S15388" s="505"/>
      <c r="T15388" s="505"/>
      <c r="U15388" s="505"/>
      <c r="V15388" s="505"/>
      <c r="W15388" s="505"/>
    </row>
    <row r="15389" spans="19:23" ht="12">
      <c r="S15389" s="505"/>
      <c r="T15389" s="505"/>
      <c r="U15389" s="505"/>
      <c r="V15389" s="505"/>
      <c r="W15389" s="505"/>
    </row>
    <row r="15390" spans="19:23" ht="12">
      <c r="S15390" s="505"/>
      <c r="T15390" s="505"/>
      <c r="U15390" s="505"/>
      <c r="V15390" s="505"/>
      <c r="W15390" s="505"/>
    </row>
    <row r="15391" spans="19:23" ht="12">
      <c r="S15391" s="505"/>
      <c r="T15391" s="505"/>
      <c r="U15391" s="505"/>
      <c r="V15391" s="505"/>
      <c r="W15391" s="505"/>
    </row>
    <row r="15392" spans="19:23" ht="12">
      <c r="S15392" s="505"/>
      <c r="T15392" s="505"/>
      <c r="U15392" s="505"/>
      <c r="V15392" s="505"/>
      <c r="W15392" s="505"/>
    </row>
    <row r="15393" spans="19:23" ht="12">
      <c r="S15393" s="505"/>
      <c r="T15393" s="505"/>
      <c r="U15393" s="505"/>
      <c r="V15393" s="505"/>
      <c r="W15393" s="505"/>
    </row>
    <row r="15394" spans="19:23" ht="12">
      <c r="S15394" s="505"/>
      <c r="T15394" s="505"/>
      <c r="U15394" s="505"/>
      <c r="V15394" s="505"/>
      <c r="W15394" s="505"/>
    </row>
    <row r="15395" spans="19:23" ht="12">
      <c r="S15395" s="505"/>
      <c r="T15395" s="505"/>
      <c r="U15395" s="505"/>
      <c r="V15395" s="505"/>
      <c r="W15395" s="505"/>
    </row>
    <row r="15396" spans="19:23" ht="12">
      <c r="S15396" s="505"/>
      <c r="T15396" s="505"/>
      <c r="U15396" s="505"/>
      <c r="V15396" s="505"/>
      <c r="W15396" s="505"/>
    </row>
    <row r="15397" spans="19:23" ht="12">
      <c r="S15397" s="505"/>
      <c r="T15397" s="505"/>
      <c r="U15397" s="505"/>
      <c r="V15397" s="505"/>
      <c r="W15397" s="505"/>
    </row>
    <row r="15398" spans="19:23" ht="12">
      <c r="S15398" s="505"/>
      <c r="T15398" s="505"/>
      <c r="U15398" s="505"/>
      <c r="V15398" s="505"/>
      <c r="W15398" s="505"/>
    </row>
    <row r="15399" spans="19:23" ht="12">
      <c r="S15399" s="505"/>
      <c r="T15399" s="505"/>
      <c r="U15399" s="505"/>
      <c r="V15399" s="505"/>
      <c r="W15399" s="505"/>
    </row>
    <row r="15400" spans="19:23" ht="12">
      <c r="S15400" s="505"/>
      <c r="T15400" s="505"/>
      <c r="U15400" s="505"/>
      <c r="V15400" s="505"/>
      <c r="W15400" s="505"/>
    </row>
    <row r="15401" spans="19:23" ht="12">
      <c r="S15401" s="505"/>
      <c r="T15401" s="505"/>
      <c r="U15401" s="505"/>
      <c r="V15401" s="505"/>
      <c r="W15401" s="505"/>
    </row>
    <row r="15402" spans="19:23" ht="12">
      <c r="S15402" s="505"/>
      <c r="T15402" s="505"/>
      <c r="U15402" s="505"/>
      <c r="V15402" s="505"/>
      <c r="W15402" s="505"/>
    </row>
    <row r="15403" spans="19:23" ht="12">
      <c r="S15403" s="505"/>
      <c r="T15403" s="505"/>
      <c r="U15403" s="505"/>
      <c r="V15403" s="505"/>
      <c r="W15403" s="505"/>
    </row>
    <row r="15404" spans="19:23" ht="12">
      <c r="S15404" s="505"/>
      <c r="T15404" s="505"/>
      <c r="U15404" s="505"/>
      <c r="V15404" s="505"/>
      <c r="W15404" s="505"/>
    </row>
    <row r="15405" spans="19:23" ht="12">
      <c r="S15405" s="505"/>
      <c r="T15405" s="505"/>
      <c r="U15405" s="505"/>
      <c r="V15405" s="505"/>
      <c r="W15405" s="505"/>
    </row>
    <row r="15406" spans="19:23" ht="12">
      <c r="S15406" s="505"/>
      <c r="T15406" s="505"/>
      <c r="U15406" s="505"/>
      <c r="V15406" s="505"/>
      <c r="W15406" s="505"/>
    </row>
    <row r="15407" spans="19:23" ht="12">
      <c r="S15407" s="505"/>
      <c r="T15407" s="505"/>
      <c r="U15407" s="505"/>
      <c r="V15407" s="505"/>
      <c r="W15407" s="505"/>
    </row>
    <row r="15408" spans="19:23" ht="12">
      <c r="S15408" s="505"/>
      <c r="T15408" s="505"/>
      <c r="U15408" s="505"/>
      <c r="V15408" s="505"/>
      <c r="W15408" s="505"/>
    </row>
    <row r="15409" spans="19:23" ht="12">
      <c r="S15409" s="505"/>
      <c r="T15409" s="505"/>
      <c r="U15409" s="505"/>
      <c r="V15409" s="505"/>
      <c r="W15409" s="505"/>
    </row>
    <row r="15410" spans="19:23" ht="12">
      <c r="S15410" s="505"/>
      <c r="T15410" s="505"/>
      <c r="U15410" s="505"/>
      <c r="V15410" s="505"/>
      <c r="W15410" s="505"/>
    </row>
    <row r="15411" spans="19:23" ht="12">
      <c r="S15411" s="505"/>
      <c r="T15411" s="505"/>
      <c r="U15411" s="505"/>
      <c r="V15411" s="505"/>
      <c r="W15411" s="505"/>
    </row>
    <row r="15412" spans="19:23" ht="12">
      <c r="S15412" s="505"/>
      <c r="T15412" s="505"/>
      <c r="U15412" s="505"/>
      <c r="V15412" s="505"/>
      <c r="W15412" s="505"/>
    </row>
    <row r="15413" spans="19:23" ht="12">
      <c r="S15413" s="505"/>
      <c r="T15413" s="505"/>
      <c r="U15413" s="505"/>
      <c r="V15413" s="505"/>
      <c r="W15413" s="505"/>
    </row>
    <row r="15414" spans="19:23" ht="12">
      <c r="S15414" s="505"/>
      <c r="T15414" s="505"/>
      <c r="U15414" s="505"/>
      <c r="V15414" s="505"/>
      <c r="W15414" s="505"/>
    </row>
    <row r="15415" spans="19:23" ht="12">
      <c r="S15415" s="505"/>
      <c r="T15415" s="505"/>
      <c r="U15415" s="505"/>
      <c r="V15415" s="505"/>
      <c r="W15415" s="505"/>
    </row>
    <row r="15416" spans="19:23" ht="12">
      <c r="S15416" s="505"/>
      <c r="T15416" s="505"/>
      <c r="U15416" s="505"/>
      <c r="V15416" s="505"/>
      <c r="W15416" s="505"/>
    </row>
    <row r="15417" spans="19:23" ht="12">
      <c r="S15417" s="505"/>
      <c r="T15417" s="505"/>
      <c r="U15417" s="505"/>
      <c r="V15417" s="505"/>
      <c r="W15417" s="505"/>
    </row>
    <row r="15418" spans="19:23" ht="12">
      <c r="S15418" s="505"/>
      <c r="T15418" s="505"/>
      <c r="U15418" s="505"/>
      <c r="V15418" s="505"/>
      <c r="W15418" s="505"/>
    </row>
    <row r="15419" spans="19:23" ht="12">
      <c r="S15419" s="505"/>
      <c r="T15419" s="505"/>
      <c r="U15419" s="505"/>
      <c r="V15419" s="505"/>
      <c r="W15419" s="505"/>
    </row>
    <row r="15420" spans="19:23" ht="12">
      <c r="S15420" s="505"/>
      <c r="T15420" s="505"/>
      <c r="U15420" s="505"/>
      <c r="V15420" s="505"/>
      <c r="W15420" s="505"/>
    </row>
    <row r="15421" spans="19:23" ht="12">
      <c r="S15421" s="505"/>
      <c r="T15421" s="505"/>
      <c r="U15421" s="505"/>
      <c r="V15421" s="505"/>
      <c r="W15421" s="505"/>
    </row>
    <row r="15422" spans="19:23" ht="12">
      <c r="S15422" s="505"/>
      <c r="T15422" s="505"/>
      <c r="U15422" s="505"/>
      <c r="V15422" s="505"/>
      <c r="W15422" s="505"/>
    </row>
    <row r="15423" spans="19:23" ht="12">
      <c r="S15423" s="505"/>
      <c r="T15423" s="505"/>
      <c r="U15423" s="505"/>
      <c r="V15423" s="505"/>
      <c r="W15423" s="505"/>
    </row>
    <row r="15424" spans="19:23" ht="12">
      <c r="S15424" s="505"/>
      <c r="T15424" s="505"/>
      <c r="U15424" s="505"/>
      <c r="V15424" s="505"/>
      <c r="W15424" s="505"/>
    </row>
    <row r="15425" spans="19:23" ht="12">
      <c r="S15425" s="505"/>
      <c r="T15425" s="505"/>
      <c r="U15425" s="505"/>
      <c r="V15425" s="505"/>
      <c r="W15425" s="505"/>
    </row>
    <row r="15426" spans="19:23" ht="12">
      <c r="S15426" s="505"/>
      <c r="T15426" s="505"/>
      <c r="U15426" s="505"/>
      <c r="V15426" s="505"/>
      <c r="W15426" s="505"/>
    </row>
    <row r="15427" spans="19:23" ht="12">
      <c r="S15427" s="505"/>
      <c r="T15427" s="505"/>
      <c r="U15427" s="505"/>
      <c r="V15427" s="505"/>
      <c r="W15427" s="505"/>
    </row>
    <row r="15428" spans="19:23" ht="12">
      <c r="S15428" s="505"/>
      <c r="T15428" s="505"/>
      <c r="U15428" s="505"/>
      <c r="V15428" s="505"/>
      <c r="W15428" s="505"/>
    </row>
    <row r="15429" spans="19:23" ht="12">
      <c r="S15429" s="505"/>
      <c r="T15429" s="505"/>
      <c r="U15429" s="505"/>
      <c r="V15429" s="505"/>
      <c r="W15429" s="505"/>
    </row>
    <row r="15430" spans="19:23" ht="12">
      <c r="S15430" s="505"/>
      <c r="T15430" s="505"/>
      <c r="U15430" s="505"/>
      <c r="V15430" s="505"/>
      <c r="W15430" s="505"/>
    </row>
    <row r="15431" spans="19:23" ht="12">
      <c r="S15431" s="505"/>
      <c r="T15431" s="505"/>
      <c r="U15431" s="505"/>
      <c r="V15431" s="505"/>
      <c r="W15431" s="505"/>
    </row>
    <row r="15432" spans="19:23" ht="12">
      <c r="S15432" s="505"/>
      <c r="T15432" s="505"/>
      <c r="U15432" s="505"/>
      <c r="V15432" s="505"/>
      <c r="W15432" s="505"/>
    </row>
    <row r="15433" spans="19:23" ht="12">
      <c r="S15433" s="505"/>
      <c r="T15433" s="505"/>
      <c r="U15433" s="505"/>
      <c r="V15433" s="505"/>
      <c r="W15433" s="505"/>
    </row>
    <row r="15434" spans="19:23" ht="12">
      <c r="S15434" s="505"/>
      <c r="T15434" s="505"/>
      <c r="U15434" s="505"/>
      <c r="V15434" s="505"/>
      <c r="W15434" s="505"/>
    </row>
    <row r="15435" spans="19:23" ht="12">
      <c r="S15435" s="505"/>
      <c r="T15435" s="505"/>
      <c r="U15435" s="505"/>
      <c r="V15435" s="505"/>
      <c r="W15435" s="505"/>
    </row>
    <row r="15436" spans="19:23" ht="12">
      <c r="S15436" s="505"/>
      <c r="T15436" s="505"/>
      <c r="U15436" s="505"/>
      <c r="V15436" s="505"/>
      <c r="W15436" s="505"/>
    </row>
    <row r="15437" spans="19:23" ht="12">
      <c r="S15437" s="505"/>
      <c r="T15437" s="505"/>
      <c r="U15437" s="505"/>
      <c r="V15437" s="505"/>
      <c r="W15437" s="505"/>
    </row>
    <row r="15438" spans="19:23" ht="12">
      <c r="S15438" s="505"/>
      <c r="T15438" s="505"/>
      <c r="U15438" s="505"/>
      <c r="V15438" s="505"/>
      <c r="W15438" s="505"/>
    </row>
    <row r="15439" spans="19:23" ht="12">
      <c r="S15439" s="505"/>
      <c r="T15439" s="505"/>
      <c r="U15439" s="505"/>
      <c r="V15439" s="505"/>
      <c r="W15439" s="505"/>
    </row>
    <row r="15440" spans="19:23" ht="12">
      <c r="S15440" s="505"/>
      <c r="T15440" s="505"/>
      <c r="U15440" s="505"/>
      <c r="V15440" s="505"/>
      <c r="W15440" s="505"/>
    </row>
    <row r="15441" spans="19:23" ht="12">
      <c r="S15441" s="505"/>
      <c r="T15441" s="505"/>
      <c r="U15441" s="505"/>
      <c r="V15441" s="505"/>
      <c r="W15441" s="505"/>
    </row>
    <row r="15442" spans="19:23" ht="12">
      <c r="S15442" s="505"/>
      <c r="T15442" s="505"/>
      <c r="U15442" s="505"/>
      <c r="V15442" s="505"/>
      <c r="W15442" s="505"/>
    </row>
    <row r="15443" spans="19:23" ht="12">
      <c r="S15443" s="505"/>
      <c r="T15443" s="505"/>
      <c r="U15443" s="505"/>
      <c r="V15443" s="505"/>
      <c r="W15443" s="505"/>
    </row>
    <row r="15444" spans="19:23" ht="12">
      <c r="S15444" s="505"/>
      <c r="T15444" s="505"/>
      <c r="U15444" s="505"/>
      <c r="V15444" s="505"/>
      <c r="W15444" s="505"/>
    </row>
    <row r="15445" spans="19:23" ht="12">
      <c r="S15445" s="505"/>
      <c r="T15445" s="505"/>
      <c r="U15445" s="505"/>
      <c r="V15445" s="505"/>
      <c r="W15445" s="505"/>
    </row>
    <row r="15446" spans="19:23" ht="12">
      <c r="S15446" s="505"/>
      <c r="T15446" s="505"/>
      <c r="U15446" s="505"/>
      <c r="V15446" s="505"/>
      <c r="W15446" s="505"/>
    </row>
    <row r="15447" spans="19:23" ht="12">
      <c r="S15447" s="505"/>
      <c r="T15447" s="505"/>
      <c r="U15447" s="505"/>
      <c r="V15447" s="505"/>
      <c r="W15447" s="505"/>
    </row>
    <row r="15448" spans="19:23" ht="12">
      <c r="S15448" s="505"/>
      <c r="T15448" s="505"/>
      <c r="U15448" s="505"/>
      <c r="V15448" s="505"/>
      <c r="W15448" s="505"/>
    </row>
    <row r="15449" spans="19:23" ht="12">
      <c r="S15449" s="505"/>
      <c r="T15449" s="505"/>
      <c r="U15449" s="505"/>
      <c r="V15449" s="505"/>
      <c r="W15449" s="505"/>
    </row>
    <row r="15450" spans="19:23" ht="12">
      <c r="S15450" s="505"/>
      <c r="T15450" s="505"/>
      <c r="U15450" s="505"/>
      <c r="V15450" s="505"/>
      <c r="W15450" s="505"/>
    </row>
    <row r="15451" spans="19:23" ht="12">
      <c r="S15451" s="505"/>
      <c r="T15451" s="505"/>
      <c r="U15451" s="505"/>
      <c r="V15451" s="505"/>
      <c r="W15451" s="505"/>
    </row>
    <row r="15452" spans="19:23" ht="12">
      <c r="S15452" s="505"/>
      <c r="T15452" s="505"/>
      <c r="U15452" s="505"/>
      <c r="V15452" s="505"/>
      <c r="W15452" s="505"/>
    </row>
    <row r="15453" spans="19:23" ht="12">
      <c r="S15453" s="505"/>
      <c r="T15453" s="505"/>
      <c r="U15453" s="505"/>
      <c r="V15453" s="505"/>
      <c r="W15453" s="505"/>
    </row>
    <row r="15454" spans="19:23" ht="12">
      <c r="S15454" s="505"/>
      <c r="T15454" s="505"/>
      <c r="U15454" s="505"/>
      <c r="V15454" s="505"/>
      <c r="W15454" s="505"/>
    </row>
    <row r="15455" spans="19:23" ht="12">
      <c r="S15455" s="505"/>
      <c r="T15455" s="505"/>
      <c r="U15455" s="505"/>
      <c r="V15455" s="505"/>
      <c r="W15455" s="505"/>
    </row>
    <row r="15456" spans="19:23" ht="12">
      <c r="S15456" s="505"/>
      <c r="T15456" s="505"/>
      <c r="U15456" s="505"/>
      <c r="V15456" s="505"/>
      <c r="W15456" s="505"/>
    </row>
    <row r="15457" spans="19:23" ht="12">
      <c r="S15457" s="505"/>
      <c r="T15457" s="505"/>
      <c r="U15457" s="505"/>
      <c r="V15457" s="505"/>
      <c r="W15457" s="505"/>
    </row>
    <row r="15458" spans="19:23" ht="12">
      <c r="S15458" s="505"/>
      <c r="T15458" s="505"/>
      <c r="U15458" s="505"/>
      <c r="V15458" s="505"/>
      <c r="W15458" s="505"/>
    </row>
    <row r="15459" spans="19:23" ht="12">
      <c r="S15459" s="505"/>
      <c r="T15459" s="505"/>
      <c r="U15459" s="505"/>
      <c r="V15459" s="505"/>
      <c r="W15459" s="505"/>
    </row>
    <row r="15460" spans="19:23" ht="12">
      <c r="S15460" s="505"/>
      <c r="T15460" s="505"/>
      <c r="U15460" s="505"/>
      <c r="V15460" s="505"/>
      <c r="W15460" s="505"/>
    </row>
    <row r="15461" spans="19:23" ht="12">
      <c r="S15461" s="505"/>
      <c r="T15461" s="505"/>
      <c r="U15461" s="505"/>
      <c r="V15461" s="505"/>
      <c r="W15461" s="505"/>
    </row>
    <row r="15462" spans="19:23" ht="12">
      <c r="S15462" s="505"/>
      <c r="T15462" s="505"/>
      <c r="U15462" s="505"/>
      <c r="V15462" s="505"/>
      <c r="W15462" s="505"/>
    </row>
    <row r="15463" spans="19:23" ht="12">
      <c r="S15463" s="505"/>
      <c r="T15463" s="505"/>
      <c r="U15463" s="505"/>
      <c r="V15463" s="505"/>
      <c r="W15463" s="505"/>
    </row>
    <row r="15464" spans="19:23" ht="12">
      <c r="S15464" s="505"/>
      <c r="T15464" s="505"/>
      <c r="U15464" s="505"/>
      <c r="V15464" s="505"/>
      <c r="W15464" s="505"/>
    </row>
    <row r="15465" spans="19:23" ht="12">
      <c r="S15465" s="505"/>
      <c r="T15465" s="505"/>
      <c r="U15465" s="505"/>
      <c r="V15465" s="505"/>
      <c r="W15465" s="505"/>
    </row>
    <row r="15466" spans="19:23" ht="12">
      <c r="S15466" s="505"/>
      <c r="T15466" s="505"/>
      <c r="U15466" s="505"/>
      <c r="V15466" s="505"/>
      <c r="W15466" s="505"/>
    </row>
    <row r="15467" spans="19:23" ht="12">
      <c r="S15467" s="505"/>
      <c r="T15467" s="505"/>
      <c r="U15467" s="505"/>
      <c r="V15467" s="505"/>
      <c r="W15467" s="505"/>
    </row>
    <row r="15468" spans="19:23" ht="12">
      <c r="S15468" s="505"/>
      <c r="T15468" s="505"/>
      <c r="U15468" s="505"/>
      <c r="V15468" s="505"/>
      <c r="W15468" s="505"/>
    </row>
    <row r="15469" spans="19:23" ht="12">
      <c r="S15469" s="505"/>
      <c r="T15469" s="505"/>
      <c r="U15469" s="505"/>
      <c r="V15469" s="505"/>
      <c r="W15469" s="505"/>
    </row>
    <row r="15470" spans="19:23" ht="12">
      <c r="S15470" s="505"/>
      <c r="T15470" s="505"/>
      <c r="U15470" s="505"/>
      <c r="V15470" s="505"/>
      <c r="W15470" s="505"/>
    </row>
    <row r="15471" spans="19:23" ht="12">
      <c r="S15471" s="505"/>
      <c r="T15471" s="505"/>
      <c r="U15471" s="505"/>
      <c r="V15471" s="505"/>
      <c r="W15471" s="505"/>
    </row>
    <row r="15472" spans="19:23" ht="12">
      <c r="S15472" s="505"/>
      <c r="T15472" s="505"/>
      <c r="U15472" s="505"/>
      <c r="V15472" s="505"/>
      <c r="W15472" s="505"/>
    </row>
    <row r="15473" spans="19:23" ht="12">
      <c r="S15473" s="505"/>
      <c r="T15473" s="505"/>
      <c r="U15473" s="505"/>
      <c r="V15473" s="505"/>
      <c r="W15473" s="505"/>
    </row>
    <row r="15474" spans="19:23" ht="12">
      <c r="S15474" s="505"/>
      <c r="T15474" s="505"/>
      <c r="U15474" s="505"/>
      <c r="V15474" s="505"/>
      <c r="W15474" s="505"/>
    </row>
    <row r="15475" spans="19:23" ht="12">
      <c r="S15475" s="505"/>
      <c r="T15475" s="505"/>
      <c r="U15475" s="505"/>
      <c r="V15475" s="505"/>
      <c r="W15475" s="505"/>
    </row>
    <row r="15476" spans="19:23" ht="12">
      <c r="S15476" s="505"/>
      <c r="T15476" s="505"/>
      <c r="U15476" s="505"/>
      <c r="V15476" s="505"/>
      <c r="W15476" s="505"/>
    </row>
    <row r="15477" spans="19:23" ht="12">
      <c r="S15477" s="505"/>
      <c r="T15477" s="505"/>
      <c r="U15477" s="505"/>
      <c r="V15477" s="505"/>
      <c r="W15477" s="505"/>
    </row>
    <row r="15478" spans="19:23" ht="12">
      <c r="S15478" s="505"/>
      <c r="T15478" s="505"/>
      <c r="U15478" s="505"/>
      <c r="V15478" s="505"/>
      <c r="W15478" s="505"/>
    </row>
    <row r="15479" spans="19:23" ht="12">
      <c r="S15479" s="505"/>
      <c r="T15479" s="505"/>
      <c r="U15479" s="505"/>
      <c r="V15479" s="505"/>
      <c r="W15479" s="505"/>
    </row>
    <row r="15480" spans="19:23" ht="12">
      <c r="S15480" s="505"/>
      <c r="T15480" s="505"/>
      <c r="U15480" s="505"/>
      <c r="V15480" s="505"/>
      <c r="W15480" s="505"/>
    </row>
    <row r="15481" spans="19:23" ht="12">
      <c r="S15481" s="505"/>
      <c r="T15481" s="505"/>
      <c r="U15481" s="505"/>
      <c r="V15481" s="505"/>
      <c r="W15481" s="505"/>
    </row>
    <row r="15482" spans="19:23" ht="12">
      <c r="S15482" s="505"/>
      <c r="T15482" s="505"/>
      <c r="U15482" s="505"/>
      <c r="V15482" s="505"/>
      <c r="W15482" s="505"/>
    </row>
    <row r="15483" spans="19:23" ht="12">
      <c r="S15483" s="505"/>
      <c r="T15483" s="505"/>
      <c r="U15483" s="505"/>
      <c r="V15483" s="505"/>
      <c r="W15483" s="505"/>
    </row>
    <row r="15484" spans="19:23" ht="12">
      <c r="S15484" s="505"/>
      <c r="T15484" s="505"/>
      <c r="U15484" s="505"/>
      <c r="V15484" s="505"/>
      <c r="W15484" s="505"/>
    </row>
    <row r="15485" spans="19:23" ht="12">
      <c r="S15485" s="505"/>
      <c r="T15485" s="505"/>
      <c r="U15485" s="505"/>
      <c r="V15485" s="505"/>
      <c r="W15485" s="505"/>
    </row>
    <row r="15486" spans="19:23" ht="12">
      <c r="S15486" s="505"/>
      <c r="T15486" s="505"/>
      <c r="U15486" s="505"/>
      <c r="V15486" s="505"/>
      <c r="W15486" s="505"/>
    </row>
    <row r="15487" spans="19:23" ht="12">
      <c r="S15487" s="505"/>
      <c r="T15487" s="505"/>
      <c r="U15487" s="505"/>
      <c r="V15487" s="505"/>
      <c r="W15487" s="505"/>
    </row>
    <row r="15488" spans="19:23" ht="12">
      <c r="S15488" s="505"/>
      <c r="T15488" s="505"/>
      <c r="U15488" s="505"/>
      <c r="V15488" s="505"/>
      <c r="W15488" s="505"/>
    </row>
    <row r="15489" spans="19:23" ht="12">
      <c r="S15489" s="505"/>
      <c r="T15489" s="505"/>
      <c r="U15489" s="505"/>
      <c r="V15489" s="505"/>
      <c r="W15489" s="505"/>
    </row>
    <row r="15490" spans="19:23" ht="12">
      <c r="S15490" s="505"/>
      <c r="T15490" s="505"/>
      <c r="U15490" s="505"/>
      <c r="V15490" s="505"/>
      <c r="W15490" s="505"/>
    </row>
    <row r="15491" spans="19:23" ht="12">
      <c r="S15491" s="505"/>
      <c r="T15491" s="505"/>
      <c r="U15491" s="505"/>
      <c r="V15491" s="505"/>
      <c r="W15491" s="505"/>
    </row>
    <row r="15492" spans="19:23" ht="12">
      <c r="S15492" s="505"/>
      <c r="T15492" s="505"/>
      <c r="U15492" s="505"/>
      <c r="V15492" s="505"/>
      <c r="W15492" s="505"/>
    </row>
    <row r="15493" spans="19:23" ht="12">
      <c r="S15493" s="505"/>
      <c r="T15493" s="505"/>
      <c r="U15493" s="505"/>
      <c r="V15493" s="505"/>
      <c r="W15493" s="505"/>
    </row>
    <row r="15494" spans="19:23" ht="12">
      <c r="S15494" s="505"/>
      <c r="T15494" s="505"/>
      <c r="U15494" s="505"/>
      <c r="V15494" s="505"/>
      <c r="W15494" s="505"/>
    </row>
    <row r="15495" spans="19:23" ht="12">
      <c r="S15495" s="505"/>
      <c r="T15495" s="505"/>
      <c r="U15495" s="505"/>
      <c r="V15495" s="505"/>
      <c r="W15495" s="505"/>
    </row>
    <row r="15496" spans="19:23" ht="12">
      <c r="S15496" s="505"/>
      <c r="T15496" s="505"/>
      <c r="U15496" s="505"/>
      <c r="V15496" s="505"/>
      <c r="W15496" s="505"/>
    </row>
    <row r="15497" spans="19:23" ht="12">
      <c r="S15497" s="505"/>
      <c r="T15497" s="505"/>
      <c r="U15497" s="505"/>
      <c r="V15497" s="505"/>
      <c r="W15497" s="505"/>
    </row>
    <row r="15498" spans="19:23" ht="12">
      <c r="S15498" s="505"/>
      <c r="T15498" s="505"/>
      <c r="U15498" s="505"/>
      <c r="V15498" s="505"/>
      <c r="W15498" s="505"/>
    </row>
    <row r="15499" spans="19:23" ht="12">
      <c r="S15499" s="505"/>
      <c r="T15499" s="505"/>
      <c r="U15499" s="505"/>
      <c r="V15499" s="505"/>
      <c r="W15499" s="505"/>
    </row>
    <row r="15500" spans="19:23" ht="12">
      <c r="S15500" s="505"/>
      <c r="T15500" s="505"/>
      <c r="U15500" s="505"/>
      <c r="V15500" s="505"/>
      <c r="W15500" s="505"/>
    </row>
    <row r="15501" spans="19:23" ht="12">
      <c r="S15501" s="505"/>
      <c r="T15501" s="505"/>
      <c r="U15501" s="505"/>
      <c r="V15501" s="505"/>
      <c r="W15501" s="505"/>
    </row>
    <row r="15502" spans="19:23" ht="12">
      <c r="S15502" s="505"/>
      <c r="T15502" s="505"/>
      <c r="U15502" s="505"/>
      <c r="V15502" s="505"/>
      <c r="W15502" s="505"/>
    </row>
    <row r="15503" spans="19:23" ht="12">
      <c r="S15503" s="505"/>
      <c r="T15503" s="505"/>
      <c r="U15503" s="505"/>
      <c r="V15503" s="505"/>
      <c r="W15503" s="505"/>
    </row>
    <row r="15504" spans="19:23" ht="12">
      <c r="S15504" s="505"/>
      <c r="T15504" s="505"/>
      <c r="U15504" s="505"/>
      <c r="V15504" s="505"/>
      <c r="W15504" s="505"/>
    </row>
    <row r="15505" spans="19:23" ht="12">
      <c r="S15505" s="505"/>
      <c r="T15505" s="505"/>
      <c r="U15505" s="505"/>
      <c r="V15505" s="505"/>
      <c r="W15505" s="505"/>
    </row>
    <row r="15506" spans="19:23" ht="12">
      <c r="S15506" s="505"/>
      <c r="T15506" s="505"/>
      <c r="U15506" s="505"/>
      <c r="V15506" s="505"/>
      <c r="W15506" s="505"/>
    </row>
    <row r="15507" spans="19:23" ht="12">
      <c r="S15507" s="505"/>
      <c r="T15507" s="505"/>
      <c r="U15507" s="505"/>
      <c r="V15507" s="505"/>
      <c r="W15507" s="505"/>
    </row>
    <row r="15508" spans="19:23" ht="12">
      <c r="S15508" s="505"/>
      <c r="T15508" s="505"/>
      <c r="U15508" s="505"/>
      <c r="V15508" s="505"/>
      <c r="W15508" s="505"/>
    </row>
    <row r="15509" spans="19:23" ht="12">
      <c r="S15509" s="505"/>
      <c r="T15509" s="505"/>
      <c r="U15509" s="505"/>
      <c r="V15509" s="505"/>
      <c r="W15509" s="505"/>
    </row>
    <row r="15510" spans="19:23" ht="12">
      <c r="S15510" s="505"/>
      <c r="T15510" s="505"/>
      <c r="U15510" s="505"/>
      <c r="V15510" s="505"/>
      <c r="W15510" s="505"/>
    </row>
    <row r="15511" spans="19:23" ht="12">
      <c r="S15511" s="505"/>
      <c r="T15511" s="505"/>
      <c r="U15511" s="505"/>
      <c r="V15511" s="505"/>
      <c r="W15511" s="505"/>
    </row>
    <row r="15512" spans="19:23" ht="12">
      <c r="S15512" s="505"/>
      <c r="T15512" s="505"/>
      <c r="U15512" s="505"/>
      <c r="V15512" s="505"/>
      <c r="W15512" s="505"/>
    </row>
    <row r="15513" spans="19:23" ht="12">
      <c r="S15513" s="505"/>
      <c r="T15513" s="505"/>
      <c r="U15513" s="505"/>
      <c r="V15513" s="505"/>
      <c r="W15513" s="505"/>
    </row>
    <row r="15514" spans="19:23" ht="12">
      <c r="S15514" s="505"/>
      <c r="T15514" s="505"/>
      <c r="U15514" s="505"/>
      <c r="V15514" s="505"/>
      <c r="W15514" s="505"/>
    </row>
    <row r="15515" spans="19:23" ht="12">
      <c r="S15515" s="505"/>
      <c r="T15515" s="505"/>
      <c r="U15515" s="505"/>
      <c r="V15515" s="505"/>
      <c r="W15515" s="505"/>
    </row>
    <row r="15516" spans="19:23" ht="12">
      <c r="S15516" s="505"/>
      <c r="T15516" s="505"/>
      <c r="U15516" s="505"/>
      <c r="V15516" s="505"/>
      <c r="W15516" s="505"/>
    </row>
    <row r="15517" spans="19:23" ht="12">
      <c r="S15517" s="505"/>
      <c r="T15517" s="505"/>
      <c r="U15517" s="505"/>
      <c r="V15517" s="505"/>
      <c r="W15517" s="505"/>
    </row>
    <row r="15518" spans="19:23" ht="12">
      <c r="S15518" s="505"/>
      <c r="T15518" s="505"/>
      <c r="U15518" s="505"/>
      <c r="V15518" s="505"/>
      <c r="W15518" s="505"/>
    </row>
    <row r="15519" spans="19:23" ht="12">
      <c r="S15519" s="505"/>
      <c r="T15519" s="505"/>
      <c r="U15519" s="505"/>
      <c r="V15519" s="505"/>
      <c r="W15519" s="505"/>
    </row>
    <row r="15520" spans="19:23" ht="12">
      <c r="S15520" s="505"/>
      <c r="T15520" s="505"/>
      <c r="U15520" s="505"/>
      <c r="V15520" s="505"/>
      <c r="W15520" s="505"/>
    </row>
    <row r="15521" spans="19:23" ht="12">
      <c r="S15521" s="505"/>
      <c r="T15521" s="505"/>
      <c r="U15521" s="505"/>
      <c r="V15521" s="505"/>
      <c r="W15521" s="505"/>
    </row>
    <row r="15522" spans="19:23" ht="12">
      <c r="S15522" s="505"/>
      <c r="T15522" s="505"/>
      <c r="U15522" s="505"/>
      <c r="V15522" s="505"/>
      <c r="W15522" s="505"/>
    </row>
    <row r="15523" spans="19:23" ht="12">
      <c r="S15523" s="505"/>
      <c r="T15523" s="505"/>
      <c r="U15523" s="505"/>
      <c r="V15523" s="505"/>
      <c r="W15523" s="505"/>
    </row>
    <row r="15524" spans="19:23" ht="12">
      <c r="S15524" s="505"/>
      <c r="T15524" s="505"/>
      <c r="U15524" s="505"/>
      <c r="V15524" s="505"/>
      <c r="W15524" s="505"/>
    </row>
    <row r="15525" spans="19:23" ht="12">
      <c r="S15525" s="505"/>
      <c r="T15525" s="505"/>
      <c r="U15525" s="505"/>
      <c r="V15525" s="505"/>
      <c r="W15525" s="505"/>
    </row>
    <row r="15526" spans="19:23" ht="12">
      <c r="S15526" s="505"/>
      <c r="T15526" s="505"/>
      <c r="U15526" s="505"/>
      <c r="V15526" s="505"/>
      <c r="W15526" s="505"/>
    </row>
    <row r="15527" spans="19:23" ht="12">
      <c r="S15527" s="505"/>
      <c r="T15527" s="505"/>
      <c r="U15527" s="505"/>
      <c r="V15527" s="505"/>
      <c r="W15527" s="505"/>
    </row>
    <row r="15528" spans="19:23" ht="12">
      <c r="S15528" s="505"/>
      <c r="T15528" s="505"/>
      <c r="U15528" s="505"/>
      <c r="V15528" s="505"/>
      <c r="W15528" s="505"/>
    </row>
    <row r="15529" spans="19:23" ht="12">
      <c r="S15529" s="505"/>
      <c r="T15529" s="505"/>
      <c r="U15529" s="505"/>
      <c r="V15529" s="505"/>
      <c r="W15529" s="505"/>
    </row>
    <row r="15530" spans="19:23" ht="12">
      <c r="S15530" s="505"/>
      <c r="T15530" s="505"/>
      <c r="U15530" s="505"/>
      <c r="V15530" s="505"/>
      <c r="W15530" s="505"/>
    </row>
    <row r="15531" spans="19:23" ht="12">
      <c r="S15531" s="505"/>
      <c r="T15531" s="505"/>
      <c r="U15531" s="505"/>
      <c r="V15531" s="505"/>
      <c r="W15531" s="505"/>
    </row>
    <row r="15532" spans="19:23" ht="12">
      <c r="S15532" s="505"/>
      <c r="T15532" s="505"/>
      <c r="U15532" s="505"/>
      <c r="V15532" s="505"/>
      <c r="W15532" s="505"/>
    </row>
    <row r="15533" spans="19:23" ht="12">
      <c r="S15533" s="505"/>
      <c r="T15533" s="505"/>
      <c r="U15533" s="505"/>
      <c r="V15533" s="505"/>
      <c r="W15533" s="505"/>
    </row>
    <row r="15534" spans="19:23" ht="12">
      <c r="S15534" s="505"/>
      <c r="T15534" s="505"/>
      <c r="U15534" s="505"/>
      <c r="V15534" s="505"/>
      <c r="W15534" s="505"/>
    </row>
    <row r="15535" spans="19:23" ht="12">
      <c r="S15535" s="505"/>
      <c r="T15535" s="505"/>
      <c r="U15535" s="505"/>
      <c r="V15535" s="505"/>
      <c r="W15535" s="505"/>
    </row>
    <row r="15536" spans="19:23" ht="12">
      <c r="S15536" s="505"/>
      <c r="T15536" s="505"/>
      <c r="U15536" s="505"/>
      <c r="V15536" s="505"/>
      <c r="W15536" s="505"/>
    </row>
    <row r="15537" spans="19:23" ht="12">
      <c r="S15537" s="505"/>
      <c r="T15537" s="505"/>
      <c r="U15537" s="505"/>
      <c r="V15537" s="505"/>
      <c r="W15537" s="505"/>
    </row>
    <row r="15538" spans="19:23" ht="12">
      <c r="S15538" s="505"/>
      <c r="T15538" s="505"/>
      <c r="U15538" s="505"/>
      <c r="V15538" s="505"/>
      <c r="W15538" s="505"/>
    </row>
    <row r="15539" spans="19:23" ht="12">
      <c r="S15539" s="505"/>
      <c r="T15539" s="505"/>
      <c r="U15539" s="505"/>
      <c r="V15539" s="505"/>
      <c r="W15539" s="505"/>
    </row>
    <row r="15540" spans="19:23" ht="12">
      <c r="S15540" s="505"/>
      <c r="T15540" s="505"/>
      <c r="U15540" s="505"/>
      <c r="V15540" s="505"/>
      <c r="W15540" s="505"/>
    </row>
    <row r="15541" spans="19:23" ht="12">
      <c r="S15541" s="505"/>
      <c r="T15541" s="505"/>
      <c r="U15541" s="505"/>
      <c r="V15541" s="505"/>
      <c r="W15541" s="505"/>
    </row>
    <row r="15542" spans="19:23" ht="12">
      <c r="S15542" s="505"/>
      <c r="T15542" s="505"/>
      <c r="U15542" s="505"/>
      <c r="V15542" s="505"/>
      <c r="W15542" s="505"/>
    </row>
    <row r="15543" spans="19:23" ht="12">
      <c r="S15543" s="505"/>
      <c r="T15543" s="505"/>
      <c r="U15543" s="505"/>
      <c r="V15543" s="505"/>
      <c r="W15543" s="505"/>
    </row>
    <row r="15544" spans="19:23" ht="12">
      <c r="S15544" s="505"/>
      <c r="T15544" s="505"/>
      <c r="U15544" s="505"/>
      <c r="V15544" s="505"/>
      <c r="W15544" s="505"/>
    </row>
    <row r="15545" spans="19:23" ht="12">
      <c r="S15545" s="505"/>
      <c r="T15545" s="505"/>
      <c r="U15545" s="505"/>
      <c r="V15545" s="505"/>
      <c r="W15545" s="505"/>
    </row>
    <row r="15546" spans="19:23" ht="12">
      <c r="S15546" s="505"/>
      <c r="T15546" s="505"/>
      <c r="U15546" s="505"/>
      <c r="V15546" s="505"/>
      <c r="W15546" s="505"/>
    </row>
    <row r="15547" spans="19:23" ht="12">
      <c r="S15547" s="505"/>
      <c r="T15547" s="505"/>
      <c r="U15547" s="505"/>
      <c r="V15547" s="505"/>
      <c r="W15547" s="505"/>
    </row>
    <row r="15548" spans="19:23" ht="12">
      <c r="S15548" s="505"/>
      <c r="T15548" s="505"/>
      <c r="U15548" s="505"/>
      <c r="V15548" s="505"/>
      <c r="W15548" s="505"/>
    </row>
    <row r="15549" spans="19:23" ht="12">
      <c r="S15549" s="505"/>
      <c r="T15549" s="505"/>
      <c r="U15549" s="505"/>
      <c r="V15549" s="505"/>
      <c r="W15549" s="505"/>
    </row>
    <row r="15550" spans="19:23" ht="12">
      <c r="S15550" s="505"/>
      <c r="T15550" s="505"/>
      <c r="U15550" s="505"/>
      <c r="V15550" s="505"/>
      <c r="W15550" s="505"/>
    </row>
    <row r="15551" spans="19:23" ht="12">
      <c r="S15551" s="505"/>
      <c r="T15551" s="505"/>
      <c r="U15551" s="505"/>
      <c r="V15551" s="505"/>
      <c r="W15551" s="505"/>
    </row>
    <row r="15552" spans="19:23" ht="12">
      <c r="S15552" s="505"/>
      <c r="T15552" s="505"/>
      <c r="U15552" s="505"/>
      <c r="V15552" s="505"/>
      <c r="W15552" s="505"/>
    </row>
    <row r="15553" spans="19:23" ht="12">
      <c r="S15553" s="505"/>
      <c r="T15553" s="505"/>
      <c r="U15553" s="505"/>
      <c r="V15553" s="505"/>
      <c r="W15553" s="505"/>
    </row>
    <row r="15554" spans="19:23" ht="12">
      <c r="S15554" s="505"/>
      <c r="T15554" s="505"/>
      <c r="U15554" s="505"/>
      <c r="V15554" s="505"/>
      <c r="W15554" s="505"/>
    </row>
    <row r="15555" spans="19:23" ht="12">
      <c r="S15555" s="505"/>
      <c r="T15555" s="505"/>
      <c r="U15555" s="505"/>
      <c r="V15555" s="505"/>
      <c r="W15555" s="505"/>
    </row>
    <row r="15556" spans="19:23" ht="12">
      <c r="S15556" s="505"/>
      <c r="T15556" s="505"/>
      <c r="U15556" s="505"/>
      <c r="V15556" s="505"/>
      <c r="W15556" s="505"/>
    </row>
    <row r="15557" spans="19:23" ht="12">
      <c r="S15557" s="505"/>
      <c r="T15557" s="505"/>
      <c r="U15557" s="505"/>
      <c r="V15557" s="505"/>
      <c r="W15557" s="505"/>
    </row>
    <row r="15558" spans="19:23" ht="12">
      <c r="S15558" s="505"/>
      <c r="T15558" s="505"/>
      <c r="U15558" s="505"/>
      <c r="V15558" s="505"/>
      <c r="W15558" s="505"/>
    </row>
    <row r="15559" spans="19:23" ht="12">
      <c r="S15559" s="505"/>
      <c r="T15559" s="505"/>
      <c r="U15559" s="505"/>
      <c r="V15559" s="505"/>
      <c r="W15559" s="505"/>
    </row>
    <row r="15560" spans="19:23" ht="12">
      <c r="S15560" s="505"/>
      <c r="T15560" s="505"/>
      <c r="U15560" s="505"/>
      <c r="V15560" s="505"/>
      <c r="W15560" s="505"/>
    </row>
    <row r="15561" spans="19:23" ht="12">
      <c r="S15561" s="505"/>
      <c r="T15561" s="505"/>
      <c r="U15561" s="505"/>
      <c r="V15561" s="505"/>
      <c r="W15561" s="505"/>
    </row>
    <row r="15562" spans="19:23" ht="12">
      <c r="S15562" s="505"/>
      <c r="T15562" s="505"/>
      <c r="U15562" s="505"/>
      <c r="V15562" s="505"/>
      <c r="W15562" s="505"/>
    </row>
    <row r="15563" spans="19:23" ht="12">
      <c r="S15563" s="505"/>
      <c r="T15563" s="505"/>
      <c r="U15563" s="505"/>
      <c r="V15563" s="505"/>
      <c r="W15563" s="505"/>
    </row>
    <row r="15564" spans="19:23" ht="12">
      <c r="S15564" s="505"/>
      <c r="T15564" s="505"/>
      <c r="U15564" s="505"/>
      <c r="V15564" s="505"/>
      <c r="W15564" s="505"/>
    </row>
    <row r="15565" spans="19:23" ht="12">
      <c r="S15565" s="505"/>
      <c r="T15565" s="505"/>
      <c r="U15565" s="505"/>
      <c r="V15565" s="505"/>
      <c r="W15565" s="505"/>
    </row>
    <row r="15566" spans="19:23" ht="12">
      <c r="S15566" s="505"/>
      <c r="T15566" s="505"/>
      <c r="U15566" s="505"/>
      <c r="V15566" s="505"/>
      <c r="W15566" s="505"/>
    </row>
    <row r="15567" spans="19:23" ht="12">
      <c r="S15567" s="505"/>
      <c r="T15567" s="505"/>
      <c r="U15567" s="505"/>
      <c r="V15567" s="505"/>
      <c r="W15567" s="505"/>
    </row>
    <row r="15568" spans="19:23" ht="12">
      <c r="S15568" s="505"/>
      <c r="T15568" s="505"/>
      <c r="U15568" s="505"/>
      <c r="V15568" s="505"/>
      <c r="W15568" s="505"/>
    </row>
    <row r="15569" spans="19:23" ht="12">
      <c r="S15569" s="505"/>
      <c r="T15569" s="505"/>
      <c r="U15569" s="505"/>
      <c r="V15569" s="505"/>
      <c r="W15569" s="505"/>
    </row>
    <row r="15570" spans="19:23" ht="12">
      <c r="S15570" s="505"/>
      <c r="T15570" s="505"/>
      <c r="U15570" s="505"/>
      <c r="V15570" s="505"/>
      <c r="W15570" s="505"/>
    </row>
    <row r="15571" spans="19:23" ht="12">
      <c r="S15571" s="505"/>
      <c r="T15571" s="505"/>
      <c r="U15571" s="505"/>
      <c r="V15571" s="505"/>
      <c r="W15571" s="505"/>
    </row>
    <row r="15572" spans="19:23" ht="12">
      <c r="S15572" s="505"/>
      <c r="T15572" s="505"/>
      <c r="U15572" s="505"/>
      <c r="V15572" s="505"/>
      <c r="W15572" s="505"/>
    </row>
    <row r="15573" spans="19:23" ht="12">
      <c r="S15573" s="505"/>
      <c r="T15573" s="505"/>
      <c r="U15573" s="505"/>
      <c r="V15573" s="505"/>
      <c r="W15573" s="505"/>
    </row>
    <row r="15574" spans="19:23" ht="12">
      <c r="S15574" s="505"/>
      <c r="T15574" s="505"/>
      <c r="U15574" s="505"/>
      <c r="V15574" s="505"/>
      <c r="W15574" s="505"/>
    </row>
    <row r="15575" spans="19:23" ht="12">
      <c r="S15575" s="505"/>
      <c r="T15575" s="505"/>
      <c r="U15575" s="505"/>
      <c r="V15575" s="505"/>
      <c r="W15575" s="505"/>
    </row>
    <row r="15576" spans="19:23" ht="12">
      <c r="S15576" s="505"/>
      <c r="T15576" s="505"/>
      <c r="U15576" s="505"/>
      <c r="V15576" s="505"/>
      <c r="W15576" s="505"/>
    </row>
    <row r="15577" spans="19:23" ht="12">
      <c r="S15577" s="505"/>
      <c r="T15577" s="505"/>
      <c r="U15577" s="505"/>
      <c r="V15577" s="505"/>
      <c r="W15577" s="505"/>
    </row>
    <row r="15578" spans="19:23" ht="12">
      <c r="S15578" s="505"/>
      <c r="T15578" s="505"/>
      <c r="U15578" s="505"/>
      <c r="V15578" s="505"/>
      <c r="W15578" s="505"/>
    </row>
    <row r="15579" spans="19:23" ht="12">
      <c r="S15579" s="505"/>
      <c r="T15579" s="505"/>
      <c r="U15579" s="505"/>
      <c r="V15579" s="505"/>
      <c r="W15579" s="505"/>
    </row>
    <row r="15580" spans="19:23" ht="12">
      <c r="S15580" s="505"/>
      <c r="T15580" s="505"/>
      <c r="U15580" s="505"/>
      <c r="V15580" s="505"/>
      <c r="W15580" s="505"/>
    </row>
    <row r="15581" spans="19:23" ht="12">
      <c r="S15581" s="505"/>
      <c r="T15581" s="505"/>
      <c r="U15581" s="505"/>
      <c r="V15581" s="505"/>
      <c r="W15581" s="505"/>
    </row>
    <row r="15582" spans="19:23" ht="12">
      <c r="S15582" s="505"/>
      <c r="T15582" s="505"/>
      <c r="U15582" s="505"/>
      <c r="V15582" s="505"/>
      <c r="W15582" s="505"/>
    </row>
    <row r="15583" spans="19:23" ht="12">
      <c r="S15583" s="505"/>
      <c r="T15583" s="505"/>
      <c r="U15583" s="505"/>
      <c r="V15583" s="505"/>
      <c r="W15583" s="505"/>
    </row>
    <row r="15584" spans="19:23" ht="12">
      <c r="S15584" s="505"/>
      <c r="T15584" s="505"/>
      <c r="U15584" s="505"/>
      <c r="V15584" s="505"/>
      <c r="W15584" s="505"/>
    </row>
    <row r="15585" spans="19:23" ht="12">
      <c r="S15585" s="505"/>
      <c r="T15585" s="505"/>
      <c r="U15585" s="505"/>
      <c r="V15585" s="505"/>
      <c r="W15585" s="505"/>
    </row>
    <row r="15586" spans="19:23" ht="12">
      <c r="S15586" s="505"/>
      <c r="T15586" s="505"/>
      <c r="U15586" s="505"/>
      <c r="V15586" s="505"/>
      <c r="W15586" s="505"/>
    </row>
    <row r="15587" spans="19:23" ht="12">
      <c r="S15587" s="505"/>
      <c r="T15587" s="505"/>
      <c r="U15587" s="505"/>
      <c r="V15587" s="505"/>
      <c r="W15587" s="505"/>
    </row>
    <row r="15588" spans="19:23" ht="12">
      <c r="S15588" s="505"/>
      <c r="T15588" s="505"/>
      <c r="U15588" s="505"/>
      <c r="V15588" s="505"/>
      <c r="W15588" s="505"/>
    </row>
    <row r="15589" spans="19:23" ht="12">
      <c r="S15589" s="505"/>
      <c r="T15589" s="505"/>
      <c r="U15589" s="505"/>
      <c r="V15589" s="505"/>
      <c r="W15589" s="505"/>
    </row>
    <row r="15590" spans="19:23" ht="12">
      <c r="S15590" s="505"/>
      <c r="T15590" s="505"/>
      <c r="U15590" s="505"/>
      <c r="V15590" s="505"/>
      <c r="W15590" s="505"/>
    </row>
    <row r="15591" spans="19:23" ht="12">
      <c r="S15591" s="505"/>
      <c r="T15591" s="505"/>
      <c r="U15591" s="505"/>
      <c r="V15591" s="505"/>
      <c r="W15591" s="505"/>
    </row>
    <row r="15592" spans="19:23" ht="12">
      <c r="S15592" s="505"/>
      <c r="T15592" s="505"/>
      <c r="U15592" s="505"/>
      <c r="V15592" s="505"/>
      <c r="W15592" s="505"/>
    </row>
    <row r="15593" spans="19:23" ht="12">
      <c r="S15593" s="505"/>
      <c r="T15593" s="505"/>
      <c r="U15593" s="505"/>
      <c r="V15593" s="505"/>
      <c r="W15593" s="505"/>
    </row>
    <row r="15594" spans="19:23" ht="12">
      <c r="S15594" s="505"/>
      <c r="T15594" s="505"/>
      <c r="U15594" s="505"/>
      <c r="V15594" s="505"/>
      <c r="W15594" s="505"/>
    </row>
    <row r="15595" spans="19:23" ht="12">
      <c r="S15595" s="505"/>
      <c r="T15595" s="505"/>
      <c r="U15595" s="505"/>
      <c r="V15595" s="505"/>
      <c r="W15595" s="505"/>
    </row>
    <row r="15596" spans="19:23" ht="12">
      <c r="S15596" s="505"/>
      <c r="T15596" s="505"/>
      <c r="U15596" s="505"/>
      <c r="V15596" s="505"/>
      <c r="W15596" s="505"/>
    </row>
    <row r="15597" spans="19:23" ht="12">
      <c r="S15597" s="505"/>
      <c r="T15597" s="505"/>
      <c r="U15597" s="505"/>
      <c r="V15597" s="505"/>
      <c r="W15597" s="505"/>
    </row>
    <row r="15598" spans="19:23" ht="12">
      <c r="S15598" s="505"/>
      <c r="T15598" s="505"/>
      <c r="U15598" s="505"/>
      <c r="V15598" s="505"/>
      <c r="W15598" s="505"/>
    </row>
    <row r="15599" spans="19:23" ht="12">
      <c r="S15599" s="505"/>
      <c r="T15599" s="505"/>
      <c r="U15599" s="505"/>
      <c r="V15599" s="505"/>
      <c r="W15599" s="505"/>
    </row>
    <row r="15600" spans="19:23" ht="12">
      <c r="S15600" s="505"/>
      <c r="T15600" s="505"/>
      <c r="U15600" s="505"/>
      <c r="V15600" s="505"/>
      <c r="W15600" s="505"/>
    </row>
    <row r="15601" spans="19:23" ht="12">
      <c r="S15601" s="505"/>
      <c r="T15601" s="505"/>
      <c r="U15601" s="505"/>
      <c r="V15601" s="505"/>
      <c r="W15601" s="505"/>
    </row>
    <row r="15602" spans="19:23" ht="12">
      <c r="S15602" s="505"/>
      <c r="T15602" s="505"/>
      <c r="U15602" s="505"/>
      <c r="V15602" s="505"/>
      <c r="W15602" s="505"/>
    </row>
    <row r="15603" spans="19:23" ht="12">
      <c r="S15603" s="505"/>
      <c r="T15603" s="505"/>
      <c r="U15603" s="505"/>
      <c r="V15603" s="505"/>
      <c r="W15603" s="505"/>
    </row>
    <row r="15604" spans="19:23" ht="12">
      <c r="S15604" s="505"/>
      <c r="T15604" s="505"/>
      <c r="U15604" s="505"/>
      <c r="V15604" s="505"/>
      <c r="W15604" s="505"/>
    </row>
    <row r="15605" spans="19:23" ht="12">
      <c r="S15605" s="505"/>
      <c r="T15605" s="505"/>
      <c r="U15605" s="505"/>
      <c r="V15605" s="505"/>
      <c r="W15605" s="505"/>
    </row>
    <row r="15606" spans="19:23" ht="12">
      <c r="S15606" s="505"/>
      <c r="T15606" s="505"/>
      <c r="U15606" s="505"/>
      <c r="V15606" s="505"/>
      <c r="W15606" s="505"/>
    </row>
    <row r="15607" spans="19:23" ht="12">
      <c r="S15607" s="505"/>
      <c r="T15607" s="505"/>
      <c r="U15607" s="505"/>
      <c r="V15607" s="505"/>
      <c r="W15607" s="505"/>
    </row>
    <row r="15608" spans="19:23" ht="12">
      <c r="S15608" s="505"/>
      <c r="T15608" s="505"/>
      <c r="U15608" s="505"/>
      <c r="V15608" s="505"/>
      <c r="W15608" s="505"/>
    </row>
    <row r="15609" spans="19:23" ht="12">
      <c r="S15609" s="505"/>
      <c r="T15609" s="505"/>
      <c r="U15609" s="505"/>
      <c r="V15609" s="505"/>
      <c r="W15609" s="505"/>
    </row>
    <row r="15610" spans="19:23" ht="12">
      <c r="S15610" s="505"/>
      <c r="T15610" s="505"/>
      <c r="U15610" s="505"/>
      <c r="V15610" s="505"/>
      <c r="W15610" s="505"/>
    </row>
    <row r="15611" spans="19:23" ht="12">
      <c r="S15611" s="505"/>
      <c r="T15611" s="505"/>
      <c r="U15611" s="505"/>
      <c r="V15611" s="505"/>
      <c r="W15611" s="505"/>
    </row>
    <row r="15612" spans="19:23" ht="12">
      <c r="S15612" s="505"/>
      <c r="T15612" s="505"/>
      <c r="U15612" s="505"/>
      <c r="V15612" s="505"/>
      <c r="W15612" s="505"/>
    </row>
    <row r="15613" spans="19:23" ht="12">
      <c r="S15613" s="505"/>
      <c r="T15613" s="505"/>
      <c r="U15613" s="505"/>
      <c r="V15613" s="505"/>
      <c r="W15613" s="505"/>
    </row>
    <row r="15614" spans="19:23" ht="12">
      <c r="S15614" s="505"/>
      <c r="T15614" s="505"/>
      <c r="U15614" s="505"/>
      <c r="V15614" s="505"/>
      <c r="W15614" s="505"/>
    </row>
    <row r="15615" spans="19:23" ht="12">
      <c r="S15615" s="505"/>
      <c r="T15615" s="505"/>
      <c r="U15615" s="505"/>
      <c r="V15615" s="505"/>
      <c r="W15615" s="505"/>
    </row>
    <row r="15616" spans="19:23" ht="12">
      <c r="S15616" s="505"/>
      <c r="T15616" s="505"/>
      <c r="U15616" s="505"/>
      <c r="V15616" s="505"/>
      <c r="W15616" s="505"/>
    </row>
    <row r="15617" spans="19:23" ht="12">
      <c r="S15617" s="505"/>
      <c r="T15617" s="505"/>
      <c r="U15617" s="505"/>
      <c r="V15617" s="505"/>
      <c r="W15617" s="505"/>
    </row>
    <row r="15618" spans="19:23" ht="12">
      <c r="S15618" s="505"/>
      <c r="T15618" s="505"/>
      <c r="U15618" s="505"/>
      <c r="V15618" s="505"/>
      <c r="W15618" s="505"/>
    </row>
    <row r="15619" spans="19:23" ht="12">
      <c r="S15619" s="505"/>
      <c r="T15619" s="505"/>
      <c r="U15619" s="505"/>
      <c r="V15619" s="505"/>
      <c r="W15619" s="505"/>
    </row>
    <row r="15620" spans="19:23" ht="12">
      <c r="S15620" s="505"/>
      <c r="T15620" s="505"/>
      <c r="U15620" s="505"/>
      <c r="V15620" s="505"/>
      <c r="W15620" s="505"/>
    </row>
    <row r="15621" spans="19:23" ht="12">
      <c r="S15621" s="505"/>
      <c r="T15621" s="505"/>
      <c r="U15621" s="505"/>
      <c r="V15621" s="505"/>
      <c r="W15621" s="505"/>
    </row>
    <row r="15622" spans="19:23" ht="12">
      <c r="S15622" s="505"/>
      <c r="T15622" s="505"/>
      <c r="U15622" s="505"/>
      <c r="V15622" s="505"/>
      <c r="W15622" s="505"/>
    </row>
    <row r="15623" spans="19:23" ht="12">
      <c r="S15623" s="505"/>
      <c r="T15623" s="505"/>
      <c r="U15623" s="505"/>
      <c r="V15623" s="505"/>
      <c r="W15623" s="505"/>
    </row>
    <row r="15624" spans="19:23" ht="12">
      <c r="S15624" s="505"/>
      <c r="T15624" s="505"/>
      <c r="U15624" s="505"/>
      <c r="V15624" s="505"/>
      <c r="W15624" s="505"/>
    </row>
    <row r="15625" spans="19:23" ht="12">
      <c r="S15625" s="505"/>
      <c r="T15625" s="505"/>
      <c r="U15625" s="505"/>
      <c r="V15625" s="505"/>
      <c r="W15625" s="505"/>
    </row>
    <row r="15626" spans="19:23" ht="12">
      <c r="S15626" s="505"/>
      <c r="T15626" s="505"/>
      <c r="U15626" s="505"/>
      <c r="V15626" s="505"/>
      <c r="W15626" s="505"/>
    </row>
    <row r="15627" spans="19:23" ht="12">
      <c r="S15627" s="505"/>
      <c r="T15627" s="505"/>
      <c r="U15627" s="505"/>
      <c r="V15627" s="505"/>
      <c r="W15627" s="505"/>
    </row>
    <row r="15628" spans="19:23" ht="12">
      <c r="S15628" s="505"/>
      <c r="T15628" s="505"/>
      <c r="U15628" s="505"/>
      <c r="V15628" s="505"/>
      <c r="W15628" s="505"/>
    </row>
    <row r="15629" spans="19:23" ht="12">
      <c r="S15629" s="505"/>
      <c r="T15629" s="505"/>
      <c r="U15629" s="505"/>
      <c r="V15629" s="505"/>
      <c r="W15629" s="505"/>
    </row>
    <row r="15630" spans="19:23" ht="12">
      <c r="S15630" s="505"/>
      <c r="T15630" s="505"/>
      <c r="U15630" s="505"/>
      <c r="V15630" s="505"/>
      <c r="W15630" s="505"/>
    </row>
    <row r="15631" spans="19:23" ht="12">
      <c r="S15631" s="505"/>
      <c r="T15631" s="505"/>
      <c r="U15631" s="505"/>
      <c r="V15631" s="505"/>
      <c r="W15631" s="505"/>
    </row>
    <row r="15632" spans="19:23" ht="12">
      <c r="S15632" s="505"/>
      <c r="T15632" s="505"/>
      <c r="U15632" s="505"/>
      <c r="V15632" s="505"/>
      <c r="W15632" s="505"/>
    </row>
    <row r="15633" spans="19:23" ht="12">
      <c r="S15633" s="505"/>
      <c r="T15633" s="505"/>
      <c r="U15633" s="505"/>
      <c r="V15633" s="505"/>
      <c r="W15633" s="505"/>
    </row>
    <row r="15634" spans="19:23" ht="12">
      <c r="S15634" s="505"/>
      <c r="T15634" s="505"/>
      <c r="U15634" s="505"/>
      <c r="V15634" s="505"/>
      <c r="W15634" s="505"/>
    </row>
    <row r="15635" spans="19:23" ht="12">
      <c r="S15635" s="505"/>
      <c r="T15635" s="505"/>
      <c r="U15635" s="505"/>
      <c r="V15635" s="505"/>
      <c r="W15635" s="505"/>
    </row>
    <row r="15636" spans="19:23" ht="12">
      <c r="S15636" s="505"/>
      <c r="T15636" s="505"/>
      <c r="U15636" s="505"/>
      <c r="V15636" s="505"/>
      <c r="W15636" s="505"/>
    </row>
    <row r="15637" spans="19:23" ht="12">
      <c r="S15637" s="505"/>
      <c r="T15637" s="505"/>
      <c r="U15637" s="505"/>
      <c r="V15637" s="505"/>
      <c r="W15637" s="505"/>
    </row>
    <row r="15638" spans="19:23" ht="12">
      <c r="S15638" s="505"/>
      <c r="T15638" s="505"/>
      <c r="U15638" s="505"/>
      <c r="V15638" s="505"/>
      <c r="W15638" s="505"/>
    </row>
    <row r="15639" spans="19:23" ht="12">
      <c r="S15639" s="505"/>
      <c r="T15639" s="505"/>
      <c r="U15639" s="505"/>
      <c r="V15639" s="505"/>
      <c r="W15639" s="505"/>
    </row>
    <row r="15640" spans="19:23" ht="12">
      <c r="S15640" s="505"/>
      <c r="T15640" s="505"/>
      <c r="U15640" s="505"/>
      <c r="V15640" s="505"/>
      <c r="W15640" s="505"/>
    </row>
    <row r="15641" spans="19:23" ht="12">
      <c r="S15641" s="505"/>
      <c r="T15641" s="505"/>
      <c r="U15641" s="505"/>
      <c r="V15641" s="505"/>
      <c r="W15641" s="505"/>
    </row>
    <row r="15642" spans="19:23" ht="12">
      <c r="S15642" s="505"/>
      <c r="T15642" s="505"/>
      <c r="U15642" s="505"/>
      <c r="V15642" s="505"/>
      <c r="W15642" s="505"/>
    </row>
    <row r="15643" spans="19:23" ht="12">
      <c r="S15643" s="505"/>
      <c r="T15643" s="505"/>
      <c r="U15643" s="505"/>
      <c r="V15643" s="505"/>
      <c r="W15643" s="505"/>
    </row>
    <row r="15644" spans="19:23" ht="12">
      <c r="S15644" s="505"/>
      <c r="T15644" s="505"/>
      <c r="U15644" s="505"/>
      <c r="V15644" s="505"/>
      <c r="W15644" s="505"/>
    </row>
    <row r="15645" spans="19:23" ht="12">
      <c r="S15645" s="505"/>
      <c r="T15645" s="505"/>
      <c r="U15645" s="505"/>
      <c r="V15645" s="505"/>
      <c r="W15645" s="505"/>
    </row>
    <row r="15646" spans="19:23" ht="12">
      <c r="S15646" s="505"/>
      <c r="T15646" s="505"/>
      <c r="U15646" s="505"/>
      <c r="V15646" s="505"/>
      <c r="W15646" s="505"/>
    </row>
    <row r="15647" spans="19:23" ht="12">
      <c r="S15647" s="505"/>
      <c r="T15647" s="505"/>
      <c r="U15647" s="505"/>
      <c r="V15647" s="505"/>
      <c r="W15647" s="505"/>
    </row>
    <row r="15648" spans="19:23" ht="12">
      <c r="S15648" s="505"/>
      <c r="T15648" s="505"/>
      <c r="U15648" s="505"/>
      <c r="V15648" s="505"/>
      <c r="W15648" s="505"/>
    </row>
    <row r="15649" spans="19:23" ht="12">
      <c r="S15649" s="505"/>
      <c r="T15649" s="505"/>
      <c r="U15649" s="505"/>
      <c r="V15649" s="505"/>
      <c r="W15649" s="505"/>
    </row>
    <row r="15650" spans="19:23" ht="12">
      <c r="S15650" s="505"/>
      <c r="T15650" s="505"/>
      <c r="U15650" s="505"/>
      <c r="V15650" s="505"/>
      <c r="W15650" s="505"/>
    </row>
    <row r="15651" spans="19:23" ht="12">
      <c r="S15651" s="505"/>
      <c r="T15651" s="505"/>
      <c r="U15651" s="505"/>
      <c r="V15651" s="505"/>
      <c r="W15651" s="505"/>
    </row>
    <row r="15652" spans="19:23" ht="12">
      <c r="S15652" s="505"/>
      <c r="T15652" s="505"/>
      <c r="U15652" s="505"/>
      <c r="V15652" s="505"/>
      <c r="W15652" s="505"/>
    </row>
    <row r="15653" spans="19:23" ht="12">
      <c r="S15653" s="505"/>
      <c r="T15653" s="505"/>
      <c r="U15653" s="505"/>
      <c r="V15653" s="505"/>
      <c r="W15653" s="505"/>
    </row>
    <row r="15654" spans="19:23" ht="12">
      <c r="S15654" s="505"/>
      <c r="T15654" s="505"/>
      <c r="U15654" s="505"/>
      <c r="V15654" s="505"/>
      <c r="W15654" s="505"/>
    </row>
    <row r="15655" spans="19:23" ht="12">
      <c r="S15655" s="505"/>
      <c r="T15655" s="505"/>
      <c r="U15655" s="505"/>
      <c r="V15655" s="505"/>
      <c r="W15655" s="505"/>
    </row>
    <row r="15656" spans="19:23" ht="12">
      <c r="S15656" s="505"/>
      <c r="T15656" s="505"/>
      <c r="U15656" s="505"/>
      <c r="V15656" s="505"/>
      <c r="W15656" s="505"/>
    </row>
    <row r="15657" spans="19:23" ht="12">
      <c r="S15657" s="505"/>
      <c r="T15657" s="505"/>
      <c r="U15657" s="505"/>
      <c r="V15657" s="505"/>
      <c r="W15657" s="505"/>
    </row>
    <row r="15658" spans="19:23" ht="12">
      <c r="S15658" s="505"/>
      <c r="T15658" s="505"/>
      <c r="U15658" s="505"/>
      <c r="V15658" s="505"/>
      <c r="W15658" s="505"/>
    </row>
    <row r="15659" spans="19:23" ht="12">
      <c r="S15659" s="505"/>
      <c r="T15659" s="505"/>
      <c r="U15659" s="505"/>
      <c r="V15659" s="505"/>
      <c r="W15659" s="505"/>
    </row>
    <row r="15660" spans="19:23" ht="12">
      <c r="S15660" s="505"/>
      <c r="T15660" s="505"/>
      <c r="U15660" s="505"/>
      <c r="V15660" s="505"/>
      <c r="W15660" s="505"/>
    </row>
    <row r="15661" spans="19:23" ht="12">
      <c r="S15661" s="505"/>
      <c r="T15661" s="505"/>
      <c r="U15661" s="505"/>
      <c r="V15661" s="505"/>
      <c r="W15661" s="505"/>
    </row>
    <row r="15662" spans="19:23" ht="12">
      <c r="S15662" s="505"/>
      <c r="T15662" s="505"/>
      <c r="U15662" s="505"/>
      <c r="V15662" s="505"/>
      <c r="W15662" s="505"/>
    </row>
    <row r="15663" spans="19:23" ht="12">
      <c r="S15663" s="505"/>
      <c r="T15663" s="505"/>
      <c r="U15663" s="505"/>
      <c r="V15663" s="505"/>
      <c r="W15663" s="505"/>
    </row>
    <row r="15664" spans="19:23" ht="12">
      <c r="S15664" s="505"/>
      <c r="T15664" s="505"/>
      <c r="U15664" s="505"/>
      <c r="V15664" s="505"/>
      <c r="W15664" s="505"/>
    </row>
    <row r="15665" spans="19:23" ht="12">
      <c r="S15665" s="505"/>
      <c r="T15665" s="505"/>
      <c r="U15665" s="505"/>
      <c r="V15665" s="505"/>
      <c r="W15665" s="505"/>
    </row>
    <row r="15666" spans="19:23" ht="12">
      <c r="S15666" s="505"/>
      <c r="T15666" s="505"/>
      <c r="U15666" s="505"/>
      <c r="V15666" s="505"/>
      <c r="W15666" s="505"/>
    </row>
    <row r="15667" spans="19:23" ht="12">
      <c r="S15667" s="505"/>
      <c r="T15667" s="505"/>
      <c r="U15667" s="505"/>
      <c r="V15667" s="505"/>
      <c r="W15667" s="505"/>
    </row>
    <row r="15668" spans="19:23" ht="12">
      <c r="S15668" s="505"/>
      <c r="T15668" s="505"/>
      <c r="U15668" s="505"/>
      <c r="V15668" s="505"/>
      <c r="W15668" s="505"/>
    </row>
    <row r="15669" spans="19:23" ht="12">
      <c r="S15669" s="505"/>
      <c r="T15669" s="505"/>
      <c r="U15669" s="505"/>
      <c r="V15669" s="505"/>
      <c r="W15669" s="505"/>
    </row>
    <row r="15670" spans="19:23" ht="12">
      <c r="S15670" s="505"/>
      <c r="T15670" s="505"/>
      <c r="U15670" s="505"/>
      <c r="V15670" s="505"/>
      <c r="W15670" s="505"/>
    </row>
    <row r="15671" spans="19:23" ht="12">
      <c r="S15671" s="505"/>
      <c r="T15671" s="505"/>
      <c r="U15671" s="505"/>
      <c r="V15671" s="505"/>
      <c r="W15671" s="505"/>
    </row>
    <row r="15672" spans="19:23" ht="12">
      <c r="S15672" s="505"/>
      <c r="T15672" s="505"/>
      <c r="U15672" s="505"/>
      <c r="V15672" s="505"/>
      <c r="W15672" s="505"/>
    </row>
    <row r="15673" spans="19:23" ht="12">
      <c r="S15673" s="505"/>
      <c r="T15673" s="505"/>
      <c r="U15673" s="505"/>
      <c r="V15673" s="505"/>
      <c r="W15673" s="505"/>
    </row>
    <row r="15674" spans="19:23" ht="12">
      <c r="S15674" s="505"/>
      <c r="T15674" s="505"/>
      <c r="U15674" s="505"/>
      <c r="V15674" s="505"/>
      <c r="W15674" s="505"/>
    </row>
    <row r="15675" spans="19:23" ht="12">
      <c r="S15675" s="505"/>
      <c r="T15675" s="505"/>
      <c r="U15675" s="505"/>
      <c r="V15675" s="505"/>
      <c r="W15675" s="505"/>
    </row>
    <row r="15676" spans="19:23" ht="12">
      <c r="S15676" s="505"/>
      <c r="T15676" s="505"/>
      <c r="U15676" s="505"/>
      <c r="V15676" s="505"/>
      <c r="W15676" s="505"/>
    </row>
    <row r="15677" spans="19:23" ht="12">
      <c r="S15677" s="505"/>
      <c r="T15677" s="505"/>
      <c r="U15677" s="505"/>
      <c r="V15677" s="505"/>
      <c r="W15677" s="505"/>
    </row>
    <row r="15678" spans="19:23" ht="12">
      <c r="S15678" s="505"/>
      <c r="T15678" s="505"/>
      <c r="U15678" s="505"/>
      <c r="V15678" s="505"/>
      <c r="W15678" s="505"/>
    </row>
    <row r="15679" spans="19:23" ht="12">
      <c r="S15679" s="505"/>
      <c r="T15679" s="505"/>
      <c r="U15679" s="505"/>
      <c r="V15679" s="505"/>
      <c r="W15679" s="505"/>
    </row>
    <row r="15680" spans="19:23" ht="12">
      <c r="S15680" s="505"/>
      <c r="T15680" s="505"/>
      <c r="U15680" s="505"/>
      <c r="V15680" s="505"/>
      <c r="W15680" s="505"/>
    </row>
    <row r="15681" spans="19:23" ht="12">
      <c r="S15681" s="505"/>
      <c r="T15681" s="505"/>
      <c r="U15681" s="505"/>
      <c r="V15681" s="505"/>
      <c r="W15681" s="505"/>
    </row>
    <row r="15682" spans="19:23" ht="12">
      <c r="S15682" s="505"/>
      <c r="T15682" s="505"/>
      <c r="U15682" s="505"/>
      <c r="V15682" s="505"/>
      <c r="W15682" s="505"/>
    </row>
    <row r="15683" spans="19:23" ht="12">
      <c r="S15683" s="505"/>
      <c r="T15683" s="505"/>
      <c r="U15683" s="505"/>
      <c r="V15683" s="505"/>
      <c r="W15683" s="505"/>
    </row>
    <row r="15684" spans="19:23" ht="12">
      <c r="S15684" s="505"/>
      <c r="T15684" s="505"/>
      <c r="U15684" s="505"/>
      <c r="V15684" s="505"/>
      <c r="W15684" s="505"/>
    </row>
    <row r="15685" spans="19:23" ht="12">
      <c r="S15685" s="505"/>
      <c r="T15685" s="505"/>
      <c r="U15685" s="505"/>
      <c r="V15685" s="505"/>
      <c r="W15685" s="505"/>
    </row>
    <row r="15686" spans="19:23" ht="12">
      <c r="S15686" s="505"/>
      <c r="T15686" s="505"/>
      <c r="U15686" s="505"/>
      <c r="V15686" s="505"/>
      <c r="W15686" s="505"/>
    </row>
    <row r="15687" spans="19:23" ht="12">
      <c r="S15687" s="505"/>
      <c r="T15687" s="505"/>
      <c r="U15687" s="505"/>
      <c r="V15687" s="505"/>
      <c r="W15687" s="505"/>
    </row>
    <row r="15688" spans="19:23" ht="12">
      <c r="S15688" s="505"/>
      <c r="T15688" s="505"/>
      <c r="U15688" s="505"/>
      <c r="V15688" s="505"/>
      <c r="W15688" s="505"/>
    </row>
    <row r="15689" spans="19:23" ht="12">
      <c r="S15689" s="505"/>
      <c r="T15689" s="505"/>
      <c r="U15689" s="505"/>
      <c r="V15689" s="505"/>
      <c r="W15689" s="505"/>
    </row>
    <row r="15690" spans="19:23" ht="12">
      <c r="S15690" s="505"/>
      <c r="T15690" s="505"/>
      <c r="U15690" s="505"/>
      <c r="V15690" s="505"/>
      <c r="W15690" s="505"/>
    </row>
    <row r="15691" spans="19:23" ht="12">
      <c r="S15691" s="505"/>
      <c r="T15691" s="505"/>
      <c r="U15691" s="505"/>
      <c r="V15691" s="505"/>
      <c r="W15691" s="505"/>
    </row>
    <row r="15692" spans="19:23" ht="12">
      <c r="S15692" s="505"/>
      <c r="T15692" s="505"/>
      <c r="U15692" s="505"/>
      <c r="V15692" s="505"/>
      <c r="W15692" s="505"/>
    </row>
    <row r="15693" spans="19:23" ht="12">
      <c r="S15693" s="505"/>
      <c r="T15693" s="505"/>
      <c r="U15693" s="505"/>
      <c r="V15693" s="505"/>
      <c r="W15693" s="505"/>
    </row>
    <row r="15694" spans="19:23" ht="12">
      <c r="S15694" s="505"/>
      <c r="T15694" s="505"/>
      <c r="U15694" s="505"/>
      <c r="V15694" s="505"/>
      <c r="W15694" s="505"/>
    </row>
    <row r="15695" spans="19:23" ht="12">
      <c r="S15695" s="505"/>
      <c r="T15695" s="505"/>
      <c r="U15695" s="505"/>
      <c r="V15695" s="505"/>
      <c r="W15695" s="505"/>
    </row>
    <row r="15696" spans="19:23" ht="12">
      <c r="S15696" s="505"/>
      <c r="T15696" s="505"/>
      <c r="U15696" s="505"/>
      <c r="V15696" s="505"/>
      <c r="W15696" s="505"/>
    </row>
    <row r="15697" spans="19:23" ht="12">
      <c r="S15697" s="505"/>
      <c r="T15697" s="505"/>
      <c r="U15697" s="505"/>
      <c r="V15697" s="505"/>
      <c r="W15697" s="505"/>
    </row>
    <row r="15698" spans="19:23" ht="12">
      <c r="S15698" s="505"/>
      <c r="T15698" s="505"/>
      <c r="U15698" s="505"/>
      <c r="V15698" s="505"/>
      <c r="W15698" s="505"/>
    </row>
    <row r="15699" spans="19:23" ht="12">
      <c r="S15699" s="505"/>
      <c r="T15699" s="505"/>
      <c r="U15699" s="505"/>
      <c r="V15699" s="505"/>
      <c r="W15699" s="505"/>
    </row>
    <row r="15700" spans="19:23" ht="12">
      <c r="S15700" s="505"/>
      <c r="T15700" s="505"/>
      <c r="U15700" s="505"/>
      <c r="V15700" s="505"/>
      <c r="W15700" s="505"/>
    </row>
    <row r="15701" spans="19:23" ht="12">
      <c r="S15701" s="505"/>
      <c r="T15701" s="505"/>
      <c r="U15701" s="505"/>
      <c r="V15701" s="505"/>
      <c r="W15701" s="505"/>
    </row>
    <row r="15702" spans="19:23" ht="12">
      <c r="S15702" s="505"/>
      <c r="T15702" s="505"/>
      <c r="U15702" s="505"/>
      <c r="V15702" s="505"/>
      <c r="W15702" s="505"/>
    </row>
    <row r="15703" spans="19:23" ht="12">
      <c r="S15703" s="505"/>
      <c r="T15703" s="505"/>
      <c r="U15703" s="505"/>
      <c r="V15703" s="505"/>
      <c r="W15703" s="505"/>
    </row>
    <row r="15704" spans="19:23" ht="12">
      <c r="S15704" s="505"/>
      <c r="T15704" s="505"/>
      <c r="U15704" s="505"/>
      <c r="V15704" s="505"/>
      <c r="W15704" s="505"/>
    </row>
    <row r="15705" spans="19:23" ht="12">
      <c r="S15705" s="505"/>
      <c r="T15705" s="505"/>
      <c r="U15705" s="505"/>
      <c r="V15705" s="505"/>
      <c r="W15705" s="505"/>
    </row>
    <row r="15706" spans="19:23" ht="12">
      <c r="S15706" s="505"/>
      <c r="T15706" s="505"/>
      <c r="U15706" s="505"/>
      <c r="V15706" s="505"/>
      <c r="W15706" s="505"/>
    </row>
    <row r="15707" spans="19:23" ht="12">
      <c r="S15707" s="505"/>
      <c r="T15707" s="505"/>
      <c r="U15707" s="505"/>
      <c r="V15707" s="505"/>
      <c r="W15707" s="505"/>
    </row>
    <row r="15708" spans="19:23" ht="12">
      <c r="S15708" s="505"/>
      <c r="T15708" s="505"/>
      <c r="U15708" s="505"/>
      <c r="V15708" s="505"/>
      <c r="W15708" s="505"/>
    </row>
    <row r="15709" spans="19:23" ht="12">
      <c r="S15709" s="505"/>
      <c r="T15709" s="505"/>
      <c r="U15709" s="505"/>
      <c r="V15709" s="505"/>
      <c r="W15709" s="505"/>
    </row>
    <row r="15710" spans="19:23" ht="12">
      <c r="S15710" s="505"/>
      <c r="T15710" s="505"/>
      <c r="U15710" s="505"/>
      <c r="V15710" s="505"/>
      <c r="W15710" s="505"/>
    </row>
    <row r="15711" spans="19:23" ht="12">
      <c r="S15711" s="505"/>
      <c r="T15711" s="505"/>
      <c r="U15711" s="505"/>
      <c r="V15711" s="505"/>
      <c r="W15711" s="505"/>
    </row>
    <row r="15712" spans="19:23" ht="12">
      <c r="S15712" s="505"/>
      <c r="T15712" s="505"/>
      <c r="U15712" s="505"/>
      <c r="V15712" s="505"/>
      <c r="W15712" s="505"/>
    </row>
    <row r="15713" spans="19:23" ht="12">
      <c r="S15713" s="505"/>
      <c r="T15713" s="505"/>
      <c r="U15713" s="505"/>
      <c r="V15713" s="505"/>
      <c r="W15713" s="505"/>
    </row>
    <row r="15714" spans="19:23" ht="12">
      <c r="S15714" s="505"/>
      <c r="T15714" s="505"/>
      <c r="U15714" s="505"/>
      <c r="V15714" s="505"/>
      <c r="W15714" s="505"/>
    </row>
    <row r="15715" spans="19:23" ht="12">
      <c r="S15715" s="505"/>
      <c r="T15715" s="505"/>
      <c r="U15715" s="505"/>
      <c r="V15715" s="505"/>
      <c r="W15715" s="505"/>
    </row>
    <row r="15716" spans="19:23" ht="12">
      <c r="S15716" s="505"/>
      <c r="T15716" s="505"/>
      <c r="U15716" s="505"/>
      <c r="V15716" s="505"/>
      <c r="W15716" s="505"/>
    </row>
    <row r="15717" spans="19:23" ht="12">
      <c r="S15717" s="505"/>
      <c r="T15717" s="505"/>
      <c r="U15717" s="505"/>
      <c r="V15717" s="505"/>
      <c r="W15717" s="505"/>
    </row>
    <row r="15718" spans="19:23" ht="12">
      <c r="S15718" s="505"/>
      <c r="T15718" s="505"/>
      <c r="U15718" s="505"/>
      <c r="V15718" s="505"/>
      <c r="W15718" s="505"/>
    </row>
    <row r="15719" spans="19:23" ht="12">
      <c r="S15719" s="505"/>
      <c r="T15719" s="505"/>
      <c r="U15719" s="505"/>
      <c r="V15719" s="505"/>
      <c r="W15719" s="505"/>
    </row>
    <row r="15720" spans="19:23" ht="12">
      <c r="S15720" s="505"/>
      <c r="T15720" s="505"/>
      <c r="U15720" s="505"/>
      <c r="V15720" s="505"/>
      <c r="W15720" s="505"/>
    </row>
    <row r="15721" spans="19:23" ht="12">
      <c r="S15721" s="505"/>
      <c r="T15721" s="505"/>
      <c r="U15721" s="505"/>
      <c r="V15721" s="505"/>
      <c r="W15721" s="505"/>
    </row>
    <row r="15722" spans="19:23" ht="12">
      <c r="S15722" s="505"/>
      <c r="T15722" s="505"/>
      <c r="U15722" s="505"/>
      <c r="V15722" s="505"/>
      <c r="W15722" s="505"/>
    </row>
    <row r="15723" spans="19:23" ht="12">
      <c r="S15723" s="505"/>
      <c r="T15723" s="505"/>
      <c r="U15723" s="505"/>
      <c r="V15723" s="505"/>
      <c r="W15723" s="505"/>
    </row>
    <row r="15724" spans="19:23" ht="12">
      <c r="S15724" s="505"/>
      <c r="T15724" s="505"/>
      <c r="U15724" s="505"/>
      <c r="V15724" s="505"/>
      <c r="W15724" s="505"/>
    </row>
    <row r="15725" spans="19:23" ht="12">
      <c r="S15725" s="505"/>
      <c r="T15725" s="505"/>
      <c r="U15725" s="505"/>
      <c r="V15725" s="505"/>
      <c r="W15725" s="505"/>
    </row>
    <row r="15726" spans="19:23" ht="12">
      <c r="S15726" s="505"/>
      <c r="T15726" s="505"/>
      <c r="U15726" s="505"/>
      <c r="V15726" s="505"/>
      <c r="W15726" s="505"/>
    </row>
    <row r="15727" spans="19:23" ht="12">
      <c r="S15727" s="505"/>
      <c r="T15727" s="505"/>
      <c r="U15727" s="505"/>
      <c r="V15727" s="505"/>
      <c r="W15727" s="505"/>
    </row>
    <row r="15728" spans="19:23" ht="12">
      <c r="S15728" s="505"/>
      <c r="T15728" s="505"/>
      <c r="U15728" s="505"/>
      <c r="V15728" s="505"/>
      <c r="W15728" s="505"/>
    </row>
    <row r="15729" spans="19:23" ht="12">
      <c r="S15729" s="505"/>
      <c r="T15729" s="505"/>
      <c r="U15729" s="505"/>
      <c r="V15729" s="505"/>
      <c r="W15729" s="505"/>
    </row>
    <row r="15730" spans="19:23" ht="12">
      <c r="S15730" s="505"/>
      <c r="T15730" s="505"/>
      <c r="U15730" s="505"/>
      <c r="V15730" s="505"/>
      <c r="W15730" s="505"/>
    </row>
    <row r="15731" spans="19:23" ht="12">
      <c r="S15731" s="505"/>
      <c r="T15731" s="505"/>
      <c r="U15731" s="505"/>
      <c r="V15731" s="505"/>
      <c r="W15731" s="505"/>
    </row>
    <row r="15732" spans="19:23" ht="12">
      <c r="S15732" s="505"/>
      <c r="T15732" s="505"/>
      <c r="U15732" s="505"/>
      <c r="V15732" s="505"/>
      <c r="W15732" s="505"/>
    </row>
    <row r="15733" spans="19:23" ht="12">
      <c r="S15733" s="505"/>
      <c r="T15733" s="505"/>
      <c r="U15733" s="505"/>
      <c r="V15733" s="505"/>
      <c r="W15733" s="505"/>
    </row>
    <row r="15734" spans="19:23" ht="12">
      <c r="S15734" s="505"/>
      <c r="T15734" s="505"/>
      <c r="U15734" s="505"/>
      <c r="V15734" s="505"/>
      <c r="W15734" s="505"/>
    </row>
    <row r="15735" spans="19:23" ht="12">
      <c r="S15735" s="505"/>
      <c r="T15735" s="505"/>
      <c r="U15735" s="505"/>
      <c r="V15735" s="505"/>
      <c r="W15735" s="505"/>
    </row>
    <row r="15736" spans="19:23" ht="12">
      <c r="S15736" s="505"/>
      <c r="T15736" s="505"/>
      <c r="U15736" s="505"/>
      <c r="V15736" s="505"/>
      <c r="W15736" s="505"/>
    </row>
    <row r="15737" spans="19:23" ht="12">
      <c r="S15737" s="505"/>
      <c r="T15737" s="505"/>
      <c r="U15737" s="505"/>
      <c r="V15737" s="505"/>
      <c r="W15737" s="505"/>
    </row>
    <row r="15738" spans="19:23" ht="12">
      <c r="S15738" s="505"/>
      <c r="T15738" s="505"/>
      <c r="U15738" s="505"/>
      <c r="V15738" s="505"/>
      <c r="W15738" s="505"/>
    </row>
    <row r="15739" spans="19:23" ht="12">
      <c r="S15739" s="505"/>
      <c r="T15739" s="505"/>
      <c r="U15739" s="505"/>
      <c r="V15739" s="505"/>
      <c r="W15739" s="505"/>
    </row>
    <row r="15740" spans="19:23" ht="12">
      <c r="S15740" s="505"/>
      <c r="T15740" s="505"/>
      <c r="U15740" s="505"/>
      <c r="V15740" s="505"/>
      <c r="W15740" s="505"/>
    </row>
    <row r="15741" spans="19:23" ht="12">
      <c r="S15741" s="505"/>
      <c r="T15741" s="505"/>
      <c r="U15741" s="505"/>
      <c r="V15741" s="505"/>
      <c r="W15741" s="505"/>
    </row>
    <row r="15742" spans="19:23" ht="12">
      <c r="S15742" s="505"/>
      <c r="T15742" s="505"/>
      <c r="U15742" s="505"/>
      <c r="V15742" s="505"/>
      <c r="W15742" s="505"/>
    </row>
    <row r="15743" spans="19:23" ht="12">
      <c r="S15743" s="505"/>
      <c r="T15743" s="505"/>
      <c r="U15743" s="505"/>
      <c r="V15743" s="505"/>
      <c r="W15743" s="505"/>
    </row>
    <row r="15744" spans="19:23" ht="12">
      <c r="S15744" s="505"/>
      <c r="T15744" s="505"/>
      <c r="U15744" s="505"/>
      <c r="V15744" s="505"/>
      <c r="W15744" s="505"/>
    </row>
    <row r="15745" spans="19:23" ht="12">
      <c r="S15745" s="505"/>
      <c r="T15745" s="505"/>
      <c r="U15745" s="505"/>
      <c r="V15745" s="505"/>
      <c r="W15745" s="505"/>
    </row>
    <row r="15746" spans="19:23" ht="12">
      <c r="S15746" s="505"/>
      <c r="T15746" s="505"/>
      <c r="U15746" s="505"/>
      <c r="V15746" s="505"/>
      <c r="W15746" s="505"/>
    </row>
    <row r="15747" spans="19:23" ht="12">
      <c r="S15747" s="505"/>
      <c r="T15747" s="505"/>
      <c r="U15747" s="505"/>
      <c r="V15747" s="505"/>
      <c r="W15747" s="505"/>
    </row>
    <row r="15748" spans="19:23" ht="12">
      <c r="S15748" s="505"/>
      <c r="T15748" s="505"/>
      <c r="U15748" s="505"/>
      <c r="V15748" s="505"/>
      <c r="W15748" s="505"/>
    </row>
    <row r="15749" spans="19:23" ht="12">
      <c r="S15749" s="505"/>
      <c r="T15749" s="505"/>
      <c r="U15749" s="505"/>
      <c r="V15749" s="505"/>
      <c r="W15749" s="505"/>
    </row>
    <row r="15750" spans="19:23" ht="12">
      <c r="S15750" s="505"/>
      <c r="T15750" s="505"/>
      <c r="U15750" s="505"/>
      <c r="V15750" s="505"/>
      <c r="W15750" s="505"/>
    </row>
    <row r="15751" spans="19:23" ht="12">
      <c r="S15751" s="505"/>
      <c r="T15751" s="505"/>
      <c r="U15751" s="505"/>
      <c r="V15751" s="505"/>
      <c r="W15751" s="505"/>
    </row>
    <row r="15752" spans="19:23" ht="12">
      <c r="S15752" s="505"/>
      <c r="T15752" s="505"/>
      <c r="U15752" s="505"/>
      <c r="V15752" s="505"/>
      <c r="W15752" s="505"/>
    </row>
    <row r="15753" spans="19:23" ht="12">
      <c r="S15753" s="505"/>
      <c r="T15753" s="505"/>
      <c r="U15753" s="505"/>
      <c r="V15753" s="505"/>
      <c r="W15753" s="505"/>
    </row>
    <row r="15754" spans="19:23" ht="12">
      <c r="S15754" s="505"/>
      <c r="T15754" s="505"/>
      <c r="U15754" s="505"/>
      <c r="V15754" s="505"/>
      <c r="W15754" s="505"/>
    </row>
    <row r="15755" spans="19:23" ht="12">
      <c r="S15755" s="505"/>
      <c r="T15755" s="505"/>
      <c r="U15755" s="505"/>
      <c r="V15755" s="505"/>
      <c r="W15755" s="505"/>
    </row>
    <row r="15756" spans="19:23" ht="12">
      <c r="S15756" s="505"/>
      <c r="T15756" s="505"/>
      <c r="U15756" s="505"/>
      <c r="V15756" s="505"/>
      <c r="W15756" s="505"/>
    </row>
    <row r="15757" spans="19:23" ht="12">
      <c r="S15757" s="505"/>
      <c r="T15757" s="505"/>
      <c r="U15757" s="505"/>
      <c r="V15757" s="505"/>
      <c r="W15757" s="505"/>
    </row>
    <row r="15758" spans="19:23" ht="12">
      <c r="S15758" s="505"/>
      <c r="T15758" s="505"/>
      <c r="U15758" s="505"/>
      <c r="V15758" s="505"/>
      <c r="W15758" s="505"/>
    </row>
    <row r="15759" spans="19:23" ht="12">
      <c r="S15759" s="505"/>
      <c r="T15759" s="505"/>
      <c r="U15759" s="505"/>
      <c r="V15759" s="505"/>
      <c r="W15759" s="505"/>
    </row>
    <row r="15760" spans="19:23" ht="12">
      <c r="S15760" s="505"/>
      <c r="T15760" s="505"/>
      <c r="U15760" s="505"/>
      <c r="V15760" s="505"/>
      <c r="W15760" s="505"/>
    </row>
    <row r="15761" spans="19:23" ht="12">
      <c r="S15761" s="505"/>
      <c r="T15761" s="505"/>
      <c r="U15761" s="505"/>
      <c r="V15761" s="505"/>
      <c r="W15761" s="505"/>
    </row>
    <row r="15762" spans="19:23" ht="12">
      <c r="S15762" s="505"/>
      <c r="T15762" s="505"/>
      <c r="U15762" s="505"/>
      <c r="V15762" s="505"/>
      <c r="W15762" s="505"/>
    </row>
    <row r="15763" spans="19:23" ht="12">
      <c r="S15763" s="505"/>
      <c r="T15763" s="505"/>
      <c r="U15763" s="505"/>
      <c r="V15763" s="505"/>
      <c r="W15763" s="505"/>
    </row>
    <row r="15764" spans="19:23" ht="12">
      <c r="S15764" s="505"/>
      <c r="T15764" s="505"/>
      <c r="U15764" s="505"/>
      <c r="V15764" s="505"/>
      <c r="W15764" s="505"/>
    </row>
    <row r="15765" spans="19:23" ht="12">
      <c r="S15765" s="505"/>
      <c r="T15765" s="505"/>
      <c r="U15765" s="505"/>
      <c r="V15765" s="505"/>
      <c r="W15765" s="505"/>
    </row>
    <row r="15766" spans="19:23" ht="12">
      <c r="S15766" s="505"/>
      <c r="T15766" s="505"/>
      <c r="U15766" s="505"/>
      <c r="V15766" s="505"/>
      <c r="W15766" s="505"/>
    </row>
    <row r="15767" spans="19:23" ht="12">
      <c r="S15767" s="505"/>
      <c r="T15767" s="505"/>
      <c r="U15767" s="505"/>
      <c r="V15767" s="505"/>
      <c r="W15767" s="505"/>
    </row>
    <row r="15768" spans="19:23" ht="12">
      <c r="S15768" s="505"/>
      <c r="T15768" s="505"/>
      <c r="U15768" s="505"/>
      <c r="V15768" s="505"/>
      <c r="W15768" s="505"/>
    </row>
    <row r="15769" spans="19:23" ht="12">
      <c r="S15769" s="505"/>
      <c r="T15769" s="505"/>
      <c r="U15769" s="505"/>
      <c r="V15769" s="505"/>
      <c r="W15769" s="505"/>
    </row>
    <row r="15770" spans="19:23" ht="12">
      <c r="S15770" s="505"/>
      <c r="T15770" s="505"/>
      <c r="U15770" s="505"/>
      <c r="V15770" s="505"/>
      <c r="W15770" s="505"/>
    </row>
    <row r="15771" spans="19:23" ht="12">
      <c r="S15771" s="505"/>
      <c r="T15771" s="505"/>
      <c r="U15771" s="505"/>
      <c r="V15771" s="505"/>
      <c r="W15771" s="505"/>
    </row>
    <row r="15772" spans="19:23" ht="12">
      <c r="S15772" s="505"/>
      <c r="T15772" s="505"/>
      <c r="U15772" s="505"/>
      <c r="V15772" s="505"/>
      <c r="W15772" s="505"/>
    </row>
    <row r="15773" spans="19:23" ht="12">
      <c r="S15773" s="505"/>
      <c r="T15773" s="505"/>
      <c r="U15773" s="505"/>
      <c r="V15773" s="505"/>
      <c r="W15773" s="505"/>
    </row>
    <row r="15774" spans="19:23" ht="12">
      <c r="S15774" s="505"/>
      <c r="T15774" s="505"/>
      <c r="U15774" s="505"/>
      <c r="V15774" s="505"/>
      <c r="W15774" s="505"/>
    </row>
    <row r="15775" spans="19:23" ht="12">
      <c r="S15775" s="505"/>
      <c r="T15775" s="505"/>
      <c r="U15775" s="505"/>
      <c r="V15775" s="505"/>
      <c r="W15775" s="505"/>
    </row>
    <row r="15776" spans="19:23" ht="12">
      <c r="S15776" s="505"/>
      <c r="T15776" s="505"/>
      <c r="U15776" s="505"/>
      <c r="V15776" s="505"/>
      <c r="W15776" s="505"/>
    </row>
    <row r="15777" spans="19:23" ht="12">
      <c r="S15777" s="505"/>
      <c r="T15777" s="505"/>
      <c r="U15777" s="505"/>
      <c r="V15777" s="505"/>
      <c r="W15777" s="505"/>
    </row>
    <row r="15778" spans="19:23" ht="12">
      <c r="S15778" s="505"/>
      <c r="T15778" s="505"/>
      <c r="U15778" s="505"/>
      <c r="V15778" s="505"/>
      <c r="W15778" s="505"/>
    </row>
    <row r="15779" spans="19:23" ht="12">
      <c r="S15779" s="505"/>
      <c r="T15779" s="505"/>
      <c r="U15779" s="505"/>
      <c r="V15779" s="505"/>
      <c r="W15779" s="505"/>
    </row>
    <row r="15780" spans="19:23" ht="12">
      <c r="S15780" s="505"/>
      <c r="T15780" s="505"/>
      <c r="U15780" s="505"/>
      <c r="V15780" s="505"/>
      <c r="W15780" s="505"/>
    </row>
    <row r="15781" spans="19:23" ht="12">
      <c r="S15781" s="505"/>
      <c r="T15781" s="505"/>
      <c r="U15781" s="505"/>
      <c r="V15781" s="505"/>
      <c r="W15781" s="505"/>
    </row>
    <row r="15782" spans="19:23" ht="12">
      <c r="S15782" s="505"/>
      <c r="T15782" s="505"/>
      <c r="U15782" s="505"/>
      <c r="V15782" s="505"/>
      <c r="W15782" s="505"/>
    </row>
    <row r="15783" spans="19:23" ht="12">
      <c r="S15783" s="505"/>
      <c r="T15783" s="505"/>
      <c r="U15783" s="505"/>
      <c r="V15783" s="505"/>
      <c r="W15783" s="505"/>
    </row>
    <row r="15784" spans="19:23" ht="12">
      <c r="S15784" s="505"/>
      <c r="T15784" s="505"/>
      <c r="U15784" s="505"/>
      <c r="V15784" s="505"/>
      <c r="W15784" s="505"/>
    </row>
    <row r="15785" spans="19:23" ht="12">
      <c r="S15785" s="505"/>
      <c r="T15785" s="505"/>
      <c r="U15785" s="505"/>
      <c r="V15785" s="505"/>
      <c r="W15785" s="505"/>
    </row>
    <row r="15786" spans="19:23" ht="12">
      <c r="S15786" s="505"/>
      <c r="T15786" s="505"/>
      <c r="U15786" s="505"/>
      <c r="V15786" s="505"/>
      <c r="W15786" s="505"/>
    </row>
    <row r="15787" spans="19:23" ht="12">
      <c r="S15787" s="505"/>
      <c r="T15787" s="505"/>
      <c r="U15787" s="505"/>
      <c r="V15787" s="505"/>
      <c r="W15787" s="505"/>
    </row>
    <row r="15788" spans="19:23" ht="12">
      <c r="S15788" s="505"/>
      <c r="T15788" s="505"/>
      <c r="U15788" s="505"/>
      <c r="V15788" s="505"/>
      <c r="W15788" s="505"/>
    </row>
    <row r="15789" spans="19:23" ht="12">
      <c r="S15789" s="505"/>
      <c r="T15789" s="505"/>
      <c r="U15789" s="505"/>
      <c r="V15789" s="505"/>
      <c r="W15789" s="505"/>
    </row>
    <row r="15790" spans="19:23" ht="12">
      <c r="S15790" s="505"/>
      <c r="T15790" s="505"/>
      <c r="U15790" s="505"/>
      <c r="V15790" s="505"/>
      <c r="W15790" s="505"/>
    </row>
    <row r="15791" spans="19:23" ht="12">
      <c r="S15791" s="505"/>
      <c r="T15791" s="505"/>
      <c r="U15791" s="505"/>
      <c r="V15791" s="505"/>
      <c r="W15791" s="505"/>
    </row>
    <row r="15792" spans="19:23" ht="12">
      <c r="S15792" s="505"/>
      <c r="T15792" s="505"/>
      <c r="U15792" s="505"/>
      <c r="V15792" s="505"/>
      <c r="W15792" s="505"/>
    </row>
    <row r="15793" spans="19:23" ht="12">
      <c r="S15793" s="505"/>
      <c r="T15793" s="505"/>
      <c r="U15793" s="505"/>
      <c r="V15793" s="505"/>
      <c r="W15793" s="505"/>
    </row>
    <row r="15794" spans="19:23" ht="12">
      <c r="S15794" s="505"/>
      <c r="T15794" s="505"/>
      <c r="U15794" s="505"/>
      <c r="V15794" s="505"/>
      <c r="W15794" s="505"/>
    </row>
    <row r="15795" spans="19:23" ht="12">
      <c r="S15795" s="505"/>
      <c r="T15795" s="505"/>
      <c r="U15795" s="505"/>
      <c r="V15795" s="505"/>
      <c r="W15795" s="505"/>
    </row>
    <row r="15796" spans="19:23" ht="12">
      <c r="S15796" s="505"/>
      <c r="T15796" s="505"/>
      <c r="U15796" s="505"/>
      <c r="V15796" s="505"/>
      <c r="W15796" s="505"/>
    </row>
    <row r="15797" spans="19:23" ht="12">
      <c r="S15797" s="505"/>
      <c r="T15797" s="505"/>
      <c r="U15797" s="505"/>
      <c r="V15797" s="505"/>
      <c r="W15797" s="505"/>
    </row>
    <row r="15798" spans="19:23" ht="12">
      <c r="S15798" s="505"/>
      <c r="T15798" s="505"/>
      <c r="U15798" s="505"/>
      <c r="V15798" s="505"/>
      <c r="W15798" s="505"/>
    </row>
    <row r="15799" spans="19:23" ht="12">
      <c r="S15799" s="505"/>
      <c r="T15799" s="505"/>
      <c r="U15799" s="505"/>
      <c r="V15799" s="505"/>
      <c r="W15799" s="505"/>
    </row>
    <row r="15800" spans="19:23" ht="12">
      <c r="S15800" s="505"/>
      <c r="T15800" s="505"/>
      <c r="U15800" s="505"/>
      <c r="V15800" s="505"/>
      <c r="W15800" s="505"/>
    </row>
    <row r="15801" spans="19:23" ht="12">
      <c r="S15801" s="505"/>
      <c r="T15801" s="505"/>
      <c r="U15801" s="505"/>
      <c r="V15801" s="505"/>
      <c r="W15801" s="505"/>
    </row>
    <row r="15802" spans="19:23" ht="12">
      <c r="S15802" s="505"/>
      <c r="T15802" s="505"/>
      <c r="U15802" s="505"/>
      <c r="V15802" s="505"/>
      <c r="W15802" s="505"/>
    </row>
    <row r="15803" spans="19:23" ht="12">
      <c r="S15803" s="505"/>
      <c r="T15803" s="505"/>
      <c r="U15803" s="505"/>
      <c r="V15803" s="505"/>
      <c r="W15803" s="505"/>
    </row>
    <row r="15804" spans="19:23" ht="12">
      <c r="S15804" s="505"/>
      <c r="T15804" s="505"/>
      <c r="U15804" s="505"/>
      <c r="V15804" s="505"/>
      <c r="W15804" s="505"/>
    </row>
    <row r="15805" spans="19:23" ht="12">
      <c r="S15805" s="505"/>
      <c r="T15805" s="505"/>
      <c r="U15805" s="505"/>
      <c r="V15805" s="505"/>
      <c r="W15805" s="505"/>
    </row>
    <row r="15806" spans="19:23" ht="12">
      <c r="S15806" s="505"/>
      <c r="T15806" s="505"/>
      <c r="U15806" s="505"/>
      <c r="V15806" s="505"/>
      <c r="W15806" s="505"/>
    </row>
    <row r="15807" spans="19:23" ht="12">
      <c r="S15807" s="505"/>
      <c r="T15807" s="505"/>
      <c r="U15807" s="505"/>
      <c r="V15807" s="505"/>
      <c r="W15807" s="505"/>
    </row>
    <row r="15808" spans="19:23" ht="12">
      <c r="S15808" s="505"/>
      <c r="T15808" s="505"/>
      <c r="U15808" s="505"/>
      <c r="V15808" s="505"/>
      <c r="W15808" s="505"/>
    </row>
    <row r="15809" spans="19:23" ht="12">
      <c r="S15809" s="505"/>
      <c r="T15809" s="505"/>
      <c r="U15809" s="505"/>
      <c r="V15809" s="505"/>
      <c r="W15809" s="505"/>
    </row>
    <row r="15810" spans="19:23" ht="12">
      <c r="S15810" s="505"/>
      <c r="T15810" s="505"/>
      <c r="U15810" s="505"/>
      <c r="V15810" s="505"/>
      <c r="W15810" s="505"/>
    </row>
    <row r="15811" spans="19:23" ht="12">
      <c r="S15811" s="505"/>
      <c r="T15811" s="505"/>
      <c r="U15811" s="505"/>
      <c r="V15811" s="505"/>
      <c r="W15811" s="505"/>
    </row>
    <row r="15812" spans="19:23" ht="12">
      <c r="S15812" s="505"/>
      <c r="T15812" s="505"/>
      <c r="U15812" s="505"/>
      <c r="V15812" s="505"/>
      <c r="W15812" s="505"/>
    </row>
    <row r="15813" spans="19:23" ht="12">
      <c r="S15813" s="505"/>
      <c r="T15813" s="505"/>
      <c r="U15813" s="505"/>
      <c r="V15813" s="505"/>
      <c r="W15813" s="505"/>
    </row>
    <row r="15814" spans="19:23" ht="12">
      <c r="S15814" s="505"/>
      <c r="T15814" s="505"/>
      <c r="U15814" s="505"/>
      <c r="V15814" s="505"/>
      <c r="W15814" s="505"/>
    </row>
    <row r="15815" spans="19:23" ht="12">
      <c r="S15815" s="505"/>
      <c r="T15815" s="505"/>
      <c r="U15815" s="505"/>
      <c r="V15815" s="505"/>
      <c r="W15815" s="505"/>
    </row>
    <row r="15816" spans="19:23" ht="12">
      <c r="S15816" s="505"/>
      <c r="T15816" s="505"/>
      <c r="U15816" s="505"/>
      <c r="V15816" s="505"/>
      <c r="W15816" s="505"/>
    </row>
    <row r="15817" spans="19:23" ht="12">
      <c r="S15817" s="505"/>
      <c r="T15817" s="505"/>
      <c r="U15817" s="505"/>
      <c r="V15817" s="505"/>
      <c r="W15817" s="505"/>
    </row>
    <row r="15818" spans="19:23" ht="12">
      <c r="S15818" s="505"/>
      <c r="T15818" s="505"/>
      <c r="U15818" s="505"/>
      <c r="V15818" s="505"/>
      <c r="W15818" s="505"/>
    </row>
    <row r="15819" spans="19:23" ht="12">
      <c r="S15819" s="505"/>
      <c r="T15819" s="505"/>
      <c r="U15819" s="505"/>
      <c r="V15819" s="505"/>
      <c r="W15819" s="505"/>
    </row>
    <row r="15820" spans="19:23" ht="12">
      <c r="S15820" s="505"/>
      <c r="T15820" s="505"/>
      <c r="U15820" s="505"/>
      <c r="V15820" s="505"/>
      <c r="W15820" s="505"/>
    </row>
    <row r="15821" spans="19:23" ht="12">
      <c r="S15821" s="505"/>
      <c r="T15821" s="505"/>
      <c r="U15821" s="505"/>
      <c r="V15821" s="505"/>
      <c r="W15821" s="505"/>
    </row>
    <row r="15822" spans="19:23" ht="12">
      <c r="S15822" s="505"/>
      <c r="T15822" s="505"/>
      <c r="U15822" s="505"/>
      <c r="V15822" s="505"/>
      <c r="W15822" s="505"/>
    </row>
    <row r="15823" spans="19:23" ht="12">
      <c r="S15823" s="505"/>
      <c r="T15823" s="505"/>
      <c r="U15823" s="505"/>
      <c r="V15823" s="505"/>
      <c r="W15823" s="505"/>
    </row>
    <row r="15824" spans="19:23" ht="12">
      <c r="S15824" s="505"/>
      <c r="T15824" s="505"/>
      <c r="U15824" s="505"/>
      <c r="V15824" s="505"/>
      <c r="W15824" s="505"/>
    </row>
    <row r="15825" spans="19:23" ht="12">
      <c r="S15825" s="505"/>
      <c r="T15825" s="505"/>
      <c r="U15825" s="505"/>
      <c r="V15825" s="505"/>
      <c r="W15825" s="505"/>
    </row>
    <row r="15826" spans="19:23" ht="12">
      <c r="S15826" s="505"/>
      <c r="T15826" s="505"/>
      <c r="U15826" s="505"/>
      <c r="V15826" s="505"/>
      <c r="W15826" s="505"/>
    </row>
    <row r="15827" spans="19:23" ht="12">
      <c r="S15827" s="505"/>
      <c r="T15827" s="505"/>
      <c r="U15827" s="505"/>
      <c r="V15827" s="505"/>
      <c r="W15827" s="505"/>
    </row>
    <row r="15828" spans="19:23" ht="12">
      <c r="S15828" s="505"/>
      <c r="T15828" s="505"/>
      <c r="U15828" s="505"/>
      <c r="V15828" s="505"/>
      <c r="W15828" s="505"/>
    </row>
    <row r="15829" spans="19:23" ht="12">
      <c r="S15829" s="505"/>
      <c r="T15829" s="505"/>
      <c r="U15829" s="505"/>
      <c r="V15829" s="505"/>
      <c r="W15829" s="505"/>
    </row>
    <row r="15830" spans="19:23" ht="12">
      <c r="S15830" s="505"/>
      <c r="T15830" s="505"/>
      <c r="U15830" s="505"/>
      <c r="V15830" s="505"/>
      <c r="W15830" s="505"/>
    </row>
    <row r="15831" spans="19:23" ht="12">
      <c r="S15831" s="505"/>
      <c r="T15831" s="505"/>
      <c r="U15831" s="505"/>
      <c r="V15831" s="505"/>
      <c r="W15831" s="505"/>
    </row>
    <row r="15832" spans="19:23" ht="12">
      <c r="S15832" s="505"/>
      <c r="T15832" s="505"/>
      <c r="U15832" s="505"/>
      <c r="V15832" s="505"/>
      <c r="W15832" s="505"/>
    </row>
    <row r="15833" spans="19:23" ht="12">
      <c r="S15833" s="505"/>
      <c r="T15833" s="505"/>
      <c r="U15833" s="505"/>
      <c r="V15833" s="505"/>
      <c r="W15833" s="505"/>
    </row>
    <row r="15834" spans="19:23" ht="12">
      <c r="S15834" s="505"/>
      <c r="T15834" s="505"/>
      <c r="U15834" s="505"/>
      <c r="V15834" s="505"/>
      <c r="W15834" s="505"/>
    </row>
    <row r="15835" spans="19:23" ht="12">
      <c r="S15835" s="505"/>
      <c r="T15835" s="505"/>
      <c r="U15835" s="505"/>
      <c r="V15835" s="505"/>
      <c r="W15835" s="505"/>
    </row>
    <row r="15836" spans="19:23" ht="12">
      <c r="S15836" s="505"/>
      <c r="T15836" s="505"/>
      <c r="U15836" s="505"/>
      <c r="V15836" s="505"/>
      <c r="W15836" s="505"/>
    </row>
    <row r="15837" spans="19:23" ht="12">
      <c r="S15837" s="505"/>
      <c r="T15837" s="505"/>
      <c r="U15837" s="505"/>
      <c r="V15837" s="505"/>
      <c r="W15837" s="505"/>
    </row>
    <row r="15838" spans="19:23" ht="12">
      <c r="S15838" s="505"/>
      <c r="T15838" s="505"/>
      <c r="U15838" s="505"/>
      <c r="V15838" s="505"/>
      <c r="W15838" s="505"/>
    </row>
    <row r="15839" spans="19:23" ht="12">
      <c r="S15839" s="505"/>
      <c r="T15839" s="505"/>
      <c r="U15839" s="505"/>
      <c r="V15839" s="505"/>
      <c r="W15839" s="505"/>
    </row>
    <row r="15840" spans="19:23" ht="12">
      <c r="S15840" s="505"/>
      <c r="T15840" s="505"/>
      <c r="U15840" s="505"/>
      <c r="V15840" s="505"/>
      <c r="W15840" s="505"/>
    </row>
    <row r="15841" spans="19:23" ht="12">
      <c r="S15841" s="505"/>
      <c r="T15841" s="505"/>
      <c r="U15841" s="505"/>
      <c r="V15841" s="505"/>
      <c r="W15841" s="505"/>
    </row>
    <row r="15842" spans="19:23" ht="12">
      <c r="S15842" s="505"/>
      <c r="T15842" s="505"/>
      <c r="U15842" s="505"/>
      <c r="V15842" s="505"/>
      <c r="W15842" s="505"/>
    </row>
    <row r="15843" spans="19:23" ht="12">
      <c r="S15843" s="505"/>
      <c r="T15843" s="505"/>
      <c r="U15843" s="505"/>
      <c r="V15843" s="505"/>
      <c r="W15843" s="505"/>
    </row>
    <row r="15844" spans="19:23" ht="12">
      <c r="S15844" s="505"/>
      <c r="T15844" s="505"/>
      <c r="U15844" s="505"/>
      <c r="V15844" s="505"/>
      <c r="W15844" s="505"/>
    </row>
    <row r="15845" spans="19:23" ht="12">
      <c r="S15845" s="505"/>
      <c r="T15845" s="505"/>
      <c r="U15845" s="505"/>
      <c r="V15845" s="505"/>
      <c r="W15845" s="505"/>
    </row>
    <row r="15846" spans="19:23" ht="12">
      <c r="S15846" s="505"/>
      <c r="T15846" s="505"/>
      <c r="U15846" s="505"/>
      <c r="V15846" s="505"/>
      <c r="W15846" s="505"/>
    </row>
    <row r="15847" spans="19:23" ht="12">
      <c r="S15847" s="505"/>
      <c r="T15847" s="505"/>
      <c r="U15847" s="505"/>
      <c r="V15847" s="505"/>
      <c r="W15847" s="505"/>
    </row>
    <row r="15848" spans="19:23" ht="12">
      <c r="S15848" s="505"/>
      <c r="T15848" s="505"/>
      <c r="U15848" s="505"/>
      <c r="V15848" s="505"/>
      <c r="W15848" s="505"/>
    </row>
    <row r="15849" spans="19:23" ht="12">
      <c r="S15849" s="505"/>
      <c r="T15849" s="505"/>
      <c r="U15849" s="505"/>
      <c r="V15849" s="505"/>
      <c r="W15849" s="505"/>
    </row>
    <row r="15850" spans="19:23" ht="12">
      <c r="S15850" s="505"/>
      <c r="T15850" s="505"/>
      <c r="U15850" s="505"/>
      <c r="V15850" s="505"/>
      <c r="W15850" s="505"/>
    </row>
    <row r="15851" spans="19:23" ht="12">
      <c r="S15851" s="505"/>
      <c r="T15851" s="505"/>
      <c r="U15851" s="505"/>
      <c r="V15851" s="505"/>
      <c r="W15851" s="505"/>
    </row>
    <row r="15852" spans="19:23" ht="12">
      <c r="S15852" s="505"/>
      <c r="T15852" s="505"/>
      <c r="U15852" s="505"/>
      <c r="V15852" s="505"/>
      <c r="W15852" s="505"/>
    </row>
    <row r="15853" spans="19:23" ht="12">
      <c r="S15853" s="505"/>
      <c r="T15853" s="505"/>
      <c r="U15853" s="505"/>
      <c r="V15853" s="505"/>
      <c r="W15853" s="505"/>
    </row>
    <row r="15854" spans="19:23" ht="12">
      <c r="S15854" s="505"/>
      <c r="T15854" s="505"/>
      <c r="U15854" s="505"/>
      <c r="V15854" s="505"/>
      <c r="W15854" s="505"/>
    </row>
    <row r="15855" spans="19:23" ht="12">
      <c r="S15855" s="505"/>
      <c r="T15855" s="505"/>
      <c r="U15855" s="505"/>
      <c r="V15855" s="505"/>
      <c r="W15855" s="505"/>
    </row>
    <row r="15856" spans="19:23" ht="12">
      <c r="S15856" s="505"/>
      <c r="T15856" s="505"/>
      <c r="U15856" s="505"/>
      <c r="V15856" s="505"/>
      <c r="W15856" s="505"/>
    </row>
    <row r="15857" spans="19:23" ht="12">
      <c r="S15857" s="505"/>
      <c r="T15857" s="505"/>
      <c r="U15857" s="505"/>
      <c r="V15857" s="505"/>
      <c r="W15857" s="505"/>
    </row>
    <row r="15858" spans="19:23" ht="12">
      <c r="S15858" s="505"/>
      <c r="T15858" s="505"/>
      <c r="U15858" s="505"/>
      <c r="V15858" s="505"/>
      <c r="W15858" s="505"/>
    </row>
    <row r="15859" spans="19:23" ht="12">
      <c r="S15859" s="505"/>
      <c r="T15859" s="505"/>
      <c r="U15859" s="505"/>
      <c r="V15859" s="505"/>
      <c r="W15859" s="505"/>
    </row>
    <row r="15860" spans="19:23" ht="12">
      <c r="S15860" s="505"/>
      <c r="T15860" s="505"/>
      <c r="U15860" s="505"/>
      <c r="V15860" s="505"/>
      <c r="W15860" s="505"/>
    </row>
    <row r="15861" spans="19:23" ht="12">
      <c r="S15861" s="505"/>
      <c r="T15861" s="505"/>
      <c r="U15861" s="505"/>
      <c r="V15861" s="505"/>
      <c r="W15861" s="505"/>
    </row>
    <row r="15862" spans="19:23" ht="12">
      <c r="S15862" s="505"/>
      <c r="T15862" s="505"/>
      <c r="U15862" s="505"/>
      <c r="V15862" s="505"/>
      <c r="W15862" s="505"/>
    </row>
    <row r="15863" spans="19:23" ht="12">
      <c r="S15863" s="505"/>
      <c r="T15863" s="505"/>
      <c r="U15863" s="505"/>
      <c r="V15863" s="505"/>
      <c r="W15863" s="505"/>
    </row>
    <row r="15864" spans="19:23" ht="12">
      <c r="S15864" s="505"/>
      <c r="T15864" s="505"/>
      <c r="U15864" s="505"/>
      <c r="V15864" s="505"/>
      <c r="W15864" s="505"/>
    </row>
    <row r="15865" spans="19:23" ht="12">
      <c r="S15865" s="505"/>
      <c r="T15865" s="505"/>
      <c r="U15865" s="505"/>
      <c r="V15865" s="505"/>
      <c r="W15865" s="505"/>
    </row>
    <row r="15866" spans="19:23" ht="12">
      <c r="S15866" s="505"/>
      <c r="T15866" s="505"/>
      <c r="U15866" s="505"/>
      <c r="V15866" s="505"/>
      <c r="W15866" s="505"/>
    </row>
    <row r="15867" spans="19:23" ht="12">
      <c r="S15867" s="505"/>
      <c r="T15867" s="505"/>
      <c r="U15867" s="505"/>
      <c r="V15867" s="505"/>
      <c r="W15867" s="505"/>
    </row>
    <row r="15868" spans="19:23" ht="12">
      <c r="S15868" s="505"/>
      <c r="T15868" s="505"/>
      <c r="U15868" s="505"/>
      <c r="V15868" s="505"/>
      <c r="W15868" s="505"/>
    </row>
    <row r="15869" spans="19:23" ht="12">
      <c r="S15869" s="505"/>
      <c r="T15869" s="505"/>
      <c r="U15869" s="505"/>
      <c r="V15869" s="505"/>
      <c r="W15869" s="505"/>
    </row>
    <row r="15870" spans="19:23" ht="12">
      <c r="S15870" s="505"/>
      <c r="T15870" s="505"/>
      <c r="U15870" s="505"/>
      <c r="V15870" s="505"/>
      <c r="W15870" s="505"/>
    </row>
    <row r="15871" spans="19:23" ht="12">
      <c r="S15871" s="505"/>
      <c r="T15871" s="505"/>
      <c r="U15871" s="505"/>
      <c r="V15871" s="505"/>
      <c r="W15871" s="505"/>
    </row>
    <row r="15872" spans="19:23" ht="12">
      <c r="S15872" s="505"/>
      <c r="T15872" s="505"/>
      <c r="U15872" s="505"/>
      <c r="V15872" s="505"/>
      <c r="W15872" s="505"/>
    </row>
    <row r="15873" spans="19:23" ht="12">
      <c r="S15873" s="505"/>
      <c r="T15873" s="505"/>
      <c r="U15873" s="505"/>
      <c r="V15873" s="505"/>
      <c r="W15873" s="505"/>
    </row>
    <row r="15874" spans="19:23" ht="12">
      <c r="S15874" s="505"/>
      <c r="T15874" s="505"/>
      <c r="U15874" s="505"/>
      <c r="V15874" s="505"/>
      <c r="W15874" s="505"/>
    </row>
    <row r="15875" spans="19:23" ht="12">
      <c r="S15875" s="505"/>
      <c r="T15875" s="505"/>
      <c r="U15875" s="505"/>
      <c r="V15875" s="505"/>
      <c r="W15875" s="505"/>
    </row>
    <row r="15876" spans="19:23" ht="12">
      <c r="S15876" s="505"/>
      <c r="T15876" s="505"/>
      <c r="U15876" s="505"/>
      <c r="V15876" s="505"/>
      <c r="W15876" s="505"/>
    </row>
    <row r="15877" spans="19:23" ht="12">
      <c r="S15877" s="505"/>
      <c r="T15877" s="505"/>
      <c r="U15877" s="505"/>
      <c r="V15877" s="505"/>
      <c r="W15877" s="505"/>
    </row>
    <row r="15878" spans="19:23" ht="12">
      <c r="S15878" s="505"/>
      <c r="T15878" s="505"/>
      <c r="U15878" s="505"/>
      <c r="V15878" s="505"/>
      <c r="W15878" s="505"/>
    </row>
    <row r="15879" spans="19:23" ht="12">
      <c r="S15879" s="505"/>
      <c r="T15879" s="505"/>
      <c r="U15879" s="505"/>
      <c r="V15879" s="505"/>
      <c r="W15879" s="505"/>
    </row>
    <row r="15880" spans="19:23" ht="12">
      <c r="S15880" s="505"/>
      <c r="T15880" s="505"/>
      <c r="U15880" s="505"/>
      <c r="V15880" s="505"/>
      <c r="W15880" s="505"/>
    </row>
    <row r="15881" spans="19:23" ht="12">
      <c r="S15881" s="505"/>
      <c r="T15881" s="505"/>
      <c r="U15881" s="505"/>
      <c r="V15881" s="505"/>
      <c r="W15881" s="505"/>
    </row>
    <row r="15882" spans="19:23" ht="12">
      <c r="S15882" s="505"/>
      <c r="T15882" s="505"/>
      <c r="U15882" s="505"/>
      <c r="V15882" s="505"/>
      <c r="W15882" s="505"/>
    </row>
    <row r="15883" spans="19:23" ht="12">
      <c r="S15883" s="505"/>
      <c r="T15883" s="505"/>
      <c r="U15883" s="505"/>
      <c r="V15883" s="505"/>
      <c r="W15883" s="505"/>
    </row>
    <row r="15884" spans="19:23" ht="12">
      <c r="S15884" s="505"/>
      <c r="T15884" s="505"/>
      <c r="U15884" s="505"/>
      <c r="V15884" s="505"/>
      <c r="W15884" s="505"/>
    </row>
    <row r="15885" spans="19:23" ht="12">
      <c r="S15885" s="505"/>
      <c r="T15885" s="505"/>
      <c r="U15885" s="505"/>
      <c r="V15885" s="505"/>
      <c r="W15885" s="505"/>
    </row>
    <row r="15886" spans="19:23" ht="12">
      <c r="S15886" s="505"/>
      <c r="T15886" s="505"/>
      <c r="U15886" s="505"/>
      <c r="V15886" s="505"/>
      <c r="W15886" s="505"/>
    </row>
    <row r="15887" spans="19:23" ht="12">
      <c r="S15887" s="505"/>
      <c r="T15887" s="505"/>
      <c r="U15887" s="505"/>
      <c r="V15887" s="505"/>
      <c r="W15887" s="505"/>
    </row>
    <row r="15888" spans="19:23" ht="12">
      <c r="S15888" s="505"/>
      <c r="T15888" s="505"/>
      <c r="U15888" s="505"/>
      <c r="V15888" s="505"/>
      <c r="W15888" s="505"/>
    </row>
    <row r="15889" spans="19:23" ht="12">
      <c r="S15889" s="505"/>
      <c r="T15889" s="505"/>
      <c r="U15889" s="505"/>
      <c r="V15889" s="505"/>
      <c r="W15889" s="505"/>
    </row>
    <row r="15890" spans="19:23" ht="12">
      <c r="S15890" s="505"/>
      <c r="T15890" s="505"/>
      <c r="U15890" s="505"/>
      <c r="V15890" s="505"/>
      <c r="W15890" s="505"/>
    </row>
    <row r="15891" spans="19:23" ht="12">
      <c r="S15891" s="505"/>
      <c r="T15891" s="505"/>
      <c r="U15891" s="505"/>
      <c r="V15891" s="505"/>
      <c r="W15891" s="505"/>
    </row>
    <row r="15892" spans="19:23" ht="12">
      <c r="S15892" s="505"/>
      <c r="T15892" s="505"/>
      <c r="U15892" s="505"/>
      <c r="V15892" s="505"/>
      <c r="W15892" s="505"/>
    </row>
    <row r="15893" spans="19:23" ht="12">
      <c r="S15893" s="505"/>
      <c r="T15893" s="505"/>
      <c r="U15893" s="505"/>
      <c r="V15893" s="505"/>
      <c r="W15893" s="505"/>
    </row>
    <row r="15894" spans="19:23" ht="12">
      <c r="S15894" s="505"/>
      <c r="T15894" s="505"/>
      <c r="U15894" s="505"/>
      <c r="V15894" s="505"/>
      <c r="W15894" s="505"/>
    </row>
    <row r="15895" spans="19:23" ht="12">
      <c r="S15895" s="505"/>
      <c r="T15895" s="505"/>
      <c r="U15895" s="505"/>
      <c r="V15895" s="505"/>
      <c r="W15895" s="505"/>
    </row>
    <row r="15896" spans="19:23" ht="12">
      <c r="S15896" s="505"/>
      <c r="T15896" s="505"/>
      <c r="U15896" s="505"/>
      <c r="V15896" s="505"/>
      <c r="W15896" s="505"/>
    </row>
    <row r="15897" spans="19:23" ht="12">
      <c r="S15897" s="505"/>
      <c r="T15897" s="505"/>
      <c r="U15897" s="505"/>
      <c r="V15897" s="505"/>
      <c r="W15897" s="505"/>
    </row>
    <row r="15898" spans="19:23" ht="12">
      <c r="S15898" s="505"/>
      <c r="T15898" s="505"/>
      <c r="U15898" s="505"/>
      <c r="V15898" s="505"/>
      <c r="W15898" s="505"/>
    </row>
    <row r="15899" spans="19:23" ht="12">
      <c r="S15899" s="505"/>
      <c r="T15899" s="505"/>
      <c r="U15899" s="505"/>
      <c r="V15899" s="505"/>
      <c r="W15899" s="505"/>
    </row>
    <row r="15900" spans="19:23" ht="12">
      <c r="S15900" s="505"/>
      <c r="T15900" s="505"/>
      <c r="U15900" s="505"/>
      <c r="V15900" s="505"/>
      <c r="W15900" s="505"/>
    </row>
    <row r="15901" spans="19:23" ht="12">
      <c r="S15901" s="505"/>
      <c r="T15901" s="505"/>
      <c r="U15901" s="505"/>
      <c r="V15901" s="505"/>
      <c r="W15901" s="505"/>
    </row>
    <row r="15902" spans="19:23" ht="12">
      <c r="S15902" s="505"/>
      <c r="T15902" s="505"/>
      <c r="U15902" s="505"/>
      <c r="V15902" s="505"/>
      <c r="W15902" s="505"/>
    </row>
    <row r="15903" spans="19:23" ht="12">
      <c r="S15903" s="505"/>
      <c r="T15903" s="505"/>
      <c r="U15903" s="505"/>
      <c r="V15903" s="505"/>
      <c r="W15903" s="505"/>
    </row>
    <row r="15904" spans="19:23" ht="12">
      <c r="S15904" s="505"/>
      <c r="T15904" s="505"/>
      <c r="U15904" s="505"/>
      <c r="V15904" s="505"/>
      <c r="W15904" s="505"/>
    </row>
    <row r="15905" spans="19:23" ht="12">
      <c r="S15905" s="505"/>
      <c r="T15905" s="505"/>
      <c r="U15905" s="505"/>
      <c r="V15905" s="505"/>
      <c r="W15905" s="505"/>
    </row>
    <row r="15906" spans="19:23" ht="12">
      <c r="S15906" s="505"/>
      <c r="T15906" s="505"/>
      <c r="U15906" s="505"/>
      <c r="V15906" s="505"/>
      <c r="W15906" s="505"/>
    </row>
    <row r="15907" spans="19:23" ht="12">
      <c r="S15907" s="505"/>
      <c r="T15907" s="505"/>
      <c r="U15907" s="505"/>
      <c r="V15907" s="505"/>
      <c r="W15907" s="505"/>
    </row>
    <row r="15908" spans="19:23" ht="12">
      <c r="S15908" s="505"/>
      <c r="T15908" s="505"/>
      <c r="U15908" s="505"/>
      <c r="V15908" s="505"/>
      <c r="W15908" s="505"/>
    </row>
    <row r="15909" spans="19:23" ht="12">
      <c r="S15909" s="505"/>
      <c r="T15909" s="505"/>
      <c r="U15909" s="505"/>
      <c r="V15909" s="505"/>
      <c r="W15909" s="505"/>
    </row>
    <row r="15910" spans="19:23" ht="12">
      <c r="S15910" s="505"/>
      <c r="T15910" s="505"/>
      <c r="U15910" s="505"/>
      <c r="V15910" s="505"/>
      <c r="W15910" s="505"/>
    </row>
    <row r="15911" spans="19:23" ht="12">
      <c r="S15911" s="505"/>
      <c r="T15911" s="505"/>
      <c r="U15911" s="505"/>
      <c r="V15911" s="505"/>
      <c r="W15911" s="505"/>
    </row>
    <row r="15912" spans="19:23" ht="12">
      <c r="S15912" s="505"/>
      <c r="T15912" s="505"/>
      <c r="U15912" s="505"/>
      <c r="V15912" s="505"/>
      <c r="W15912" s="505"/>
    </row>
    <row r="15913" spans="19:23" ht="12">
      <c r="S15913" s="505"/>
      <c r="T15913" s="505"/>
      <c r="U15913" s="505"/>
      <c r="V15913" s="505"/>
      <c r="W15913" s="505"/>
    </row>
    <row r="15914" spans="19:23" ht="12">
      <c r="S15914" s="505"/>
      <c r="T15914" s="505"/>
      <c r="U15914" s="505"/>
      <c r="V15914" s="505"/>
      <c r="W15914" s="505"/>
    </row>
    <row r="15915" spans="19:23" ht="12">
      <c r="S15915" s="505"/>
      <c r="T15915" s="505"/>
      <c r="U15915" s="505"/>
      <c r="V15915" s="505"/>
      <c r="W15915" s="505"/>
    </row>
    <row r="15916" spans="19:23" ht="12">
      <c r="S15916" s="505"/>
      <c r="T15916" s="505"/>
      <c r="U15916" s="505"/>
      <c r="V15916" s="505"/>
      <c r="W15916" s="505"/>
    </row>
    <row r="15917" spans="19:23" ht="12">
      <c r="S15917" s="505"/>
      <c r="T15917" s="505"/>
      <c r="U15917" s="505"/>
      <c r="V15917" s="505"/>
      <c r="W15917" s="505"/>
    </row>
    <row r="15918" spans="19:23" ht="12">
      <c r="S15918" s="505"/>
      <c r="T15918" s="505"/>
      <c r="U15918" s="505"/>
      <c r="V15918" s="505"/>
      <c r="W15918" s="505"/>
    </row>
    <row r="15919" spans="19:23" ht="12">
      <c r="S15919" s="505"/>
      <c r="T15919" s="505"/>
      <c r="U15919" s="505"/>
      <c r="V15919" s="505"/>
      <c r="W15919" s="505"/>
    </row>
    <row r="15920" spans="19:23" ht="12">
      <c r="S15920" s="505"/>
      <c r="T15920" s="505"/>
      <c r="U15920" s="505"/>
      <c r="V15920" s="505"/>
      <c r="W15920" s="505"/>
    </row>
    <row r="15921" spans="19:23" ht="12">
      <c r="S15921" s="505"/>
      <c r="T15921" s="505"/>
      <c r="U15921" s="505"/>
      <c r="V15921" s="505"/>
      <c r="W15921" s="505"/>
    </row>
    <row r="15922" spans="19:23" ht="12">
      <c r="S15922" s="505"/>
      <c r="T15922" s="505"/>
      <c r="U15922" s="505"/>
      <c r="V15922" s="505"/>
      <c r="W15922" s="505"/>
    </row>
    <row r="15923" spans="19:23" ht="12">
      <c r="S15923" s="505"/>
      <c r="T15923" s="505"/>
      <c r="U15923" s="505"/>
      <c r="V15923" s="505"/>
      <c r="W15923" s="505"/>
    </row>
    <row r="15924" spans="19:23" ht="12">
      <c r="S15924" s="505"/>
      <c r="T15924" s="505"/>
      <c r="U15924" s="505"/>
      <c r="V15924" s="505"/>
      <c r="W15924" s="505"/>
    </row>
    <row r="15925" spans="19:23" ht="12">
      <c r="S15925" s="505"/>
      <c r="T15925" s="505"/>
      <c r="U15925" s="505"/>
      <c r="V15925" s="505"/>
      <c r="W15925" s="505"/>
    </row>
    <row r="15926" spans="19:23" ht="12">
      <c r="S15926" s="505"/>
      <c r="T15926" s="505"/>
      <c r="U15926" s="505"/>
      <c r="V15926" s="505"/>
      <c r="W15926" s="505"/>
    </row>
    <row r="15927" spans="19:23" ht="12">
      <c r="S15927" s="505"/>
      <c r="T15927" s="505"/>
      <c r="U15927" s="505"/>
      <c r="V15927" s="505"/>
      <c r="W15927" s="505"/>
    </row>
    <row r="15928" spans="19:23" ht="12">
      <c r="S15928" s="505"/>
      <c r="T15928" s="505"/>
      <c r="U15928" s="505"/>
      <c r="V15928" s="505"/>
      <c r="W15928" s="505"/>
    </row>
    <row r="15929" spans="19:23" ht="12">
      <c r="S15929" s="505"/>
      <c r="T15929" s="505"/>
      <c r="U15929" s="505"/>
      <c r="V15929" s="505"/>
      <c r="W15929" s="505"/>
    </row>
    <row r="15930" spans="19:23" ht="12">
      <c r="S15930" s="505"/>
      <c r="T15930" s="505"/>
      <c r="U15930" s="505"/>
      <c r="V15930" s="505"/>
      <c r="W15930" s="505"/>
    </row>
    <row r="15931" spans="19:23" ht="12">
      <c r="S15931" s="505"/>
      <c r="T15931" s="505"/>
      <c r="U15931" s="505"/>
      <c r="V15931" s="505"/>
      <c r="W15931" s="505"/>
    </row>
    <row r="15932" spans="19:23" ht="12">
      <c r="S15932" s="505"/>
      <c r="T15932" s="505"/>
      <c r="U15932" s="505"/>
      <c r="V15932" s="505"/>
      <c r="W15932" s="505"/>
    </row>
    <row r="15933" spans="19:23" ht="12">
      <c r="S15933" s="505"/>
      <c r="T15933" s="505"/>
      <c r="U15933" s="505"/>
      <c r="V15933" s="505"/>
      <c r="W15933" s="505"/>
    </row>
    <row r="15934" spans="19:23" ht="12">
      <c r="S15934" s="505"/>
      <c r="T15934" s="505"/>
      <c r="U15934" s="505"/>
      <c r="V15934" s="505"/>
      <c r="W15934" s="505"/>
    </row>
    <row r="15935" spans="19:23" ht="12">
      <c r="S15935" s="505"/>
      <c r="T15935" s="505"/>
      <c r="U15935" s="505"/>
      <c r="V15935" s="505"/>
      <c r="W15935" s="505"/>
    </row>
    <row r="15936" spans="19:23" ht="12">
      <c r="S15936" s="505"/>
      <c r="T15936" s="505"/>
      <c r="U15936" s="505"/>
      <c r="V15936" s="505"/>
      <c r="W15936" s="505"/>
    </row>
    <row r="15937" spans="19:23" ht="12">
      <c r="S15937" s="505"/>
      <c r="T15937" s="505"/>
      <c r="U15937" s="505"/>
      <c r="V15937" s="505"/>
      <c r="W15937" s="505"/>
    </row>
    <row r="15938" spans="19:23" ht="12">
      <c r="S15938" s="505"/>
      <c r="T15938" s="505"/>
      <c r="U15938" s="505"/>
      <c r="V15938" s="505"/>
      <c r="W15938" s="505"/>
    </row>
    <row r="15939" spans="19:23" ht="12">
      <c r="S15939" s="505"/>
      <c r="T15939" s="505"/>
      <c r="U15939" s="505"/>
      <c r="V15939" s="505"/>
      <c r="W15939" s="505"/>
    </row>
    <row r="15940" spans="19:23" ht="12">
      <c r="S15940" s="505"/>
      <c r="T15940" s="505"/>
      <c r="U15940" s="505"/>
      <c r="V15940" s="505"/>
      <c r="W15940" s="505"/>
    </row>
    <row r="15941" spans="19:23" ht="12">
      <c r="S15941" s="505"/>
      <c r="T15941" s="505"/>
      <c r="U15941" s="505"/>
      <c r="V15941" s="505"/>
      <c r="W15941" s="505"/>
    </row>
    <row r="15942" spans="19:23" ht="12">
      <c r="S15942" s="505"/>
      <c r="T15942" s="505"/>
      <c r="U15942" s="505"/>
      <c r="V15942" s="505"/>
      <c r="W15942" s="505"/>
    </row>
    <row r="15943" spans="19:23" ht="12">
      <c r="S15943" s="505"/>
      <c r="T15943" s="505"/>
      <c r="U15943" s="505"/>
      <c r="V15943" s="505"/>
      <c r="W15943" s="505"/>
    </row>
    <row r="15944" spans="19:23" ht="12">
      <c r="S15944" s="505"/>
      <c r="T15944" s="505"/>
      <c r="U15944" s="505"/>
      <c r="V15944" s="505"/>
      <c r="W15944" s="505"/>
    </row>
    <row r="15945" spans="19:23" ht="12">
      <c r="S15945" s="505"/>
      <c r="T15945" s="505"/>
      <c r="U15945" s="505"/>
      <c r="V15945" s="505"/>
      <c r="W15945" s="505"/>
    </row>
    <row r="15946" spans="19:23" ht="12">
      <c r="S15946" s="505"/>
      <c r="T15946" s="505"/>
      <c r="U15946" s="505"/>
      <c r="V15946" s="505"/>
      <c r="W15946" s="505"/>
    </row>
    <row r="15947" spans="19:23" ht="12">
      <c r="S15947" s="505"/>
      <c r="T15947" s="505"/>
      <c r="U15947" s="505"/>
      <c r="V15947" s="505"/>
      <c r="W15947" s="505"/>
    </row>
    <row r="15948" spans="19:23" ht="12">
      <c r="S15948" s="505"/>
      <c r="T15948" s="505"/>
      <c r="U15948" s="505"/>
      <c r="V15948" s="505"/>
      <c r="W15948" s="505"/>
    </row>
    <row r="15949" spans="19:23" ht="12">
      <c r="S15949" s="505"/>
      <c r="T15949" s="505"/>
      <c r="U15949" s="505"/>
      <c r="V15949" s="505"/>
      <c r="W15949" s="505"/>
    </row>
    <row r="15950" spans="19:23" ht="12">
      <c r="S15950" s="505"/>
      <c r="T15950" s="505"/>
      <c r="U15950" s="505"/>
      <c r="V15950" s="505"/>
      <c r="W15950" s="505"/>
    </row>
    <row r="15951" spans="19:23" ht="12">
      <c r="S15951" s="505"/>
      <c r="T15951" s="505"/>
      <c r="U15951" s="505"/>
      <c r="V15951" s="505"/>
      <c r="W15951" s="505"/>
    </row>
    <row r="15952" spans="19:23" ht="12">
      <c r="S15952" s="505"/>
      <c r="T15952" s="505"/>
      <c r="U15952" s="505"/>
      <c r="V15952" s="505"/>
      <c r="W15952" s="505"/>
    </row>
    <row r="15953" spans="19:23" ht="12">
      <c r="S15953" s="505"/>
      <c r="T15953" s="505"/>
      <c r="U15953" s="505"/>
      <c r="V15953" s="505"/>
      <c r="W15953" s="505"/>
    </row>
    <row r="15954" spans="19:23" ht="12">
      <c r="S15954" s="505"/>
      <c r="T15954" s="505"/>
      <c r="U15954" s="505"/>
      <c r="V15954" s="505"/>
      <c r="W15954" s="505"/>
    </row>
    <row r="15955" spans="19:23" ht="12">
      <c r="S15955" s="505"/>
      <c r="T15955" s="505"/>
      <c r="U15955" s="505"/>
      <c r="V15955" s="505"/>
      <c r="W15955" s="505"/>
    </row>
    <row r="15956" spans="19:23" ht="12">
      <c r="S15956" s="505"/>
      <c r="T15956" s="505"/>
      <c r="U15956" s="505"/>
      <c r="V15956" s="505"/>
      <c r="W15956" s="505"/>
    </row>
    <row r="15957" spans="19:23" ht="12">
      <c r="S15957" s="505"/>
      <c r="T15957" s="505"/>
      <c r="U15957" s="505"/>
      <c r="V15957" s="505"/>
      <c r="W15957" s="505"/>
    </row>
    <row r="15958" spans="19:23" ht="12">
      <c r="S15958" s="505"/>
      <c r="T15958" s="505"/>
      <c r="U15958" s="505"/>
      <c r="V15958" s="505"/>
      <c r="W15958" s="505"/>
    </row>
    <row r="15959" spans="19:23" ht="12">
      <c r="S15959" s="505"/>
      <c r="T15959" s="505"/>
      <c r="U15959" s="505"/>
      <c r="V15959" s="505"/>
      <c r="W15959" s="505"/>
    </row>
    <row r="15960" spans="19:23" ht="12">
      <c r="S15960" s="505"/>
      <c r="T15960" s="505"/>
      <c r="U15960" s="505"/>
      <c r="V15960" s="505"/>
      <c r="W15960" s="505"/>
    </row>
    <row r="15961" spans="19:23" ht="12">
      <c r="S15961" s="505"/>
      <c r="T15961" s="505"/>
      <c r="U15961" s="505"/>
      <c r="V15961" s="505"/>
      <c r="W15961" s="505"/>
    </row>
    <row r="15962" spans="19:23" ht="12">
      <c r="S15962" s="505"/>
      <c r="T15962" s="505"/>
      <c r="U15962" s="505"/>
      <c r="V15962" s="505"/>
      <c r="W15962" s="505"/>
    </row>
    <row r="15963" spans="19:23" ht="12">
      <c r="S15963" s="505"/>
      <c r="T15963" s="505"/>
      <c r="U15963" s="505"/>
      <c r="V15963" s="505"/>
      <c r="W15963" s="505"/>
    </row>
    <row r="15964" spans="19:23" ht="12">
      <c r="S15964" s="505"/>
      <c r="T15964" s="505"/>
      <c r="U15964" s="505"/>
      <c r="V15964" s="505"/>
      <c r="W15964" s="505"/>
    </row>
    <row r="15965" spans="19:23" ht="12">
      <c r="S15965" s="505"/>
      <c r="T15965" s="505"/>
      <c r="U15965" s="505"/>
      <c r="V15965" s="505"/>
      <c r="W15965" s="505"/>
    </row>
    <row r="15966" spans="19:23" ht="12">
      <c r="S15966" s="505"/>
      <c r="T15966" s="505"/>
      <c r="U15966" s="505"/>
      <c r="V15966" s="505"/>
      <c r="W15966" s="505"/>
    </row>
    <row r="15967" spans="19:23" ht="12">
      <c r="S15967" s="505"/>
      <c r="T15967" s="505"/>
      <c r="U15967" s="505"/>
      <c r="V15967" s="505"/>
      <c r="W15967" s="505"/>
    </row>
    <row r="15968" spans="19:23" ht="12">
      <c r="S15968" s="505"/>
      <c r="T15968" s="505"/>
      <c r="U15968" s="505"/>
      <c r="V15968" s="505"/>
      <c r="W15968" s="505"/>
    </row>
    <row r="15969" spans="19:23" ht="12">
      <c r="S15969" s="505"/>
      <c r="T15969" s="505"/>
      <c r="U15969" s="505"/>
      <c r="V15969" s="505"/>
      <c r="W15969" s="505"/>
    </row>
    <row r="15970" spans="19:23" ht="12">
      <c r="S15970" s="505"/>
      <c r="T15970" s="505"/>
      <c r="U15970" s="505"/>
      <c r="V15970" s="505"/>
      <c r="W15970" s="505"/>
    </row>
    <row r="15971" spans="19:23" ht="12">
      <c r="S15971" s="505"/>
      <c r="T15971" s="505"/>
      <c r="U15971" s="505"/>
      <c r="V15971" s="505"/>
      <c r="W15971" s="505"/>
    </row>
    <row r="15972" spans="19:23" ht="12">
      <c r="S15972" s="505"/>
      <c r="T15972" s="505"/>
      <c r="U15972" s="505"/>
      <c r="V15972" s="505"/>
      <c r="W15972" s="505"/>
    </row>
    <row r="15973" spans="19:23" ht="12">
      <c r="S15973" s="505"/>
      <c r="T15973" s="505"/>
      <c r="U15973" s="505"/>
      <c r="V15973" s="505"/>
      <c r="W15973" s="505"/>
    </row>
    <row r="15974" spans="19:23" ht="12">
      <c r="S15974" s="505"/>
      <c r="T15974" s="505"/>
      <c r="U15974" s="505"/>
      <c r="V15974" s="505"/>
      <c r="W15974" s="505"/>
    </row>
    <row r="15975" spans="19:23" ht="12">
      <c r="S15975" s="505"/>
      <c r="T15975" s="505"/>
      <c r="U15975" s="505"/>
      <c r="V15975" s="505"/>
      <c r="W15975" s="505"/>
    </row>
    <row r="15976" spans="19:23" ht="12">
      <c r="S15976" s="505"/>
      <c r="T15976" s="505"/>
      <c r="U15976" s="505"/>
      <c r="V15976" s="505"/>
      <c r="W15976" s="505"/>
    </row>
    <row r="15977" spans="19:23" ht="12">
      <c r="S15977" s="505"/>
      <c r="T15977" s="505"/>
      <c r="U15977" s="505"/>
      <c r="V15977" s="505"/>
      <c r="W15977" s="505"/>
    </row>
    <row r="15978" spans="19:23" ht="12">
      <c r="S15978" s="505"/>
      <c r="T15978" s="505"/>
      <c r="U15978" s="505"/>
      <c r="V15978" s="505"/>
      <c r="W15978" s="505"/>
    </row>
    <row r="15979" spans="19:23" ht="12">
      <c r="S15979" s="505"/>
      <c r="T15979" s="505"/>
      <c r="U15979" s="505"/>
      <c r="V15979" s="505"/>
      <c r="W15979" s="505"/>
    </row>
    <row r="15980" spans="19:23" ht="12">
      <c r="S15980" s="505"/>
      <c r="T15980" s="505"/>
      <c r="U15980" s="505"/>
      <c r="V15980" s="505"/>
      <c r="W15980" s="505"/>
    </row>
    <row r="15981" spans="19:23" ht="12">
      <c r="S15981" s="505"/>
      <c r="T15981" s="505"/>
      <c r="U15981" s="505"/>
      <c r="V15981" s="505"/>
      <c r="W15981" s="505"/>
    </row>
    <row r="15982" spans="19:23" ht="12">
      <c r="S15982" s="505"/>
      <c r="T15982" s="505"/>
      <c r="U15982" s="505"/>
      <c r="V15982" s="505"/>
      <c r="W15982" s="505"/>
    </row>
    <row r="15983" spans="19:23" ht="12">
      <c r="S15983" s="505"/>
      <c r="T15983" s="505"/>
      <c r="U15983" s="505"/>
      <c r="V15983" s="505"/>
      <c r="W15983" s="505"/>
    </row>
    <row r="15984" spans="19:23" ht="12">
      <c r="S15984" s="505"/>
      <c r="T15984" s="505"/>
      <c r="U15984" s="505"/>
      <c r="V15984" s="505"/>
      <c r="W15984" s="505"/>
    </row>
    <row r="15985" spans="19:23" ht="12">
      <c r="S15985" s="505"/>
      <c r="T15985" s="505"/>
      <c r="U15985" s="505"/>
      <c r="V15985" s="505"/>
      <c r="W15985" s="505"/>
    </row>
    <row r="15986" spans="19:23" ht="12">
      <c r="S15986" s="505"/>
      <c r="T15986" s="505"/>
      <c r="U15986" s="505"/>
      <c r="V15986" s="505"/>
      <c r="W15986" s="505"/>
    </row>
    <row r="15987" spans="19:23" ht="12">
      <c r="S15987" s="505"/>
      <c r="T15987" s="505"/>
      <c r="U15987" s="505"/>
      <c r="V15987" s="505"/>
      <c r="W15987" s="505"/>
    </row>
    <row r="15988" spans="19:23" ht="12">
      <c r="S15988" s="505"/>
      <c r="T15988" s="505"/>
      <c r="U15988" s="505"/>
      <c r="V15988" s="505"/>
      <c r="W15988" s="505"/>
    </row>
    <row r="15989" spans="19:23" ht="12">
      <c r="S15989" s="505"/>
      <c r="T15989" s="505"/>
      <c r="U15989" s="505"/>
      <c r="V15989" s="505"/>
      <c r="W15989" s="505"/>
    </row>
    <row r="15990" spans="19:23" ht="12">
      <c r="S15990" s="505"/>
      <c r="T15990" s="505"/>
      <c r="U15990" s="505"/>
      <c r="V15990" s="505"/>
      <c r="W15990" s="505"/>
    </row>
    <row r="15991" spans="19:23" ht="12">
      <c r="S15991" s="505"/>
      <c r="T15991" s="505"/>
      <c r="U15991" s="505"/>
      <c r="V15991" s="505"/>
      <c r="W15991" s="505"/>
    </row>
    <row r="15992" spans="19:23" ht="12">
      <c r="S15992" s="505"/>
      <c r="T15992" s="505"/>
      <c r="U15992" s="505"/>
      <c r="V15992" s="505"/>
      <c r="W15992" s="505"/>
    </row>
    <row r="15993" spans="19:23" ht="12">
      <c r="S15993" s="505"/>
      <c r="T15993" s="505"/>
      <c r="U15993" s="505"/>
      <c r="V15993" s="505"/>
      <c r="W15993" s="505"/>
    </row>
    <row r="15994" spans="19:23" ht="12">
      <c r="S15994" s="505"/>
      <c r="T15994" s="505"/>
      <c r="U15994" s="505"/>
      <c r="V15994" s="505"/>
      <c r="W15994" s="505"/>
    </row>
    <row r="15995" spans="19:23" ht="12">
      <c r="S15995" s="505"/>
      <c r="T15995" s="505"/>
      <c r="U15995" s="505"/>
      <c r="V15995" s="505"/>
      <c r="W15995" s="505"/>
    </row>
    <row r="15996" spans="19:23" ht="12">
      <c r="S15996" s="505"/>
      <c r="T15996" s="505"/>
      <c r="U15996" s="505"/>
      <c r="V15996" s="505"/>
      <c r="W15996" s="505"/>
    </row>
    <row r="15997" spans="19:23" ht="12">
      <c r="S15997" s="505"/>
      <c r="T15997" s="505"/>
      <c r="U15997" s="505"/>
      <c r="V15997" s="505"/>
      <c r="W15997" s="505"/>
    </row>
    <row r="15998" spans="19:23" ht="12">
      <c r="S15998" s="505"/>
      <c r="T15998" s="505"/>
      <c r="U15998" s="505"/>
      <c r="V15998" s="505"/>
      <c r="W15998" s="505"/>
    </row>
    <row r="15999" spans="19:23" ht="12">
      <c r="S15999" s="505"/>
      <c r="T15999" s="505"/>
      <c r="U15999" s="505"/>
      <c r="V15999" s="505"/>
      <c r="W15999" s="505"/>
    </row>
    <row r="16000" spans="19:23" ht="12">
      <c r="S16000" s="505"/>
      <c r="T16000" s="505"/>
      <c r="U16000" s="505"/>
      <c r="V16000" s="505"/>
      <c r="W16000" s="505"/>
    </row>
    <row r="16001" spans="19:23" ht="12">
      <c r="S16001" s="505"/>
      <c r="T16001" s="505"/>
      <c r="U16001" s="505"/>
      <c r="V16001" s="505"/>
      <c r="W16001" s="505"/>
    </row>
    <row r="16002" spans="19:23" ht="12">
      <c r="S16002" s="505"/>
      <c r="T16002" s="505"/>
      <c r="U16002" s="505"/>
      <c r="V16002" s="505"/>
      <c r="W16002" s="505"/>
    </row>
    <row r="16003" spans="19:23" ht="12">
      <c r="S16003" s="505"/>
      <c r="T16003" s="505"/>
      <c r="U16003" s="505"/>
      <c r="V16003" s="505"/>
      <c r="W16003" s="505"/>
    </row>
    <row r="16004" spans="19:23" ht="12">
      <c r="S16004" s="505"/>
      <c r="T16004" s="505"/>
      <c r="U16004" s="505"/>
      <c r="V16004" s="505"/>
      <c r="W16004" s="505"/>
    </row>
    <row r="16005" spans="19:23" ht="12">
      <c r="S16005" s="505"/>
      <c r="T16005" s="505"/>
      <c r="U16005" s="505"/>
      <c r="V16005" s="505"/>
      <c r="W16005" s="505"/>
    </row>
    <row r="16006" spans="19:23" ht="12">
      <c r="S16006" s="505"/>
      <c r="T16006" s="505"/>
      <c r="U16006" s="505"/>
      <c r="V16006" s="505"/>
      <c r="W16006" s="505"/>
    </row>
    <row r="16007" spans="19:23" ht="12">
      <c r="S16007" s="505"/>
      <c r="T16007" s="505"/>
      <c r="U16007" s="505"/>
      <c r="V16007" s="505"/>
      <c r="W16007" s="505"/>
    </row>
    <row r="16008" spans="19:23" ht="12">
      <c r="S16008" s="505"/>
      <c r="T16008" s="505"/>
      <c r="U16008" s="505"/>
      <c r="V16008" s="505"/>
      <c r="W16008" s="505"/>
    </row>
    <row r="16009" spans="19:23" ht="12">
      <c r="S16009" s="505"/>
      <c r="T16009" s="505"/>
      <c r="U16009" s="505"/>
      <c r="V16009" s="505"/>
      <c r="W16009" s="505"/>
    </row>
    <row r="16010" spans="19:23" ht="12">
      <c r="S16010" s="505"/>
      <c r="T16010" s="505"/>
      <c r="U16010" s="505"/>
      <c r="V16010" s="505"/>
      <c r="W16010" s="505"/>
    </row>
    <row r="16011" spans="19:23" ht="12">
      <c r="S16011" s="505"/>
      <c r="T16011" s="505"/>
      <c r="U16011" s="505"/>
      <c r="V16011" s="505"/>
      <c r="W16011" s="505"/>
    </row>
    <row r="16012" spans="19:23" ht="12">
      <c r="S16012" s="505"/>
      <c r="T16012" s="505"/>
      <c r="U16012" s="505"/>
      <c r="V16012" s="505"/>
      <c r="W16012" s="505"/>
    </row>
    <row r="16013" spans="19:23" ht="12">
      <c r="S16013" s="505"/>
      <c r="T16013" s="505"/>
      <c r="U16013" s="505"/>
      <c r="V16013" s="505"/>
      <c r="W16013" s="505"/>
    </row>
    <row r="16014" spans="19:23" ht="12">
      <c r="S16014" s="505"/>
      <c r="T16014" s="505"/>
      <c r="U16014" s="505"/>
      <c r="V16014" s="505"/>
      <c r="W16014" s="505"/>
    </row>
    <row r="16015" spans="19:23" ht="12">
      <c r="S16015" s="505"/>
      <c r="T16015" s="505"/>
      <c r="U16015" s="505"/>
      <c r="V16015" s="505"/>
      <c r="W16015" s="505"/>
    </row>
    <row r="16016" spans="19:23" ht="12">
      <c r="S16016" s="505"/>
      <c r="T16016" s="505"/>
      <c r="U16016" s="505"/>
      <c r="V16016" s="505"/>
      <c r="W16016" s="505"/>
    </row>
    <row r="16017" spans="19:23" ht="12">
      <c r="S16017" s="505"/>
      <c r="T16017" s="505"/>
      <c r="U16017" s="505"/>
      <c r="V16017" s="505"/>
      <c r="W16017" s="505"/>
    </row>
    <row r="16018" spans="19:23" ht="12">
      <c r="S16018" s="505"/>
      <c r="T16018" s="505"/>
      <c r="U16018" s="505"/>
      <c r="V16018" s="505"/>
      <c r="W16018" s="505"/>
    </row>
    <row r="16019" spans="19:23" ht="12">
      <c r="S16019" s="505"/>
      <c r="T16019" s="505"/>
      <c r="U16019" s="505"/>
      <c r="V16019" s="505"/>
      <c r="W16019" s="505"/>
    </row>
    <row r="16020" spans="19:23" ht="12">
      <c r="S16020" s="505"/>
      <c r="T16020" s="505"/>
      <c r="U16020" s="505"/>
      <c r="V16020" s="505"/>
      <c r="W16020" s="505"/>
    </row>
    <row r="16021" spans="19:23" ht="12">
      <c r="S16021" s="505"/>
      <c r="T16021" s="505"/>
      <c r="U16021" s="505"/>
      <c r="V16021" s="505"/>
      <c r="W16021" s="505"/>
    </row>
    <row r="16022" spans="19:23" ht="12">
      <c r="S16022" s="505"/>
      <c r="T16022" s="505"/>
      <c r="U16022" s="505"/>
      <c r="V16022" s="505"/>
      <c r="W16022" s="505"/>
    </row>
    <row r="16023" spans="19:23" ht="12">
      <c r="S16023" s="505"/>
      <c r="T16023" s="505"/>
      <c r="U16023" s="505"/>
      <c r="V16023" s="505"/>
      <c r="W16023" s="505"/>
    </row>
    <row r="16024" spans="19:23" ht="12">
      <c r="S16024" s="505"/>
      <c r="T16024" s="505"/>
      <c r="U16024" s="505"/>
      <c r="V16024" s="505"/>
      <c r="W16024" s="505"/>
    </row>
    <row r="16025" spans="19:23" ht="12">
      <c r="S16025" s="505"/>
      <c r="T16025" s="505"/>
      <c r="U16025" s="505"/>
      <c r="V16025" s="505"/>
      <c r="W16025" s="505"/>
    </row>
    <row r="16026" spans="19:23" ht="12">
      <c r="S16026" s="505"/>
      <c r="T16026" s="505"/>
      <c r="U16026" s="505"/>
      <c r="V16026" s="505"/>
      <c r="W16026" s="505"/>
    </row>
    <row r="16027" spans="19:23" ht="12">
      <c r="S16027" s="505"/>
      <c r="T16027" s="505"/>
      <c r="U16027" s="505"/>
      <c r="V16027" s="505"/>
      <c r="W16027" s="505"/>
    </row>
    <row r="16028" spans="19:23" ht="12">
      <c r="S16028" s="505"/>
      <c r="T16028" s="505"/>
      <c r="U16028" s="505"/>
      <c r="V16028" s="505"/>
      <c r="W16028" s="505"/>
    </row>
    <row r="16029" spans="19:23" ht="12">
      <c r="S16029" s="505"/>
      <c r="T16029" s="505"/>
      <c r="U16029" s="505"/>
      <c r="V16029" s="505"/>
      <c r="W16029" s="505"/>
    </row>
    <row r="16030" spans="19:23" ht="12">
      <c r="S16030" s="505"/>
      <c r="T16030" s="505"/>
      <c r="U16030" s="505"/>
      <c r="V16030" s="505"/>
      <c r="W16030" s="505"/>
    </row>
    <row r="16031" spans="19:23" ht="12">
      <c r="S16031" s="505"/>
      <c r="T16031" s="505"/>
      <c r="U16031" s="505"/>
      <c r="V16031" s="505"/>
      <c r="W16031" s="505"/>
    </row>
    <row r="16032" spans="19:23" ht="12">
      <c r="S16032" s="505"/>
      <c r="T16032" s="505"/>
      <c r="U16032" s="505"/>
      <c r="V16032" s="505"/>
      <c r="W16032" s="505"/>
    </row>
    <row r="16033" spans="19:23" ht="12">
      <c r="S16033" s="505"/>
      <c r="T16033" s="505"/>
      <c r="U16033" s="505"/>
      <c r="V16033" s="505"/>
      <c r="W16033" s="505"/>
    </row>
    <row r="16034" spans="19:23" ht="12">
      <c r="S16034" s="505"/>
      <c r="T16034" s="505"/>
      <c r="U16034" s="505"/>
      <c r="V16034" s="505"/>
      <c r="W16034" s="505"/>
    </row>
    <row r="16035" spans="19:23" ht="12">
      <c r="S16035" s="505"/>
      <c r="T16035" s="505"/>
      <c r="U16035" s="505"/>
      <c r="V16035" s="505"/>
      <c r="W16035" s="505"/>
    </row>
    <row r="16036" spans="19:23" ht="12">
      <c r="S16036" s="505"/>
      <c r="T16036" s="505"/>
      <c r="U16036" s="505"/>
      <c r="V16036" s="505"/>
      <c r="W16036" s="505"/>
    </row>
    <row r="16037" spans="19:23" ht="12">
      <c r="S16037" s="505"/>
      <c r="T16037" s="505"/>
      <c r="U16037" s="505"/>
      <c r="V16037" s="505"/>
      <c r="W16037" s="505"/>
    </row>
    <row r="16038" spans="19:23" ht="12">
      <c r="S16038" s="505"/>
      <c r="T16038" s="505"/>
      <c r="U16038" s="505"/>
      <c r="V16038" s="505"/>
      <c r="W16038" s="505"/>
    </row>
    <row r="16039" spans="19:23" ht="12">
      <c r="S16039" s="505"/>
      <c r="T16039" s="505"/>
      <c r="U16039" s="505"/>
      <c r="V16039" s="505"/>
      <c r="W16039" s="505"/>
    </row>
    <row r="16040" spans="19:23" ht="12">
      <c r="S16040" s="505"/>
      <c r="T16040" s="505"/>
      <c r="U16040" s="505"/>
      <c r="V16040" s="505"/>
      <c r="W16040" s="505"/>
    </row>
    <row r="16041" spans="19:23" ht="12">
      <c r="S16041" s="505"/>
      <c r="T16041" s="505"/>
      <c r="U16041" s="505"/>
      <c r="V16041" s="505"/>
      <c r="W16041" s="505"/>
    </row>
    <row r="16042" spans="19:23" ht="12">
      <c r="S16042" s="505"/>
      <c r="T16042" s="505"/>
      <c r="U16042" s="505"/>
      <c r="V16042" s="505"/>
      <c r="W16042" s="505"/>
    </row>
    <row r="16043" spans="19:23" ht="12">
      <c r="S16043" s="505"/>
      <c r="T16043" s="505"/>
      <c r="U16043" s="505"/>
      <c r="V16043" s="505"/>
      <c r="W16043" s="505"/>
    </row>
    <row r="16044" spans="19:23" ht="12">
      <c r="S16044" s="505"/>
      <c r="T16044" s="505"/>
      <c r="U16044" s="505"/>
      <c r="V16044" s="505"/>
      <c r="W16044" s="505"/>
    </row>
    <row r="16045" spans="19:23" ht="12">
      <c r="S16045" s="505"/>
      <c r="T16045" s="505"/>
      <c r="U16045" s="505"/>
      <c r="V16045" s="505"/>
      <c r="W16045" s="505"/>
    </row>
    <row r="16046" spans="19:23" ht="12">
      <c r="S16046" s="505"/>
      <c r="T16046" s="505"/>
      <c r="U16046" s="505"/>
      <c r="V16046" s="505"/>
      <c r="W16046" s="505"/>
    </row>
    <row r="16047" spans="19:23" ht="12">
      <c r="S16047" s="505"/>
      <c r="T16047" s="505"/>
      <c r="U16047" s="505"/>
      <c r="V16047" s="505"/>
      <c r="W16047" s="505"/>
    </row>
    <row r="16048" spans="19:23" ht="12">
      <c r="S16048" s="505"/>
      <c r="T16048" s="505"/>
      <c r="U16048" s="505"/>
      <c r="V16048" s="505"/>
      <c r="W16048" s="505"/>
    </row>
    <row r="16049" spans="19:23" ht="12">
      <c r="S16049" s="505"/>
      <c r="T16049" s="505"/>
      <c r="U16049" s="505"/>
      <c r="V16049" s="505"/>
      <c r="W16049" s="505"/>
    </row>
    <row r="16050" spans="19:23" ht="12">
      <c r="S16050" s="505"/>
      <c r="T16050" s="505"/>
      <c r="U16050" s="505"/>
      <c r="V16050" s="505"/>
      <c r="W16050" s="505"/>
    </row>
    <row r="16051" spans="19:23" ht="12">
      <c r="S16051" s="505"/>
      <c r="T16051" s="505"/>
      <c r="U16051" s="505"/>
      <c r="V16051" s="505"/>
      <c r="W16051" s="505"/>
    </row>
    <row r="16052" spans="19:23" ht="12">
      <c r="S16052" s="505"/>
      <c r="T16052" s="505"/>
      <c r="U16052" s="505"/>
      <c r="V16052" s="505"/>
      <c r="W16052" s="505"/>
    </row>
    <row r="16053" spans="19:23" ht="12">
      <c r="S16053" s="505"/>
      <c r="T16053" s="505"/>
      <c r="U16053" s="505"/>
      <c r="V16053" s="505"/>
      <c r="W16053" s="505"/>
    </row>
    <row r="16054" spans="19:23" ht="12">
      <c r="S16054" s="505"/>
      <c r="T16054" s="505"/>
      <c r="U16054" s="505"/>
      <c r="V16054" s="505"/>
      <c r="W16054" s="505"/>
    </row>
    <row r="16055" spans="19:23" ht="12">
      <c r="S16055" s="505"/>
      <c r="T16055" s="505"/>
      <c r="U16055" s="505"/>
      <c r="V16055" s="505"/>
      <c r="W16055" s="505"/>
    </row>
    <row r="16056" spans="19:23" ht="12">
      <c r="S16056" s="505"/>
      <c r="T16056" s="505"/>
      <c r="U16056" s="505"/>
      <c r="V16056" s="505"/>
      <c r="W16056" s="505"/>
    </row>
    <row r="16057" spans="19:23" ht="12">
      <c r="S16057" s="505"/>
      <c r="T16057" s="505"/>
      <c r="U16057" s="505"/>
      <c r="V16057" s="505"/>
      <c r="W16057" s="505"/>
    </row>
    <row r="16058" spans="19:23" ht="12">
      <c r="S16058" s="505"/>
      <c r="T16058" s="505"/>
      <c r="U16058" s="505"/>
      <c r="V16058" s="505"/>
      <c r="W16058" s="505"/>
    </row>
    <row r="16059" spans="19:23" ht="12">
      <c r="S16059" s="505"/>
      <c r="T16059" s="505"/>
      <c r="U16059" s="505"/>
      <c r="V16059" s="505"/>
      <c r="W16059" s="505"/>
    </row>
    <row r="16060" spans="19:23" ht="12">
      <c r="S16060" s="505"/>
      <c r="T16060" s="505"/>
      <c r="U16060" s="505"/>
      <c r="V16060" s="505"/>
      <c r="W16060" s="505"/>
    </row>
    <row r="16061" spans="19:23" ht="12">
      <c r="S16061" s="505"/>
      <c r="T16061" s="505"/>
      <c r="U16061" s="505"/>
      <c r="V16061" s="505"/>
      <c r="W16061" s="505"/>
    </row>
    <row r="16062" spans="19:23" ht="12">
      <c r="S16062" s="505"/>
      <c r="T16062" s="505"/>
      <c r="U16062" s="505"/>
      <c r="V16062" s="505"/>
      <c r="W16062" s="505"/>
    </row>
    <row r="16063" spans="19:23" ht="12">
      <c r="S16063" s="505"/>
      <c r="T16063" s="505"/>
      <c r="U16063" s="505"/>
      <c r="V16063" s="505"/>
      <c r="W16063" s="505"/>
    </row>
    <row r="16064" spans="19:23" ht="12">
      <c r="S16064" s="505"/>
      <c r="T16064" s="505"/>
      <c r="U16064" s="505"/>
      <c r="V16064" s="505"/>
      <c r="W16064" s="505"/>
    </row>
    <row r="16065" spans="19:23" ht="12">
      <c r="S16065" s="505"/>
      <c r="T16065" s="505"/>
      <c r="U16065" s="505"/>
      <c r="V16065" s="505"/>
      <c r="W16065" s="505"/>
    </row>
    <row r="16066" spans="19:23" ht="12">
      <c r="S16066" s="505"/>
      <c r="T16066" s="505"/>
      <c r="U16066" s="505"/>
      <c r="V16066" s="505"/>
      <c r="W16066" s="505"/>
    </row>
    <row r="16067" spans="19:23" ht="12">
      <c r="S16067" s="505"/>
      <c r="T16067" s="505"/>
      <c r="U16067" s="505"/>
      <c r="V16067" s="505"/>
      <c r="W16067" s="505"/>
    </row>
    <row r="16068" spans="19:23" ht="12">
      <c r="S16068" s="505"/>
      <c r="T16068" s="505"/>
      <c r="U16068" s="505"/>
      <c r="V16068" s="505"/>
      <c r="W16068" s="505"/>
    </row>
    <row r="16069" spans="19:23" ht="12">
      <c r="S16069" s="505"/>
      <c r="T16069" s="505"/>
      <c r="U16069" s="505"/>
      <c r="V16069" s="505"/>
      <c r="W16069" s="505"/>
    </row>
    <row r="16070" spans="19:23" ht="12">
      <c r="S16070" s="505"/>
      <c r="T16070" s="505"/>
      <c r="U16070" s="505"/>
      <c r="V16070" s="505"/>
      <c r="W16070" s="505"/>
    </row>
    <row r="16071" spans="19:23" ht="12">
      <c r="S16071" s="505"/>
      <c r="T16071" s="505"/>
      <c r="U16071" s="505"/>
      <c r="V16071" s="505"/>
      <c r="W16071" s="505"/>
    </row>
    <row r="16072" spans="19:23" ht="12">
      <c r="S16072" s="505"/>
      <c r="T16072" s="505"/>
      <c r="U16072" s="505"/>
      <c r="V16072" s="505"/>
      <c r="W16072" s="505"/>
    </row>
    <row r="16073" spans="19:23" ht="12">
      <c r="S16073" s="505"/>
      <c r="T16073" s="505"/>
      <c r="U16073" s="505"/>
      <c r="V16073" s="505"/>
      <c r="W16073" s="505"/>
    </row>
    <row r="16074" spans="19:23" ht="12">
      <c r="S16074" s="505"/>
      <c r="T16074" s="505"/>
      <c r="U16074" s="505"/>
      <c r="V16074" s="505"/>
      <c r="W16074" s="505"/>
    </row>
    <row r="16075" spans="19:23" ht="12">
      <c r="S16075" s="505"/>
      <c r="T16075" s="505"/>
      <c r="U16075" s="505"/>
      <c r="V16075" s="505"/>
      <c r="W16075" s="505"/>
    </row>
    <row r="16076" spans="19:23" ht="12">
      <c r="S16076" s="505"/>
      <c r="T16076" s="505"/>
      <c r="U16076" s="505"/>
      <c r="V16076" s="505"/>
      <c r="W16076" s="505"/>
    </row>
    <row r="16077" spans="19:23" ht="12">
      <c r="S16077" s="505"/>
      <c r="T16077" s="505"/>
      <c r="U16077" s="505"/>
      <c r="V16077" s="505"/>
      <c r="W16077" s="505"/>
    </row>
    <row r="16078" spans="19:23" ht="12">
      <c r="S16078" s="505"/>
      <c r="T16078" s="505"/>
      <c r="U16078" s="505"/>
      <c r="V16078" s="505"/>
      <c r="W16078" s="505"/>
    </row>
    <row r="16079" spans="19:23" ht="12">
      <c r="S16079" s="505"/>
      <c r="T16079" s="505"/>
      <c r="U16079" s="505"/>
      <c r="V16079" s="505"/>
      <c r="W16079" s="505"/>
    </row>
    <row r="16080" spans="19:23" ht="12">
      <c r="S16080" s="505"/>
      <c r="T16080" s="505"/>
      <c r="U16080" s="505"/>
      <c r="V16080" s="505"/>
      <c r="W16080" s="505"/>
    </row>
    <row r="16081" spans="19:23" ht="12">
      <c r="S16081" s="505"/>
      <c r="T16081" s="505"/>
      <c r="U16081" s="505"/>
      <c r="V16081" s="505"/>
      <c r="W16081" s="505"/>
    </row>
    <row r="16082" spans="19:23" ht="12">
      <c r="S16082" s="505"/>
      <c r="T16082" s="505"/>
      <c r="U16082" s="505"/>
      <c r="V16082" s="505"/>
      <c r="W16082" s="505"/>
    </row>
    <row r="16083" spans="19:23" ht="12">
      <c r="S16083" s="505"/>
      <c r="T16083" s="505"/>
      <c r="U16083" s="505"/>
      <c r="V16083" s="505"/>
      <c r="W16083" s="505"/>
    </row>
    <row r="16084" spans="19:23" ht="12">
      <c r="S16084" s="505"/>
      <c r="T16084" s="505"/>
      <c r="U16084" s="505"/>
      <c r="V16084" s="505"/>
      <c r="W16084" s="505"/>
    </row>
    <row r="16085" spans="19:23" ht="12">
      <c r="S16085" s="505"/>
      <c r="T16085" s="505"/>
      <c r="U16085" s="505"/>
      <c r="V16085" s="505"/>
      <c r="W16085" s="505"/>
    </row>
    <row r="16086" spans="19:23" ht="12">
      <c r="S16086" s="505"/>
      <c r="T16086" s="505"/>
      <c r="U16086" s="505"/>
      <c r="V16086" s="505"/>
      <c r="W16086" s="505"/>
    </row>
    <row r="16087" spans="19:23" ht="12">
      <c r="S16087" s="505"/>
      <c r="T16087" s="505"/>
      <c r="U16087" s="505"/>
      <c r="V16087" s="505"/>
      <c r="W16087" s="505"/>
    </row>
    <row r="16088" spans="19:23" ht="12">
      <c r="S16088" s="505"/>
      <c r="T16088" s="505"/>
      <c r="U16088" s="505"/>
      <c r="V16088" s="505"/>
      <c r="W16088" s="505"/>
    </row>
    <row r="16089" spans="19:23" ht="12">
      <c r="S16089" s="505"/>
      <c r="T16089" s="505"/>
      <c r="U16089" s="505"/>
      <c r="V16089" s="505"/>
      <c r="W16089" s="505"/>
    </row>
    <row r="16090" spans="19:23" ht="12">
      <c r="S16090" s="505"/>
      <c r="T16090" s="505"/>
      <c r="U16090" s="505"/>
      <c r="V16090" s="505"/>
      <c r="W16090" s="505"/>
    </row>
    <row r="16091" spans="19:23" ht="12">
      <c r="S16091" s="505"/>
      <c r="T16091" s="505"/>
      <c r="U16091" s="505"/>
      <c r="V16091" s="505"/>
      <c r="W16091" s="505"/>
    </row>
    <row r="16092" spans="19:23" ht="12">
      <c r="S16092" s="505"/>
      <c r="T16092" s="505"/>
      <c r="U16092" s="505"/>
      <c r="V16092" s="505"/>
      <c r="W16092" s="505"/>
    </row>
    <row r="16093" spans="19:23" ht="12">
      <c r="S16093" s="505"/>
      <c r="T16093" s="505"/>
      <c r="U16093" s="505"/>
      <c r="V16093" s="505"/>
      <c r="W16093" s="505"/>
    </row>
    <row r="16094" spans="19:23" ht="12">
      <c r="S16094" s="505"/>
      <c r="T16094" s="505"/>
      <c r="U16094" s="505"/>
      <c r="V16094" s="505"/>
      <c r="W16094" s="505"/>
    </row>
    <row r="16095" spans="19:23" ht="12">
      <c r="S16095" s="505"/>
      <c r="T16095" s="505"/>
      <c r="U16095" s="505"/>
      <c r="V16095" s="505"/>
      <c r="W16095" s="505"/>
    </row>
    <row r="16096" spans="19:23" ht="12">
      <c r="S16096" s="505"/>
      <c r="T16096" s="505"/>
      <c r="U16096" s="505"/>
      <c r="V16096" s="505"/>
      <c r="W16096" s="505"/>
    </row>
    <row r="16097" spans="19:23" ht="12">
      <c r="S16097" s="505"/>
      <c r="T16097" s="505"/>
      <c r="U16097" s="505"/>
      <c r="V16097" s="505"/>
      <c r="W16097" s="505"/>
    </row>
    <row r="16098" spans="19:23" ht="12">
      <c r="S16098" s="505"/>
      <c r="T16098" s="505"/>
      <c r="U16098" s="505"/>
      <c r="V16098" s="505"/>
      <c r="W16098" s="505"/>
    </row>
    <row r="16099" spans="19:23" ht="12">
      <c r="S16099" s="505"/>
      <c r="T16099" s="505"/>
      <c r="U16099" s="505"/>
      <c r="V16099" s="505"/>
      <c r="W16099" s="505"/>
    </row>
    <row r="16100" spans="19:23" ht="12">
      <c r="S16100" s="505"/>
      <c r="T16100" s="505"/>
      <c r="U16100" s="505"/>
      <c r="V16100" s="505"/>
      <c r="W16100" s="505"/>
    </row>
    <row r="16101" spans="19:23" ht="12">
      <c r="S16101" s="505"/>
      <c r="T16101" s="505"/>
      <c r="U16101" s="505"/>
      <c r="V16101" s="505"/>
      <c r="W16101" s="505"/>
    </row>
    <row r="16102" spans="19:23" ht="12">
      <c r="S16102" s="505"/>
      <c r="T16102" s="505"/>
      <c r="U16102" s="505"/>
      <c r="V16102" s="505"/>
      <c r="W16102" s="505"/>
    </row>
    <row r="16103" spans="19:23" ht="12">
      <c r="S16103" s="505"/>
      <c r="T16103" s="505"/>
      <c r="U16103" s="505"/>
      <c r="V16103" s="505"/>
      <c r="W16103" s="505"/>
    </row>
    <row r="16104" spans="19:23" ht="12">
      <c r="S16104" s="505"/>
      <c r="T16104" s="505"/>
      <c r="U16104" s="505"/>
      <c r="V16104" s="505"/>
      <c r="W16104" s="505"/>
    </row>
    <row r="16105" spans="19:23" ht="12">
      <c r="S16105" s="505"/>
      <c r="T16105" s="505"/>
      <c r="U16105" s="505"/>
      <c r="V16105" s="505"/>
      <c r="W16105" s="505"/>
    </row>
    <row r="16106" spans="19:23" ht="12">
      <c r="S16106" s="505"/>
      <c r="T16106" s="505"/>
      <c r="U16106" s="505"/>
      <c r="V16106" s="505"/>
      <c r="W16106" s="505"/>
    </row>
    <row r="16107" spans="19:23" ht="12">
      <c r="S16107" s="505"/>
      <c r="T16107" s="505"/>
      <c r="U16107" s="505"/>
      <c r="V16107" s="505"/>
      <c r="W16107" s="505"/>
    </row>
    <row r="16108" spans="19:23" ht="12">
      <c r="S16108" s="505"/>
      <c r="T16108" s="505"/>
      <c r="U16108" s="505"/>
      <c r="V16108" s="505"/>
      <c r="W16108" s="505"/>
    </row>
    <row r="16109" spans="19:23" ht="12">
      <c r="S16109" s="505"/>
      <c r="T16109" s="505"/>
      <c r="U16109" s="505"/>
      <c r="V16109" s="505"/>
      <c r="W16109" s="505"/>
    </row>
    <row r="16110" spans="19:23" ht="12">
      <c r="S16110" s="505"/>
      <c r="T16110" s="505"/>
      <c r="U16110" s="505"/>
      <c r="V16110" s="505"/>
      <c r="W16110" s="505"/>
    </row>
    <row r="16111" spans="19:23" ht="12">
      <c r="S16111" s="505"/>
      <c r="T16111" s="505"/>
      <c r="U16111" s="505"/>
      <c r="V16111" s="505"/>
      <c r="W16111" s="505"/>
    </row>
    <row r="16112" spans="19:23" ht="12">
      <c r="S16112" s="505"/>
      <c r="T16112" s="505"/>
      <c r="U16112" s="505"/>
      <c r="V16112" s="505"/>
      <c r="W16112" s="505"/>
    </row>
    <row r="16113" spans="19:23" ht="12">
      <c r="S16113" s="505"/>
      <c r="T16113" s="505"/>
      <c r="U16113" s="505"/>
      <c r="V16113" s="505"/>
      <c r="W16113" s="505"/>
    </row>
    <row r="16114" spans="19:23" ht="12">
      <c r="S16114" s="505"/>
      <c r="T16114" s="505"/>
      <c r="U16114" s="505"/>
      <c r="V16114" s="505"/>
      <c r="W16114" s="505"/>
    </row>
    <row r="16115" spans="19:23" ht="12">
      <c r="S16115" s="505"/>
      <c r="T16115" s="505"/>
      <c r="U16115" s="505"/>
      <c r="V16115" s="505"/>
      <c r="W16115" s="505"/>
    </row>
    <row r="16116" spans="19:23" ht="12">
      <c r="S16116" s="505"/>
      <c r="T16116" s="505"/>
      <c r="U16116" s="505"/>
      <c r="V16116" s="505"/>
      <c r="W16116" s="505"/>
    </row>
    <row r="16117" spans="19:23" ht="12">
      <c r="S16117" s="505"/>
      <c r="T16117" s="505"/>
      <c r="U16117" s="505"/>
      <c r="V16117" s="505"/>
      <c r="W16117" s="505"/>
    </row>
    <row r="16118" spans="19:23" ht="12">
      <c r="S16118" s="505"/>
      <c r="T16118" s="505"/>
      <c r="U16118" s="505"/>
      <c r="V16118" s="505"/>
      <c r="W16118" s="505"/>
    </row>
    <row r="16119" spans="19:23" ht="12">
      <c r="S16119" s="505"/>
      <c r="T16119" s="505"/>
      <c r="U16119" s="505"/>
      <c r="V16119" s="505"/>
      <c r="W16119" s="505"/>
    </row>
    <row r="16120" spans="19:23" ht="12">
      <c r="S16120" s="505"/>
      <c r="T16120" s="505"/>
      <c r="U16120" s="505"/>
      <c r="V16120" s="505"/>
      <c r="W16120" s="505"/>
    </row>
    <row r="16121" spans="19:23" ht="12">
      <c r="S16121" s="505"/>
      <c r="T16121" s="505"/>
      <c r="U16121" s="505"/>
      <c r="V16121" s="505"/>
      <c r="W16121" s="505"/>
    </row>
    <row r="16122" spans="19:23" ht="12">
      <c r="S16122" s="505"/>
      <c r="T16122" s="505"/>
      <c r="U16122" s="505"/>
      <c r="V16122" s="505"/>
      <c r="W16122" s="505"/>
    </row>
    <row r="16123" spans="19:23" ht="12">
      <c r="S16123" s="505"/>
      <c r="T16123" s="505"/>
      <c r="U16123" s="505"/>
      <c r="V16123" s="505"/>
      <c r="W16123" s="505"/>
    </row>
    <row r="16124" spans="19:23" ht="12">
      <c r="S16124" s="505"/>
      <c r="T16124" s="505"/>
      <c r="U16124" s="505"/>
      <c r="V16124" s="505"/>
      <c r="W16124" s="505"/>
    </row>
    <row r="16125" spans="19:23" ht="12">
      <c r="S16125" s="505"/>
      <c r="T16125" s="505"/>
      <c r="U16125" s="505"/>
      <c r="V16125" s="505"/>
      <c r="W16125" s="505"/>
    </row>
    <row r="16126" spans="19:23" ht="12">
      <c r="S16126" s="505"/>
      <c r="T16126" s="505"/>
      <c r="U16126" s="505"/>
      <c r="V16126" s="505"/>
      <c r="W16126" s="505"/>
    </row>
    <row r="16127" spans="19:23" ht="12">
      <c r="S16127" s="505"/>
      <c r="T16127" s="505"/>
      <c r="U16127" s="505"/>
      <c r="V16127" s="505"/>
      <c r="W16127" s="505"/>
    </row>
    <row r="16128" spans="19:23" ht="12">
      <c r="S16128" s="505"/>
      <c r="T16128" s="505"/>
      <c r="U16128" s="505"/>
      <c r="V16128" s="505"/>
      <c r="W16128" s="505"/>
    </row>
    <row r="16129" spans="19:23" ht="12">
      <c r="S16129" s="505"/>
      <c r="T16129" s="505"/>
      <c r="U16129" s="505"/>
      <c r="V16129" s="505"/>
      <c r="W16129" s="505"/>
    </row>
    <row r="16130" spans="19:23" ht="12">
      <c r="S16130" s="505"/>
      <c r="T16130" s="505"/>
      <c r="U16130" s="505"/>
      <c r="V16130" s="505"/>
      <c r="W16130" s="505"/>
    </row>
    <row r="16131" spans="19:23" ht="12">
      <c r="S16131" s="505"/>
      <c r="T16131" s="505"/>
      <c r="U16131" s="505"/>
      <c r="V16131" s="505"/>
      <c r="W16131" s="505"/>
    </row>
    <row r="16132" spans="19:23" ht="12">
      <c r="S16132" s="505"/>
      <c r="T16132" s="505"/>
      <c r="U16132" s="505"/>
      <c r="V16132" s="505"/>
      <c r="W16132" s="505"/>
    </row>
    <row r="16133" spans="19:23" ht="12">
      <c r="S16133" s="505"/>
      <c r="T16133" s="505"/>
      <c r="U16133" s="505"/>
      <c r="V16133" s="505"/>
      <c r="W16133" s="505"/>
    </row>
    <row r="16134" spans="19:23" ht="12">
      <c r="S16134" s="505"/>
      <c r="T16134" s="505"/>
      <c r="U16134" s="505"/>
      <c r="V16134" s="505"/>
      <c r="W16134" s="505"/>
    </row>
    <row r="16135" spans="19:23" ht="12">
      <c r="S16135" s="505"/>
      <c r="T16135" s="505"/>
      <c r="U16135" s="505"/>
      <c r="V16135" s="505"/>
      <c r="W16135" s="505"/>
    </row>
    <row r="16136" spans="19:23" ht="12">
      <c r="S16136" s="505"/>
      <c r="T16136" s="505"/>
      <c r="U16136" s="505"/>
      <c r="V16136" s="505"/>
      <c r="W16136" s="505"/>
    </row>
    <row r="16137" spans="19:23" ht="12">
      <c r="S16137" s="505"/>
      <c r="T16137" s="505"/>
      <c r="U16137" s="505"/>
      <c r="V16137" s="505"/>
      <c r="W16137" s="505"/>
    </row>
    <row r="16138" spans="19:23" ht="12">
      <c r="S16138" s="505"/>
      <c r="T16138" s="505"/>
      <c r="U16138" s="505"/>
      <c r="V16138" s="505"/>
      <c r="W16138" s="505"/>
    </row>
    <row r="16139" spans="19:23" ht="12">
      <c r="S16139" s="505"/>
      <c r="T16139" s="505"/>
      <c r="U16139" s="505"/>
      <c r="V16139" s="505"/>
      <c r="W16139" s="505"/>
    </row>
    <row r="16140" spans="19:23" ht="12">
      <c r="S16140" s="505"/>
      <c r="T16140" s="505"/>
      <c r="U16140" s="505"/>
      <c r="V16140" s="505"/>
      <c r="W16140" s="505"/>
    </row>
    <row r="16141" spans="19:23" ht="12">
      <c r="S16141" s="505"/>
      <c r="T16141" s="505"/>
      <c r="U16141" s="505"/>
      <c r="V16141" s="505"/>
      <c r="W16141" s="505"/>
    </row>
    <row r="16142" spans="19:23" ht="12">
      <c r="S16142" s="505"/>
      <c r="T16142" s="505"/>
      <c r="U16142" s="505"/>
      <c r="V16142" s="505"/>
      <c r="W16142" s="505"/>
    </row>
    <row r="16143" spans="19:23" ht="12">
      <c r="S16143" s="505"/>
      <c r="T16143" s="505"/>
      <c r="U16143" s="505"/>
      <c r="V16143" s="505"/>
      <c r="W16143" s="505"/>
    </row>
    <row r="16144" spans="19:23" ht="12">
      <c r="S16144" s="505"/>
      <c r="T16144" s="505"/>
      <c r="U16144" s="505"/>
      <c r="V16144" s="505"/>
      <c r="W16144" s="505"/>
    </row>
    <row r="16145" spans="19:23" ht="12">
      <c r="S16145" s="505"/>
      <c r="T16145" s="505"/>
      <c r="U16145" s="505"/>
      <c r="V16145" s="505"/>
      <c r="W16145" s="505"/>
    </row>
    <row r="16146" spans="19:23" ht="12">
      <c r="S16146" s="505"/>
      <c r="T16146" s="505"/>
      <c r="U16146" s="505"/>
      <c r="V16146" s="505"/>
      <c r="W16146" s="505"/>
    </row>
    <row r="16147" spans="19:23" ht="12">
      <c r="S16147" s="505"/>
      <c r="T16147" s="505"/>
      <c r="U16147" s="505"/>
      <c r="V16147" s="505"/>
      <c r="W16147" s="505"/>
    </row>
    <row r="16148" spans="19:23" ht="12">
      <c r="S16148" s="505"/>
      <c r="T16148" s="505"/>
      <c r="U16148" s="505"/>
      <c r="V16148" s="505"/>
      <c r="W16148" s="505"/>
    </row>
    <row r="16149" spans="19:23" ht="12">
      <c r="S16149" s="505"/>
      <c r="T16149" s="505"/>
      <c r="U16149" s="505"/>
      <c r="V16149" s="505"/>
      <c r="W16149" s="505"/>
    </row>
    <row r="16150" spans="19:23" ht="12">
      <c r="S16150" s="505"/>
      <c r="T16150" s="505"/>
      <c r="U16150" s="505"/>
      <c r="V16150" s="505"/>
      <c r="W16150" s="505"/>
    </row>
    <row r="16151" spans="19:23" ht="12">
      <c r="S16151" s="505"/>
      <c r="T16151" s="505"/>
      <c r="U16151" s="505"/>
      <c r="V16151" s="505"/>
      <c r="W16151" s="505"/>
    </row>
    <row r="16152" spans="19:23" ht="12">
      <c r="S16152" s="505"/>
      <c r="T16152" s="505"/>
      <c r="U16152" s="505"/>
      <c r="V16152" s="505"/>
      <c r="W16152" s="505"/>
    </row>
    <row r="16153" spans="19:23" ht="12">
      <c r="S16153" s="505"/>
      <c r="T16153" s="505"/>
      <c r="U16153" s="505"/>
      <c r="V16153" s="505"/>
      <c r="W16153" s="505"/>
    </row>
    <row r="16154" spans="19:23" ht="12">
      <c r="S16154" s="505"/>
      <c r="T16154" s="505"/>
      <c r="U16154" s="505"/>
      <c r="V16154" s="505"/>
      <c r="W16154" s="505"/>
    </row>
    <row r="16155" spans="19:23" ht="12">
      <c r="S16155" s="505"/>
      <c r="T16155" s="505"/>
      <c r="U16155" s="505"/>
      <c r="V16155" s="505"/>
      <c r="W16155" s="505"/>
    </row>
    <row r="16156" spans="19:23" ht="12">
      <c r="S16156" s="505"/>
      <c r="T16156" s="505"/>
      <c r="U16156" s="505"/>
      <c r="V16156" s="505"/>
      <c r="W16156" s="505"/>
    </row>
    <row r="16157" spans="19:23" ht="12">
      <c r="S16157" s="505"/>
      <c r="T16157" s="505"/>
      <c r="U16157" s="505"/>
      <c r="V16157" s="505"/>
      <c r="W16157" s="505"/>
    </row>
    <row r="16158" spans="19:23" ht="12">
      <c r="S16158" s="505"/>
      <c r="T16158" s="505"/>
      <c r="U16158" s="505"/>
      <c r="V16158" s="505"/>
      <c r="W16158" s="505"/>
    </row>
    <row r="16159" spans="19:23" ht="12">
      <c r="S16159" s="505"/>
      <c r="T16159" s="505"/>
      <c r="U16159" s="505"/>
      <c r="V16159" s="505"/>
      <c r="W16159" s="505"/>
    </row>
    <row r="16160" spans="19:23" ht="12">
      <c r="S16160" s="505"/>
      <c r="T16160" s="505"/>
      <c r="U16160" s="505"/>
      <c r="V16160" s="505"/>
      <c r="W16160" s="505"/>
    </row>
    <row r="16161" spans="19:23" ht="12">
      <c r="S16161" s="505"/>
      <c r="T16161" s="505"/>
      <c r="U16161" s="505"/>
      <c r="V16161" s="505"/>
      <c r="W16161" s="505"/>
    </row>
    <row r="16162" spans="19:23" ht="12">
      <c r="S16162" s="505"/>
      <c r="T16162" s="505"/>
      <c r="U16162" s="505"/>
      <c r="V16162" s="505"/>
      <c r="W16162" s="505"/>
    </row>
    <row r="16163" spans="19:23" ht="12">
      <c r="S16163" s="505"/>
      <c r="T16163" s="505"/>
      <c r="U16163" s="505"/>
      <c r="V16163" s="505"/>
      <c r="W16163" s="505"/>
    </row>
    <row r="16164" spans="19:23" ht="12">
      <c r="S16164" s="505"/>
      <c r="T16164" s="505"/>
      <c r="U16164" s="505"/>
      <c r="V16164" s="505"/>
      <c r="W16164" s="505"/>
    </row>
    <row r="16165" spans="19:23" ht="12">
      <c r="S16165" s="505"/>
      <c r="T16165" s="505"/>
      <c r="U16165" s="505"/>
      <c r="V16165" s="505"/>
      <c r="W16165" s="505"/>
    </row>
    <row r="16166" spans="19:23" ht="12">
      <c r="S16166" s="505"/>
      <c r="T16166" s="505"/>
      <c r="U16166" s="505"/>
      <c r="V16166" s="505"/>
      <c r="W16166" s="505"/>
    </row>
    <row r="16167" spans="19:23" ht="12">
      <c r="S16167" s="505"/>
      <c r="T16167" s="505"/>
      <c r="U16167" s="505"/>
      <c r="V16167" s="505"/>
      <c r="W16167" s="505"/>
    </row>
    <row r="16168" spans="19:23" ht="12">
      <c r="S16168" s="505"/>
      <c r="T16168" s="505"/>
      <c r="U16168" s="505"/>
      <c r="V16168" s="505"/>
      <c r="W16168" s="505"/>
    </row>
    <row r="16169" spans="19:23" ht="12">
      <c r="S16169" s="505"/>
      <c r="T16169" s="505"/>
      <c r="U16169" s="505"/>
      <c r="V16169" s="505"/>
      <c r="W16169" s="505"/>
    </row>
    <row r="16170" spans="19:23" ht="12">
      <c r="S16170" s="505"/>
      <c r="T16170" s="505"/>
      <c r="U16170" s="505"/>
      <c r="V16170" s="505"/>
      <c r="W16170" s="505"/>
    </row>
    <row r="16171" spans="19:23" ht="12">
      <c r="S16171" s="505"/>
      <c r="T16171" s="505"/>
      <c r="U16171" s="505"/>
      <c r="V16171" s="505"/>
      <c r="W16171" s="505"/>
    </row>
    <row r="16172" spans="19:23" ht="12">
      <c r="S16172" s="505"/>
      <c r="T16172" s="505"/>
      <c r="U16172" s="505"/>
      <c r="V16172" s="505"/>
      <c r="W16172" s="505"/>
    </row>
    <row r="16173" spans="19:23" ht="12">
      <c r="S16173" s="505"/>
      <c r="T16173" s="505"/>
      <c r="U16173" s="505"/>
      <c r="V16173" s="505"/>
      <c r="W16173" s="505"/>
    </row>
    <row r="16174" spans="19:23" ht="12">
      <c r="S16174" s="505"/>
      <c r="T16174" s="505"/>
      <c r="U16174" s="505"/>
      <c r="V16174" s="505"/>
      <c r="W16174" s="505"/>
    </row>
    <row r="16175" spans="19:23" ht="12">
      <c r="S16175" s="505"/>
      <c r="T16175" s="505"/>
      <c r="U16175" s="505"/>
      <c r="V16175" s="505"/>
      <c r="W16175" s="505"/>
    </row>
    <row r="16176" spans="19:23" ht="12">
      <c r="S16176" s="505"/>
      <c r="T16176" s="505"/>
      <c r="U16176" s="505"/>
      <c r="V16176" s="505"/>
      <c r="W16176" s="505"/>
    </row>
    <row r="16177" spans="19:23" ht="12">
      <c r="S16177" s="505"/>
      <c r="T16177" s="505"/>
      <c r="U16177" s="505"/>
      <c r="V16177" s="505"/>
      <c r="W16177" s="505"/>
    </row>
    <row r="16178" spans="19:23" ht="12">
      <c r="S16178" s="505"/>
      <c r="T16178" s="505"/>
      <c r="U16178" s="505"/>
      <c r="V16178" s="505"/>
      <c r="W16178" s="505"/>
    </row>
    <row r="16179" spans="19:23" ht="12">
      <c r="S16179" s="505"/>
      <c r="T16179" s="505"/>
      <c r="U16179" s="505"/>
      <c r="V16179" s="505"/>
      <c r="W16179" s="505"/>
    </row>
    <row r="16180" spans="19:23" ht="12">
      <c r="S16180" s="505"/>
      <c r="T16180" s="505"/>
      <c r="U16180" s="505"/>
      <c r="V16180" s="505"/>
      <c r="W16180" s="505"/>
    </row>
    <row r="16181" spans="19:23" ht="12">
      <c r="S16181" s="505"/>
      <c r="T16181" s="505"/>
      <c r="U16181" s="505"/>
      <c r="V16181" s="505"/>
      <c r="W16181" s="505"/>
    </row>
    <row r="16182" spans="19:23" ht="12">
      <c r="S16182" s="505"/>
      <c r="T16182" s="505"/>
      <c r="U16182" s="505"/>
      <c r="V16182" s="505"/>
      <c r="W16182" s="505"/>
    </row>
    <row r="16183" spans="19:23" ht="12">
      <c r="S16183" s="505"/>
      <c r="T16183" s="505"/>
      <c r="U16183" s="505"/>
      <c r="V16183" s="505"/>
      <c r="W16183" s="505"/>
    </row>
    <row r="16184" spans="19:23" ht="12">
      <c r="S16184" s="505"/>
      <c r="T16184" s="505"/>
      <c r="U16184" s="505"/>
      <c r="V16184" s="505"/>
      <c r="W16184" s="505"/>
    </row>
    <row r="16185" spans="19:23" ht="12">
      <c r="S16185" s="505"/>
      <c r="T16185" s="505"/>
      <c r="U16185" s="505"/>
      <c r="V16185" s="505"/>
      <c r="W16185" s="505"/>
    </row>
    <row r="16186" spans="19:23" ht="12">
      <c r="S16186" s="505"/>
      <c r="T16186" s="505"/>
      <c r="U16186" s="505"/>
      <c r="V16186" s="505"/>
      <c r="W16186" s="505"/>
    </row>
    <row r="16187" spans="19:23" ht="12">
      <c r="S16187" s="505"/>
      <c r="T16187" s="505"/>
      <c r="U16187" s="505"/>
      <c r="V16187" s="505"/>
      <c r="W16187" s="505"/>
    </row>
    <row r="16188" spans="19:23" ht="12">
      <c r="S16188" s="505"/>
      <c r="T16188" s="505"/>
      <c r="U16188" s="505"/>
      <c r="V16188" s="505"/>
      <c r="W16188" s="505"/>
    </row>
    <row r="16189" spans="19:23" ht="12">
      <c r="S16189" s="505"/>
      <c r="T16189" s="505"/>
      <c r="U16189" s="505"/>
      <c r="V16189" s="505"/>
      <c r="W16189" s="505"/>
    </row>
    <row r="16190" spans="19:23" ht="12">
      <c r="S16190" s="505"/>
      <c r="T16190" s="505"/>
      <c r="U16190" s="505"/>
      <c r="V16190" s="505"/>
      <c r="W16190" s="505"/>
    </row>
    <row r="16191" spans="19:23" ht="12">
      <c r="S16191" s="505"/>
      <c r="T16191" s="505"/>
      <c r="U16191" s="505"/>
      <c r="V16191" s="505"/>
      <c r="W16191" s="505"/>
    </row>
    <row r="16192" spans="19:23" ht="12">
      <c r="S16192" s="505"/>
      <c r="T16192" s="505"/>
      <c r="U16192" s="505"/>
      <c r="V16192" s="505"/>
      <c r="W16192" s="505"/>
    </row>
    <row r="16193" spans="19:23" ht="12">
      <c r="S16193" s="505"/>
      <c r="T16193" s="505"/>
      <c r="U16193" s="505"/>
      <c r="V16193" s="505"/>
      <c r="W16193" s="505"/>
    </row>
    <row r="16194" spans="19:23" ht="12">
      <c r="S16194" s="505"/>
      <c r="T16194" s="505"/>
      <c r="U16194" s="505"/>
      <c r="V16194" s="505"/>
      <c r="W16194" s="505"/>
    </row>
    <row r="16195" spans="19:23" ht="12">
      <c r="S16195" s="505"/>
      <c r="T16195" s="505"/>
      <c r="U16195" s="505"/>
      <c r="V16195" s="505"/>
      <c r="W16195" s="505"/>
    </row>
    <row r="16196" spans="19:23" ht="12">
      <c r="S16196" s="505"/>
      <c r="T16196" s="505"/>
      <c r="U16196" s="505"/>
      <c r="V16196" s="505"/>
      <c r="W16196" s="505"/>
    </row>
    <row r="16197" spans="19:23" ht="12">
      <c r="S16197" s="505"/>
      <c r="T16197" s="505"/>
      <c r="U16197" s="505"/>
      <c r="V16197" s="505"/>
      <c r="W16197" s="505"/>
    </row>
    <row r="16198" spans="19:23" ht="12">
      <c r="S16198" s="505"/>
      <c r="T16198" s="505"/>
      <c r="U16198" s="505"/>
      <c r="V16198" s="505"/>
      <c r="W16198" s="505"/>
    </row>
    <row r="16199" spans="19:23" ht="12">
      <c r="S16199" s="505"/>
      <c r="T16199" s="505"/>
      <c r="U16199" s="505"/>
      <c r="V16199" s="505"/>
      <c r="W16199" s="505"/>
    </row>
    <row r="16200" spans="19:23" ht="12">
      <c r="S16200" s="505"/>
      <c r="T16200" s="505"/>
      <c r="U16200" s="505"/>
      <c r="V16200" s="505"/>
      <c r="W16200" s="505"/>
    </row>
    <row r="16201" spans="19:23" ht="12">
      <c r="S16201" s="505"/>
      <c r="T16201" s="505"/>
      <c r="U16201" s="505"/>
      <c r="V16201" s="505"/>
      <c r="W16201" s="505"/>
    </row>
    <row r="16202" spans="19:23" ht="12">
      <c r="S16202" s="505"/>
      <c r="T16202" s="505"/>
      <c r="U16202" s="505"/>
      <c r="V16202" s="505"/>
      <c r="W16202" s="505"/>
    </row>
    <row r="16203" spans="19:23" ht="12">
      <c r="S16203" s="505"/>
      <c r="T16203" s="505"/>
      <c r="U16203" s="505"/>
      <c r="V16203" s="505"/>
      <c r="W16203" s="505"/>
    </row>
    <row r="16204" spans="19:23" ht="12">
      <c r="S16204" s="505"/>
      <c r="T16204" s="505"/>
      <c r="U16204" s="505"/>
      <c r="V16204" s="505"/>
      <c r="W16204" s="505"/>
    </row>
    <row r="16205" spans="19:23" ht="12">
      <c r="S16205" s="505"/>
      <c r="T16205" s="505"/>
      <c r="U16205" s="505"/>
      <c r="V16205" s="505"/>
      <c r="W16205" s="505"/>
    </row>
    <row r="16206" spans="19:23" ht="12">
      <c r="S16206" s="505"/>
      <c r="T16206" s="505"/>
      <c r="U16206" s="505"/>
      <c r="V16206" s="505"/>
      <c r="W16206" s="505"/>
    </row>
    <row r="16207" spans="19:23" ht="12">
      <c r="S16207" s="505"/>
      <c r="T16207" s="505"/>
      <c r="U16207" s="505"/>
      <c r="V16207" s="505"/>
      <c r="W16207" s="505"/>
    </row>
    <row r="16208" spans="19:23" ht="12">
      <c r="S16208" s="505"/>
      <c r="T16208" s="505"/>
      <c r="U16208" s="505"/>
      <c r="V16208" s="505"/>
      <c r="W16208" s="505"/>
    </row>
    <row r="16209" spans="19:23" ht="12">
      <c r="S16209" s="505"/>
      <c r="T16209" s="505"/>
      <c r="U16209" s="505"/>
      <c r="V16209" s="505"/>
      <c r="W16209" s="505"/>
    </row>
    <row r="16210" spans="19:23" ht="12">
      <c r="S16210" s="505"/>
      <c r="T16210" s="505"/>
      <c r="U16210" s="505"/>
      <c r="V16210" s="505"/>
      <c r="W16210" s="505"/>
    </row>
    <row r="16211" spans="19:23" ht="12">
      <c r="S16211" s="505"/>
      <c r="T16211" s="505"/>
      <c r="U16211" s="505"/>
      <c r="V16211" s="505"/>
      <c r="W16211" s="505"/>
    </row>
    <row r="16212" spans="19:23" ht="12">
      <c r="S16212" s="505"/>
      <c r="T16212" s="505"/>
      <c r="U16212" s="505"/>
      <c r="V16212" s="505"/>
      <c r="W16212" s="505"/>
    </row>
    <row r="16213" spans="19:23" ht="12">
      <c r="S16213" s="505"/>
      <c r="T16213" s="505"/>
      <c r="U16213" s="505"/>
      <c r="V16213" s="505"/>
      <c r="W16213" s="505"/>
    </row>
    <row r="16214" spans="19:23" ht="12">
      <c r="S16214" s="505"/>
      <c r="T16214" s="505"/>
      <c r="U16214" s="505"/>
      <c r="V16214" s="505"/>
      <c r="W16214" s="505"/>
    </row>
    <row r="16215" spans="19:23" ht="12">
      <c r="S16215" s="505"/>
      <c r="T16215" s="505"/>
      <c r="U16215" s="505"/>
      <c r="V16215" s="505"/>
      <c r="W16215" s="505"/>
    </row>
    <row r="16216" spans="19:23" ht="12">
      <c r="S16216" s="505"/>
      <c r="T16216" s="505"/>
      <c r="U16216" s="505"/>
      <c r="V16216" s="505"/>
      <c r="W16216" s="505"/>
    </row>
    <row r="16217" spans="19:23" ht="12">
      <c r="S16217" s="505"/>
      <c r="T16217" s="505"/>
      <c r="U16217" s="505"/>
      <c r="V16217" s="505"/>
      <c r="W16217" s="505"/>
    </row>
    <row r="16218" spans="19:23" ht="12">
      <c r="S16218" s="505"/>
      <c r="T16218" s="505"/>
      <c r="U16218" s="505"/>
      <c r="V16218" s="505"/>
      <c r="W16218" s="505"/>
    </row>
    <row r="16219" spans="19:23" ht="12">
      <c r="S16219" s="505"/>
      <c r="T16219" s="505"/>
      <c r="U16219" s="505"/>
      <c r="V16219" s="505"/>
      <c r="W16219" s="505"/>
    </row>
    <row r="16220" spans="19:23" ht="12">
      <c r="S16220" s="505"/>
      <c r="T16220" s="505"/>
      <c r="U16220" s="505"/>
      <c r="V16220" s="505"/>
      <c r="W16220" s="505"/>
    </row>
    <row r="16221" spans="19:23" ht="12">
      <c r="S16221" s="505"/>
      <c r="T16221" s="505"/>
      <c r="U16221" s="505"/>
      <c r="V16221" s="505"/>
      <c r="W16221" s="505"/>
    </row>
    <row r="16222" spans="19:23" ht="12">
      <c r="S16222" s="505"/>
      <c r="T16222" s="505"/>
      <c r="U16222" s="505"/>
      <c r="V16222" s="505"/>
      <c r="W16222" s="505"/>
    </row>
    <row r="16223" spans="19:23" ht="12">
      <c r="S16223" s="505"/>
      <c r="T16223" s="505"/>
      <c r="U16223" s="505"/>
      <c r="V16223" s="505"/>
      <c r="W16223" s="505"/>
    </row>
    <row r="16224" spans="19:23" ht="12">
      <c r="S16224" s="505"/>
      <c r="T16224" s="505"/>
      <c r="U16224" s="505"/>
      <c r="V16224" s="505"/>
      <c r="W16224" s="505"/>
    </row>
    <row r="16225" spans="19:23" ht="12">
      <c r="S16225" s="505"/>
      <c r="T16225" s="505"/>
      <c r="U16225" s="505"/>
      <c r="V16225" s="505"/>
      <c r="W16225" s="505"/>
    </row>
    <row r="16226" spans="19:23" ht="12">
      <c r="S16226" s="505"/>
      <c r="T16226" s="505"/>
      <c r="U16226" s="505"/>
      <c r="V16226" s="505"/>
      <c r="W16226" s="505"/>
    </row>
    <row r="16227" spans="19:23" ht="12">
      <c r="S16227" s="505"/>
      <c r="T16227" s="505"/>
      <c r="U16227" s="505"/>
      <c r="V16227" s="505"/>
      <c r="W16227" s="505"/>
    </row>
    <row r="16228" spans="19:23" ht="12">
      <c r="S16228" s="505"/>
      <c r="T16228" s="505"/>
      <c r="U16228" s="505"/>
      <c r="V16228" s="505"/>
      <c r="W16228" s="505"/>
    </row>
    <row r="16229" spans="19:23" ht="12">
      <c r="S16229" s="505"/>
      <c r="T16229" s="505"/>
      <c r="U16229" s="505"/>
      <c r="V16229" s="505"/>
      <c r="W16229" s="505"/>
    </row>
    <row r="16230" spans="19:23" ht="12">
      <c r="S16230" s="505"/>
      <c r="T16230" s="505"/>
      <c r="U16230" s="505"/>
      <c r="V16230" s="505"/>
      <c r="W16230" s="505"/>
    </row>
    <row r="16231" spans="19:23" ht="12">
      <c r="S16231" s="505"/>
      <c r="T16231" s="505"/>
      <c r="U16231" s="505"/>
      <c r="V16231" s="505"/>
      <c r="W16231" s="505"/>
    </row>
    <row r="16232" spans="19:23" ht="12">
      <c r="S16232" s="505"/>
      <c r="T16232" s="505"/>
      <c r="U16232" s="505"/>
      <c r="V16232" s="505"/>
      <c r="W16232" s="505"/>
    </row>
    <row r="16233" spans="19:23" ht="12">
      <c r="S16233" s="505"/>
      <c r="T16233" s="505"/>
      <c r="U16233" s="505"/>
      <c r="V16233" s="505"/>
      <c r="W16233" s="505"/>
    </row>
    <row r="16234" spans="19:23" ht="12">
      <c r="S16234" s="505"/>
      <c r="T16234" s="505"/>
      <c r="U16234" s="505"/>
      <c r="V16234" s="505"/>
      <c r="W16234" s="505"/>
    </row>
    <row r="16235" spans="19:23" ht="12">
      <c r="S16235" s="505"/>
      <c r="T16235" s="505"/>
      <c r="U16235" s="505"/>
      <c r="V16235" s="505"/>
      <c r="W16235" s="505"/>
    </row>
    <row r="16236" spans="19:23" ht="12">
      <c r="S16236" s="505"/>
      <c r="T16236" s="505"/>
      <c r="U16236" s="505"/>
      <c r="V16236" s="505"/>
      <c r="W16236" s="505"/>
    </row>
    <row r="16237" spans="19:23" ht="12">
      <c r="S16237" s="505"/>
      <c r="T16237" s="505"/>
      <c r="U16237" s="505"/>
      <c r="V16237" s="505"/>
      <c r="W16237" s="505"/>
    </row>
    <row r="16238" spans="19:23" ht="12">
      <c r="S16238" s="505"/>
      <c r="T16238" s="505"/>
      <c r="U16238" s="505"/>
      <c r="V16238" s="505"/>
      <c r="W16238" s="505"/>
    </row>
    <row r="16239" spans="19:23" ht="12">
      <c r="S16239" s="505"/>
      <c r="T16239" s="505"/>
      <c r="U16239" s="505"/>
      <c r="V16239" s="505"/>
      <c r="W16239" s="505"/>
    </row>
    <row r="16240" spans="19:23" ht="12">
      <c r="S16240" s="505"/>
      <c r="T16240" s="505"/>
      <c r="U16240" s="505"/>
      <c r="V16240" s="505"/>
      <c r="W16240" s="505"/>
    </row>
    <row r="16241" spans="19:23" ht="12">
      <c r="S16241" s="505"/>
      <c r="T16241" s="505"/>
      <c r="U16241" s="505"/>
      <c r="V16241" s="505"/>
      <c r="W16241" s="505"/>
    </row>
    <row r="16242" spans="19:23" ht="12">
      <c r="S16242" s="505"/>
      <c r="T16242" s="505"/>
      <c r="U16242" s="505"/>
      <c r="V16242" s="505"/>
      <c r="W16242" s="505"/>
    </row>
    <row r="16243" spans="19:23" ht="12">
      <c r="S16243" s="505"/>
      <c r="T16243" s="505"/>
      <c r="U16243" s="505"/>
      <c r="V16243" s="505"/>
      <c r="W16243" s="505"/>
    </row>
    <row r="16244" spans="19:23" ht="12">
      <c r="S16244" s="505"/>
      <c r="T16244" s="505"/>
      <c r="U16244" s="505"/>
      <c r="V16244" s="505"/>
      <c r="W16244" s="505"/>
    </row>
    <row r="16245" spans="19:23" ht="12">
      <c r="S16245" s="505"/>
      <c r="T16245" s="505"/>
      <c r="U16245" s="505"/>
      <c r="V16245" s="505"/>
      <c r="W16245" s="505"/>
    </row>
    <row r="16246" spans="19:23" ht="12">
      <c r="S16246" s="505"/>
      <c r="T16246" s="505"/>
      <c r="U16246" s="505"/>
      <c r="V16246" s="505"/>
      <c r="W16246" s="505"/>
    </row>
    <row r="16247" spans="19:23" ht="12">
      <c r="S16247" s="505"/>
      <c r="T16247" s="505"/>
      <c r="U16247" s="505"/>
      <c r="V16247" s="505"/>
      <c r="W16247" s="505"/>
    </row>
    <row r="16248" spans="19:23" ht="12">
      <c r="S16248" s="505"/>
      <c r="T16248" s="505"/>
      <c r="U16248" s="505"/>
      <c r="V16248" s="505"/>
      <c r="W16248" s="505"/>
    </row>
    <row r="16249" spans="19:23" ht="12">
      <c r="S16249" s="505"/>
      <c r="T16249" s="505"/>
      <c r="U16249" s="505"/>
      <c r="V16249" s="505"/>
      <c r="W16249" s="505"/>
    </row>
    <row r="16250" spans="19:23" ht="12">
      <c r="S16250" s="505"/>
      <c r="T16250" s="505"/>
      <c r="U16250" s="505"/>
      <c r="V16250" s="505"/>
      <c r="W16250" s="505"/>
    </row>
    <row r="16251" spans="19:23" ht="12">
      <c r="S16251" s="505"/>
      <c r="T16251" s="505"/>
      <c r="U16251" s="505"/>
      <c r="V16251" s="505"/>
      <c r="W16251" s="505"/>
    </row>
    <row r="16252" spans="19:23" ht="12">
      <c r="S16252" s="505"/>
      <c r="T16252" s="505"/>
      <c r="U16252" s="505"/>
      <c r="V16252" s="505"/>
      <c r="W16252" s="505"/>
    </row>
    <row r="16253" spans="19:23" ht="12">
      <c r="S16253" s="505"/>
      <c r="T16253" s="505"/>
      <c r="U16253" s="505"/>
      <c r="V16253" s="505"/>
      <c r="W16253" s="505"/>
    </row>
    <row r="16254" spans="19:23" ht="12">
      <c r="S16254" s="505"/>
      <c r="T16254" s="505"/>
      <c r="U16254" s="505"/>
      <c r="V16254" s="505"/>
      <c r="W16254" s="505"/>
    </row>
    <row r="16255" spans="19:23" ht="12">
      <c r="S16255" s="505"/>
      <c r="T16255" s="505"/>
      <c r="U16255" s="505"/>
      <c r="V16255" s="505"/>
      <c r="W16255" s="505"/>
    </row>
    <row r="16256" spans="19:23" ht="12">
      <c r="S16256" s="505"/>
      <c r="T16256" s="505"/>
      <c r="U16256" s="505"/>
      <c r="V16256" s="505"/>
      <c r="W16256" s="505"/>
    </row>
    <row r="16257" spans="19:23" ht="12">
      <c r="S16257" s="505"/>
      <c r="T16257" s="505"/>
      <c r="U16257" s="505"/>
      <c r="V16257" s="505"/>
      <c r="W16257" s="505"/>
    </row>
    <row r="16258" spans="19:23" ht="12">
      <c r="S16258" s="505"/>
      <c r="T16258" s="505"/>
      <c r="U16258" s="505"/>
      <c r="V16258" s="505"/>
      <c r="W16258" s="505"/>
    </row>
    <row r="16259" spans="19:23" ht="12">
      <c r="S16259" s="505"/>
      <c r="T16259" s="505"/>
      <c r="U16259" s="505"/>
      <c r="V16259" s="505"/>
      <c r="W16259" s="505"/>
    </row>
    <row r="16260" spans="19:23" ht="12">
      <c r="S16260" s="505"/>
      <c r="T16260" s="505"/>
      <c r="U16260" s="505"/>
      <c r="V16260" s="505"/>
      <c r="W16260" s="505"/>
    </row>
    <row r="16261" spans="19:23" ht="12">
      <c r="S16261" s="505"/>
      <c r="T16261" s="505"/>
      <c r="U16261" s="505"/>
      <c r="V16261" s="505"/>
      <c r="W16261" s="505"/>
    </row>
    <row r="16262" spans="19:23" ht="12">
      <c r="S16262" s="505"/>
      <c r="T16262" s="505"/>
      <c r="U16262" s="505"/>
      <c r="V16262" s="505"/>
      <c r="W16262" s="505"/>
    </row>
    <row r="16263" spans="19:23" ht="12">
      <c r="S16263" s="505"/>
      <c r="T16263" s="505"/>
      <c r="U16263" s="505"/>
      <c r="V16263" s="505"/>
      <c r="W16263" s="505"/>
    </row>
    <row r="16264" spans="19:23" ht="12">
      <c r="S16264" s="505"/>
      <c r="T16264" s="505"/>
      <c r="U16264" s="505"/>
      <c r="V16264" s="505"/>
      <c r="W16264" s="505"/>
    </row>
    <row r="16265" spans="19:23" ht="12">
      <c r="S16265" s="505"/>
      <c r="T16265" s="505"/>
      <c r="U16265" s="505"/>
      <c r="V16265" s="505"/>
      <c r="W16265" s="505"/>
    </row>
    <row r="16266" spans="19:23" ht="12">
      <c r="S16266" s="505"/>
      <c r="T16266" s="505"/>
      <c r="U16266" s="505"/>
      <c r="V16266" s="505"/>
      <c r="W16266" s="505"/>
    </row>
    <row r="16267" spans="19:23" ht="12">
      <c r="S16267" s="505"/>
      <c r="T16267" s="505"/>
      <c r="U16267" s="505"/>
      <c r="V16267" s="505"/>
      <c r="W16267" s="505"/>
    </row>
    <row r="16268" spans="19:23" ht="12">
      <c r="S16268" s="505"/>
      <c r="T16268" s="505"/>
      <c r="U16268" s="505"/>
      <c r="V16268" s="505"/>
      <c r="W16268" s="505"/>
    </row>
    <row r="16269" spans="19:23" ht="12">
      <c r="S16269" s="505"/>
      <c r="T16269" s="505"/>
      <c r="U16269" s="505"/>
      <c r="V16269" s="505"/>
      <c r="W16269" s="505"/>
    </row>
    <row r="16270" spans="19:23" ht="12">
      <c r="S16270" s="505"/>
      <c r="T16270" s="505"/>
      <c r="U16270" s="505"/>
      <c r="V16270" s="505"/>
      <c r="W16270" s="505"/>
    </row>
    <row r="16271" spans="19:23" ht="12">
      <c r="S16271" s="505"/>
      <c r="T16271" s="505"/>
      <c r="U16271" s="505"/>
      <c r="V16271" s="505"/>
      <c r="W16271" s="505"/>
    </row>
    <row r="16272" spans="19:23" ht="12">
      <c r="S16272" s="505"/>
      <c r="T16272" s="505"/>
      <c r="U16272" s="505"/>
      <c r="V16272" s="505"/>
      <c r="W16272" s="505"/>
    </row>
    <row r="16273" spans="19:23" ht="12">
      <c r="S16273" s="505"/>
      <c r="T16273" s="505"/>
      <c r="U16273" s="505"/>
      <c r="V16273" s="505"/>
      <c r="W16273" s="505"/>
    </row>
    <row r="16274" spans="19:23" ht="12">
      <c r="S16274" s="505"/>
      <c r="T16274" s="505"/>
      <c r="U16274" s="505"/>
      <c r="V16274" s="505"/>
      <c r="W16274" s="505"/>
    </row>
    <row r="16275" spans="19:23" ht="12">
      <c r="S16275" s="505"/>
      <c r="T16275" s="505"/>
      <c r="U16275" s="505"/>
      <c r="V16275" s="505"/>
      <c r="W16275" s="505"/>
    </row>
    <row r="16276" spans="19:23" ht="12">
      <c r="S16276" s="505"/>
      <c r="T16276" s="505"/>
      <c r="U16276" s="505"/>
      <c r="V16276" s="505"/>
      <c r="W16276" s="505"/>
    </row>
    <row r="16277" spans="19:23" ht="12">
      <c r="S16277" s="505"/>
      <c r="T16277" s="505"/>
      <c r="U16277" s="505"/>
      <c r="V16277" s="505"/>
      <c r="W16277" s="505"/>
    </row>
    <row r="16278" spans="19:23" ht="12">
      <c r="S16278" s="505"/>
      <c r="T16278" s="505"/>
      <c r="U16278" s="505"/>
      <c r="V16278" s="505"/>
      <c r="W16278" s="505"/>
    </row>
    <row r="16279" spans="19:23" ht="12">
      <c r="S16279" s="505"/>
      <c r="T16279" s="505"/>
      <c r="U16279" s="505"/>
      <c r="V16279" s="505"/>
      <c r="W16279" s="505"/>
    </row>
    <row r="16280" spans="19:23" ht="12">
      <c r="S16280" s="505"/>
      <c r="T16280" s="505"/>
      <c r="U16280" s="505"/>
      <c r="V16280" s="505"/>
      <c r="W16280" s="505"/>
    </row>
    <row r="16281" spans="19:23" ht="12">
      <c r="S16281" s="505"/>
      <c r="T16281" s="505"/>
      <c r="U16281" s="505"/>
      <c r="V16281" s="505"/>
      <c r="W16281" s="505"/>
    </row>
    <row r="16282" spans="19:23" ht="12">
      <c r="S16282" s="505"/>
      <c r="T16282" s="505"/>
      <c r="U16282" s="505"/>
      <c r="V16282" s="505"/>
      <c r="W16282" s="505"/>
    </row>
    <row r="16283" spans="19:23" ht="12">
      <c r="S16283" s="505"/>
      <c r="T16283" s="505"/>
      <c r="U16283" s="505"/>
      <c r="V16283" s="505"/>
      <c r="W16283" s="505"/>
    </row>
    <row r="16284" spans="19:23" ht="12">
      <c r="S16284" s="505"/>
      <c r="T16284" s="505"/>
      <c r="U16284" s="505"/>
      <c r="V16284" s="505"/>
      <c r="W16284" s="505"/>
    </row>
    <row r="16285" spans="19:23" ht="12">
      <c r="S16285" s="505"/>
      <c r="T16285" s="505"/>
      <c r="U16285" s="505"/>
      <c r="V16285" s="505"/>
      <c r="W16285" s="505"/>
    </row>
    <row r="16286" spans="19:23" ht="12">
      <c r="S16286" s="505"/>
      <c r="T16286" s="505"/>
      <c r="U16286" s="505"/>
      <c r="V16286" s="505"/>
      <c r="W16286" s="505"/>
    </row>
    <row r="16287" spans="19:23" ht="12">
      <c r="S16287" s="505"/>
      <c r="T16287" s="505"/>
      <c r="U16287" s="505"/>
      <c r="V16287" s="505"/>
      <c r="W16287" s="505"/>
    </row>
    <row r="16288" spans="19:23" ht="12">
      <c r="S16288" s="505"/>
      <c r="T16288" s="505"/>
      <c r="U16288" s="505"/>
      <c r="V16288" s="505"/>
      <c r="W16288" s="505"/>
    </row>
    <row r="16289" spans="19:23" ht="12">
      <c r="S16289" s="505"/>
      <c r="T16289" s="505"/>
      <c r="U16289" s="505"/>
      <c r="V16289" s="505"/>
      <c r="W16289" s="505"/>
    </row>
    <row r="16290" spans="19:23" ht="12">
      <c r="S16290" s="505"/>
      <c r="T16290" s="505"/>
      <c r="U16290" s="505"/>
      <c r="V16290" s="505"/>
      <c r="W16290" s="505"/>
    </row>
    <row r="16291" spans="19:23" ht="12">
      <c r="S16291" s="505"/>
      <c r="T16291" s="505"/>
      <c r="U16291" s="505"/>
      <c r="V16291" s="505"/>
      <c r="W16291" s="505"/>
    </row>
    <row r="16292" spans="19:23" ht="12">
      <c r="S16292" s="505"/>
      <c r="T16292" s="505"/>
      <c r="U16292" s="505"/>
      <c r="V16292" s="505"/>
      <c r="W16292" s="505"/>
    </row>
    <row r="16293" spans="19:23" ht="12">
      <c r="S16293" s="505"/>
      <c r="T16293" s="505"/>
      <c r="U16293" s="505"/>
      <c r="V16293" s="505"/>
      <c r="W16293" s="505"/>
    </row>
    <row r="16294" spans="19:23" ht="12">
      <c r="S16294" s="505"/>
      <c r="T16294" s="505"/>
      <c r="U16294" s="505"/>
      <c r="V16294" s="505"/>
      <c r="W16294" s="505"/>
    </row>
    <row r="16295" spans="19:23" ht="12">
      <c r="S16295" s="505"/>
      <c r="T16295" s="505"/>
      <c r="U16295" s="505"/>
      <c r="V16295" s="505"/>
      <c r="W16295" s="505"/>
    </row>
    <row r="16296" spans="19:23" ht="12">
      <c r="S16296" s="505"/>
      <c r="T16296" s="505"/>
      <c r="U16296" s="505"/>
      <c r="V16296" s="505"/>
      <c r="W16296" s="505"/>
    </row>
    <row r="16297" spans="19:23" ht="12">
      <c r="S16297" s="505"/>
      <c r="T16297" s="505"/>
      <c r="U16297" s="505"/>
      <c r="V16297" s="505"/>
      <c r="W16297" s="505"/>
    </row>
    <row r="16298" spans="19:23" ht="12">
      <c r="S16298" s="505"/>
      <c r="T16298" s="505"/>
      <c r="U16298" s="505"/>
      <c r="V16298" s="505"/>
      <c r="W16298" s="505"/>
    </row>
    <row r="16299" spans="19:23" ht="12">
      <c r="S16299" s="505"/>
      <c r="T16299" s="505"/>
      <c r="U16299" s="505"/>
      <c r="V16299" s="505"/>
      <c r="W16299" s="505"/>
    </row>
    <row r="16300" spans="19:23" ht="12">
      <c r="S16300" s="505"/>
      <c r="T16300" s="505"/>
      <c r="U16300" s="505"/>
      <c r="V16300" s="505"/>
      <c r="W16300" s="505"/>
    </row>
    <row r="16301" spans="19:23" ht="12">
      <c r="S16301" s="505"/>
      <c r="T16301" s="505"/>
      <c r="U16301" s="505"/>
      <c r="V16301" s="505"/>
      <c r="W16301" s="505"/>
    </row>
    <row r="16302" spans="19:23" ht="12">
      <c r="S16302" s="505"/>
      <c r="T16302" s="505"/>
      <c r="U16302" s="505"/>
      <c r="V16302" s="505"/>
      <c r="W16302" s="505"/>
    </row>
    <row r="16303" spans="19:23" ht="12">
      <c r="S16303" s="505"/>
      <c r="T16303" s="505"/>
      <c r="U16303" s="505"/>
      <c r="V16303" s="505"/>
      <c r="W16303" s="505"/>
    </row>
    <row r="16304" spans="19:23" ht="12">
      <c r="S16304" s="505"/>
      <c r="T16304" s="505"/>
      <c r="U16304" s="505"/>
      <c r="V16304" s="505"/>
      <c r="W16304" s="505"/>
    </row>
    <row r="16305" spans="19:23" ht="12">
      <c r="S16305" s="505"/>
      <c r="T16305" s="505"/>
      <c r="U16305" s="505"/>
      <c r="V16305" s="505"/>
      <c r="W16305" s="505"/>
    </row>
    <row r="16306" spans="19:23" ht="12">
      <c r="S16306" s="505"/>
      <c r="T16306" s="505"/>
      <c r="U16306" s="505"/>
      <c r="V16306" s="505"/>
      <c r="W16306" s="505"/>
    </row>
    <row r="16307" spans="19:23" ht="12">
      <c r="S16307" s="505"/>
      <c r="T16307" s="505"/>
      <c r="U16307" s="505"/>
      <c r="V16307" s="505"/>
      <c r="W16307" s="505"/>
    </row>
    <row r="16308" spans="19:23" ht="12">
      <c r="S16308" s="505"/>
      <c r="T16308" s="505"/>
      <c r="U16308" s="505"/>
      <c r="V16308" s="505"/>
      <c r="W16308" s="505"/>
    </row>
    <row r="16309" spans="19:23" ht="12">
      <c r="S16309" s="505"/>
      <c r="T16309" s="505"/>
      <c r="U16309" s="505"/>
      <c r="V16309" s="505"/>
      <c r="W16309" s="505"/>
    </row>
    <row r="16310" spans="19:23" ht="12">
      <c r="S16310" s="505"/>
      <c r="T16310" s="505"/>
      <c r="U16310" s="505"/>
      <c r="V16310" s="505"/>
      <c r="W16310" s="505"/>
    </row>
    <row r="16311" spans="19:23" ht="12">
      <c r="S16311" s="505"/>
      <c r="T16311" s="505"/>
      <c r="U16311" s="505"/>
      <c r="V16311" s="505"/>
      <c r="W16311" s="505"/>
    </row>
    <row r="16312" spans="19:23" ht="12">
      <c r="S16312" s="505"/>
      <c r="T16312" s="505"/>
      <c r="U16312" s="505"/>
      <c r="V16312" s="505"/>
      <c r="W16312" s="505"/>
    </row>
    <row r="16313" spans="19:23" ht="12">
      <c r="S16313" s="505"/>
      <c r="T16313" s="505"/>
      <c r="U16313" s="505"/>
      <c r="V16313" s="505"/>
      <c r="W16313" s="505"/>
    </row>
    <row r="16314" spans="19:23" ht="12">
      <c r="S16314" s="505"/>
      <c r="T16314" s="505"/>
      <c r="U16314" s="505"/>
      <c r="V16314" s="505"/>
      <c r="W16314" s="505"/>
    </row>
    <row r="16315" spans="19:23" ht="12">
      <c r="S16315" s="505"/>
      <c r="T16315" s="505"/>
      <c r="U16315" s="505"/>
      <c r="V16315" s="505"/>
      <c r="W16315" s="505"/>
    </row>
    <row r="16316" spans="19:23" ht="12">
      <c r="S16316" s="505"/>
      <c r="T16316" s="505"/>
      <c r="U16316" s="505"/>
      <c r="V16316" s="505"/>
      <c r="W16316" s="505"/>
    </row>
    <row r="16317" spans="19:23" ht="12">
      <c r="S16317" s="505"/>
      <c r="T16317" s="505"/>
      <c r="U16317" s="505"/>
      <c r="V16317" s="505"/>
      <c r="W16317" s="505"/>
    </row>
    <row r="16318" spans="19:23" ht="12">
      <c r="S16318" s="505"/>
      <c r="T16318" s="505"/>
      <c r="U16318" s="505"/>
      <c r="V16318" s="505"/>
      <c r="W16318" s="505"/>
    </row>
    <row r="16319" spans="19:23" ht="12">
      <c r="S16319" s="505"/>
      <c r="T16319" s="505"/>
      <c r="U16319" s="505"/>
      <c r="V16319" s="505"/>
      <c r="W16319" s="505"/>
    </row>
    <row r="16320" spans="19:23" ht="12">
      <c r="S16320" s="505"/>
      <c r="T16320" s="505"/>
      <c r="U16320" s="505"/>
      <c r="V16320" s="505"/>
      <c r="W16320" s="505"/>
    </row>
    <row r="16321" spans="19:23" ht="12">
      <c r="S16321" s="505"/>
      <c r="T16321" s="505"/>
      <c r="U16321" s="505"/>
      <c r="V16321" s="505"/>
      <c r="W16321" s="505"/>
    </row>
    <row r="16322" spans="19:23" ht="12">
      <c r="S16322" s="505"/>
      <c r="T16322" s="505"/>
      <c r="U16322" s="505"/>
      <c r="V16322" s="505"/>
      <c r="W16322" s="505"/>
    </row>
    <row r="16323" spans="19:23" ht="12">
      <c r="S16323" s="505"/>
      <c r="T16323" s="505"/>
      <c r="U16323" s="505"/>
      <c r="V16323" s="505"/>
      <c r="W16323" s="505"/>
    </row>
    <row r="16324" spans="19:23" ht="12">
      <c r="S16324" s="505"/>
      <c r="T16324" s="505"/>
      <c r="U16324" s="505"/>
      <c r="V16324" s="505"/>
      <c r="W16324" s="505"/>
    </row>
    <row r="16325" spans="19:23" ht="12">
      <c r="S16325" s="505"/>
      <c r="T16325" s="505"/>
      <c r="U16325" s="505"/>
      <c r="V16325" s="505"/>
      <c r="W16325" s="505"/>
    </row>
    <row r="16326" spans="19:23" ht="12">
      <c r="S16326" s="505"/>
      <c r="T16326" s="505"/>
      <c r="U16326" s="505"/>
      <c r="V16326" s="505"/>
      <c r="W16326" s="505"/>
    </row>
    <row r="16327" spans="19:23" ht="12">
      <c r="S16327" s="505"/>
      <c r="T16327" s="505"/>
      <c r="U16327" s="505"/>
      <c r="V16327" s="505"/>
      <c r="W16327" s="505"/>
    </row>
    <row r="16328" spans="19:23" ht="12">
      <c r="S16328" s="505"/>
      <c r="T16328" s="505"/>
      <c r="U16328" s="505"/>
      <c r="V16328" s="505"/>
      <c r="W16328" s="505"/>
    </row>
    <row r="16329" spans="19:23" ht="12">
      <c r="S16329" s="505"/>
      <c r="T16329" s="505"/>
      <c r="U16329" s="505"/>
      <c r="V16329" s="505"/>
      <c r="W16329" s="505"/>
    </row>
    <row r="16330" spans="19:23" ht="12">
      <c r="S16330" s="505"/>
      <c r="T16330" s="505"/>
      <c r="U16330" s="505"/>
      <c r="V16330" s="505"/>
      <c r="W16330" s="505"/>
    </row>
    <row r="16331" spans="19:23" ht="12">
      <c r="S16331" s="505"/>
      <c r="T16331" s="505"/>
      <c r="U16331" s="505"/>
      <c r="V16331" s="505"/>
      <c r="W16331" s="505"/>
    </row>
    <row r="16332" spans="19:23" ht="12">
      <c r="S16332" s="505"/>
      <c r="T16332" s="505"/>
      <c r="U16332" s="505"/>
      <c r="V16332" s="505"/>
      <c r="W16332" s="505"/>
    </row>
    <row r="16333" spans="19:23" ht="12">
      <c r="S16333" s="505"/>
      <c r="T16333" s="505"/>
      <c r="U16333" s="505"/>
      <c r="V16333" s="505"/>
      <c r="W16333" s="505"/>
    </row>
    <row r="16334" spans="19:23" ht="12">
      <c r="S16334" s="505"/>
      <c r="T16334" s="505"/>
      <c r="U16334" s="505"/>
      <c r="V16334" s="505"/>
      <c r="W16334" s="505"/>
    </row>
    <row r="16335" spans="19:23" ht="12">
      <c r="S16335" s="505"/>
      <c r="T16335" s="505"/>
      <c r="U16335" s="505"/>
      <c r="V16335" s="505"/>
      <c r="W16335" s="505"/>
    </row>
    <row r="16336" spans="19:23" ht="12">
      <c r="S16336" s="505"/>
      <c r="T16336" s="505"/>
      <c r="U16336" s="505"/>
      <c r="V16336" s="505"/>
      <c r="W16336" s="505"/>
    </row>
    <row r="16337" spans="19:23" ht="12">
      <c r="S16337" s="505"/>
      <c r="T16337" s="505"/>
      <c r="U16337" s="505"/>
      <c r="V16337" s="505"/>
      <c r="W16337" s="505"/>
    </row>
    <row r="16338" spans="19:23" ht="12">
      <c r="S16338" s="505"/>
      <c r="T16338" s="505"/>
      <c r="U16338" s="505"/>
      <c r="V16338" s="505"/>
      <c r="W16338" s="505"/>
    </row>
    <row r="16339" spans="19:23" ht="12">
      <c r="S16339" s="505"/>
      <c r="T16339" s="505"/>
      <c r="U16339" s="505"/>
      <c r="V16339" s="505"/>
      <c r="W16339" s="505"/>
    </row>
    <row r="16340" spans="19:23" ht="12">
      <c r="S16340" s="505"/>
      <c r="T16340" s="505"/>
      <c r="U16340" s="505"/>
      <c r="V16340" s="505"/>
      <c r="W16340" s="505"/>
    </row>
    <row r="16341" spans="19:23" ht="12">
      <c r="S16341" s="505"/>
      <c r="T16341" s="505"/>
      <c r="U16341" s="505"/>
      <c r="V16341" s="505"/>
      <c r="W16341" s="505"/>
    </row>
    <row r="16342" spans="19:23" ht="12">
      <c r="S16342" s="505"/>
      <c r="T16342" s="505"/>
      <c r="U16342" s="505"/>
      <c r="V16342" s="505"/>
      <c r="W16342" s="505"/>
    </row>
    <row r="16343" spans="19:23" ht="12">
      <c r="S16343" s="505"/>
      <c r="T16343" s="505"/>
      <c r="U16343" s="505"/>
      <c r="V16343" s="505"/>
      <c r="W16343" s="505"/>
    </row>
    <row r="16344" spans="19:23" ht="12">
      <c r="S16344" s="505"/>
      <c r="T16344" s="505"/>
      <c r="U16344" s="505"/>
      <c r="V16344" s="505"/>
      <c r="W16344" s="505"/>
    </row>
    <row r="16345" spans="19:23" ht="12">
      <c r="S16345" s="505"/>
      <c r="T16345" s="505"/>
      <c r="U16345" s="505"/>
      <c r="V16345" s="505"/>
      <c r="W16345" s="505"/>
    </row>
    <row r="16346" spans="19:23" ht="12">
      <c r="S16346" s="505"/>
      <c r="T16346" s="505"/>
      <c r="U16346" s="505"/>
      <c r="V16346" s="505"/>
      <c r="W16346" s="505"/>
    </row>
    <row r="16347" spans="19:23" ht="12">
      <c r="S16347" s="505"/>
      <c r="T16347" s="505"/>
      <c r="U16347" s="505"/>
      <c r="V16347" s="505"/>
      <c r="W16347" s="505"/>
    </row>
    <row r="16348" spans="19:23" ht="12">
      <c r="S16348" s="505"/>
      <c r="T16348" s="505"/>
      <c r="U16348" s="505"/>
      <c r="V16348" s="505"/>
      <c r="W16348" s="505"/>
    </row>
    <row r="16349" spans="19:23" ht="12">
      <c r="S16349" s="505"/>
      <c r="T16349" s="505"/>
      <c r="U16349" s="505"/>
      <c r="V16349" s="505"/>
      <c r="W16349" s="505"/>
    </row>
    <row r="16350" spans="19:23" ht="12">
      <c r="S16350" s="505"/>
      <c r="T16350" s="505"/>
      <c r="U16350" s="505"/>
      <c r="V16350" s="505"/>
      <c r="W16350" s="505"/>
    </row>
    <row r="16351" spans="19:23" ht="12">
      <c r="S16351" s="505"/>
      <c r="T16351" s="505"/>
      <c r="U16351" s="505"/>
      <c r="V16351" s="505"/>
      <c r="W16351" s="505"/>
    </row>
    <row r="16352" spans="19:23" ht="12">
      <c r="S16352" s="505"/>
      <c r="T16352" s="505"/>
      <c r="U16352" s="505"/>
      <c r="V16352" s="505"/>
      <c r="W16352" s="505"/>
    </row>
    <row r="16353" spans="19:23" ht="12">
      <c r="S16353" s="505"/>
      <c r="T16353" s="505"/>
      <c r="U16353" s="505"/>
      <c r="V16353" s="505"/>
      <c r="W16353" s="505"/>
    </row>
    <row r="16354" spans="19:23" ht="12">
      <c r="S16354" s="505"/>
      <c r="T16354" s="505"/>
      <c r="U16354" s="505"/>
      <c r="V16354" s="505"/>
      <c r="W16354" s="505"/>
    </row>
    <row r="16355" spans="19:23" ht="12">
      <c r="S16355" s="505"/>
      <c r="T16355" s="505"/>
      <c r="U16355" s="505"/>
      <c r="V16355" s="505"/>
      <c r="W16355" s="505"/>
    </row>
    <row r="16356" spans="19:23" ht="12">
      <c r="S16356" s="505"/>
      <c r="T16356" s="505"/>
      <c r="U16356" s="505"/>
      <c r="V16356" s="505"/>
      <c r="W16356" s="505"/>
    </row>
    <row r="16357" spans="19:23" ht="12">
      <c r="S16357" s="505"/>
      <c r="T16357" s="505"/>
      <c r="U16357" s="505"/>
      <c r="V16357" s="505"/>
      <c r="W16357" s="505"/>
    </row>
    <row r="16358" spans="19:23" ht="12">
      <c r="S16358" s="505"/>
      <c r="T16358" s="505"/>
      <c r="U16358" s="505"/>
      <c r="V16358" s="505"/>
      <c r="W16358" s="505"/>
    </row>
    <row r="16359" spans="19:23" ht="12">
      <c r="S16359" s="505"/>
      <c r="T16359" s="505"/>
      <c r="U16359" s="505"/>
      <c r="V16359" s="505"/>
      <c r="W16359" s="505"/>
    </row>
    <row r="16360" spans="19:23" ht="12">
      <c r="S16360" s="505"/>
      <c r="T16360" s="505"/>
      <c r="U16360" s="505"/>
      <c r="V16360" s="505"/>
      <c r="W16360" s="505"/>
    </row>
    <row r="16361" spans="19:23" ht="12">
      <c r="S16361" s="505"/>
      <c r="T16361" s="505"/>
      <c r="U16361" s="505"/>
      <c r="V16361" s="505"/>
      <c r="W16361" s="505"/>
    </row>
    <row r="16362" spans="19:23" ht="12">
      <c r="S16362" s="505"/>
      <c r="T16362" s="505"/>
      <c r="U16362" s="505"/>
      <c r="V16362" s="505"/>
      <c r="W16362" s="505"/>
    </row>
    <row r="16363" spans="19:23" ht="12">
      <c r="S16363" s="505"/>
      <c r="T16363" s="505"/>
      <c r="U16363" s="505"/>
      <c r="V16363" s="505"/>
      <c r="W16363" s="505"/>
    </row>
    <row r="16364" spans="19:23" ht="12">
      <c r="S16364" s="505"/>
      <c r="T16364" s="505"/>
      <c r="U16364" s="505"/>
      <c r="V16364" s="505"/>
      <c r="W16364" s="505"/>
    </row>
    <row r="16365" spans="19:23" ht="12">
      <c r="S16365" s="505"/>
      <c r="T16365" s="505"/>
      <c r="U16365" s="505"/>
      <c r="V16365" s="505"/>
      <c r="W16365" s="505"/>
    </row>
    <row r="16366" spans="19:23" ht="12">
      <c r="S16366" s="505"/>
      <c r="T16366" s="505"/>
      <c r="U16366" s="505"/>
      <c r="V16366" s="505"/>
      <c r="W16366" s="505"/>
    </row>
    <row r="16367" spans="19:23" ht="12">
      <c r="S16367" s="505"/>
      <c r="T16367" s="505"/>
      <c r="U16367" s="505"/>
      <c r="V16367" s="505"/>
      <c r="W16367" s="505"/>
    </row>
    <row r="16368" spans="19:23" ht="12">
      <c r="S16368" s="505"/>
      <c r="T16368" s="505"/>
      <c r="U16368" s="505"/>
      <c r="V16368" s="505"/>
      <c r="W16368" s="505"/>
    </row>
    <row r="16369" spans="19:23" ht="12">
      <c r="S16369" s="505"/>
      <c r="T16369" s="505"/>
      <c r="U16369" s="505"/>
      <c r="V16369" s="505"/>
      <c r="W16369" s="505"/>
    </row>
    <row r="16370" spans="19:23" ht="12">
      <c r="S16370" s="505"/>
      <c r="T16370" s="505"/>
      <c r="U16370" s="505"/>
      <c r="V16370" s="505"/>
      <c r="W16370" s="505"/>
    </row>
    <row r="16371" spans="19:23" ht="12">
      <c r="S16371" s="505"/>
      <c r="T16371" s="505"/>
      <c r="U16371" s="505"/>
      <c r="V16371" s="505"/>
      <c r="W16371" s="505"/>
    </row>
    <row r="16372" spans="19:23" ht="12">
      <c r="S16372" s="505"/>
      <c r="T16372" s="505"/>
      <c r="U16372" s="505"/>
      <c r="V16372" s="505"/>
      <c r="W16372" s="505"/>
    </row>
    <row r="16373" spans="19:23" ht="12">
      <c r="S16373" s="505"/>
      <c r="T16373" s="505"/>
      <c r="U16373" s="505"/>
      <c r="V16373" s="505"/>
      <c r="W16373" s="505"/>
    </row>
    <row r="16374" spans="19:23" ht="12">
      <c r="S16374" s="505"/>
      <c r="T16374" s="505"/>
      <c r="U16374" s="505"/>
      <c r="V16374" s="505"/>
      <c r="W16374" s="505"/>
    </row>
    <row r="16375" spans="19:23" ht="12">
      <c r="S16375" s="505"/>
      <c r="T16375" s="505"/>
      <c r="U16375" s="505"/>
      <c r="V16375" s="505"/>
      <c r="W16375" s="505"/>
    </row>
    <row r="16376" spans="19:23" ht="12">
      <c r="S16376" s="505"/>
      <c r="T16376" s="505"/>
      <c r="U16376" s="505"/>
      <c r="V16376" s="505"/>
      <c r="W16376" s="505"/>
    </row>
    <row r="16377" spans="19:23" ht="12">
      <c r="S16377" s="505"/>
      <c r="T16377" s="505"/>
      <c r="U16377" s="505"/>
      <c r="V16377" s="505"/>
      <c r="W16377" s="505"/>
    </row>
    <row r="16378" spans="19:23" ht="12">
      <c r="S16378" s="505"/>
      <c r="T16378" s="505"/>
      <c r="U16378" s="505"/>
      <c r="V16378" s="505"/>
      <c r="W16378" s="505"/>
    </row>
    <row r="16379" spans="19:23" ht="12">
      <c r="S16379" s="505"/>
      <c r="T16379" s="505"/>
      <c r="U16379" s="505"/>
      <c r="V16379" s="505"/>
      <c r="W16379" s="505"/>
    </row>
    <row r="16380" spans="19:23" ht="12">
      <c r="S16380" s="505"/>
      <c r="T16380" s="505"/>
      <c r="U16380" s="505"/>
      <c r="V16380" s="505"/>
      <c r="W16380" s="505"/>
    </row>
    <row r="16381" spans="19:23" ht="12">
      <c r="S16381" s="505"/>
      <c r="T16381" s="505"/>
      <c r="U16381" s="505"/>
      <c r="V16381" s="505"/>
      <c r="W16381" s="505"/>
    </row>
    <row r="16382" spans="19:23" ht="12">
      <c r="S16382" s="505"/>
      <c r="T16382" s="505"/>
      <c r="U16382" s="505"/>
      <c r="V16382" s="505"/>
      <c r="W16382" s="505"/>
    </row>
    <row r="16383" spans="19:23" ht="12">
      <c r="S16383" s="505"/>
      <c r="T16383" s="505"/>
      <c r="U16383" s="505"/>
      <c r="V16383" s="505"/>
      <c r="W16383" s="505"/>
    </row>
    <row r="16384" spans="19:23" ht="12">
      <c r="S16384" s="505"/>
      <c r="T16384" s="505"/>
      <c r="U16384" s="505"/>
      <c r="V16384" s="505"/>
      <c r="W16384" s="505"/>
    </row>
    <row r="16385" spans="19:23" ht="12">
      <c r="S16385" s="505"/>
      <c r="T16385" s="505"/>
      <c r="U16385" s="505"/>
      <c r="V16385" s="505"/>
      <c r="W16385" s="505"/>
    </row>
    <row r="16386" spans="19:23" ht="12">
      <c r="S16386" s="505"/>
      <c r="T16386" s="505"/>
      <c r="U16386" s="505"/>
      <c r="V16386" s="505"/>
      <c r="W16386" s="505"/>
    </row>
    <row r="16387" spans="19:23" ht="12">
      <c r="S16387" s="505"/>
      <c r="T16387" s="505"/>
      <c r="U16387" s="505"/>
      <c r="V16387" s="505"/>
      <c r="W16387" s="505"/>
    </row>
    <row r="16388" spans="19:23" ht="12">
      <c r="S16388" s="505"/>
      <c r="T16388" s="505"/>
      <c r="U16388" s="505"/>
      <c r="V16388" s="505"/>
      <c r="W16388" s="505"/>
    </row>
    <row r="16389" spans="19:23" ht="12">
      <c r="S16389" s="505"/>
      <c r="T16389" s="505"/>
      <c r="U16389" s="505"/>
      <c r="V16389" s="505"/>
      <c r="W16389" s="505"/>
    </row>
    <row r="16390" spans="19:23" ht="12">
      <c r="S16390" s="505"/>
      <c r="T16390" s="505"/>
      <c r="U16390" s="505"/>
      <c r="V16390" s="505"/>
      <c r="W16390" s="505"/>
    </row>
    <row r="16391" spans="19:23" ht="12">
      <c r="S16391" s="505"/>
      <c r="T16391" s="505"/>
      <c r="U16391" s="505"/>
      <c r="V16391" s="505"/>
      <c r="W16391" s="505"/>
    </row>
    <row r="16392" spans="19:23" ht="12">
      <c r="S16392" s="505"/>
      <c r="T16392" s="505"/>
      <c r="U16392" s="505"/>
      <c r="V16392" s="505"/>
      <c r="W16392" s="505"/>
    </row>
    <row r="16393" spans="19:23" ht="12">
      <c r="S16393" s="505"/>
      <c r="T16393" s="505"/>
      <c r="U16393" s="505"/>
      <c r="V16393" s="505"/>
      <c r="W16393" s="505"/>
    </row>
    <row r="16394" spans="19:23" ht="12">
      <c r="S16394" s="505"/>
      <c r="T16394" s="505"/>
      <c r="U16394" s="505"/>
      <c r="V16394" s="505"/>
      <c r="W16394" s="505"/>
    </row>
    <row r="16395" spans="19:23" ht="12">
      <c r="S16395" s="505"/>
      <c r="T16395" s="505"/>
      <c r="U16395" s="505"/>
      <c r="V16395" s="505"/>
      <c r="W16395" s="505"/>
    </row>
    <row r="16396" spans="19:23" ht="12">
      <c r="S16396" s="505"/>
      <c r="T16396" s="505"/>
      <c r="U16396" s="505"/>
      <c r="V16396" s="505"/>
      <c r="W16396" s="505"/>
    </row>
    <row r="16397" spans="19:23" ht="12">
      <c r="S16397" s="505"/>
      <c r="T16397" s="505"/>
      <c r="U16397" s="505"/>
      <c r="V16397" s="505"/>
      <c r="W16397" s="505"/>
    </row>
    <row r="16398" spans="19:23" ht="12">
      <c r="S16398" s="505"/>
      <c r="T16398" s="505"/>
      <c r="U16398" s="505"/>
      <c r="V16398" s="505"/>
      <c r="W16398" s="505"/>
    </row>
    <row r="16399" spans="19:23" ht="12">
      <c r="S16399" s="505"/>
      <c r="T16399" s="505"/>
      <c r="U16399" s="505"/>
      <c r="V16399" s="505"/>
      <c r="W16399" s="505"/>
    </row>
    <row r="16400" spans="19:23" ht="12">
      <c r="S16400" s="505"/>
      <c r="T16400" s="505"/>
      <c r="U16400" s="505"/>
      <c r="V16400" s="505"/>
      <c r="W16400" s="505"/>
    </row>
    <row r="16401" spans="19:23" ht="12">
      <c r="S16401" s="505"/>
      <c r="T16401" s="505"/>
      <c r="U16401" s="505"/>
      <c r="V16401" s="505"/>
      <c r="W16401" s="505"/>
    </row>
    <row r="16402" spans="19:23" ht="12">
      <c r="S16402" s="505"/>
      <c r="T16402" s="505"/>
      <c r="U16402" s="505"/>
      <c r="V16402" s="505"/>
      <c r="W16402" s="505"/>
    </row>
    <row r="16403" spans="19:23" ht="12">
      <c r="S16403" s="505"/>
      <c r="T16403" s="505"/>
      <c r="U16403" s="505"/>
      <c r="V16403" s="505"/>
      <c r="W16403" s="505"/>
    </row>
    <row r="16404" spans="19:23" ht="12">
      <c r="S16404" s="505"/>
      <c r="T16404" s="505"/>
      <c r="U16404" s="505"/>
      <c r="V16404" s="505"/>
      <c r="W16404" s="505"/>
    </row>
    <row r="16405" spans="19:23" ht="12">
      <c r="S16405" s="505"/>
      <c r="T16405" s="505"/>
      <c r="U16405" s="505"/>
      <c r="V16405" s="505"/>
      <c r="W16405" s="505"/>
    </row>
    <row r="16406" spans="19:23" ht="12">
      <c r="S16406" s="505"/>
      <c r="T16406" s="505"/>
      <c r="U16406" s="505"/>
      <c r="V16406" s="505"/>
      <c r="W16406" s="505"/>
    </row>
    <row r="16407" spans="19:23" ht="12">
      <c r="S16407" s="505"/>
      <c r="T16407" s="505"/>
      <c r="U16407" s="505"/>
      <c r="V16407" s="505"/>
      <c r="W16407" s="505"/>
    </row>
    <row r="16408" spans="19:23" ht="12">
      <c r="S16408" s="505"/>
      <c r="T16408" s="505"/>
      <c r="U16408" s="505"/>
      <c r="V16408" s="505"/>
      <c r="W16408" s="505"/>
    </row>
    <row r="16409" spans="19:23" ht="12">
      <c r="S16409" s="505"/>
      <c r="T16409" s="505"/>
      <c r="U16409" s="505"/>
      <c r="V16409" s="505"/>
      <c r="W16409" s="505"/>
    </row>
    <row r="16410" spans="19:23" ht="12">
      <c r="S16410" s="505"/>
      <c r="T16410" s="505"/>
      <c r="U16410" s="505"/>
      <c r="V16410" s="505"/>
      <c r="W16410" s="505"/>
    </row>
    <row r="16411" spans="19:23" ht="12">
      <c r="S16411" s="505"/>
      <c r="T16411" s="505"/>
      <c r="U16411" s="505"/>
      <c r="V16411" s="505"/>
      <c r="W16411" s="505"/>
    </row>
    <row r="16412" spans="19:23" ht="12">
      <c r="S16412" s="505"/>
      <c r="T16412" s="505"/>
      <c r="U16412" s="505"/>
      <c r="V16412" s="505"/>
      <c r="W16412" s="505"/>
    </row>
    <row r="16413" spans="19:23" ht="12">
      <c r="S16413" s="505"/>
      <c r="T16413" s="505"/>
      <c r="U16413" s="505"/>
      <c r="V16413" s="505"/>
      <c r="W16413" s="505"/>
    </row>
    <row r="16414" spans="19:23" ht="12">
      <c r="S16414" s="505"/>
      <c r="T16414" s="505"/>
      <c r="U16414" s="505"/>
      <c r="V16414" s="505"/>
      <c r="W16414" s="505"/>
    </row>
    <row r="16415" spans="19:23" ht="12">
      <c r="S16415" s="505"/>
      <c r="T16415" s="505"/>
      <c r="U16415" s="505"/>
      <c r="V16415" s="505"/>
      <c r="W16415" s="505"/>
    </row>
    <row r="16416" spans="19:23" ht="12">
      <c r="S16416" s="505"/>
      <c r="T16416" s="505"/>
      <c r="U16416" s="505"/>
      <c r="V16416" s="505"/>
      <c r="W16416" s="505"/>
    </row>
    <row r="16417" spans="19:23" ht="12">
      <c r="S16417" s="505"/>
      <c r="T16417" s="505"/>
      <c r="U16417" s="505"/>
      <c r="V16417" s="505"/>
      <c r="W16417" s="505"/>
    </row>
    <row r="16418" spans="19:23" ht="12">
      <c r="S16418" s="505"/>
      <c r="T16418" s="505"/>
      <c r="U16418" s="505"/>
      <c r="V16418" s="505"/>
      <c r="W16418" s="505"/>
    </row>
    <row r="16419" spans="19:23" ht="12">
      <c r="S16419" s="505"/>
      <c r="T16419" s="505"/>
      <c r="U16419" s="505"/>
      <c r="V16419" s="505"/>
      <c r="W16419" s="505"/>
    </row>
    <row r="16420" spans="19:23" ht="12">
      <c r="S16420" s="505"/>
      <c r="T16420" s="505"/>
      <c r="U16420" s="505"/>
      <c r="V16420" s="505"/>
      <c r="W16420" s="505"/>
    </row>
    <row r="16421" spans="19:23" ht="12">
      <c r="S16421" s="505"/>
      <c r="T16421" s="505"/>
      <c r="U16421" s="505"/>
      <c r="V16421" s="505"/>
      <c r="W16421" s="505"/>
    </row>
    <row r="16422" spans="19:23" ht="12">
      <c r="S16422" s="505"/>
      <c r="T16422" s="505"/>
      <c r="U16422" s="505"/>
      <c r="V16422" s="505"/>
      <c r="W16422" s="505"/>
    </row>
    <row r="16423" spans="19:23" ht="12">
      <c r="S16423" s="505"/>
      <c r="T16423" s="505"/>
      <c r="U16423" s="505"/>
      <c r="V16423" s="505"/>
      <c r="W16423" s="505"/>
    </row>
    <row r="16424" spans="19:23" ht="12">
      <c r="S16424" s="505"/>
      <c r="T16424" s="505"/>
      <c r="U16424" s="505"/>
      <c r="V16424" s="505"/>
      <c r="W16424" s="505"/>
    </row>
    <row r="16425" spans="19:23" ht="12">
      <c r="S16425" s="505"/>
      <c r="T16425" s="505"/>
      <c r="U16425" s="505"/>
      <c r="V16425" s="505"/>
      <c r="W16425" s="505"/>
    </row>
    <row r="16426" spans="19:23" ht="12">
      <c r="S16426" s="505"/>
      <c r="T16426" s="505"/>
      <c r="U16426" s="505"/>
      <c r="V16426" s="505"/>
      <c r="W16426" s="505"/>
    </row>
    <row r="16427" spans="19:23" ht="12">
      <c r="S16427" s="505"/>
      <c r="T16427" s="505"/>
      <c r="U16427" s="505"/>
      <c r="V16427" s="505"/>
      <c r="W16427" s="505"/>
    </row>
    <row r="16428" spans="19:23" ht="12">
      <c r="S16428" s="505"/>
      <c r="T16428" s="505"/>
      <c r="U16428" s="505"/>
      <c r="V16428" s="505"/>
      <c r="W16428" s="505"/>
    </row>
    <row r="16429" spans="19:23" ht="12">
      <c r="S16429" s="505"/>
      <c r="T16429" s="505"/>
      <c r="U16429" s="505"/>
      <c r="V16429" s="505"/>
      <c r="W16429" s="505"/>
    </row>
    <row r="16430" spans="19:23" ht="12">
      <c r="S16430" s="505"/>
      <c r="T16430" s="505"/>
      <c r="U16430" s="505"/>
      <c r="V16430" s="505"/>
      <c r="W16430" s="505"/>
    </row>
    <row r="16431" spans="19:23" ht="12">
      <c r="S16431" s="505"/>
      <c r="T16431" s="505"/>
      <c r="U16431" s="505"/>
      <c r="V16431" s="505"/>
      <c r="W16431" s="505"/>
    </row>
    <row r="16432" spans="19:23" ht="12">
      <c r="S16432" s="505"/>
      <c r="T16432" s="505"/>
      <c r="U16432" s="505"/>
      <c r="V16432" s="505"/>
      <c r="W16432" s="505"/>
    </row>
    <row r="16433" spans="19:23" ht="12">
      <c r="S16433" s="505"/>
      <c r="T16433" s="505"/>
      <c r="U16433" s="505"/>
      <c r="V16433" s="505"/>
      <c r="W16433" s="505"/>
    </row>
    <row r="16434" spans="19:23" ht="12">
      <c r="S16434" s="505"/>
      <c r="T16434" s="505"/>
      <c r="U16434" s="505"/>
      <c r="V16434" s="505"/>
      <c r="W16434" s="505"/>
    </row>
    <row r="16435" spans="19:23" ht="12">
      <c r="S16435" s="505"/>
      <c r="T16435" s="505"/>
      <c r="U16435" s="505"/>
      <c r="V16435" s="505"/>
      <c r="W16435" s="505"/>
    </row>
    <row r="16436" spans="19:23" ht="12">
      <c r="S16436" s="505"/>
      <c r="T16436" s="505"/>
      <c r="U16436" s="505"/>
      <c r="V16436" s="505"/>
      <c r="W16436" s="505"/>
    </row>
    <row r="16437" spans="19:23" ht="12">
      <c r="S16437" s="505"/>
      <c r="T16437" s="505"/>
      <c r="U16437" s="505"/>
      <c r="V16437" s="505"/>
      <c r="W16437" s="505"/>
    </row>
    <row r="16438" spans="19:23" ht="12">
      <c r="S16438" s="505"/>
      <c r="T16438" s="505"/>
      <c r="U16438" s="505"/>
      <c r="V16438" s="505"/>
      <c r="W16438" s="505"/>
    </row>
    <row r="16439" spans="19:23" ht="12">
      <c r="S16439" s="505"/>
      <c r="T16439" s="505"/>
      <c r="U16439" s="505"/>
      <c r="V16439" s="505"/>
      <c r="W16439" s="505"/>
    </row>
    <row r="16440" spans="19:23" ht="12">
      <c r="S16440" s="505"/>
      <c r="T16440" s="505"/>
      <c r="U16440" s="505"/>
      <c r="V16440" s="505"/>
      <c r="W16440" s="505"/>
    </row>
    <row r="16441" spans="19:23" ht="12">
      <c r="S16441" s="505"/>
      <c r="T16441" s="505"/>
      <c r="U16441" s="505"/>
      <c r="V16441" s="505"/>
      <c r="W16441" s="505"/>
    </row>
    <row r="16442" spans="19:23" ht="12">
      <c r="S16442" s="505"/>
      <c r="T16442" s="505"/>
      <c r="U16442" s="505"/>
      <c r="V16442" s="505"/>
      <c r="W16442" s="505"/>
    </row>
    <row r="16443" spans="19:23" ht="12">
      <c r="S16443" s="505"/>
      <c r="T16443" s="505"/>
      <c r="U16443" s="505"/>
      <c r="V16443" s="505"/>
      <c r="W16443" s="505"/>
    </row>
    <row r="16444" spans="19:23" ht="12">
      <c r="S16444" s="505"/>
      <c r="T16444" s="505"/>
      <c r="U16444" s="505"/>
      <c r="V16444" s="505"/>
      <c r="W16444" s="505"/>
    </row>
    <row r="16445" spans="19:23" ht="12">
      <c r="S16445" s="505"/>
      <c r="T16445" s="505"/>
      <c r="U16445" s="505"/>
      <c r="V16445" s="505"/>
      <c r="W16445" s="505"/>
    </row>
    <row r="16446" spans="19:23" ht="12">
      <c r="S16446" s="505"/>
      <c r="T16446" s="505"/>
      <c r="U16446" s="505"/>
      <c r="V16446" s="505"/>
      <c r="W16446" s="505"/>
    </row>
    <row r="16447" spans="19:23" ht="12">
      <c r="S16447" s="505"/>
      <c r="T16447" s="505"/>
      <c r="U16447" s="505"/>
      <c r="V16447" s="505"/>
      <c r="W16447" s="505"/>
    </row>
    <row r="16448" spans="19:23" ht="12">
      <c r="S16448" s="505"/>
      <c r="T16448" s="505"/>
      <c r="U16448" s="505"/>
      <c r="V16448" s="505"/>
      <c r="W16448" s="505"/>
    </row>
    <row r="16449" spans="19:23" ht="12">
      <c r="S16449" s="505"/>
      <c r="T16449" s="505"/>
      <c r="U16449" s="505"/>
      <c r="V16449" s="505"/>
      <c r="W16449" s="505"/>
    </row>
    <row r="16450" spans="19:23" ht="12">
      <c r="S16450" s="505"/>
      <c r="T16450" s="505"/>
      <c r="U16450" s="505"/>
      <c r="V16450" s="505"/>
      <c r="W16450" s="505"/>
    </row>
    <row r="16451" spans="19:23" ht="12">
      <c r="S16451" s="505"/>
      <c r="T16451" s="505"/>
      <c r="U16451" s="505"/>
      <c r="V16451" s="505"/>
      <c r="W16451" s="505"/>
    </row>
    <row r="16452" spans="19:23" ht="12">
      <c r="S16452" s="505"/>
      <c r="T16452" s="505"/>
      <c r="U16452" s="505"/>
      <c r="V16452" s="505"/>
      <c r="W16452" s="505"/>
    </row>
    <row r="16453" spans="19:23" ht="12">
      <c r="S16453" s="505"/>
      <c r="T16453" s="505"/>
      <c r="U16453" s="505"/>
      <c r="V16453" s="505"/>
      <c r="W16453" s="505"/>
    </row>
    <row r="16454" spans="19:23" ht="12">
      <c r="S16454" s="505"/>
      <c r="T16454" s="505"/>
      <c r="U16454" s="505"/>
      <c r="V16454" s="505"/>
      <c r="W16454" s="505"/>
    </row>
    <row r="16455" spans="19:23" ht="12">
      <c r="S16455" s="505"/>
      <c r="T16455" s="505"/>
      <c r="U16455" s="505"/>
      <c r="V16455" s="505"/>
      <c r="W16455" s="505"/>
    </row>
    <row r="16456" spans="19:23" ht="12">
      <c r="S16456" s="505"/>
      <c r="T16456" s="505"/>
      <c r="U16456" s="505"/>
      <c r="V16456" s="505"/>
      <c r="W16456" s="505"/>
    </row>
    <row r="16457" spans="19:23" ht="12">
      <c r="S16457" s="505"/>
      <c r="T16457" s="505"/>
      <c r="U16457" s="505"/>
      <c r="V16457" s="505"/>
      <c r="W16457" s="505"/>
    </row>
    <row r="16458" spans="19:23" ht="12">
      <c r="S16458" s="505"/>
      <c r="T16458" s="505"/>
      <c r="U16458" s="505"/>
      <c r="V16458" s="505"/>
      <c r="W16458" s="505"/>
    </row>
    <row r="16459" spans="19:23" ht="12">
      <c r="S16459" s="505"/>
      <c r="T16459" s="505"/>
      <c r="U16459" s="505"/>
      <c r="V16459" s="505"/>
      <c r="W16459" s="505"/>
    </row>
    <row r="16460" spans="19:23" ht="12">
      <c r="S16460" s="505"/>
      <c r="T16460" s="505"/>
      <c r="U16460" s="505"/>
      <c r="V16460" s="505"/>
      <c r="W16460" s="505"/>
    </row>
    <row r="16461" spans="19:23" ht="12">
      <c r="S16461" s="505"/>
      <c r="T16461" s="505"/>
      <c r="U16461" s="505"/>
      <c r="V16461" s="505"/>
      <c r="W16461" s="505"/>
    </row>
    <row r="16462" spans="19:23" ht="12">
      <c r="S16462" s="505"/>
      <c r="T16462" s="505"/>
      <c r="U16462" s="505"/>
      <c r="V16462" s="505"/>
      <c r="W16462" s="505"/>
    </row>
    <row r="16463" spans="19:23" ht="12">
      <c r="S16463" s="505"/>
      <c r="T16463" s="505"/>
      <c r="U16463" s="505"/>
      <c r="V16463" s="505"/>
      <c r="W16463" s="505"/>
    </row>
    <row r="16464" spans="19:23" ht="12">
      <c r="S16464" s="505"/>
      <c r="T16464" s="505"/>
      <c r="U16464" s="505"/>
      <c r="V16464" s="505"/>
      <c r="W16464" s="505"/>
    </row>
    <row r="16465" spans="19:23" ht="12">
      <c r="S16465" s="505"/>
      <c r="T16465" s="505"/>
      <c r="U16465" s="505"/>
      <c r="V16465" s="505"/>
      <c r="W16465" s="505"/>
    </row>
    <row r="16466" spans="19:23" ht="12">
      <c r="S16466" s="505"/>
      <c r="T16466" s="505"/>
      <c r="U16466" s="505"/>
      <c r="V16466" s="505"/>
      <c r="W16466" s="505"/>
    </row>
    <row r="16467" spans="19:23" ht="12">
      <c r="S16467" s="505"/>
      <c r="T16467" s="505"/>
      <c r="U16467" s="505"/>
      <c r="V16467" s="505"/>
      <c r="W16467" s="505"/>
    </row>
    <row r="16468" spans="19:23" ht="12">
      <c r="S16468" s="505"/>
      <c r="T16468" s="505"/>
      <c r="U16468" s="505"/>
      <c r="V16468" s="505"/>
      <c r="W16468" s="505"/>
    </row>
    <row r="16469" spans="19:23" ht="12">
      <c r="S16469" s="505"/>
      <c r="T16469" s="505"/>
      <c r="U16469" s="505"/>
      <c r="V16469" s="505"/>
      <c r="W16469" s="505"/>
    </row>
    <row r="16470" spans="19:23" ht="12">
      <c r="S16470" s="505"/>
      <c r="T16470" s="505"/>
      <c r="U16470" s="505"/>
      <c r="V16470" s="505"/>
      <c r="W16470" s="505"/>
    </row>
    <row r="16471" spans="19:23" ht="12">
      <c r="S16471" s="505"/>
      <c r="T16471" s="505"/>
      <c r="U16471" s="505"/>
      <c r="V16471" s="505"/>
      <c r="W16471" s="505"/>
    </row>
    <row r="16472" spans="19:23" ht="12">
      <c r="S16472" s="505"/>
      <c r="T16472" s="505"/>
      <c r="U16472" s="505"/>
      <c r="V16472" s="505"/>
      <c r="W16472" s="505"/>
    </row>
    <row r="16473" spans="19:23" ht="12">
      <c r="S16473" s="505"/>
      <c r="T16473" s="505"/>
      <c r="U16473" s="505"/>
      <c r="V16473" s="505"/>
      <c r="W16473" s="505"/>
    </row>
    <row r="16474" spans="19:23" ht="12">
      <c r="S16474" s="505"/>
      <c r="T16474" s="505"/>
      <c r="U16474" s="505"/>
      <c r="V16474" s="505"/>
      <c r="W16474" s="505"/>
    </row>
    <row r="16475" spans="19:23" ht="12">
      <c r="S16475" s="505"/>
      <c r="T16475" s="505"/>
      <c r="U16475" s="505"/>
      <c r="V16475" s="505"/>
      <c r="W16475" s="505"/>
    </row>
    <row r="16476" spans="19:23" ht="12">
      <c r="S16476" s="505"/>
      <c r="T16476" s="505"/>
      <c r="U16476" s="505"/>
      <c r="V16476" s="505"/>
      <c r="W16476" s="505"/>
    </row>
    <row r="16477" spans="19:23" ht="12">
      <c r="S16477" s="505"/>
      <c r="T16477" s="505"/>
      <c r="U16477" s="505"/>
      <c r="V16477" s="505"/>
      <c r="W16477" s="505"/>
    </row>
    <row r="16478" spans="19:23" ht="12">
      <c r="S16478" s="505"/>
      <c r="T16478" s="505"/>
      <c r="U16478" s="505"/>
      <c r="V16478" s="505"/>
      <c r="W16478" s="505"/>
    </row>
    <row r="16479" spans="19:23" ht="12">
      <c r="S16479" s="505"/>
      <c r="T16479" s="505"/>
      <c r="U16479" s="505"/>
      <c r="V16479" s="505"/>
      <c r="W16479" s="505"/>
    </row>
    <row r="16480" spans="19:23" ht="12">
      <c r="S16480" s="505"/>
      <c r="T16480" s="505"/>
      <c r="U16480" s="505"/>
      <c r="V16480" s="505"/>
      <c r="W16480" s="505"/>
    </row>
    <row r="16481" spans="19:23" ht="12">
      <c r="S16481" s="505"/>
      <c r="T16481" s="505"/>
      <c r="U16481" s="505"/>
      <c r="V16481" s="505"/>
      <c r="W16481" s="505"/>
    </row>
    <row r="16482" spans="19:23" ht="12">
      <c r="S16482" s="505"/>
      <c r="T16482" s="505"/>
      <c r="U16482" s="505"/>
      <c r="V16482" s="505"/>
      <c r="W16482" s="505"/>
    </row>
    <row r="16483" spans="19:23" ht="12">
      <c r="S16483" s="505"/>
      <c r="T16483" s="505"/>
      <c r="U16483" s="505"/>
      <c r="V16483" s="505"/>
      <c r="W16483" s="505"/>
    </row>
    <row r="16484" spans="19:23" ht="12">
      <c r="S16484" s="505"/>
      <c r="T16484" s="505"/>
      <c r="U16484" s="505"/>
      <c r="V16484" s="505"/>
      <c r="W16484" s="505"/>
    </row>
    <row r="16485" spans="19:23" ht="12">
      <c r="S16485" s="505"/>
      <c r="T16485" s="505"/>
      <c r="U16485" s="505"/>
      <c r="V16485" s="505"/>
      <c r="W16485" s="505"/>
    </row>
    <row r="16486" spans="19:23" ht="12">
      <c r="S16486" s="505"/>
      <c r="T16486" s="505"/>
      <c r="U16486" s="505"/>
      <c r="V16486" s="505"/>
      <c r="W16486" s="505"/>
    </row>
    <row r="16487" spans="19:23" ht="12">
      <c r="S16487" s="505"/>
      <c r="T16487" s="505"/>
      <c r="U16487" s="505"/>
      <c r="V16487" s="505"/>
      <c r="W16487" s="505"/>
    </row>
    <row r="16488" spans="19:23" ht="12">
      <c r="S16488" s="505"/>
      <c r="T16488" s="505"/>
      <c r="U16488" s="505"/>
      <c r="V16488" s="505"/>
      <c r="W16488" s="505"/>
    </row>
    <row r="16489" spans="19:23" ht="12">
      <c r="S16489" s="505"/>
      <c r="T16489" s="505"/>
      <c r="U16489" s="505"/>
      <c r="V16489" s="505"/>
      <c r="W16489" s="505"/>
    </row>
    <row r="16490" spans="19:23" ht="12">
      <c r="S16490" s="505"/>
      <c r="T16490" s="505"/>
      <c r="U16490" s="505"/>
      <c r="V16490" s="505"/>
      <c r="W16490" s="505"/>
    </row>
    <row r="16491" spans="19:23" ht="12">
      <c r="S16491" s="505"/>
      <c r="T16491" s="505"/>
      <c r="U16491" s="505"/>
      <c r="V16491" s="505"/>
      <c r="W16491" s="505"/>
    </row>
    <row r="16492" spans="19:23" ht="12">
      <c r="S16492" s="505"/>
      <c r="T16492" s="505"/>
      <c r="U16492" s="505"/>
      <c r="V16492" s="505"/>
      <c r="W16492" s="505"/>
    </row>
    <row r="16493" spans="19:23" ht="12">
      <c r="S16493" s="505"/>
      <c r="T16493" s="505"/>
      <c r="U16493" s="505"/>
      <c r="V16493" s="505"/>
      <c r="W16493" s="505"/>
    </row>
    <row r="16494" spans="19:23" ht="12">
      <c r="S16494" s="505"/>
      <c r="T16494" s="505"/>
      <c r="U16494" s="505"/>
      <c r="V16494" s="505"/>
      <c r="W16494" s="505"/>
    </row>
    <row r="16495" spans="19:23" ht="12">
      <c r="S16495" s="505"/>
      <c r="T16495" s="505"/>
      <c r="U16495" s="505"/>
      <c r="V16495" s="505"/>
      <c r="W16495" s="505"/>
    </row>
    <row r="16496" spans="19:23" ht="12">
      <c r="S16496" s="505"/>
      <c r="T16496" s="505"/>
      <c r="U16496" s="505"/>
      <c r="V16496" s="505"/>
      <c r="W16496" s="505"/>
    </row>
    <row r="16497" spans="19:23" ht="12">
      <c r="S16497" s="505"/>
      <c r="T16497" s="505"/>
      <c r="U16497" s="505"/>
      <c r="V16497" s="505"/>
      <c r="W16497" s="505"/>
    </row>
    <row r="16498" spans="19:23" ht="12">
      <c r="S16498" s="505"/>
      <c r="T16498" s="505"/>
      <c r="U16498" s="505"/>
      <c r="V16498" s="505"/>
      <c r="W16498" s="505"/>
    </row>
    <row r="16499" spans="19:23" ht="12">
      <c r="S16499" s="505"/>
      <c r="T16499" s="505"/>
      <c r="U16499" s="505"/>
      <c r="V16499" s="505"/>
      <c r="W16499" s="505"/>
    </row>
    <row r="16500" spans="19:23" ht="12">
      <c r="S16500" s="505"/>
      <c r="T16500" s="505"/>
      <c r="U16500" s="505"/>
      <c r="V16500" s="505"/>
      <c r="W16500" s="505"/>
    </row>
    <row r="16501" spans="19:23" ht="12">
      <c r="S16501" s="505"/>
      <c r="T16501" s="505"/>
      <c r="U16501" s="505"/>
      <c r="V16501" s="505"/>
      <c r="W16501" s="505"/>
    </row>
    <row r="16502" spans="19:23" ht="12">
      <c r="S16502" s="505"/>
      <c r="T16502" s="505"/>
      <c r="U16502" s="505"/>
      <c r="V16502" s="505"/>
      <c r="W16502" s="505"/>
    </row>
    <row r="16503" spans="19:23" ht="12">
      <c r="S16503" s="505"/>
      <c r="T16503" s="505"/>
      <c r="U16503" s="505"/>
      <c r="V16503" s="505"/>
      <c r="W16503" s="505"/>
    </row>
    <row r="16504" spans="19:23" ht="12">
      <c r="S16504" s="505"/>
      <c r="T16504" s="505"/>
      <c r="U16504" s="505"/>
      <c r="V16504" s="505"/>
      <c r="W16504" s="505"/>
    </row>
    <row r="16505" spans="19:23" ht="12">
      <c r="S16505" s="505"/>
      <c r="T16505" s="505"/>
      <c r="U16505" s="505"/>
      <c r="V16505" s="505"/>
      <c r="W16505" s="505"/>
    </row>
    <row r="16506" spans="19:23" ht="12">
      <c r="S16506" s="505"/>
      <c r="T16506" s="505"/>
      <c r="U16506" s="505"/>
      <c r="V16506" s="505"/>
      <c r="W16506" s="505"/>
    </row>
    <row r="16507" spans="19:23" ht="12">
      <c r="S16507" s="505"/>
      <c r="T16507" s="505"/>
      <c r="U16507" s="505"/>
      <c r="V16507" s="505"/>
      <c r="W16507" s="505"/>
    </row>
    <row r="16508" spans="19:23" ht="12">
      <c r="S16508" s="505"/>
      <c r="T16508" s="505"/>
      <c r="U16508" s="505"/>
      <c r="V16508" s="505"/>
      <c r="W16508" s="505"/>
    </row>
    <row r="16509" spans="19:23" ht="12">
      <c r="S16509" s="505"/>
      <c r="T16509" s="505"/>
      <c r="U16509" s="505"/>
      <c r="V16509" s="505"/>
      <c r="W16509" s="505"/>
    </row>
    <row r="16510" spans="19:23" ht="12">
      <c r="S16510" s="505"/>
      <c r="T16510" s="505"/>
      <c r="U16510" s="505"/>
      <c r="V16510" s="505"/>
      <c r="W16510" s="505"/>
    </row>
    <row r="16511" spans="19:23" ht="12">
      <c r="S16511" s="505"/>
      <c r="T16511" s="505"/>
      <c r="U16511" s="505"/>
      <c r="V16511" s="505"/>
      <c r="W16511" s="505"/>
    </row>
    <row r="16512" spans="19:23" ht="12">
      <c r="S16512" s="505"/>
      <c r="T16512" s="505"/>
      <c r="U16512" s="505"/>
      <c r="V16512" s="505"/>
      <c r="W16512" s="505"/>
    </row>
    <row r="16513" spans="19:23" ht="12">
      <c r="S16513" s="505"/>
      <c r="T16513" s="505"/>
      <c r="U16513" s="505"/>
      <c r="V16513" s="505"/>
      <c r="W16513" s="505"/>
    </row>
    <row r="16514" spans="19:23" ht="12">
      <c r="S16514" s="505"/>
      <c r="T16514" s="505"/>
      <c r="U16514" s="505"/>
      <c r="V16514" s="505"/>
      <c r="W16514" s="505"/>
    </row>
    <row r="16515" spans="19:23" ht="12">
      <c r="S16515" s="505"/>
      <c r="T16515" s="505"/>
      <c r="U16515" s="505"/>
      <c r="V16515" s="505"/>
      <c r="W16515" s="505"/>
    </row>
    <row r="16516" spans="19:23" ht="12">
      <c r="S16516" s="505"/>
      <c r="T16516" s="505"/>
      <c r="U16516" s="505"/>
      <c r="V16516" s="505"/>
      <c r="W16516" s="505"/>
    </row>
    <row r="16517" spans="19:23" ht="12">
      <c r="S16517" s="505"/>
      <c r="T16517" s="505"/>
      <c r="U16517" s="505"/>
      <c r="V16517" s="505"/>
      <c r="W16517" s="505"/>
    </row>
    <row r="16518" spans="19:23" ht="12">
      <c r="S16518" s="505"/>
      <c r="T16518" s="505"/>
      <c r="U16518" s="505"/>
      <c r="V16518" s="505"/>
      <c r="W16518" s="505"/>
    </row>
    <row r="16519" spans="19:23" ht="12">
      <c r="S16519" s="505"/>
      <c r="T16519" s="505"/>
      <c r="U16519" s="505"/>
      <c r="V16519" s="505"/>
      <c r="W16519" s="505"/>
    </row>
    <row r="16520" spans="19:23" ht="12">
      <c r="S16520" s="505"/>
      <c r="T16520" s="505"/>
      <c r="U16520" s="505"/>
      <c r="V16520" s="505"/>
      <c r="W16520" s="505"/>
    </row>
    <row r="16521" spans="19:23" ht="12">
      <c r="S16521" s="505"/>
      <c r="T16521" s="505"/>
      <c r="U16521" s="505"/>
      <c r="V16521" s="505"/>
      <c r="W16521" s="505"/>
    </row>
    <row r="16522" spans="19:23" ht="12">
      <c r="S16522" s="505"/>
      <c r="T16522" s="505"/>
      <c r="U16522" s="505"/>
      <c r="V16522" s="505"/>
      <c r="W16522" s="505"/>
    </row>
    <row r="16523" spans="19:23" ht="12">
      <c r="S16523" s="505"/>
      <c r="T16523" s="505"/>
      <c r="U16523" s="505"/>
      <c r="V16523" s="505"/>
      <c r="W16523" s="505"/>
    </row>
    <row r="16524" spans="19:23" ht="12">
      <c r="S16524" s="505"/>
      <c r="T16524" s="505"/>
      <c r="U16524" s="505"/>
      <c r="V16524" s="505"/>
      <c r="W16524" s="505"/>
    </row>
    <row r="16525" spans="19:23" ht="12">
      <c r="S16525" s="505"/>
      <c r="T16525" s="505"/>
      <c r="U16525" s="505"/>
      <c r="V16525" s="505"/>
      <c r="W16525" s="505"/>
    </row>
    <row r="16526" spans="19:23" ht="12">
      <c r="S16526" s="505"/>
      <c r="T16526" s="505"/>
      <c r="U16526" s="505"/>
      <c r="V16526" s="505"/>
      <c r="W16526" s="505"/>
    </row>
    <row r="16527" spans="19:23" ht="12">
      <c r="S16527" s="505"/>
      <c r="T16527" s="505"/>
      <c r="U16527" s="505"/>
      <c r="V16527" s="505"/>
      <c r="W16527" s="505"/>
    </row>
    <row r="16528" spans="19:23" ht="12">
      <c r="S16528" s="505"/>
      <c r="T16528" s="505"/>
      <c r="U16528" s="505"/>
      <c r="V16528" s="505"/>
      <c r="W16528" s="505"/>
    </row>
    <row r="16529" spans="19:23" ht="12">
      <c r="S16529" s="505"/>
      <c r="T16529" s="505"/>
      <c r="U16529" s="505"/>
      <c r="V16529" s="505"/>
      <c r="W16529" s="505"/>
    </row>
    <row r="16530" spans="19:23" ht="12">
      <c r="S16530" s="505"/>
      <c r="T16530" s="505"/>
      <c r="U16530" s="505"/>
      <c r="V16530" s="505"/>
      <c r="W16530" s="505"/>
    </row>
    <row r="16531" spans="19:23" ht="12">
      <c r="S16531" s="505"/>
      <c r="T16531" s="505"/>
      <c r="U16531" s="505"/>
      <c r="V16531" s="505"/>
      <c r="W16531" s="505"/>
    </row>
    <row r="16532" spans="19:23" ht="12">
      <c r="S16532" s="505"/>
      <c r="T16532" s="505"/>
      <c r="U16532" s="505"/>
      <c r="V16532" s="505"/>
      <c r="W16532" s="505"/>
    </row>
    <row r="16533" spans="19:23" ht="12">
      <c r="S16533" s="505"/>
      <c r="T16533" s="505"/>
      <c r="U16533" s="505"/>
      <c r="V16533" s="505"/>
      <c r="W16533" s="505"/>
    </row>
    <row r="16534" spans="19:23" ht="12">
      <c r="S16534" s="505"/>
      <c r="T16534" s="505"/>
      <c r="U16534" s="505"/>
      <c r="V16534" s="505"/>
      <c r="W16534" s="505"/>
    </row>
    <row r="16535" spans="19:23" ht="12">
      <c r="S16535" s="505"/>
      <c r="T16535" s="505"/>
      <c r="U16535" s="505"/>
      <c r="V16535" s="505"/>
      <c r="W16535" s="505"/>
    </row>
    <row r="16536" spans="19:23" ht="12">
      <c r="S16536" s="505"/>
      <c r="T16536" s="505"/>
      <c r="U16536" s="505"/>
      <c r="V16536" s="505"/>
      <c r="W16536" s="505"/>
    </row>
    <row r="16537" spans="19:23" ht="12">
      <c r="S16537" s="505"/>
      <c r="T16537" s="505"/>
      <c r="U16537" s="505"/>
      <c r="V16537" s="505"/>
      <c r="W16537" s="505"/>
    </row>
    <row r="16538" spans="19:23" ht="12">
      <c r="S16538" s="505"/>
      <c r="T16538" s="505"/>
      <c r="U16538" s="505"/>
      <c r="V16538" s="505"/>
      <c r="W16538" s="505"/>
    </row>
    <row r="16539" spans="19:23" ht="12">
      <c r="S16539" s="505"/>
      <c r="T16539" s="505"/>
      <c r="U16539" s="505"/>
      <c r="V16539" s="505"/>
      <c r="W16539" s="505"/>
    </row>
    <row r="16540" spans="19:23" ht="12">
      <c r="S16540" s="505"/>
      <c r="T16540" s="505"/>
      <c r="U16540" s="505"/>
      <c r="V16540" s="505"/>
      <c r="W16540" s="505"/>
    </row>
    <row r="16541" spans="19:23" ht="12">
      <c r="S16541" s="505"/>
      <c r="T16541" s="505"/>
      <c r="U16541" s="505"/>
      <c r="V16541" s="505"/>
      <c r="W16541" s="505"/>
    </row>
    <row r="16542" spans="19:23" ht="12">
      <c r="S16542" s="505"/>
      <c r="T16542" s="505"/>
      <c r="U16542" s="505"/>
      <c r="V16542" s="505"/>
      <c r="W16542" s="505"/>
    </row>
    <row r="16543" spans="19:23" ht="12">
      <c r="S16543" s="505"/>
      <c r="T16543" s="505"/>
      <c r="U16543" s="505"/>
      <c r="V16543" s="505"/>
      <c r="W16543" s="505"/>
    </row>
    <row r="16544" spans="19:23" ht="12">
      <c r="S16544" s="505"/>
      <c r="T16544" s="505"/>
      <c r="U16544" s="505"/>
      <c r="V16544" s="505"/>
      <c r="W16544" s="505"/>
    </row>
    <row r="16545" spans="19:23" ht="12">
      <c r="S16545" s="505"/>
      <c r="T16545" s="505"/>
      <c r="U16545" s="505"/>
      <c r="V16545" s="505"/>
      <c r="W16545" s="505"/>
    </row>
    <row r="16546" spans="19:23" ht="12">
      <c r="S16546" s="505"/>
      <c r="T16546" s="505"/>
      <c r="U16546" s="505"/>
      <c r="V16546" s="505"/>
      <c r="W16546" s="505"/>
    </row>
    <row r="16547" spans="19:23" ht="12">
      <c r="S16547" s="505"/>
      <c r="T16547" s="505"/>
      <c r="U16547" s="505"/>
      <c r="V16547" s="505"/>
      <c r="W16547" s="505"/>
    </row>
    <row r="16548" spans="19:23" ht="12">
      <c r="S16548" s="505"/>
      <c r="T16548" s="505"/>
      <c r="U16548" s="505"/>
      <c r="V16548" s="505"/>
      <c r="W16548" s="505"/>
    </row>
    <row r="16549" spans="19:23" ht="12">
      <c r="S16549" s="505"/>
      <c r="T16549" s="505"/>
      <c r="U16549" s="505"/>
      <c r="V16549" s="505"/>
      <c r="W16549" s="505"/>
    </row>
    <row r="16550" spans="19:23" ht="12">
      <c r="S16550" s="505"/>
      <c r="T16550" s="505"/>
      <c r="U16550" s="505"/>
      <c r="V16550" s="505"/>
      <c r="W16550" s="505"/>
    </row>
    <row r="16551" spans="19:23" ht="12">
      <c r="S16551" s="505"/>
      <c r="T16551" s="505"/>
      <c r="U16551" s="505"/>
      <c r="V16551" s="505"/>
      <c r="W16551" s="505"/>
    </row>
    <row r="16552" spans="19:23" ht="12">
      <c r="S16552" s="505"/>
      <c r="T16552" s="505"/>
      <c r="U16552" s="505"/>
      <c r="V16552" s="505"/>
      <c r="W16552" s="505"/>
    </row>
    <row r="16553" spans="19:23" ht="12">
      <c r="S16553" s="505"/>
      <c r="T16553" s="505"/>
      <c r="U16553" s="505"/>
      <c r="V16553" s="505"/>
      <c r="W16553" s="505"/>
    </row>
    <row r="16554" spans="19:23" ht="12">
      <c r="S16554" s="505"/>
      <c r="T16554" s="505"/>
      <c r="U16554" s="505"/>
      <c r="V16554" s="505"/>
      <c r="W16554" s="505"/>
    </row>
    <row r="16555" spans="19:23" ht="12">
      <c r="S16555" s="505"/>
      <c r="T16555" s="505"/>
      <c r="U16555" s="505"/>
      <c r="V16555" s="505"/>
      <c r="W16555" s="505"/>
    </row>
    <row r="16556" spans="19:23" ht="12">
      <c r="S16556" s="505"/>
      <c r="T16556" s="505"/>
      <c r="U16556" s="505"/>
      <c r="V16556" s="505"/>
      <c r="W16556" s="505"/>
    </row>
    <row r="16557" spans="19:23" ht="12">
      <c r="S16557" s="505"/>
      <c r="T16557" s="505"/>
      <c r="U16557" s="505"/>
      <c r="V16557" s="505"/>
      <c r="W16557" s="505"/>
    </row>
    <row r="16558" spans="19:23" ht="12">
      <c r="S16558" s="505"/>
      <c r="T16558" s="505"/>
      <c r="U16558" s="505"/>
      <c r="V16558" s="505"/>
      <c r="W16558" s="505"/>
    </row>
    <row r="16559" spans="19:23" ht="12">
      <c r="S16559" s="505"/>
      <c r="T16559" s="505"/>
      <c r="U16559" s="505"/>
      <c r="V16559" s="505"/>
      <c r="W16559" s="505"/>
    </row>
    <row r="16560" spans="19:23" ht="12">
      <c r="S16560" s="505"/>
      <c r="T16560" s="505"/>
      <c r="U16560" s="505"/>
      <c r="V16560" s="505"/>
      <c r="W16560" s="505"/>
    </row>
    <row r="16561" spans="19:23" ht="12">
      <c r="S16561" s="505"/>
      <c r="T16561" s="505"/>
      <c r="U16561" s="505"/>
      <c r="V16561" s="505"/>
      <c r="W16561" s="505"/>
    </row>
    <row r="16562" spans="19:23" ht="12">
      <c r="S16562" s="505"/>
      <c r="T16562" s="505"/>
      <c r="U16562" s="505"/>
      <c r="V16562" s="505"/>
      <c r="W16562" s="505"/>
    </row>
    <row r="16563" spans="19:23" ht="12">
      <c r="S16563" s="505"/>
      <c r="T16563" s="505"/>
      <c r="U16563" s="505"/>
      <c r="V16563" s="505"/>
      <c r="W16563" s="505"/>
    </row>
    <row r="16564" spans="19:23" ht="12">
      <c r="S16564" s="505"/>
      <c r="T16564" s="505"/>
      <c r="U16564" s="505"/>
      <c r="V16564" s="505"/>
      <c r="W16564" s="505"/>
    </row>
    <row r="16565" spans="19:23" ht="12">
      <c r="S16565" s="505"/>
      <c r="T16565" s="505"/>
      <c r="U16565" s="505"/>
      <c r="V16565" s="505"/>
      <c r="W16565" s="505"/>
    </row>
    <row r="16566" spans="19:23" ht="12">
      <c r="S16566" s="505"/>
      <c r="T16566" s="505"/>
      <c r="U16566" s="505"/>
      <c r="V16566" s="505"/>
      <c r="W16566" s="505"/>
    </row>
    <row r="16567" spans="19:23" ht="12">
      <c r="S16567" s="505"/>
      <c r="T16567" s="505"/>
      <c r="U16567" s="505"/>
      <c r="V16567" s="505"/>
      <c r="W16567" s="505"/>
    </row>
    <row r="16568" spans="19:23" ht="12">
      <c r="S16568" s="505"/>
      <c r="T16568" s="505"/>
      <c r="U16568" s="505"/>
      <c r="V16568" s="505"/>
      <c r="W16568" s="505"/>
    </row>
    <row r="16569" spans="19:23" ht="12">
      <c r="S16569" s="505"/>
      <c r="T16569" s="505"/>
      <c r="U16569" s="505"/>
      <c r="V16569" s="505"/>
      <c r="W16569" s="505"/>
    </row>
    <row r="16570" spans="19:23" ht="12">
      <c r="S16570" s="505"/>
      <c r="T16570" s="505"/>
      <c r="U16570" s="505"/>
      <c r="V16570" s="505"/>
      <c r="W16570" s="505"/>
    </row>
    <row r="16571" spans="19:23" ht="12">
      <c r="S16571" s="505"/>
      <c r="T16571" s="505"/>
      <c r="U16571" s="505"/>
      <c r="V16571" s="505"/>
      <c r="W16571" s="505"/>
    </row>
    <row r="16572" spans="19:23" ht="12">
      <c r="S16572" s="505"/>
      <c r="T16572" s="505"/>
      <c r="U16572" s="505"/>
      <c r="V16572" s="505"/>
      <c r="W16572" s="505"/>
    </row>
    <row r="16573" spans="19:23" ht="12">
      <c r="S16573" s="505"/>
      <c r="T16573" s="505"/>
      <c r="U16573" s="505"/>
      <c r="V16573" s="505"/>
      <c r="W16573" s="505"/>
    </row>
    <row r="16574" spans="19:23" ht="12">
      <c r="S16574" s="505"/>
      <c r="T16574" s="505"/>
      <c r="U16574" s="505"/>
      <c r="V16574" s="505"/>
      <c r="W16574" s="505"/>
    </row>
    <row r="16575" spans="19:23" ht="12">
      <c r="S16575" s="505"/>
      <c r="T16575" s="505"/>
      <c r="U16575" s="505"/>
      <c r="V16575" s="505"/>
      <c r="W16575" s="505"/>
    </row>
    <row r="16576" spans="19:23" ht="12">
      <c r="S16576" s="505"/>
      <c r="T16576" s="505"/>
      <c r="U16576" s="505"/>
      <c r="V16576" s="505"/>
      <c r="W16576" s="505"/>
    </row>
    <row r="16577" spans="19:23" ht="12">
      <c r="S16577" s="505"/>
      <c r="T16577" s="505"/>
      <c r="U16577" s="505"/>
      <c r="V16577" s="505"/>
      <c r="W16577" s="505"/>
    </row>
    <row r="16578" spans="19:23" ht="12">
      <c r="S16578" s="505"/>
      <c r="T16578" s="505"/>
      <c r="U16578" s="505"/>
      <c r="V16578" s="505"/>
      <c r="W16578" s="505"/>
    </row>
    <row r="16579" spans="19:23" ht="12">
      <c r="S16579" s="505"/>
      <c r="T16579" s="505"/>
      <c r="U16579" s="505"/>
      <c r="V16579" s="505"/>
      <c r="W16579" s="505"/>
    </row>
    <row r="16580" spans="19:23" ht="12">
      <c r="S16580" s="505"/>
      <c r="T16580" s="505"/>
      <c r="U16580" s="505"/>
      <c r="V16580" s="505"/>
      <c r="W16580" s="505"/>
    </row>
    <row r="16581" spans="19:23" ht="12">
      <c r="S16581" s="505"/>
      <c r="T16581" s="505"/>
      <c r="U16581" s="505"/>
      <c r="V16581" s="505"/>
      <c r="W16581" s="505"/>
    </row>
    <row r="16582" spans="19:23" ht="12">
      <c r="S16582" s="505"/>
      <c r="T16582" s="505"/>
      <c r="U16582" s="505"/>
      <c r="V16582" s="505"/>
      <c r="W16582" s="505"/>
    </row>
    <row r="16583" spans="19:23" ht="12">
      <c r="S16583" s="505"/>
      <c r="T16583" s="505"/>
      <c r="U16583" s="505"/>
      <c r="V16583" s="505"/>
      <c r="W16583" s="505"/>
    </row>
    <row r="16584" spans="19:23" ht="12">
      <c r="S16584" s="505"/>
      <c r="T16584" s="505"/>
      <c r="U16584" s="505"/>
      <c r="V16584" s="505"/>
      <c r="W16584" s="505"/>
    </row>
    <row r="16585" spans="19:23" ht="12">
      <c r="S16585" s="505"/>
      <c r="T16585" s="505"/>
      <c r="U16585" s="505"/>
      <c r="V16585" s="505"/>
      <c r="W16585" s="505"/>
    </row>
    <row r="16586" spans="19:23" ht="12">
      <c r="S16586" s="505"/>
      <c r="T16586" s="505"/>
      <c r="U16586" s="505"/>
      <c r="V16586" s="505"/>
      <c r="W16586" s="505"/>
    </row>
    <row r="16587" spans="19:23" ht="12">
      <c r="S16587" s="505"/>
      <c r="T16587" s="505"/>
      <c r="U16587" s="505"/>
      <c r="V16587" s="505"/>
      <c r="W16587" s="505"/>
    </row>
    <row r="16588" spans="19:23" ht="12">
      <c r="S16588" s="505"/>
      <c r="T16588" s="505"/>
      <c r="U16588" s="505"/>
      <c r="V16588" s="505"/>
      <c r="W16588" s="505"/>
    </row>
    <row r="16589" spans="19:23" ht="12">
      <c r="S16589" s="505"/>
      <c r="T16589" s="505"/>
      <c r="U16589" s="505"/>
      <c r="V16589" s="505"/>
      <c r="W16589" s="505"/>
    </row>
    <row r="16590" spans="19:23" ht="12">
      <c r="S16590" s="505"/>
      <c r="T16590" s="505"/>
      <c r="U16590" s="505"/>
      <c r="V16590" s="505"/>
      <c r="W16590" s="505"/>
    </row>
    <row r="16591" spans="19:23" ht="12">
      <c r="S16591" s="505"/>
      <c r="T16591" s="505"/>
      <c r="U16591" s="505"/>
      <c r="V16591" s="505"/>
      <c r="W16591" s="505"/>
    </row>
    <row r="16592" spans="19:23" ht="12">
      <c r="S16592" s="505"/>
      <c r="T16592" s="505"/>
      <c r="U16592" s="505"/>
      <c r="V16592" s="505"/>
      <c r="W16592" s="505"/>
    </row>
    <row r="16593" spans="19:23" ht="12">
      <c r="S16593" s="505"/>
      <c r="T16593" s="505"/>
      <c r="U16593" s="505"/>
      <c r="V16593" s="505"/>
      <c r="W16593" s="505"/>
    </row>
    <row r="16594" spans="19:23" ht="12">
      <c r="S16594" s="505"/>
      <c r="T16594" s="505"/>
      <c r="U16594" s="505"/>
      <c r="V16594" s="505"/>
      <c r="W16594" s="505"/>
    </row>
    <row r="16595" spans="19:23" ht="12">
      <c r="S16595" s="505"/>
      <c r="T16595" s="505"/>
      <c r="U16595" s="505"/>
      <c r="V16595" s="505"/>
      <c r="W16595" s="505"/>
    </row>
    <row r="16596" spans="19:23" ht="12">
      <c r="S16596" s="505"/>
      <c r="T16596" s="505"/>
      <c r="U16596" s="505"/>
      <c r="V16596" s="505"/>
      <c r="W16596" s="505"/>
    </row>
    <row r="16597" spans="19:23" ht="12">
      <c r="S16597" s="505"/>
      <c r="T16597" s="505"/>
      <c r="U16597" s="505"/>
      <c r="V16597" s="505"/>
      <c r="W16597" s="505"/>
    </row>
    <row r="16598" spans="19:23" ht="12">
      <c r="S16598" s="505"/>
      <c r="T16598" s="505"/>
      <c r="U16598" s="505"/>
      <c r="V16598" s="505"/>
      <c r="W16598" s="505"/>
    </row>
    <row r="16599" spans="19:23" ht="12">
      <c r="S16599" s="505"/>
      <c r="T16599" s="505"/>
      <c r="U16599" s="505"/>
      <c r="V16599" s="505"/>
      <c r="W16599" s="505"/>
    </row>
    <row r="16600" spans="19:23" ht="12">
      <c r="S16600" s="505"/>
      <c r="T16600" s="505"/>
      <c r="U16600" s="505"/>
      <c r="V16600" s="505"/>
      <c r="W16600" s="505"/>
    </row>
    <row r="16601" spans="19:23" ht="12">
      <c r="S16601" s="505"/>
      <c r="T16601" s="505"/>
      <c r="U16601" s="505"/>
      <c r="V16601" s="505"/>
      <c r="W16601" s="505"/>
    </row>
    <row r="16602" spans="19:23" ht="12">
      <c r="S16602" s="505"/>
      <c r="T16602" s="505"/>
      <c r="U16602" s="505"/>
      <c r="V16602" s="505"/>
      <c r="W16602" s="505"/>
    </row>
    <row r="16603" spans="19:23" ht="12">
      <c r="S16603" s="505"/>
      <c r="T16603" s="505"/>
      <c r="U16603" s="505"/>
      <c r="V16603" s="505"/>
      <c r="W16603" s="505"/>
    </row>
    <row r="16604" spans="19:23" ht="12">
      <c r="S16604" s="505"/>
      <c r="T16604" s="505"/>
      <c r="U16604" s="505"/>
      <c r="V16604" s="505"/>
      <c r="W16604" s="505"/>
    </row>
    <row r="16605" spans="19:23" ht="12">
      <c r="S16605" s="505"/>
      <c r="T16605" s="505"/>
      <c r="U16605" s="505"/>
      <c r="V16605" s="505"/>
      <c r="W16605" s="505"/>
    </row>
    <row r="16606" spans="19:23" ht="12">
      <c r="S16606" s="505"/>
      <c r="T16606" s="505"/>
      <c r="U16606" s="505"/>
      <c r="V16606" s="505"/>
      <c r="W16606" s="505"/>
    </row>
    <row r="16607" spans="19:23" ht="12">
      <c r="S16607" s="505"/>
      <c r="T16607" s="505"/>
      <c r="U16607" s="505"/>
      <c r="V16607" s="505"/>
      <c r="W16607" s="505"/>
    </row>
    <row r="16608" spans="19:23" ht="12">
      <c r="S16608" s="505"/>
      <c r="T16608" s="505"/>
      <c r="U16608" s="505"/>
      <c r="V16608" s="505"/>
      <c r="W16608" s="505"/>
    </row>
    <row r="16609" spans="19:23" ht="12">
      <c r="S16609" s="505"/>
      <c r="T16609" s="505"/>
      <c r="U16609" s="505"/>
      <c r="V16609" s="505"/>
      <c r="W16609" s="505"/>
    </row>
    <row r="16610" spans="19:23" ht="12">
      <c r="S16610" s="505"/>
      <c r="T16610" s="505"/>
      <c r="U16610" s="505"/>
      <c r="V16610" s="505"/>
      <c r="W16610" s="505"/>
    </row>
    <row r="16611" spans="19:23" ht="12">
      <c r="S16611" s="505"/>
      <c r="T16611" s="505"/>
      <c r="U16611" s="505"/>
      <c r="V16611" s="505"/>
      <c r="W16611" s="505"/>
    </row>
    <row r="16612" spans="19:23" ht="12">
      <c r="S16612" s="505"/>
      <c r="T16612" s="505"/>
      <c r="U16612" s="505"/>
      <c r="V16612" s="505"/>
      <c r="W16612" s="505"/>
    </row>
    <row r="16613" spans="19:23" ht="12">
      <c r="S16613" s="505"/>
      <c r="T16613" s="505"/>
      <c r="U16613" s="505"/>
      <c r="V16613" s="505"/>
      <c r="W16613" s="505"/>
    </row>
    <row r="16614" spans="19:23" ht="12">
      <c r="S16614" s="505"/>
      <c r="T16614" s="505"/>
      <c r="U16614" s="505"/>
      <c r="V16614" s="505"/>
      <c r="W16614" s="505"/>
    </row>
    <row r="16615" spans="19:23" ht="12">
      <c r="S16615" s="505"/>
      <c r="T16615" s="505"/>
      <c r="U16615" s="505"/>
      <c r="V16615" s="505"/>
      <c r="W16615" s="505"/>
    </row>
    <row r="16616" spans="19:23" ht="12">
      <c r="S16616" s="505"/>
      <c r="T16616" s="505"/>
      <c r="U16616" s="505"/>
      <c r="V16616" s="505"/>
      <c r="W16616" s="505"/>
    </row>
    <row r="16617" spans="19:23" ht="12">
      <c r="S16617" s="505"/>
      <c r="T16617" s="505"/>
      <c r="U16617" s="505"/>
      <c r="V16617" s="505"/>
      <c r="W16617" s="505"/>
    </row>
    <row r="16618" spans="19:23" ht="12">
      <c r="S16618" s="505"/>
      <c r="T16618" s="505"/>
      <c r="U16618" s="505"/>
      <c r="V16618" s="505"/>
      <c r="W16618" s="505"/>
    </row>
    <row r="16619" spans="19:23" ht="12">
      <c r="S16619" s="505"/>
      <c r="T16619" s="505"/>
      <c r="U16619" s="505"/>
      <c r="V16619" s="505"/>
      <c r="W16619" s="505"/>
    </row>
    <row r="16620" spans="19:23" ht="12">
      <c r="S16620" s="505"/>
      <c r="T16620" s="505"/>
      <c r="U16620" s="505"/>
      <c r="V16620" s="505"/>
      <c r="W16620" s="505"/>
    </row>
    <row r="16621" spans="19:23" ht="12">
      <c r="S16621" s="505"/>
      <c r="T16621" s="505"/>
      <c r="U16621" s="505"/>
      <c r="V16621" s="505"/>
      <c r="W16621" s="505"/>
    </row>
    <row r="16622" spans="19:23" ht="12">
      <c r="S16622" s="505"/>
      <c r="T16622" s="505"/>
      <c r="U16622" s="505"/>
      <c r="V16622" s="505"/>
      <c r="W16622" s="505"/>
    </row>
    <row r="16623" spans="19:23" ht="12">
      <c r="S16623" s="505"/>
      <c r="T16623" s="505"/>
      <c r="U16623" s="505"/>
      <c r="V16623" s="505"/>
      <c r="W16623" s="505"/>
    </row>
    <row r="16624" spans="19:23" ht="12">
      <c r="S16624" s="505"/>
      <c r="T16624" s="505"/>
      <c r="U16624" s="505"/>
      <c r="V16624" s="505"/>
      <c r="W16624" s="505"/>
    </row>
    <row r="16625" spans="19:23" ht="12">
      <c r="S16625" s="505"/>
      <c r="T16625" s="505"/>
      <c r="U16625" s="505"/>
      <c r="V16625" s="505"/>
      <c r="W16625" s="505"/>
    </row>
    <row r="16626" spans="19:23" ht="12">
      <c r="S16626" s="505"/>
      <c r="T16626" s="505"/>
      <c r="U16626" s="505"/>
      <c r="V16626" s="505"/>
      <c r="W16626" s="505"/>
    </row>
    <row r="16627" spans="19:23" ht="12">
      <c r="S16627" s="505"/>
      <c r="T16627" s="505"/>
      <c r="U16627" s="505"/>
      <c r="V16627" s="505"/>
      <c r="W16627" s="505"/>
    </row>
    <row r="16628" spans="19:23" ht="12">
      <c r="S16628" s="505"/>
      <c r="T16628" s="505"/>
      <c r="U16628" s="505"/>
      <c r="V16628" s="505"/>
      <c r="W16628" s="505"/>
    </row>
    <row r="16629" spans="19:23" ht="12">
      <c r="S16629" s="505"/>
      <c r="T16629" s="505"/>
      <c r="U16629" s="505"/>
      <c r="V16629" s="505"/>
      <c r="W16629" s="505"/>
    </row>
    <row r="16630" spans="19:23" ht="12">
      <c r="S16630" s="505"/>
      <c r="T16630" s="505"/>
      <c r="U16630" s="505"/>
      <c r="V16630" s="505"/>
      <c r="W16630" s="505"/>
    </row>
    <row r="16631" spans="19:23" ht="12">
      <c r="S16631" s="505"/>
      <c r="T16631" s="505"/>
      <c r="U16631" s="505"/>
      <c r="V16631" s="505"/>
      <c r="W16631" s="505"/>
    </row>
    <row r="16632" spans="19:23" ht="12">
      <c r="S16632" s="505"/>
      <c r="T16632" s="505"/>
      <c r="U16632" s="505"/>
      <c r="V16632" s="505"/>
      <c r="W16632" s="505"/>
    </row>
    <row r="16633" spans="19:23" ht="12">
      <c r="S16633" s="505"/>
      <c r="T16633" s="505"/>
      <c r="U16633" s="505"/>
      <c r="V16633" s="505"/>
      <c r="W16633" s="505"/>
    </row>
    <row r="16634" spans="19:23" ht="12">
      <c r="S16634" s="505"/>
      <c r="T16634" s="505"/>
      <c r="U16634" s="505"/>
      <c r="V16634" s="505"/>
      <c r="W16634" s="505"/>
    </row>
    <row r="16635" spans="19:23" ht="12">
      <c r="S16635" s="505"/>
      <c r="T16635" s="505"/>
      <c r="U16635" s="505"/>
      <c r="V16635" s="505"/>
      <c r="W16635" s="505"/>
    </row>
    <row r="16636" spans="19:23" ht="12">
      <c r="S16636" s="505"/>
      <c r="T16636" s="505"/>
      <c r="U16636" s="505"/>
      <c r="V16636" s="505"/>
      <c r="W16636" s="505"/>
    </row>
    <row r="16637" spans="19:23" ht="12">
      <c r="S16637" s="505"/>
      <c r="T16637" s="505"/>
      <c r="U16637" s="505"/>
      <c r="V16637" s="505"/>
      <c r="W16637" s="505"/>
    </row>
    <row r="16638" spans="19:23" ht="12">
      <c r="S16638" s="505"/>
      <c r="T16638" s="505"/>
      <c r="U16638" s="505"/>
      <c r="V16638" s="505"/>
      <c r="W16638" s="505"/>
    </row>
    <row r="16639" spans="19:23" ht="12">
      <c r="S16639" s="505"/>
      <c r="T16639" s="505"/>
      <c r="U16639" s="505"/>
      <c r="V16639" s="505"/>
      <c r="W16639" s="505"/>
    </row>
    <row r="16640" spans="19:23" ht="12">
      <c r="S16640" s="505"/>
      <c r="T16640" s="505"/>
      <c r="U16640" s="505"/>
      <c r="V16640" s="505"/>
      <c r="W16640" s="505"/>
    </row>
    <row r="16641" spans="19:23" ht="12">
      <c r="S16641" s="505"/>
      <c r="T16641" s="505"/>
      <c r="U16641" s="505"/>
      <c r="V16641" s="505"/>
      <c r="W16641" s="505"/>
    </row>
    <row r="16642" spans="19:23" ht="12">
      <c r="S16642" s="505"/>
      <c r="T16642" s="505"/>
      <c r="U16642" s="505"/>
      <c r="V16642" s="505"/>
      <c r="W16642" s="505"/>
    </row>
    <row r="16643" spans="19:23" ht="12">
      <c r="S16643" s="505"/>
      <c r="T16643" s="505"/>
      <c r="U16643" s="505"/>
      <c r="V16643" s="505"/>
      <c r="W16643" s="505"/>
    </row>
    <row r="16644" spans="19:23" ht="12">
      <c r="S16644" s="505"/>
      <c r="T16644" s="505"/>
      <c r="U16644" s="505"/>
      <c r="V16644" s="505"/>
      <c r="W16644" s="505"/>
    </row>
    <row r="16645" spans="19:23" ht="12">
      <c r="S16645" s="505"/>
      <c r="T16645" s="505"/>
      <c r="U16645" s="505"/>
      <c r="V16645" s="505"/>
      <c r="W16645" s="505"/>
    </row>
    <row r="16646" spans="19:23" ht="12">
      <c r="S16646" s="505"/>
      <c r="T16646" s="505"/>
      <c r="U16646" s="505"/>
      <c r="V16646" s="505"/>
      <c r="W16646" s="505"/>
    </row>
    <row r="16647" spans="19:23" ht="12">
      <c r="S16647" s="505"/>
      <c r="T16647" s="505"/>
      <c r="U16647" s="505"/>
      <c r="V16647" s="505"/>
      <c r="W16647" s="505"/>
    </row>
    <row r="16648" spans="19:23" ht="12">
      <c r="S16648" s="505"/>
      <c r="T16648" s="505"/>
      <c r="U16648" s="505"/>
      <c r="V16648" s="505"/>
      <c r="W16648" s="505"/>
    </row>
    <row r="16649" spans="19:23" ht="12">
      <c r="S16649" s="505"/>
      <c r="T16649" s="505"/>
      <c r="U16649" s="505"/>
      <c r="V16649" s="505"/>
      <c r="W16649" s="505"/>
    </row>
    <row r="16650" spans="19:23" ht="12">
      <c r="S16650" s="505"/>
      <c r="T16650" s="505"/>
      <c r="U16650" s="505"/>
      <c r="V16650" s="505"/>
      <c r="W16650" s="505"/>
    </row>
    <row r="16651" spans="19:23" ht="12">
      <c r="S16651" s="505"/>
      <c r="T16651" s="505"/>
      <c r="U16651" s="505"/>
      <c r="V16651" s="505"/>
      <c r="W16651" s="505"/>
    </row>
    <row r="16652" spans="19:23" ht="12">
      <c r="S16652" s="505"/>
      <c r="T16652" s="505"/>
      <c r="U16652" s="505"/>
      <c r="V16652" s="505"/>
      <c r="W16652" s="505"/>
    </row>
    <row r="16653" spans="19:23" ht="12">
      <c r="S16653" s="505"/>
      <c r="T16653" s="505"/>
      <c r="U16653" s="505"/>
      <c r="V16653" s="505"/>
      <c r="W16653" s="505"/>
    </row>
    <row r="16654" spans="19:23" ht="12">
      <c r="S16654" s="505"/>
      <c r="T16654" s="505"/>
      <c r="U16654" s="505"/>
      <c r="V16654" s="505"/>
      <c r="W16654" s="505"/>
    </row>
    <row r="16655" spans="19:23" ht="12">
      <c r="S16655" s="505"/>
      <c r="T16655" s="505"/>
      <c r="U16655" s="505"/>
      <c r="V16655" s="505"/>
      <c r="W16655" s="505"/>
    </row>
    <row r="16656" spans="19:23" ht="12">
      <c r="S16656" s="505"/>
      <c r="T16656" s="505"/>
      <c r="U16656" s="505"/>
      <c r="V16656" s="505"/>
      <c r="W16656" s="505"/>
    </row>
    <row r="16657" spans="19:23" ht="12">
      <c r="S16657" s="505"/>
      <c r="T16657" s="505"/>
      <c r="U16657" s="505"/>
      <c r="V16657" s="505"/>
      <c r="W16657" s="505"/>
    </row>
    <row r="16658" spans="19:23" ht="12">
      <c r="S16658" s="505"/>
      <c r="T16658" s="505"/>
      <c r="U16658" s="505"/>
      <c r="V16658" s="505"/>
      <c r="W16658" s="505"/>
    </row>
    <row r="16659" spans="19:23" ht="12">
      <c r="S16659" s="505"/>
      <c r="T16659" s="505"/>
      <c r="U16659" s="505"/>
      <c r="V16659" s="505"/>
      <c r="W16659" s="505"/>
    </row>
    <row r="16660" spans="19:23" ht="12">
      <c r="S16660" s="505"/>
      <c r="T16660" s="505"/>
      <c r="U16660" s="505"/>
      <c r="V16660" s="505"/>
      <c r="W16660" s="505"/>
    </row>
    <row r="16661" spans="19:23" ht="12">
      <c r="S16661" s="505"/>
      <c r="T16661" s="505"/>
      <c r="U16661" s="505"/>
      <c r="V16661" s="505"/>
      <c r="W16661" s="505"/>
    </row>
    <row r="16662" spans="19:23" ht="12">
      <c r="S16662" s="505"/>
      <c r="T16662" s="505"/>
      <c r="U16662" s="505"/>
      <c r="V16662" s="505"/>
      <c r="W16662" s="505"/>
    </row>
    <row r="16663" spans="19:23" ht="12">
      <c r="S16663" s="505"/>
      <c r="T16663" s="505"/>
      <c r="U16663" s="505"/>
      <c r="V16663" s="505"/>
      <c r="W16663" s="505"/>
    </row>
    <row r="16664" spans="19:23" ht="12">
      <c r="S16664" s="505"/>
      <c r="T16664" s="505"/>
      <c r="U16664" s="505"/>
      <c r="V16664" s="505"/>
      <c r="W16664" s="505"/>
    </row>
    <row r="16665" spans="19:23" ht="12">
      <c r="S16665" s="505"/>
      <c r="T16665" s="505"/>
      <c r="U16665" s="505"/>
      <c r="V16665" s="505"/>
      <c r="W16665" s="505"/>
    </row>
    <row r="16666" spans="19:23" ht="12">
      <c r="S16666" s="505"/>
      <c r="T16666" s="505"/>
      <c r="U16666" s="505"/>
      <c r="V16666" s="505"/>
      <c r="W16666" s="505"/>
    </row>
    <row r="16667" spans="19:23" ht="12">
      <c r="S16667" s="505"/>
      <c r="T16667" s="505"/>
      <c r="U16667" s="505"/>
      <c r="V16667" s="505"/>
      <c r="W16667" s="505"/>
    </row>
    <row r="16668" spans="19:23" ht="12">
      <c r="S16668" s="505"/>
      <c r="T16668" s="505"/>
      <c r="U16668" s="505"/>
      <c r="V16668" s="505"/>
      <c r="W16668" s="505"/>
    </row>
    <row r="16669" spans="19:23" ht="12">
      <c r="S16669" s="505"/>
      <c r="T16669" s="505"/>
      <c r="U16669" s="505"/>
      <c r="V16669" s="505"/>
      <c r="W16669" s="505"/>
    </row>
    <row r="16670" spans="19:23" ht="12">
      <c r="S16670" s="505"/>
      <c r="T16670" s="505"/>
      <c r="U16670" s="505"/>
      <c r="V16670" s="505"/>
      <c r="W16670" s="505"/>
    </row>
    <row r="16671" spans="19:23" ht="12">
      <c r="S16671" s="505"/>
      <c r="T16671" s="505"/>
      <c r="U16671" s="505"/>
      <c r="V16671" s="505"/>
      <c r="W16671" s="505"/>
    </row>
    <row r="16672" spans="19:23" ht="12">
      <c r="S16672" s="505"/>
      <c r="T16672" s="505"/>
      <c r="U16672" s="505"/>
      <c r="V16672" s="505"/>
      <c r="W16672" s="505"/>
    </row>
    <row r="16673" spans="19:23" ht="12">
      <c r="S16673" s="505"/>
      <c r="T16673" s="505"/>
      <c r="U16673" s="505"/>
      <c r="V16673" s="505"/>
      <c r="W16673" s="505"/>
    </row>
    <row r="16674" spans="19:23" ht="12">
      <c r="S16674" s="505"/>
      <c r="T16674" s="505"/>
      <c r="U16674" s="505"/>
      <c r="V16674" s="505"/>
      <c r="W16674" s="505"/>
    </row>
    <row r="16675" spans="19:23" ht="12">
      <c r="S16675" s="505"/>
      <c r="T16675" s="505"/>
      <c r="U16675" s="505"/>
      <c r="V16675" s="505"/>
      <c r="W16675" s="505"/>
    </row>
    <row r="16676" spans="19:23" ht="12">
      <c r="S16676" s="505"/>
      <c r="T16676" s="505"/>
      <c r="U16676" s="505"/>
      <c r="V16676" s="505"/>
      <c r="W16676" s="505"/>
    </row>
    <row r="16677" spans="19:23" ht="12">
      <c r="S16677" s="505"/>
      <c r="T16677" s="505"/>
      <c r="U16677" s="505"/>
      <c r="V16677" s="505"/>
      <c r="W16677" s="505"/>
    </row>
    <row r="16678" spans="19:23" ht="12">
      <c r="S16678" s="505"/>
      <c r="T16678" s="505"/>
      <c r="U16678" s="505"/>
      <c r="V16678" s="505"/>
      <c r="W16678" s="505"/>
    </row>
    <row r="16679" spans="19:23" ht="12">
      <c r="S16679" s="505"/>
      <c r="T16679" s="505"/>
      <c r="U16679" s="505"/>
      <c r="V16679" s="505"/>
      <c r="W16679" s="505"/>
    </row>
    <row r="16680" spans="19:23" ht="12">
      <c r="S16680" s="505"/>
      <c r="T16680" s="505"/>
      <c r="U16680" s="505"/>
      <c r="V16680" s="505"/>
      <c r="W16680" s="505"/>
    </row>
    <row r="16681" spans="19:23" ht="12">
      <c r="S16681" s="505"/>
      <c r="T16681" s="505"/>
      <c r="U16681" s="505"/>
      <c r="V16681" s="505"/>
      <c r="W16681" s="505"/>
    </row>
    <row r="16682" spans="19:23" ht="12">
      <c r="S16682" s="505"/>
      <c r="T16682" s="505"/>
      <c r="U16682" s="505"/>
      <c r="V16682" s="505"/>
      <c r="W16682" s="505"/>
    </row>
    <row r="16683" spans="19:23" ht="12">
      <c r="S16683" s="505"/>
      <c r="T16683" s="505"/>
      <c r="U16683" s="505"/>
      <c r="V16683" s="505"/>
      <c r="W16683" s="505"/>
    </row>
    <row r="16684" spans="19:23" ht="12">
      <c r="S16684" s="505"/>
      <c r="T16684" s="505"/>
      <c r="U16684" s="505"/>
      <c r="V16684" s="505"/>
      <c r="W16684" s="505"/>
    </row>
    <row r="16685" spans="19:23" ht="12">
      <c r="S16685" s="505"/>
      <c r="T16685" s="505"/>
      <c r="U16685" s="505"/>
      <c r="V16685" s="505"/>
      <c r="W16685" s="505"/>
    </row>
    <row r="16686" spans="19:23" ht="12">
      <c r="S16686" s="505"/>
      <c r="T16686" s="505"/>
      <c r="U16686" s="505"/>
      <c r="V16686" s="505"/>
      <c r="W16686" s="505"/>
    </row>
    <row r="16687" spans="19:23" ht="12">
      <c r="S16687" s="505"/>
      <c r="T16687" s="505"/>
      <c r="U16687" s="505"/>
      <c r="V16687" s="505"/>
      <c r="W16687" s="505"/>
    </row>
    <row r="16688" spans="19:23" ht="12">
      <c r="S16688" s="505"/>
      <c r="T16688" s="505"/>
      <c r="U16688" s="505"/>
      <c r="V16688" s="505"/>
      <c r="W16688" s="505"/>
    </row>
    <row r="16689" spans="19:23" ht="12">
      <c r="S16689" s="505"/>
      <c r="T16689" s="505"/>
      <c r="U16689" s="505"/>
      <c r="V16689" s="505"/>
      <c r="W16689" s="505"/>
    </row>
    <row r="16690" spans="19:23" ht="12">
      <c r="S16690" s="505"/>
      <c r="T16690" s="505"/>
      <c r="U16690" s="505"/>
      <c r="V16690" s="505"/>
      <c r="W16690" s="505"/>
    </row>
    <row r="16691" spans="19:23" ht="12">
      <c r="S16691" s="505"/>
      <c r="T16691" s="505"/>
      <c r="U16691" s="505"/>
      <c r="V16691" s="505"/>
      <c r="W16691" s="505"/>
    </row>
    <row r="16692" spans="19:23" ht="12">
      <c r="S16692" s="505"/>
      <c r="T16692" s="505"/>
      <c r="U16692" s="505"/>
      <c r="V16692" s="505"/>
      <c r="W16692" s="505"/>
    </row>
    <row r="16693" spans="19:23" ht="12">
      <c r="S16693" s="505"/>
      <c r="T16693" s="505"/>
      <c r="U16693" s="505"/>
      <c r="V16693" s="505"/>
      <c r="W16693" s="505"/>
    </row>
    <row r="16694" spans="19:23" ht="12">
      <c r="S16694" s="505"/>
      <c r="T16694" s="505"/>
      <c r="U16694" s="505"/>
      <c r="V16694" s="505"/>
      <c r="W16694" s="505"/>
    </row>
    <row r="16695" spans="19:23" ht="12">
      <c r="S16695" s="505"/>
      <c r="T16695" s="505"/>
      <c r="U16695" s="505"/>
      <c r="V16695" s="505"/>
      <c r="W16695" s="505"/>
    </row>
    <row r="16696" spans="19:23" ht="12">
      <c r="S16696" s="505"/>
      <c r="T16696" s="505"/>
      <c r="U16696" s="505"/>
      <c r="V16696" s="505"/>
      <c r="W16696" s="505"/>
    </row>
    <row r="16697" spans="19:23" ht="12">
      <c r="S16697" s="505"/>
      <c r="T16697" s="505"/>
      <c r="U16697" s="505"/>
      <c r="V16697" s="505"/>
      <c r="W16697" s="505"/>
    </row>
    <row r="16698" spans="19:23" ht="12">
      <c r="S16698" s="505"/>
      <c r="T16698" s="505"/>
      <c r="U16698" s="505"/>
      <c r="V16698" s="505"/>
      <c r="W16698" s="505"/>
    </row>
    <row r="16699" spans="19:23" ht="12">
      <c r="S16699" s="505"/>
      <c r="T16699" s="505"/>
      <c r="U16699" s="505"/>
      <c r="V16699" s="505"/>
      <c r="W16699" s="505"/>
    </row>
    <row r="16700" spans="19:23" ht="12">
      <c r="S16700" s="505"/>
      <c r="T16700" s="505"/>
      <c r="U16700" s="505"/>
      <c r="V16700" s="505"/>
      <c r="W16700" s="505"/>
    </row>
    <row r="16701" spans="19:23" ht="12">
      <c r="S16701" s="505"/>
      <c r="T16701" s="505"/>
      <c r="U16701" s="505"/>
      <c r="V16701" s="505"/>
      <c r="W16701" s="505"/>
    </row>
    <row r="16702" spans="19:23" ht="12">
      <c r="S16702" s="505"/>
      <c r="T16702" s="505"/>
      <c r="U16702" s="505"/>
      <c r="V16702" s="505"/>
      <c r="W16702" s="505"/>
    </row>
    <row r="16703" spans="19:23" ht="12">
      <c r="S16703" s="505"/>
      <c r="T16703" s="505"/>
      <c r="U16703" s="505"/>
      <c r="V16703" s="505"/>
      <c r="W16703" s="505"/>
    </row>
    <row r="16704" spans="19:23" ht="12">
      <c r="S16704" s="505"/>
      <c r="T16704" s="505"/>
      <c r="U16704" s="505"/>
      <c r="V16704" s="505"/>
      <c r="W16704" s="505"/>
    </row>
    <row r="16705" spans="19:23" ht="12">
      <c r="S16705" s="505"/>
      <c r="T16705" s="505"/>
      <c r="U16705" s="505"/>
      <c r="V16705" s="505"/>
      <c r="W16705" s="505"/>
    </row>
    <row r="16706" spans="19:23" ht="12">
      <c r="S16706" s="505"/>
      <c r="T16706" s="505"/>
      <c r="U16706" s="505"/>
      <c r="V16706" s="505"/>
      <c r="W16706" s="505"/>
    </row>
    <row r="16707" spans="19:23" ht="12">
      <c r="S16707" s="505"/>
      <c r="T16707" s="505"/>
      <c r="U16707" s="505"/>
      <c r="V16707" s="505"/>
      <c r="W16707" s="505"/>
    </row>
    <row r="16708" spans="19:23" ht="12">
      <c r="S16708" s="505"/>
      <c r="T16708" s="505"/>
      <c r="U16708" s="505"/>
      <c r="V16708" s="505"/>
      <c r="W16708" s="505"/>
    </row>
    <row r="16709" spans="19:23" ht="12">
      <c r="S16709" s="505"/>
      <c r="T16709" s="505"/>
      <c r="U16709" s="505"/>
      <c r="V16709" s="505"/>
      <c r="W16709" s="505"/>
    </row>
    <row r="16710" spans="19:23" ht="12">
      <c r="S16710" s="505"/>
      <c r="T16710" s="505"/>
      <c r="U16710" s="505"/>
      <c r="V16710" s="505"/>
      <c r="W16710" s="505"/>
    </row>
    <row r="16711" spans="19:23" ht="12">
      <c r="S16711" s="505"/>
      <c r="T16711" s="505"/>
      <c r="U16711" s="505"/>
      <c r="V16711" s="505"/>
      <c r="W16711" s="505"/>
    </row>
    <row r="16712" spans="19:23" ht="12">
      <c r="S16712" s="505"/>
      <c r="T16712" s="505"/>
      <c r="U16712" s="505"/>
      <c r="V16712" s="505"/>
      <c r="W16712" s="505"/>
    </row>
    <row r="16713" spans="19:23" ht="12">
      <c r="S16713" s="505"/>
      <c r="T16713" s="505"/>
      <c r="U16713" s="505"/>
      <c r="V16713" s="505"/>
      <c r="W16713" s="505"/>
    </row>
    <row r="16714" spans="19:23" ht="12">
      <c r="S16714" s="505"/>
      <c r="T16714" s="505"/>
      <c r="U16714" s="505"/>
      <c r="V16714" s="505"/>
      <c r="W16714" s="505"/>
    </row>
    <row r="16715" spans="19:23" ht="12">
      <c r="S16715" s="505"/>
      <c r="T16715" s="505"/>
      <c r="U16715" s="505"/>
      <c r="V16715" s="505"/>
      <c r="W16715" s="505"/>
    </row>
    <row r="16716" spans="19:23" ht="12">
      <c r="S16716" s="505"/>
      <c r="T16716" s="505"/>
      <c r="U16716" s="505"/>
      <c r="V16716" s="505"/>
      <c r="W16716" s="505"/>
    </row>
    <row r="16717" spans="19:23" ht="12">
      <c r="S16717" s="505"/>
      <c r="T16717" s="505"/>
      <c r="U16717" s="505"/>
      <c r="V16717" s="505"/>
      <c r="W16717" s="505"/>
    </row>
    <row r="16718" spans="19:23" ht="12">
      <c r="S16718" s="505"/>
      <c r="T16718" s="505"/>
      <c r="U16718" s="505"/>
      <c r="V16718" s="505"/>
      <c r="W16718" s="505"/>
    </row>
    <row r="16719" spans="19:23" ht="12">
      <c r="S16719" s="505"/>
      <c r="T16719" s="505"/>
      <c r="U16719" s="505"/>
      <c r="V16719" s="505"/>
      <c r="W16719" s="505"/>
    </row>
    <row r="16720" spans="19:23" ht="12">
      <c r="S16720" s="505"/>
      <c r="T16720" s="505"/>
      <c r="U16720" s="505"/>
      <c r="V16720" s="505"/>
      <c r="W16720" s="505"/>
    </row>
    <row r="16721" spans="19:23" ht="12">
      <c r="S16721" s="505"/>
      <c r="T16721" s="505"/>
      <c r="U16721" s="505"/>
      <c r="V16721" s="505"/>
      <c r="W16721" s="505"/>
    </row>
    <row r="16722" spans="19:23" ht="12">
      <c r="S16722" s="505"/>
      <c r="T16722" s="505"/>
      <c r="U16722" s="505"/>
      <c r="V16722" s="505"/>
      <c r="W16722" s="505"/>
    </row>
    <row r="16723" spans="19:23" ht="12">
      <c r="S16723" s="505"/>
      <c r="T16723" s="505"/>
      <c r="U16723" s="505"/>
      <c r="V16723" s="505"/>
      <c r="W16723" s="505"/>
    </row>
    <row r="16724" spans="19:23" ht="12">
      <c r="S16724" s="505"/>
      <c r="T16724" s="505"/>
      <c r="U16724" s="505"/>
      <c r="V16724" s="505"/>
      <c r="W16724" s="505"/>
    </row>
    <row r="16725" spans="19:23" ht="12">
      <c r="S16725" s="505"/>
      <c r="T16725" s="505"/>
      <c r="U16725" s="505"/>
      <c r="V16725" s="505"/>
      <c r="W16725" s="505"/>
    </row>
    <row r="16726" spans="19:23" ht="12">
      <c r="S16726" s="505"/>
      <c r="T16726" s="505"/>
      <c r="U16726" s="505"/>
      <c r="V16726" s="505"/>
      <c r="W16726" s="505"/>
    </row>
    <row r="16727" spans="19:23" ht="12">
      <c r="S16727" s="505"/>
      <c r="T16727" s="505"/>
      <c r="U16727" s="505"/>
      <c r="V16727" s="505"/>
      <c r="W16727" s="505"/>
    </row>
    <row r="16728" spans="19:23" ht="12">
      <c r="S16728" s="505"/>
      <c r="T16728" s="505"/>
      <c r="U16728" s="505"/>
      <c r="V16728" s="505"/>
      <c r="W16728" s="505"/>
    </row>
    <row r="16729" spans="19:23" ht="12">
      <c r="S16729" s="505"/>
      <c r="T16729" s="505"/>
      <c r="U16729" s="505"/>
      <c r="V16729" s="505"/>
      <c r="W16729" s="505"/>
    </row>
    <row r="16730" spans="19:23" ht="12">
      <c r="S16730" s="505"/>
      <c r="T16730" s="505"/>
      <c r="U16730" s="505"/>
      <c r="V16730" s="505"/>
      <c r="W16730" s="505"/>
    </row>
    <row r="16731" spans="19:23" ht="12">
      <c r="S16731" s="505"/>
      <c r="T16731" s="505"/>
      <c r="U16731" s="505"/>
      <c r="V16731" s="505"/>
      <c r="W16731" s="505"/>
    </row>
    <row r="16732" spans="19:23" ht="12">
      <c r="S16732" s="505"/>
      <c r="T16732" s="505"/>
      <c r="U16732" s="505"/>
      <c r="V16732" s="505"/>
      <c r="W16732" s="505"/>
    </row>
    <row r="16733" spans="19:23" ht="12">
      <c r="S16733" s="505"/>
      <c r="T16733" s="505"/>
      <c r="U16733" s="505"/>
      <c r="V16733" s="505"/>
      <c r="W16733" s="505"/>
    </row>
    <row r="16734" spans="19:23" ht="12">
      <c r="S16734" s="505"/>
      <c r="T16734" s="505"/>
      <c r="U16734" s="505"/>
      <c r="V16734" s="505"/>
      <c r="W16734" s="505"/>
    </row>
    <row r="16735" spans="19:23" ht="12">
      <c r="S16735" s="505"/>
      <c r="T16735" s="505"/>
      <c r="U16735" s="505"/>
      <c r="V16735" s="505"/>
      <c r="W16735" s="505"/>
    </row>
    <row r="16736" spans="19:23" ht="12">
      <c r="S16736" s="505"/>
      <c r="T16736" s="505"/>
      <c r="U16736" s="505"/>
      <c r="V16736" s="505"/>
      <c r="W16736" s="505"/>
    </row>
    <row r="16737" spans="19:23" ht="12">
      <c r="S16737" s="505"/>
      <c r="T16737" s="505"/>
      <c r="U16737" s="505"/>
      <c r="V16737" s="505"/>
      <c r="W16737" s="505"/>
    </row>
    <row r="16738" spans="19:23" ht="12">
      <c r="S16738" s="505"/>
      <c r="T16738" s="505"/>
      <c r="U16738" s="505"/>
      <c r="V16738" s="505"/>
      <c r="W16738" s="505"/>
    </row>
    <row r="16739" spans="19:23" ht="12">
      <c r="S16739" s="505"/>
      <c r="T16739" s="505"/>
      <c r="U16739" s="505"/>
      <c r="V16739" s="505"/>
      <c r="W16739" s="505"/>
    </row>
    <row r="16740" spans="19:23" ht="12">
      <c r="S16740" s="505"/>
      <c r="T16740" s="505"/>
      <c r="U16740" s="505"/>
      <c r="V16740" s="505"/>
      <c r="W16740" s="505"/>
    </row>
    <row r="16741" spans="19:23" ht="12">
      <c r="S16741" s="505"/>
      <c r="T16741" s="505"/>
      <c r="U16741" s="505"/>
      <c r="V16741" s="505"/>
      <c r="W16741" s="505"/>
    </row>
    <row r="16742" spans="19:23" ht="12">
      <c r="S16742" s="505"/>
      <c r="T16742" s="505"/>
      <c r="U16742" s="505"/>
      <c r="V16742" s="505"/>
      <c r="W16742" s="505"/>
    </row>
    <row r="16743" spans="19:23" ht="12">
      <c r="S16743" s="505"/>
      <c r="T16743" s="505"/>
      <c r="U16743" s="505"/>
      <c r="V16743" s="505"/>
      <c r="W16743" s="505"/>
    </row>
    <row r="16744" spans="19:23" ht="12">
      <c r="S16744" s="505"/>
      <c r="T16744" s="505"/>
      <c r="U16744" s="505"/>
      <c r="V16744" s="505"/>
      <c r="W16744" s="505"/>
    </row>
    <row r="16745" spans="19:23" ht="12">
      <c r="S16745" s="505"/>
      <c r="T16745" s="505"/>
      <c r="U16745" s="505"/>
      <c r="V16745" s="505"/>
      <c r="W16745" s="505"/>
    </row>
    <row r="16746" spans="19:23" ht="12">
      <c r="S16746" s="505"/>
      <c r="T16746" s="505"/>
      <c r="U16746" s="505"/>
      <c r="V16746" s="505"/>
      <c r="W16746" s="505"/>
    </row>
    <row r="16747" spans="19:23" ht="12">
      <c r="S16747" s="505"/>
      <c r="T16747" s="505"/>
      <c r="U16747" s="505"/>
      <c r="V16747" s="505"/>
      <c r="W16747" s="505"/>
    </row>
    <row r="16748" spans="19:23" ht="12">
      <c r="S16748" s="505"/>
      <c r="T16748" s="505"/>
      <c r="U16748" s="505"/>
      <c r="V16748" s="505"/>
      <c r="W16748" s="505"/>
    </row>
    <row r="16749" spans="19:23" ht="12">
      <c r="S16749" s="505"/>
      <c r="T16749" s="505"/>
      <c r="U16749" s="505"/>
      <c r="V16749" s="505"/>
      <c r="W16749" s="505"/>
    </row>
    <row r="16750" spans="19:23" ht="12">
      <c r="S16750" s="505"/>
      <c r="T16750" s="505"/>
      <c r="U16750" s="505"/>
      <c r="V16750" s="505"/>
      <c r="W16750" s="505"/>
    </row>
    <row r="16751" spans="19:23" ht="12">
      <c r="S16751" s="505"/>
      <c r="T16751" s="505"/>
      <c r="U16751" s="505"/>
      <c r="V16751" s="505"/>
      <c r="W16751" s="505"/>
    </row>
    <row r="16752" spans="19:23" ht="12">
      <c r="S16752" s="505"/>
      <c r="T16752" s="505"/>
      <c r="U16752" s="505"/>
      <c r="V16752" s="505"/>
      <c r="W16752" s="505"/>
    </row>
    <row r="16753" spans="19:23" ht="12">
      <c r="S16753" s="505"/>
      <c r="T16753" s="505"/>
      <c r="U16753" s="505"/>
      <c r="V16753" s="505"/>
      <c r="W16753" s="505"/>
    </row>
    <row r="16754" spans="19:23" ht="12">
      <c r="S16754" s="505"/>
      <c r="T16754" s="505"/>
      <c r="U16754" s="505"/>
      <c r="V16754" s="505"/>
      <c r="W16754" s="505"/>
    </row>
    <row r="16755" spans="19:23" ht="12">
      <c r="S16755" s="505"/>
      <c r="T16755" s="505"/>
      <c r="U16755" s="505"/>
      <c r="V16755" s="505"/>
      <c r="W16755" s="505"/>
    </row>
    <row r="16756" spans="19:23" ht="12">
      <c r="S16756" s="505"/>
      <c r="T16756" s="505"/>
      <c r="U16756" s="505"/>
      <c r="V16756" s="505"/>
      <c r="W16756" s="505"/>
    </row>
    <row r="16757" spans="19:23" ht="12">
      <c r="S16757" s="505"/>
      <c r="T16757" s="505"/>
      <c r="U16757" s="505"/>
      <c r="V16757" s="505"/>
      <c r="W16757" s="505"/>
    </row>
    <row r="16758" spans="19:23" ht="12">
      <c r="S16758" s="505"/>
      <c r="T16758" s="505"/>
      <c r="U16758" s="505"/>
      <c r="V16758" s="505"/>
      <c r="W16758" s="505"/>
    </row>
    <row r="16759" spans="19:23" ht="12">
      <c r="S16759" s="505"/>
      <c r="T16759" s="505"/>
      <c r="U16759" s="505"/>
      <c r="V16759" s="505"/>
      <c r="W16759" s="505"/>
    </row>
    <row r="16760" spans="19:23" ht="12">
      <c r="S16760" s="505"/>
      <c r="T16760" s="505"/>
      <c r="U16760" s="505"/>
      <c r="V16760" s="505"/>
      <c r="W16760" s="505"/>
    </row>
    <row r="16761" spans="19:23" ht="12">
      <c r="S16761" s="505"/>
      <c r="T16761" s="505"/>
      <c r="U16761" s="505"/>
      <c r="V16761" s="505"/>
      <c r="W16761" s="505"/>
    </row>
    <row r="16762" spans="19:23" ht="12">
      <c r="S16762" s="505"/>
      <c r="T16762" s="505"/>
      <c r="U16762" s="505"/>
      <c r="V16762" s="505"/>
      <c r="W16762" s="505"/>
    </row>
    <row r="16763" spans="19:23" ht="12">
      <c r="S16763" s="505"/>
      <c r="T16763" s="505"/>
      <c r="U16763" s="505"/>
      <c r="V16763" s="505"/>
      <c r="W16763" s="505"/>
    </row>
    <row r="16764" spans="19:23" ht="12">
      <c r="S16764" s="505"/>
      <c r="T16764" s="505"/>
      <c r="U16764" s="505"/>
      <c r="V16764" s="505"/>
      <c r="W16764" s="505"/>
    </row>
    <row r="16765" spans="19:23" ht="12">
      <c r="S16765" s="505"/>
      <c r="T16765" s="505"/>
      <c r="U16765" s="505"/>
      <c r="V16765" s="505"/>
      <c r="W16765" s="505"/>
    </row>
    <row r="16766" spans="19:23" ht="12">
      <c r="S16766" s="505"/>
      <c r="T16766" s="505"/>
      <c r="U16766" s="505"/>
      <c r="V16766" s="505"/>
      <c r="W16766" s="505"/>
    </row>
    <row r="16767" spans="19:23" ht="12">
      <c r="S16767" s="505"/>
      <c r="T16767" s="505"/>
      <c r="U16767" s="505"/>
      <c r="V16767" s="505"/>
      <c r="W16767" s="505"/>
    </row>
    <row r="16768" spans="19:23" ht="12">
      <c r="S16768" s="505"/>
      <c r="T16768" s="505"/>
      <c r="U16768" s="505"/>
      <c r="V16768" s="505"/>
      <c r="W16768" s="505"/>
    </row>
    <row r="16769" spans="19:23" ht="12">
      <c r="S16769" s="505"/>
      <c r="T16769" s="505"/>
      <c r="U16769" s="505"/>
      <c r="V16769" s="505"/>
      <c r="W16769" s="505"/>
    </row>
    <row r="16770" spans="19:23" ht="12">
      <c r="S16770" s="505"/>
      <c r="T16770" s="505"/>
      <c r="U16770" s="505"/>
      <c r="V16770" s="505"/>
      <c r="W16770" s="505"/>
    </row>
    <row r="16771" spans="19:23" ht="12">
      <c r="S16771" s="505"/>
      <c r="T16771" s="505"/>
      <c r="U16771" s="505"/>
      <c r="V16771" s="505"/>
      <c r="W16771" s="505"/>
    </row>
    <row r="16772" spans="19:23" ht="12">
      <c r="S16772" s="505"/>
      <c r="T16772" s="505"/>
      <c r="U16772" s="505"/>
      <c r="V16772" s="505"/>
      <c r="W16772" s="505"/>
    </row>
    <row r="16773" spans="19:23" ht="12">
      <c r="S16773" s="505"/>
      <c r="T16773" s="505"/>
      <c r="U16773" s="505"/>
      <c r="V16773" s="505"/>
      <c r="W16773" s="505"/>
    </row>
    <row r="16774" spans="19:23" ht="12">
      <c r="S16774" s="505"/>
      <c r="T16774" s="505"/>
      <c r="U16774" s="505"/>
      <c r="V16774" s="505"/>
      <c r="W16774" s="505"/>
    </row>
    <row r="16775" spans="19:23" ht="12">
      <c r="S16775" s="505"/>
      <c r="T16775" s="505"/>
      <c r="U16775" s="505"/>
      <c r="V16775" s="505"/>
      <c r="W16775" s="505"/>
    </row>
    <row r="16776" spans="19:23" ht="12">
      <c r="S16776" s="505"/>
      <c r="T16776" s="505"/>
      <c r="U16776" s="505"/>
      <c r="V16776" s="505"/>
      <c r="W16776" s="505"/>
    </row>
    <row r="16777" spans="19:23" ht="12">
      <c r="S16777" s="505"/>
      <c r="T16777" s="505"/>
      <c r="U16777" s="505"/>
      <c r="V16777" s="505"/>
      <c r="W16777" s="505"/>
    </row>
    <row r="16778" spans="19:23" ht="12">
      <c r="S16778" s="505"/>
      <c r="T16778" s="505"/>
      <c r="U16778" s="505"/>
      <c r="V16778" s="505"/>
      <c r="W16778" s="505"/>
    </row>
    <row r="16779" spans="19:23" ht="12">
      <c r="S16779" s="505"/>
      <c r="T16779" s="505"/>
      <c r="U16779" s="505"/>
      <c r="V16779" s="505"/>
      <c r="W16779" s="505"/>
    </row>
    <row r="16780" spans="19:23" ht="12">
      <c r="S16780" s="505"/>
      <c r="T16780" s="505"/>
      <c r="U16780" s="505"/>
      <c r="V16780" s="505"/>
      <c r="W16780" s="505"/>
    </row>
    <row r="16781" spans="19:23" ht="12">
      <c r="S16781" s="505"/>
      <c r="T16781" s="505"/>
      <c r="U16781" s="505"/>
      <c r="V16781" s="505"/>
      <c r="W16781" s="505"/>
    </row>
    <row r="16782" spans="19:23" ht="12">
      <c r="S16782" s="505"/>
      <c r="T16782" s="505"/>
      <c r="U16782" s="505"/>
      <c r="V16782" s="505"/>
      <c r="W16782" s="505"/>
    </row>
    <row r="16783" spans="19:23" ht="12">
      <c r="S16783" s="505"/>
      <c r="T16783" s="505"/>
      <c r="U16783" s="505"/>
      <c r="V16783" s="505"/>
      <c r="W16783" s="505"/>
    </row>
    <row r="16784" spans="19:23" ht="12">
      <c r="S16784" s="505"/>
      <c r="T16784" s="505"/>
      <c r="U16784" s="505"/>
      <c r="V16784" s="505"/>
      <c r="W16784" s="505"/>
    </row>
    <row r="16785" spans="19:23" ht="12">
      <c r="S16785" s="505"/>
      <c r="T16785" s="505"/>
      <c r="U16785" s="505"/>
      <c r="V16785" s="505"/>
      <c r="W16785" s="505"/>
    </row>
    <row r="16786" spans="19:23" ht="12">
      <c r="S16786" s="505"/>
      <c r="T16786" s="505"/>
      <c r="U16786" s="505"/>
      <c r="V16786" s="505"/>
      <c r="W16786" s="505"/>
    </row>
    <row r="16787" spans="19:23" ht="12">
      <c r="S16787" s="505"/>
      <c r="T16787" s="505"/>
      <c r="U16787" s="505"/>
      <c r="V16787" s="505"/>
      <c r="W16787" s="505"/>
    </row>
    <row r="16788" spans="19:23" ht="12">
      <c r="S16788" s="505"/>
      <c r="T16788" s="505"/>
      <c r="U16788" s="505"/>
      <c r="V16788" s="505"/>
      <c r="W16788" s="505"/>
    </row>
    <row r="16789" spans="19:23" ht="12">
      <c r="S16789" s="505"/>
      <c r="T16789" s="505"/>
      <c r="U16789" s="505"/>
      <c r="V16789" s="505"/>
      <c r="W16789" s="505"/>
    </row>
    <row r="16790" spans="19:23" ht="12">
      <c r="S16790" s="505"/>
      <c r="T16790" s="505"/>
      <c r="U16790" s="505"/>
      <c r="V16790" s="505"/>
      <c r="W16790" s="505"/>
    </row>
    <row r="16791" spans="19:23" ht="12">
      <c r="S16791" s="505"/>
      <c r="T16791" s="505"/>
      <c r="U16791" s="505"/>
      <c r="V16791" s="505"/>
      <c r="W16791" s="505"/>
    </row>
    <row r="16792" spans="19:23" ht="12">
      <c r="S16792" s="505"/>
      <c r="T16792" s="505"/>
      <c r="U16792" s="505"/>
      <c r="V16792" s="505"/>
      <c r="W16792" s="505"/>
    </row>
    <row r="16793" spans="19:23" ht="12">
      <c r="S16793" s="505"/>
      <c r="T16793" s="505"/>
      <c r="U16793" s="505"/>
      <c r="V16793" s="505"/>
      <c r="W16793" s="505"/>
    </row>
    <row r="16794" spans="19:23" ht="12">
      <c r="S16794" s="505"/>
      <c r="T16794" s="505"/>
      <c r="U16794" s="505"/>
      <c r="V16794" s="505"/>
      <c r="W16794" s="505"/>
    </row>
    <row r="16795" spans="19:23" ht="12">
      <c r="S16795" s="505"/>
      <c r="T16795" s="505"/>
      <c r="U16795" s="505"/>
      <c r="V16795" s="505"/>
      <c r="W16795" s="505"/>
    </row>
    <row r="16796" spans="19:23" ht="12">
      <c r="S16796" s="505"/>
      <c r="T16796" s="505"/>
      <c r="U16796" s="505"/>
      <c r="V16796" s="505"/>
      <c r="W16796" s="505"/>
    </row>
    <row r="16797" spans="19:23" ht="12">
      <c r="S16797" s="505"/>
      <c r="T16797" s="505"/>
      <c r="U16797" s="505"/>
      <c r="V16797" s="505"/>
      <c r="W16797" s="505"/>
    </row>
    <row r="16798" spans="19:23" ht="12">
      <c r="S16798" s="505"/>
      <c r="T16798" s="505"/>
      <c r="U16798" s="505"/>
      <c r="V16798" s="505"/>
      <c r="W16798" s="505"/>
    </row>
    <row r="16799" spans="19:23" ht="12">
      <c r="S16799" s="505"/>
      <c r="T16799" s="505"/>
      <c r="U16799" s="505"/>
      <c r="V16799" s="505"/>
      <c r="W16799" s="505"/>
    </row>
    <row r="16800" spans="19:23" ht="12">
      <c r="S16800" s="505"/>
      <c r="T16800" s="505"/>
      <c r="U16800" s="505"/>
      <c r="V16800" s="505"/>
      <c r="W16800" s="505"/>
    </row>
    <row r="16801" spans="19:23" ht="12">
      <c r="S16801" s="505"/>
      <c r="T16801" s="505"/>
      <c r="U16801" s="505"/>
      <c r="V16801" s="505"/>
      <c r="W16801" s="505"/>
    </row>
    <row r="16802" spans="19:23" ht="12">
      <c r="S16802" s="505"/>
      <c r="T16802" s="505"/>
      <c r="U16802" s="505"/>
      <c r="V16802" s="505"/>
      <c r="W16802" s="505"/>
    </row>
    <row r="16803" spans="19:23" ht="12">
      <c r="S16803" s="505"/>
      <c r="T16803" s="505"/>
      <c r="U16803" s="505"/>
      <c r="V16803" s="505"/>
      <c r="W16803" s="505"/>
    </row>
    <row r="16804" spans="19:23" ht="12">
      <c r="S16804" s="505"/>
      <c r="T16804" s="505"/>
      <c r="U16804" s="505"/>
      <c r="V16804" s="505"/>
      <c r="W16804" s="505"/>
    </row>
    <row r="16805" spans="19:23" ht="12">
      <c r="S16805" s="505"/>
      <c r="T16805" s="505"/>
      <c r="U16805" s="505"/>
      <c r="V16805" s="505"/>
      <c r="W16805" s="505"/>
    </row>
    <row r="16806" spans="19:23" ht="12">
      <c r="S16806" s="505"/>
      <c r="T16806" s="505"/>
      <c r="U16806" s="505"/>
      <c r="V16806" s="505"/>
      <c r="W16806" s="505"/>
    </row>
    <row r="16807" spans="19:23" ht="12">
      <c r="S16807" s="505"/>
      <c r="T16807" s="505"/>
      <c r="U16807" s="505"/>
      <c r="V16807" s="505"/>
      <c r="W16807" s="505"/>
    </row>
    <row r="16808" spans="19:23" ht="12">
      <c r="S16808" s="505"/>
      <c r="T16808" s="505"/>
      <c r="U16808" s="505"/>
      <c r="V16808" s="505"/>
      <c r="W16808" s="505"/>
    </row>
    <row r="16809" spans="19:23" ht="12">
      <c r="S16809" s="505"/>
      <c r="T16809" s="505"/>
      <c r="U16809" s="505"/>
      <c r="V16809" s="505"/>
      <c r="W16809" s="505"/>
    </row>
    <row r="16810" spans="19:23" ht="12">
      <c r="S16810" s="505"/>
      <c r="T16810" s="505"/>
      <c r="U16810" s="505"/>
      <c r="V16810" s="505"/>
      <c r="W16810" s="505"/>
    </row>
    <row r="16811" spans="19:23" ht="12">
      <c r="S16811" s="505"/>
      <c r="T16811" s="505"/>
      <c r="U16811" s="505"/>
      <c r="V16811" s="505"/>
      <c r="W16811" s="505"/>
    </row>
    <row r="16812" spans="19:23" ht="12">
      <c r="S16812" s="505"/>
      <c r="T16812" s="505"/>
      <c r="U16812" s="505"/>
      <c r="V16812" s="505"/>
      <c r="W16812" s="505"/>
    </row>
    <row r="16813" spans="19:23" ht="12">
      <c r="S16813" s="505"/>
      <c r="T16813" s="505"/>
      <c r="U16813" s="505"/>
      <c r="V16813" s="505"/>
      <c r="W16813" s="505"/>
    </row>
    <row r="16814" spans="19:23" ht="12">
      <c r="S16814" s="505"/>
      <c r="T16814" s="505"/>
      <c r="U16814" s="505"/>
      <c r="V16814" s="505"/>
      <c r="W16814" s="505"/>
    </row>
    <row r="16815" spans="19:23" ht="12">
      <c r="S16815" s="505"/>
      <c r="T16815" s="505"/>
      <c r="U16815" s="505"/>
      <c r="V16815" s="505"/>
      <c r="W16815" s="505"/>
    </row>
    <row r="16816" spans="19:23" ht="12">
      <c r="S16816" s="505"/>
      <c r="T16816" s="505"/>
      <c r="U16816" s="505"/>
      <c r="V16816" s="505"/>
      <c r="W16816" s="505"/>
    </row>
    <row r="16817" spans="19:23" ht="12">
      <c r="S16817" s="505"/>
      <c r="T16817" s="505"/>
      <c r="U16817" s="505"/>
      <c r="V16817" s="505"/>
      <c r="W16817" s="505"/>
    </row>
    <row r="16818" spans="19:23" ht="12">
      <c r="S16818" s="505"/>
      <c r="T16818" s="505"/>
      <c r="U16818" s="505"/>
      <c r="V16818" s="505"/>
      <c r="W16818" s="505"/>
    </row>
    <row r="16819" spans="19:23" ht="12">
      <c r="S16819" s="505"/>
      <c r="T16819" s="505"/>
      <c r="U16819" s="505"/>
      <c r="V16819" s="505"/>
      <c r="W16819" s="505"/>
    </row>
    <row r="16820" spans="19:23" ht="12">
      <c r="S16820" s="505"/>
      <c r="T16820" s="505"/>
      <c r="U16820" s="505"/>
      <c r="V16820" s="505"/>
      <c r="W16820" s="505"/>
    </row>
    <row r="16821" spans="19:23" ht="12">
      <c r="S16821" s="505"/>
      <c r="T16821" s="505"/>
      <c r="U16821" s="505"/>
      <c r="V16821" s="505"/>
      <c r="W16821" s="505"/>
    </row>
    <row r="16822" spans="19:23" ht="12">
      <c r="S16822" s="505"/>
      <c r="T16822" s="505"/>
      <c r="U16822" s="505"/>
      <c r="V16822" s="505"/>
      <c r="W16822" s="505"/>
    </row>
    <row r="16823" spans="19:23" ht="12">
      <c r="S16823" s="505"/>
      <c r="T16823" s="505"/>
      <c r="U16823" s="505"/>
      <c r="V16823" s="505"/>
      <c r="W16823" s="505"/>
    </row>
    <row r="16824" spans="19:23" ht="12">
      <c r="S16824" s="505"/>
      <c r="T16824" s="505"/>
      <c r="U16824" s="505"/>
      <c r="V16824" s="505"/>
      <c r="W16824" s="505"/>
    </row>
    <row r="16825" spans="19:23" ht="12">
      <c r="S16825" s="505"/>
      <c r="T16825" s="505"/>
      <c r="U16825" s="505"/>
      <c r="V16825" s="505"/>
      <c r="W16825" s="505"/>
    </row>
    <row r="16826" spans="19:23" ht="12">
      <c r="S16826" s="505"/>
      <c r="T16826" s="505"/>
      <c r="U16826" s="505"/>
      <c r="V16826" s="505"/>
      <c r="W16826" s="505"/>
    </row>
    <row r="16827" spans="19:23" ht="12">
      <c r="S16827" s="505"/>
      <c r="T16827" s="505"/>
      <c r="U16827" s="505"/>
      <c r="V16827" s="505"/>
      <c r="W16827" s="505"/>
    </row>
    <row r="16828" spans="19:23" ht="12">
      <c r="S16828" s="505"/>
      <c r="T16828" s="505"/>
      <c r="U16828" s="505"/>
      <c r="V16828" s="505"/>
      <c r="W16828" s="505"/>
    </row>
    <row r="16829" spans="19:23" ht="12">
      <c r="S16829" s="505"/>
      <c r="T16829" s="505"/>
      <c r="U16829" s="505"/>
      <c r="V16829" s="505"/>
      <c r="W16829" s="505"/>
    </row>
    <row r="16830" spans="19:23" ht="12">
      <c r="S16830" s="505"/>
      <c r="T16830" s="505"/>
      <c r="U16830" s="505"/>
      <c r="V16830" s="505"/>
      <c r="W16830" s="505"/>
    </row>
    <row r="16831" spans="19:23" ht="12">
      <c r="S16831" s="505"/>
      <c r="T16831" s="505"/>
      <c r="U16831" s="505"/>
      <c r="V16831" s="505"/>
      <c r="W16831" s="505"/>
    </row>
    <row r="16832" spans="19:23" ht="12">
      <c r="S16832" s="505"/>
      <c r="T16832" s="505"/>
      <c r="U16832" s="505"/>
      <c r="V16832" s="505"/>
      <c r="W16832" s="505"/>
    </row>
    <row r="16833" spans="19:23" ht="12">
      <c r="S16833" s="505"/>
      <c r="T16833" s="505"/>
      <c r="U16833" s="505"/>
      <c r="V16833" s="505"/>
      <c r="W16833" s="505"/>
    </row>
    <row r="16834" spans="19:23" ht="12">
      <c r="S16834" s="505"/>
      <c r="T16834" s="505"/>
      <c r="U16834" s="505"/>
      <c r="V16834" s="505"/>
      <c r="W16834" s="505"/>
    </row>
    <row r="16835" spans="19:23" ht="12">
      <c r="S16835" s="505"/>
      <c r="T16835" s="505"/>
      <c r="U16835" s="505"/>
      <c r="V16835" s="505"/>
      <c r="W16835" s="505"/>
    </row>
    <row r="16836" spans="19:23" ht="12">
      <c r="S16836" s="505"/>
      <c r="T16836" s="505"/>
      <c r="U16836" s="505"/>
      <c r="V16836" s="505"/>
      <c r="W16836" s="505"/>
    </row>
    <row r="16837" spans="19:23" ht="12">
      <c r="S16837" s="505"/>
      <c r="T16837" s="505"/>
      <c r="U16837" s="505"/>
      <c r="V16837" s="505"/>
      <c r="W16837" s="505"/>
    </row>
    <row r="16838" spans="19:23" ht="12">
      <c r="S16838" s="505"/>
      <c r="T16838" s="505"/>
      <c r="U16838" s="505"/>
      <c r="V16838" s="505"/>
      <c r="W16838" s="505"/>
    </row>
    <row r="16839" spans="19:23" ht="12">
      <c r="S16839" s="505"/>
      <c r="T16839" s="505"/>
      <c r="U16839" s="505"/>
      <c r="V16839" s="505"/>
      <c r="W16839" s="505"/>
    </row>
    <row r="16840" spans="19:23" ht="12">
      <c r="S16840" s="505"/>
      <c r="T16840" s="505"/>
      <c r="U16840" s="505"/>
      <c r="V16840" s="505"/>
      <c r="W16840" s="505"/>
    </row>
    <row r="16841" spans="19:23" ht="12">
      <c r="S16841" s="505"/>
      <c r="T16841" s="505"/>
      <c r="U16841" s="505"/>
      <c r="V16841" s="505"/>
      <c r="W16841" s="505"/>
    </row>
    <row r="16842" spans="19:23" ht="12">
      <c r="S16842" s="505"/>
      <c r="T16842" s="505"/>
      <c r="U16842" s="505"/>
      <c r="V16842" s="505"/>
      <c r="W16842" s="505"/>
    </row>
    <row r="16843" spans="19:23" ht="12">
      <c r="S16843" s="505"/>
      <c r="T16843" s="505"/>
      <c r="U16843" s="505"/>
      <c r="V16843" s="505"/>
      <c r="W16843" s="505"/>
    </row>
    <row r="16844" spans="19:23" ht="12">
      <c r="S16844" s="505"/>
      <c r="T16844" s="505"/>
      <c r="U16844" s="505"/>
      <c r="V16844" s="505"/>
      <c r="W16844" s="505"/>
    </row>
    <row r="16845" spans="19:23" ht="12">
      <c r="S16845" s="505"/>
      <c r="T16845" s="505"/>
      <c r="U16845" s="505"/>
      <c r="V16845" s="505"/>
      <c r="W16845" s="505"/>
    </row>
    <row r="16846" spans="19:23" ht="12">
      <c r="S16846" s="505"/>
      <c r="T16846" s="505"/>
      <c r="U16846" s="505"/>
      <c r="V16846" s="505"/>
      <c r="W16846" s="505"/>
    </row>
    <row r="16847" spans="19:23" ht="12">
      <c r="S16847" s="505"/>
      <c r="T16847" s="505"/>
      <c r="U16847" s="505"/>
      <c r="V16847" s="505"/>
      <c r="W16847" s="505"/>
    </row>
    <row r="16848" spans="19:23" ht="12">
      <c r="S16848" s="505"/>
      <c r="T16848" s="505"/>
      <c r="U16848" s="505"/>
      <c r="V16848" s="505"/>
      <c r="W16848" s="505"/>
    </row>
    <row r="16849" spans="19:23" ht="12">
      <c r="S16849" s="505"/>
      <c r="T16849" s="505"/>
      <c r="U16849" s="505"/>
      <c r="V16849" s="505"/>
      <c r="W16849" s="505"/>
    </row>
    <row r="16850" spans="19:23" ht="12">
      <c r="S16850" s="505"/>
      <c r="T16850" s="505"/>
      <c r="U16850" s="505"/>
      <c r="V16850" s="505"/>
      <c r="W16850" s="505"/>
    </row>
    <row r="16851" spans="19:23" ht="12">
      <c r="S16851" s="505"/>
      <c r="T16851" s="505"/>
      <c r="U16851" s="505"/>
      <c r="V16851" s="505"/>
      <c r="W16851" s="505"/>
    </row>
    <row r="16852" spans="19:23" ht="12">
      <c r="S16852" s="505"/>
      <c r="T16852" s="505"/>
      <c r="U16852" s="505"/>
      <c r="V16852" s="505"/>
      <c r="W16852" s="505"/>
    </row>
    <row r="16853" spans="19:23" ht="12">
      <c r="S16853" s="505"/>
      <c r="T16853" s="505"/>
      <c r="U16853" s="505"/>
      <c r="V16853" s="505"/>
      <c r="W16853" s="505"/>
    </row>
    <row r="16854" spans="19:23" ht="12">
      <c r="S16854" s="505"/>
      <c r="T16854" s="505"/>
      <c r="U16854" s="505"/>
      <c r="V16854" s="505"/>
      <c r="W16854" s="505"/>
    </row>
    <row r="16855" spans="19:23" ht="12">
      <c r="S16855" s="505"/>
      <c r="T16855" s="505"/>
      <c r="U16855" s="505"/>
      <c r="V16855" s="505"/>
      <c r="W16855" s="505"/>
    </row>
    <row r="16856" spans="19:23" ht="12">
      <c r="S16856" s="505"/>
      <c r="T16856" s="505"/>
      <c r="U16856" s="505"/>
      <c r="V16856" s="505"/>
      <c r="W16856" s="505"/>
    </row>
    <row r="16857" spans="19:23" ht="12">
      <c r="S16857" s="505"/>
      <c r="T16857" s="505"/>
      <c r="U16857" s="505"/>
      <c r="V16857" s="505"/>
      <c r="W16857" s="505"/>
    </row>
    <row r="16858" spans="19:23" ht="12">
      <c r="S16858" s="505"/>
      <c r="T16858" s="505"/>
      <c r="U16858" s="505"/>
      <c r="V16858" s="505"/>
      <c r="W16858" s="505"/>
    </row>
    <row r="16859" spans="19:23" ht="12">
      <c r="S16859" s="505"/>
      <c r="T16859" s="505"/>
      <c r="U16859" s="505"/>
      <c r="V16859" s="505"/>
      <c r="W16859" s="505"/>
    </row>
    <row r="16860" spans="19:23" ht="12">
      <c r="S16860" s="505"/>
      <c r="T16860" s="505"/>
      <c r="U16860" s="505"/>
      <c r="V16860" s="505"/>
      <c r="W16860" s="505"/>
    </row>
    <row r="16861" spans="19:23" ht="12">
      <c r="S16861" s="505"/>
      <c r="T16861" s="505"/>
      <c r="U16861" s="505"/>
      <c r="V16861" s="505"/>
      <c r="W16861" s="505"/>
    </row>
    <row r="16862" spans="19:23" ht="12">
      <c r="S16862" s="505"/>
      <c r="T16862" s="505"/>
      <c r="U16862" s="505"/>
      <c r="V16862" s="505"/>
      <c r="W16862" s="505"/>
    </row>
    <row r="16863" spans="19:23" ht="12">
      <c r="S16863" s="505"/>
      <c r="T16863" s="505"/>
      <c r="U16863" s="505"/>
      <c r="V16863" s="505"/>
      <c r="W16863" s="505"/>
    </row>
    <row r="16864" spans="19:23" ht="12">
      <c r="S16864" s="505"/>
      <c r="T16864" s="505"/>
      <c r="U16864" s="505"/>
      <c r="V16864" s="505"/>
      <c r="W16864" s="505"/>
    </row>
    <row r="16865" spans="19:23" ht="12">
      <c r="S16865" s="505"/>
      <c r="T16865" s="505"/>
      <c r="U16865" s="505"/>
      <c r="V16865" s="505"/>
      <c r="W16865" s="505"/>
    </row>
    <row r="16866" spans="19:23" ht="12">
      <c r="S16866" s="505"/>
      <c r="T16866" s="505"/>
      <c r="U16866" s="505"/>
      <c r="V16866" s="505"/>
      <c r="W16866" s="505"/>
    </row>
    <row r="16867" spans="19:23" ht="12">
      <c r="S16867" s="505"/>
      <c r="T16867" s="505"/>
      <c r="U16867" s="505"/>
      <c r="V16867" s="505"/>
      <c r="W16867" s="505"/>
    </row>
    <row r="16868" spans="19:23" ht="12">
      <c r="S16868" s="505"/>
      <c r="T16868" s="505"/>
      <c r="U16868" s="505"/>
      <c r="V16868" s="505"/>
      <c r="W16868" s="505"/>
    </row>
    <row r="16869" spans="19:23" ht="12">
      <c r="S16869" s="505"/>
      <c r="T16869" s="505"/>
      <c r="U16869" s="505"/>
      <c r="V16869" s="505"/>
      <c r="W16869" s="505"/>
    </row>
    <row r="16870" spans="19:23" ht="12">
      <c r="S16870" s="505"/>
      <c r="T16870" s="505"/>
      <c r="U16870" s="505"/>
      <c r="V16870" s="505"/>
      <c r="W16870" s="505"/>
    </row>
    <row r="16871" spans="19:23" ht="12">
      <c r="S16871" s="505"/>
      <c r="T16871" s="505"/>
      <c r="U16871" s="505"/>
      <c r="V16871" s="505"/>
      <c r="W16871" s="505"/>
    </row>
    <row r="16872" spans="19:23" ht="12">
      <c r="S16872" s="505"/>
      <c r="T16872" s="505"/>
      <c r="U16872" s="505"/>
      <c r="V16872" s="505"/>
      <c r="W16872" s="505"/>
    </row>
    <row r="16873" spans="19:23" ht="12">
      <c r="S16873" s="505"/>
      <c r="T16873" s="505"/>
      <c r="U16873" s="505"/>
      <c r="V16873" s="505"/>
      <c r="W16873" s="505"/>
    </row>
    <row r="16874" spans="19:23" ht="12">
      <c r="S16874" s="505"/>
      <c r="T16874" s="505"/>
      <c r="U16874" s="505"/>
      <c r="V16874" s="505"/>
      <c r="W16874" s="505"/>
    </row>
    <row r="16875" spans="19:23" ht="12">
      <c r="S16875" s="505"/>
      <c r="T16875" s="505"/>
      <c r="U16875" s="505"/>
      <c r="V16875" s="505"/>
      <c r="W16875" s="505"/>
    </row>
    <row r="16876" spans="19:23" ht="12">
      <c r="S16876" s="505"/>
      <c r="T16876" s="505"/>
      <c r="U16876" s="505"/>
      <c r="V16876" s="505"/>
      <c r="W16876" s="505"/>
    </row>
    <row r="16877" spans="19:23" ht="12">
      <c r="S16877" s="505"/>
      <c r="T16877" s="505"/>
      <c r="U16877" s="505"/>
      <c r="V16877" s="505"/>
      <c r="W16877" s="505"/>
    </row>
    <row r="16878" spans="19:23" ht="12">
      <c r="S16878" s="505"/>
      <c r="T16878" s="505"/>
      <c r="U16878" s="505"/>
      <c r="V16878" s="505"/>
      <c r="W16878" s="505"/>
    </row>
    <row r="16879" spans="19:23" ht="12">
      <c r="S16879" s="505"/>
      <c r="T16879" s="505"/>
      <c r="U16879" s="505"/>
      <c r="V16879" s="505"/>
      <c r="W16879" s="505"/>
    </row>
    <row r="16880" spans="19:23" ht="12">
      <c r="S16880" s="505"/>
      <c r="T16880" s="505"/>
      <c r="U16880" s="505"/>
      <c r="V16880" s="505"/>
      <c r="W16880" s="505"/>
    </row>
    <row r="16881" spans="19:23" ht="12">
      <c r="S16881" s="505"/>
      <c r="T16881" s="505"/>
      <c r="U16881" s="505"/>
      <c r="V16881" s="505"/>
      <c r="W16881" s="505"/>
    </row>
    <row r="16882" spans="19:23" ht="12">
      <c r="S16882" s="505"/>
      <c r="T16882" s="505"/>
      <c r="U16882" s="505"/>
      <c r="V16882" s="505"/>
      <c r="W16882" s="505"/>
    </row>
    <row r="16883" spans="19:23" ht="12">
      <c r="S16883" s="505"/>
      <c r="T16883" s="505"/>
      <c r="U16883" s="505"/>
      <c r="V16883" s="505"/>
      <c r="W16883" s="505"/>
    </row>
    <row r="16884" spans="19:23" ht="12">
      <c r="S16884" s="505"/>
      <c r="T16884" s="505"/>
      <c r="U16884" s="505"/>
      <c r="V16884" s="505"/>
      <c r="W16884" s="505"/>
    </row>
    <row r="16885" spans="19:23" ht="12">
      <c r="S16885" s="505"/>
      <c r="T16885" s="505"/>
      <c r="U16885" s="505"/>
      <c r="V16885" s="505"/>
      <c r="W16885" s="505"/>
    </row>
    <row r="16886" spans="19:23" ht="12">
      <c r="S16886" s="505"/>
      <c r="T16886" s="505"/>
      <c r="U16886" s="505"/>
      <c r="V16886" s="505"/>
      <c r="W16886" s="505"/>
    </row>
    <row r="16887" spans="19:23" ht="12">
      <c r="S16887" s="505"/>
      <c r="T16887" s="505"/>
      <c r="U16887" s="505"/>
      <c r="V16887" s="505"/>
      <c r="W16887" s="505"/>
    </row>
    <row r="16888" spans="19:23" ht="12">
      <c r="S16888" s="505"/>
      <c r="T16888" s="505"/>
      <c r="U16888" s="505"/>
      <c r="V16888" s="505"/>
      <c r="W16888" s="505"/>
    </row>
    <row r="16889" spans="19:23" ht="12">
      <c r="S16889" s="505"/>
      <c r="T16889" s="505"/>
      <c r="U16889" s="505"/>
      <c r="V16889" s="505"/>
      <c r="W16889" s="505"/>
    </row>
    <row r="16890" spans="19:23" ht="12">
      <c r="S16890" s="505"/>
      <c r="T16890" s="505"/>
      <c r="U16890" s="505"/>
      <c r="V16890" s="505"/>
      <c r="W16890" s="505"/>
    </row>
    <row r="16891" spans="19:23" ht="12">
      <c r="S16891" s="505"/>
      <c r="T16891" s="505"/>
      <c r="U16891" s="505"/>
      <c r="V16891" s="505"/>
      <c r="W16891" s="505"/>
    </row>
    <row r="16892" spans="19:23" ht="12">
      <c r="S16892" s="505"/>
      <c r="T16892" s="505"/>
      <c r="U16892" s="505"/>
      <c r="V16892" s="505"/>
      <c r="W16892" s="505"/>
    </row>
    <row r="16893" spans="19:23" ht="12">
      <c r="S16893" s="505"/>
      <c r="T16893" s="505"/>
      <c r="U16893" s="505"/>
      <c r="V16893" s="505"/>
      <c r="W16893" s="505"/>
    </row>
    <row r="16894" spans="19:23" ht="12">
      <c r="S16894" s="505"/>
      <c r="T16894" s="505"/>
      <c r="U16894" s="505"/>
      <c r="V16894" s="505"/>
      <c r="W16894" s="505"/>
    </row>
    <row r="16895" spans="19:23" ht="12">
      <c r="S16895" s="505"/>
      <c r="T16895" s="505"/>
      <c r="U16895" s="505"/>
      <c r="V16895" s="505"/>
      <c r="W16895" s="505"/>
    </row>
    <row r="16896" spans="19:23" ht="12">
      <c r="S16896" s="505"/>
      <c r="T16896" s="505"/>
      <c r="U16896" s="505"/>
      <c r="V16896" s="505"/>
      <c r="W16896" s="505"/>
    </row>
    <row r="16897" spans="19:23" ht="12">
      <c r="S16897" s="505"/>
      <c r="T16897" s="505"/>
      <c r="U16897" s="505"/>
      <c r="V16897" s="505"/>
      <c r="W16897" s="505"/>
    </row>
    <row r="16898" spans="19:23" ht="12">
      <c r="S16898" s="505"/>
      <c r="T16898" s="505"/>
      <c r="U16898" s="505"/>
      <c r="V16898" s="505"/>
      <c r="W16898" s="505"/>
    </row>
    <row r="16899" spans="19:23" ht="12">
      <c r="S16899" s="505"/>
      <c r="T16899" s="505"/>
      <c r="U16899" s="505"/>
      <c r="V16899" s="505"/>
      <c r="W16899" s="505"/>
    </row>
    <row r="16900" spans="19:23" ht="12">
      <c r="S16900" s="505"/>
      <c r="T16900" s="505"/>
      <c r="U16900" s="505"/>
      <c r="V16900" s="505"/>
      <c r="W16900" s="505"/>
    </row>
    <row r="16901" spans="19:23" ht="12">
      <c r="S16901" s="505"/>
      <c r="T16901" s="505"/>
      <c r="U16901" s="505"/>
      <c r="V16901" s="505"/>
      <c r="W16901" s="505"/>
    </row>
    <row r="16902" spans="19:23" ht="12">
      <c r="S16902" s="505"/>
      <c r="T16902" s="505"/>
      <c r="U16902" s="505"/>
      <c r="V16902" s="505"/>
      <c r="W16902" s="505"/>
    </row>
    <row r="16903" spans="19:23" ht="12">
      <c r="S16903" s="505"/>
      <c r="T16903" s="505"/>
      <c r="U16903" s="505"/>
      <c r="V16903" s="505"/>
      <c r="W16903" s="505"/>
    </row>
    <row r="16904" spans="19:23" ht="12">
      <c r="S16904" s="505"/>
      <c r="T16904" s="505"/>
      <c r="U16904" s="505"/>
      <c r="V16904" s="505"/>
      <c r="W16904" s="505"/>
    </row>
    <row r="16905" spans="19:23" ht="12">
      <c r="S16905" s="505"/>
      <c r="T16905" s="505"/>
      <c r="U16905" s="505"/>
      <c r="V16905" s="505"/>
      <c r="W16905" s="505"/>
    </row>
    <row r="16906" spans="19:23" ht="12">
      <c r="S16906" s="505"/>
      <c r="T16906" s="505"/>
      <c r="U16906" s="505"/>
      <c r="V16906" s="505"/>
      <c r="W16906" s="505"/>
    </row>
    <row r="16907" spans="19:23" ht="12">
      <c r="S16907" s="505"/>
      <c r="T16907" s="505"/>
      <c r="U16907" s="505"/>
      <c r="V16907" s="505"/>
      <c r="W16907" s="505"/>
    </row>
    <row r="16908" spans="19:23" ht="12">
      <c r="S16908" s="505"/>
      <c r="T16908" s="505"/>
      <c r="U16908" s="505"/>
      <c r="V16908" s="505"/>
      <c r="W16908" s="505"/>
    </row>
    <row r="16909" spans="19:23" ht="12">
      <c r="S16909" s="505"/>
      <c r="T16909" s="505"/>
      <c r="U16909" s="505"/>
      <c r="V16909" s="505"/>
      <c r="W16909" s="505"/>
    </row>
    <row r="16910" spans="19:23" ht="12">
      <c r="S16910" s="505"/>
      <c r="T16910" s="505"/>
      <c r="U16910" s="505"/>
      <c r="V16910" s="505"/>
      <c r="W16910" s="505"/>
    </row>
    <row r="16911" spans="19:23" ht="12">
      <c r="S16911" s="505"/>
      <c r="T16911" s="505"/>
      <c r="U16911" s="505"/>
      <c r="V16911" s="505"/>
      <c r="W16911" s="505"/>
    </row>
    <row r="16912" spans="19:23" ht="12">
      <c r="S16912" s="505"/>
      <c r="T16912" s="505"/>
      <c r="U16912" s="505"/>
      <c r="V16912" s="505"/>
      <c r="W16912" s="505"/>
    </row>
    <row r="16913" spans="19:23" ht="12">
      <c r="S16913" s="505"/>
      <c r="T16913" s="505"/>
      <c r="U16913" s="505"/>
      <c r="V16913" s="505"/>
      <c r="W16913" s="505"/>
    </row>
    <row r="16914" spans="19:23" ht="12">
      <c r="S16914" s="505"/>
      <c r="T16914" s="505"/>
      <c r="U16914" s="505"/>
      <c r="V16914" s="505"/>
      <c r="W16914" s="505"/>
    </row>
    <row r="16915" spans="19:23" ht="12">
      <c r="S16915" s="505"/>
      <c r="T16915" s="505"/>
      <c r="U16915" s="505"/>
      <c r="V16915" s="505"/>
      <c r="W16915" s="505"/>
    </row>
    <row r="16916" spans="19:23" ht="12">
      <c r="S16916" s="505"/>
      <c r="T16916" s="505"/>
      <c r="U16916" s="505"/>
      <c r="V16916" s="505"/>
      <c r="W16916" s="505"/>
    </row>
    <row r="16917" spans="19:23" ht="12">
      <c r="S16917" s="505"/>
      <c r="T16917" s="505"/>
      <c r="U16917" s="505"/>
      <c r="V16917" s="505"/>
      <c r="W16917" s="505"/>
    </row>
    <row r="16918" spans="19:23" ht="12">
      <c r="S16918" s="505"/>
      <c r="T16918" s="505"/>
      <c r="U16918" s="505"/>
      <c r="V16918" s="505"/>
      <c r="W16918" s="505"/>
    </row>
    <row r="16919" spans="19:23" ht="12">
      <c r="S16919" s="505"/>
      <c r="T16919" s="505"/>
      <c r="U16919" s="505"/>
      <c r="V16919" s="505"/>
      <c r="W16919" s="505"/>
    </row>
    <row r="16920" spans="19:23" ht="12">
      <c r="S16920" s="505"/>
      <c r="T16920" s="505"/>
      <c r="U16920" s="505"/>
      <c r="V16920" s="505"/>
      <c r="W16920" s="505"/>
    </row>
    <row r="16921" spans="19:23" ht="12">
      <c r="S16921" s="505"/>
      <c r="T16921" s="505"/>
      <c r="U16921" s="505"/>
      <c r="V16921" s="505"/>
      <c r="W16921" s="505"/>
    </row>
    <row r="16922" spans="19:23" ht="12">
      <c r="S16922" s="505"/>
      <c r="T16922" s="505"/>
      <c r="U16922" s="505"/>
      <c r="V16922" s="505"/>
      <c r="W16922" s="505"/>
    </row>
    <row r="16923" spans="19:23" ht="12">
      <c r="S16923" s="505"/>
      <c r="T16923" s="505"/>
      <c r="U16923" s="505"/>
      <c r="V16923" s="505"/>
      <c r="W16923" s="505"/>
    </row>
    <row r="16924" spans="19:23" ht="12">
      <c r="S16924" s="505"/>
      <c r="T16924" s="505"/>
      <c r="U16924" s="505"/>
      <c r="V16924" s="505"/>
      <c r="W16924" s="505"/>
    </row>
    <row r="16925" spans="19:23" ht="12">
      <c r="S16925" s="505"/>
      <c r="T16925" s="505"/>
      <c r="U16925" s="505"/>
      <c r="V16925" s="505"/>
      <c r="W16925" s="505"/>
    </row>
    <row r="16926" spans="19:23" ht="12">
      <c r="S16926" s="505"/>
      <c r="T16926" s="505"/>
      <c r="U16926" s="505"/>
      <c r="V16926" s="505"/>
      <c r="W16926" s="505"/>
    </row>
    <row r="16927" spans="19:23" ht="12">
      <c r="S16927" s="505"/>
      <c r="T16927" s="505"/>
      <c r="U16927" s="505"/>
      <c r="V16927" s="505"/>
      <c r="W16927" s="505"/>
    </row>
    <row r="16928" spans="19:23" ht="12">
      <c r="S16928" s="505"/>
      <c r="T16928" s="505"/>
      <c r="U16928" s="505"/>
      <c r="V16928" s="505"/>
      <c r="W16928" s="505"/>
    </row>
    <row r="16929" spans="19:23" ht="12">
      <c r="S16929" s="505"/>
      <c r="T16929" s="505"/>
      <c r="U16929" s="505"/>
      <c r="V16929" s="505"/>
      <c r="W16929" s="505"/>
    </row>
    <row r="16930" spans="19:23" ht="12">
      <c r="S16930" s="505"/>
      <c r="T16930" s="505"/>
      <c r="U16930" s="505"/>
      <c r="V16930" s="505"/>
      <c r="W16930" s="505"/>
    </row>
    <row r="16931" spans="19:23" ht="12">
      <c r="S16931" s="505"/>
      <c r="T16931" s="505"/>
      <c r="U16931" s="505"/>
      <c r="V16931" s="505"/>
      <c r="W16931" s="505"/>
    </row>
    <row r="16932" spans="19:23" ht="12">
      <c r="S16932" s="505"/>
      <c r="T16932" s="505"/>
      <c r="U16932" s="505"/>
      <c r="V16932" s="505"/>
      <c r="W16932" s="505"/>
    </row>
    <row r="16933" spans="19:23" ht="12">
      <c r="S16933" s="505"/>
      <c r="T16933" s="505"/>
      <c r="U16933" s="505"/>
      <c r="V16933" s="505"/>
      <c r="W16933" s="505"/>
    </row>
    <row r="16934" spans="19:23" ht="12">
      <c r="S16934" s="505"/>
      <c r="T16934" s="505"/>
      <c r="U16934" s="505"/>
      <c r="V16934" s="505"/>
      <c r="W16934" s="505"/>
    </row>
    <row r="16935" spans="19:23" ht="12">
      <c r="S16935" s="505"/>
      <c r="T16935" s="505"/>
      <c r="U16935" s="505"/>
      <c r="V16935" s="505"/>
      <c r="W16935" s="505"/>
    </row>
    <row r="16936" spans="19:23" ht="12">
      <c r="S16936" s="505"/>
      <c r="T16936" s="505"/>
      <c r="U16936" s="505"/>
      <c r="V16936" s="505"/>
      <c r="W16936" s="505"/>
    </row>
    <row r="16937" spans="19:23" ht="12">
      <c r="S16937" s="505"/>
      <c r="T16937" s="505"/>
      <c r="U16937" s="505"/>
      <c r="V16937" s="505"/>
      <c r="W16937" s="505"/>
    </row>
    <row r="16938" spans="19:23" ht="12">
      <c r="S16938" s="505"/>
      <c r="T16938" s="505"/>
      <c r="U16938" s="505"/>
      <c r="V16938" s="505"/>
      <c r="W16938" s="505"/>
    </row>
    <row r="16939" spans="19:23" ht="12">
      <c r="S16939" s="505"/>
      <c r="T16939" s="505"/>
      <c r="U16939" s="505"/>
      <c r="V16939" s="505"/>
      <c r="W16939" s="505"/>
    </row>
    <row r="16940" spans="19:23" ht="12">
      <c r="S16940" s="505"/>
      <c r="T16940" s="505"/>
      <c r="U16940" s="505"/>
      <c r="V16940" s="505"/>
      <c r="W16940" s="505"/>
    </row>
    <row r="16941" spans="19:23" ht="12">
      <c r="S16941" s="505"/>
      <c r="T16941" s="505"/>
      <c r="U16941" s="505"/>
      <c r="V16941" s="505"/>
      <c r="W16941" s="505"/>
    </row>
    <row r="16942" spans="19:23" ht="12">
      <c r="S16942" s="505"/>
      <c r="T16942" s="505"/>
      <c r="U16942" s="505"/>
      <c r="V16942" s="505"/>
      <c r="W16942" s="505"/>
    </row>
    <row r="16943" spans="19:23" ht="12">
      <c r="S16943" s="505"/>
      <c r="T16943" s="505"/>
      <c r="U16943" s="505"/>
      <c r="V16943" s="505"/>
      <c r="W16943" s="505"/>
    </row>
    <row r="16944" spans="19:23" ht="12">
      <c r="S16944" s="505"/>
      <c r="T16944" s="505"/>
      <c r="U16944" s="505"/>
      <c r="V16944" s="505"/>
      <c r="W16944" s="505"/>
    </row>
    <row r="16945" spans="19:23" ht="12">
      <c r="S16945" s="505"/>
      <c r="T16945" s="505"/>
      <c r="U16945" s="505"/>
      <c r="V16945" s="505"/>
      <c r="W16945" s="505"/>
    </row>
    <row r="16946" spans="19:23" ht="12">
      <c r="S16946" s="505"/>
      <c r="T16946" s="505"/>
      <c r="U16946" s="505"/>
      <c r="V16946" s="505"/>
      <c r="W16946" s="505"/>
    </row>
    <row r="16947" spans="19:23" ht="12">
      <c r="S16947" s="505"/>
      <c r="T16947" s="505"/>
      <c r="U16947" s="505"/>
      <c r="V16947" s="505"/>
      <c r="W16947" s="505"/>
    </row>
    <row r="16948" spans="19:23" ht="12">
      <c r="S16948" s="505"/>
      <c r="T16948" s="505"/>
      <c r="U16948" s="505"/>
      <c r="V16948" s="505"/>
      <c r="W16948" s="505"/>
    </row>
    <row r="16949" spans="19:23" ht="12">
      <c r="S16949" s="505"/>
      <c r="T16949" s="505"/>
      <c r="U16949" s="505"/>
      <c r="V16949" s="505"/>
      <c r="W16949" s="505"/>
    </row>
    <row r="16950" spans="19:23" ht="12">
      <c r="S16950" s="505"/>
      <c r="T16950" s="505"/>
      <c r="U16950" s="505"/>
      <c r="V16950" s="505"/>
      <c r="W16950" s="505"/>
    </row>
    <row r="16951" spans="19:23" ht="12">
      <c r="S16951" s="505"/>
      <c r="T16951" s="505"/>
      <c r="U16951" s="505"/>
      <c r="V16951" s="505"/>
      <c r="W16951" s="505"/>
    </row>
    <row r="16952" spans="19:23" ht="12">
      <c r="S16952" s="505"/>
      <c r="T16952" s="505"/>
      <c r="U16952" s="505"/>
      <c r="V16952" s="505"/>
      <c r="W16952" s="505"/>
    </row>
    <row r="16953" spans="19:23" ht="12">
      <c r="S16953" s="505"/>
      <c r="T16953" s="505"/>
      <c r="U16953" s="505"/>
      <c r="V16953" s="505"/>
      <c r="W16953" s="505"/>
    </row>
    <row r="16954" spans="19:23" ht="12">
      <c r="S16954" s="505"/>
      <c r="T16954" s="505"/>
      <c r="U16954" s="505"/>
      <c r="V16954" s="505"/>
      <c r="W16954" s="505"/>
    </row>
    <row r="16955" spans="19:23" ht="12">
      <c r="S16955" s="505"/>
      <c r="T16955" s="505"/>
      <c r="U16955" s="505"/>
      <c r="V16955" s="505"/>
      <c r="W16955" s="505"/>
    </row>
    <row r="16956" spans="19:23" ht="12">
      <c r="S16956" s="505"/>
      <c r="T16956" s="505"/>
      <c r="U16956" s="505"/>
      <c r="V16956" s="505"/>
      <c r="W16956" s="505"/>
    </row>
    <row r="16957" spans="19:23" ht="12">
      <c r="S16957" s="505"/>
      <c r="T16957" s="505"/>
      <c r="U16957" s="505"/>
      <c r="V16957" s="505"/>
      <c r="W16957" s="505"/>
    </row>
    <row r="16958" spans="19:23" ht="12">
      <c r="S16958" s="505"/>
      <c r="T16958" s="505"/>
      <c r="U16958" s="505"/>
      <c r="V16958" s="505"/>
      <c r="W16958" s="505"/>
    </row>
    <row r="16959" spans="19:23" ht="12">
      <c r="S16959" s="505"/>
      <c r="T16959" s="505"/>
      <c r="U16959" s="505"/>
      <c r="V16959" s="505"/>
      <c r="W16959" s="505"/>
    </row>
    <row r="16960" spans="19:23" ht="12">
      <c r="S16960" s="505"/>
      <c r="T16960" s="505"/>
      <c r="U16960" s="505"/>
      <c r="V16960" s="505"/>
      <c r="W16960" s="505"/>
    </row>
    <row r="16961" spans="19:23" ht="12">
      <c r="S16961" s="505"/>
      <c r="T16961" s="505"/>
      <c r="U16961" s="505"/>
      <c r="V16961" s="505"/>
      <c r="W16961" s="505"/>
    </row>
    <row r="16962" spans="19:23" ht="12">
      <c r="S16962" s="505"/>
      <c r="T16962" s="505"/>
      <c r="U16962" s="505"/>
      <c r="V16962" s="505"/>
      <c r="W16962" s="505"/>
    </row>
    <row r="16963" spans="19:23" ht="12">
      <c r="S16963" s="505"/>
      <c r="T16963" s="505"/>
      <c r="U16963" s="505"/>
      <c r="V16963" s="505"/>
      <c r="W16963" s="505"/>
    </row>
    <row r="16964" spans="19:23" ht="12">
      <c r="S16964" s="505"/>
      <c r="T16964" s="505"/>
      <c r="U16964" s="505"/>
      <c r="V16964" s="505"/>
      <c r="W16964" s="505"/>
    </row>
    <row r="16965" spans="19:23" ht="12">
      <c r="S16965" s="505"/>
      <c r="T16965" s="505"/>
      <c r="U16965" s="505"/>
      <c r="V16965" s="505"/>
      <c r="W16965" s="505"/>
    </row>
    <row r="16966" spans="19:23" ht="12">
      <c r="S16966" s="505"/>
      <c r="T16966" s="505"/>
      <c r="U16966" s="505"/>
      <c r="V16966" s="505"/>
      <c r="W16966" s="505"/>
    </row>
    <row r="16967" spans="19:23" ht="12">
      <c r="S16967" s="505"/>
      <c r="T16967" s="505"/>
      <c r="U16967" s="505"/>
      <c r="V16967" s="505"/>
      <c r="W16967" s="505"/>
    </row>
    <row r="16968" spans="19:23" ht="12">
      <c r="S16968" s="505"/>
      <c r="T16968" s="505"/>
      <c r="U16968" s="505"/>
      <c r="V16968" s="505"/>
      <c r="W16968" s="505"/>
    </row>
    <row r="16969" spans="19:23" ht="12">
      <c r="S16969" s="505"/>
      <c r="T16969" s="505"/>
      <c r="U16969" s="505"/>
      <c r="V16969" s="505"/>
      <c r="W16969" s="505"/>
    </row>
    <row r="16970" spans="19:23" ht="12">
      <c r="S16970" s="505"/>
      <c r="T16970" s="505"/>
      <c r="U16970" s="505"/>
      <c r="V16970" s="505"/>
      <c r="W16970" s="505"/>
    </row>
    <row r="16971" spans="19:23" ht="12">
      <c r="S16971" s="505"/>
      <c r="T16971" s="505"/>
      <c r="U16971" s="505"/>
      <c r="V16971" s="505"/>
      <c r="W16971" s="505"/>
    </row>
    <row r="16972" spans="19:23" ht="12">
      <c r="S16972" s="505"/>
      <c r="T16972" s="505"/>
      <c r="U16972" s="505"/>
      <c r="V16972" s="505"/>
      <c r="W16972" s="505"/>
    </row>
    <row r="16973" spans="19:23" ht="12">
      <c r="S16973" s="505"/>
      <c r="T16973" s="505"/>
      <c r="U16973" s="505"/>
      <c r="V16973" s="505"/>
      <c r="W16973" s="505"/>
    </row>
    <row r="16974" spans="19:23" ht="12">
      <c r="S16974" s="505"/>
      <c r="T16974" s="505"/>
      <c r="U16974" s="505"/>
      <c r="V16974" s="505"/>
      <c r="W16974" s="505"/>
    </row>
    <row r="16975" spans="19:23" ht="12">
      <c r="S16975" s="505"/>
      <c r="T16975" s="505"/>
      <c r="U16975" s="505"/>
      <c r="V16975" s="505"/>
      <c r="W16975" s="505"/>
    </row>
    <row r="16976" spans="19:23" ht="12">
      <c r="S16976" s="505"/>
      <c r="T16976" s="505"/>
      <c r="U16976" s="505"/>
      <c r="V16976" s="505"/>
      <c r="W16976" s="505"/>
    </row>
    <row r="16977" spans="19:23" ht="12">
      <c r="S16977" s="505"/>
      <c r="T16977" s="505"/>
      <c r="U16977" s="505"/>
      <c r="V16977" s="505"/>
      <c r="W16977" s="505"/>
    </row>
    <row r="16978" spans="19:23" ht="12">
      <c r="S16978" s="505"/>
      <c r="T16978" s="505"/>
      <c r="U16978" s="505"/>
      <c r="V16978" s="505"/>
      <c r="W16978" s="505"/>
    </row>
    <row r="16979" spans="19:23" ht="12">
      <c r="S16979" s="505"/>
      <c r="T16979" s="505"/>
      <c r="U16979" s="505"/>
      <c r="V16979" s="505"/>
      <c r="W16979" s="505"/>
    </row>
    <row r="16980" spans="19:23" ht="12">
      <c r="S16980" s="505"/>
      <c r="T16980" s="505"/>
      <c r="U16980" s="505"/>
      <c r="V16980" s="505"/>
      <c r="W16980" s="505"/>
    </row>
    <row r="16981" spans="19:23" ht="12">
      <c r="S16981" s="505"/>
      <c r="T16981" s="505"/>
      <c r="U16981" s="505"/>
      <c r="V16981" s="505"/>
      <c r="W16981" s="505"/>
    </row>
    <row r="16982" spans="19:23" ht="12">
      <c r="S16982" s="505"/>
      <c r="T16982" s="505"/>
      <c r="U16982" s="505"/>
      <c r="V16982" s="505"/>
      <c r="W16982" s="505"/>
    </row>
    <row r="16983" spans="19:23" ht="12">
      <c r="S16983" s="505"/>
      <c r="T16983" s="505"/>
      <c r="U16983" s="505"/>
      <c r="V16983" s="505"/>
      <c r="W16983" s="505"/>
    </row>
    <row r="16984" spans="19:23" ht="12">
      <c r="S16984" s="505"/>
      <c r="T16984" s="505"/>
      <c r="U16984" s="505"/>
      <c r="V16984" s="505"/>
      <c r="W16984" s="505"/>
    </row>
    <row r="16985" spans="19:23" ht="12">
      <c r="S16985" s="505"/>
      <c r="T16985" s="505"/>
      <c r="U16985" s="505"/>
      <c r="V16985" s="505"/>
      <c r="W16985" s="505"/>
    </row>
    <row r="16986" spans="19:23" ht="12">
      <c r="S16986" s="505"/>
      <c r="T16986" s="505"/>
      <c r="U16986" s="505"/>
      <c r="V16986" s="505"/>
      <c r="W16986" s="505"/>
    </row>
    <row r="16987" spans="19:23" ht="12">
      <c r="S16987" s="505"/>
      <c r="T16987" s="505"/>
      <c r="U16987" s="505"/>
      <c r="V16987" s="505"/>
      <c r="W16987" s="505"/>
    </row>
    <row r="16988" spans="19:23" ht="12">
      <c r="S16988" s="505"/>
      <c r="T16988" s="505"/>
      <c r="U16988" s="505"/>
      <c r="V16988" s="505"/>
      <c r="W16988" s="505"/>
    </row>
    <row r="16989" spans="19:23" ht="12">
      <c r="S16989" s="505"/>
      <c r="T16989" s="505"/>
      <c r="U16989" s="505"/>
      <c r="V16989" s="505"/>
      <c r="W16989" s="505"/>
    </row>
    <row r="16990" spans="19:23" ht="12">
      <c r="S16990" s="505"/>
      <c r="T16990" s="505"/>
      <c r="U16990" s="505"/>
      <c r="V16990" s="505"/>
      <c r="W16990" s="505"/>
    </row>
    <row r="16991" spans="19:23" ht="12">
      <c r="S16991" s="505"/>
      <c r="T16991" s="505"/>
      <c r="U16991" s="505"/>
      <c r="V16991" s="505"/>
      <c r="W16991" s="505"/>
    </row>
    <row r="16992" spans="19:23" ht="12">
      <c r="S16992" s="505"/>
      <c r="T16992" s="505"/>
      <c r="U16992" s="505"/>
      <c r="V16992" s="505"/>
      <c r="W16992" s="505"/>
    </row>
    <row r="16993" spans="19:23" ht="12">
      <c r="S16993" s="505"/>
      <c r="T16993" s="505"/>
      <c r="U16993" s="505"/>
      <c r="V16993" s="505"/>
      <c r="W16993" s="505"/>
    </row>
    <row r="16994" spans="19:23" ht="12">
      <c r="S16994" s="505"/>
      <c r="T16994" s="505"/>
      <c r="U16994" s="505"/>
      <c r="V16994" s="505"/>
      <c r="W16994" s="505"/>
    </row>
    <row r="16995" spans="19:23" ht="12">
      <c r="S16995" s="505"/>
      <c r="T16995" s="505"/>
      <c r="U16995" s="505"/>
      <c r="V16995" s="505"/>
      <c r="W16995" s="505"/>
    </row>
    <row r="16996" spans="19:23" ht="12">
      <c r="S16996" s="505"/>
      <c r="T16996" s="505"/>
      <c r="U16996" s="505"/>
      <c r="V16996" s="505"/>
      <c r="W16996" s="505"/>
    </row>
    <row r="16997" spans="19:23" ht="12">
      <c r="S16997" s="505"/>
      <c r="T16997" s="505"/>
      <c r="U16997" s="505"/>
      <c r="V16997" s="505"/>
      <c r="W16997" s="505"/>
    </row>
    <row r="16998" spans="19:23" ht="12">
      <c r="S16998" s="505"/>
      <c r="T16998" s="505"/>
      <c r="U16998" s="505"/>
      <c r="V16998" s="505"/>
      <c r="W16998" s="505"/>
    </row>
    <row r="16999" spans="19:23" ht="12">
      <c r="S16999" s="505"/>
      <c r="T16999" s="505"/>
      <c r="U16999" s="505"/>
      <c r="V16999" s="505"/>
      <c r="W16999" s="505"/>
    </row>
    <row r="17000" spans="19:23" ht="12">
      <c r="S17000" s="505"/>
      <c r="T17000" s="505"/>
      <c r="U17000" s="505"/>
      <c r="V17000" s="505"/>
      <c r="W17000" s="505"/>
    </row>
    <row r="17001" spans="19:23" ht="12">
      <c r="S17001" s="505"/>
      <c r="T17001" s="505"/>
      <c r="U17001" s="505"/>
      <c r="V17001" s="505"/>
      <c r="W17001" s="505"/>
    </row>
    <row r="17002" spans="19:23" ht="12">
      <c r="S17002" s="505"/>
      <c r="T17002" s="505"/>
      <c r="U17002" s="505"/>
      <c r="V17002" s="505"/>
      <c r="W17002" s="505"/>
    </row>
    <row r="17003" spans="19:23" ht="12">
      <c r="S17003" s="505"/>
      <c r="T17003" s="505"/>
      <c r="U17003" s="505"/>
      <c r="V17003" s="505"/>
      <c r="W17003" s="505"/>
    </row>
    <row r="17004" spans="19:23" ht="12">
      <c r="S17004" s="505"/>
      <c r="T17004" s="505"/>
      <c r="U17004" s="505"/>
      <c r="V17004" s="505"/>
      <c r="W17004" s="505"/>
    </row>
    <row r="17005" spans="19:23" ht="12">
      <c r="S17005" s="505"/>
      <c r="T17005" s="505"/>
      <c r="U17005" s="505"/>
      <c r="V17005" s="505"/>
      <c r="W17005" s="505"/>
    </row>
    <row r="17006" spans="19:23" ht="12">
      <c r="S17006" s="505"/>
      <c r="T17006" s="505"/>
      <c r="U17006" s="505"/>
      <c r="V17006" s="505"/>
      <c r="W17006" s="505"/>
    </row>
    <row r="17007" spans="19:23" ht="12">
      <c r="S17007" s="505"/>
      <c r="T17007" s="505"/>
      <c r="U17007" s="505"/>
      <c r="V17007" s="505"/>
      <c r="W17007" s="505"/>
    </row>
    <row r="17008" spans="19:23" ht="12">
      <c r="S17008" s="505"/>
      <c r="T17008" s="505"/>
      <c r="U17008" s="505"/>
      <c r="V17008" s="505"/>
      <c r="W17008" s="505"/>
    </row>
    <row r="17009" spans="19:23" ht="12">
      <c r="S17009" s="505"/>
      <c r="T17009" s="505"/>
      <c r="U17009" s="505"/>
      <c r="V17009" s="505"/>
      <c r="W17009" s="505"/>
    </row>
    <row r="17010" spans="19:23" ht="12">
      <c r="S17010" s="505"/>
      <c r="T17010" s="505"/>
      <c r="U17010" s="505"/>
      <c r="V17010" s="505"/>
      <c r="W17010" s="505"/>
    </row>
    <row r="17011" spans="19:23" ht="12">
      <c r="S17011" s="505"/>
      <c r="T17011" s="505"/>
      <c r="U17011" s="505"/>
      <c r="V17011" s="505"/>
      <c r="W17011" s="505"/>
    </row>
    <row r="17012" spans="19:23" ht="12">
      <c r="S17012" s="505"/>
      <c r="T17012" s="505"/>
      <c r="U17012" s="505"/>
      <c r="V17012" s="505"/>
      <c r="W17012" s="505"/>
    </row>
    <row r="17013" spans="19:23" ht="12">
      <c r="S17013" s="505"/>
      <c r="T17013" s="505"/>
      <c r="U17013" s="505"/>
      <c r="V17013" s="505"/>
      <c r="W17013" s="505"/>
    </row>
    <row r="17014" spans="19:23" ht="12">
      <c r="S17014" s="505"/>
      <c r="T17014" s="505"/>
      <c r="U17014" s="505"/>
      <c r="V17014" s="505"/>
      <c r="W17014" s="505"/>
    </row>
    <row r="17015" spans="19:23" ht="12">
      <c r="S17015" s="505"/>
      <c r="T17015" s="505"/>
      <c r="U17015" s="505"/>
      <c r="V17015" s="505"/>
      <c r="W17015" s="505"/>
    </row>
    <row r="17016" spans="19:23" ht="12">
      <c r="S17016" s="505"/>
      <c r="T17016" s="505"/>
      <c r="U17016" s="505"/>
      <c r="V17016" s="505"/>
      <c r="W17016" s="505"/>
    </row>
    <row r="17017" spans="19:23" ht="12">
      <c r="S17017" s="505"/>
      <c r="T17017" s="505"/>
      <c r="U17017" s="505"/>
      <c r="V17017" s="505"/>
      <c r="W17017" s="505"/>
    </row>
    <row r="17018" spans="19:23" ht="12">
      <c r="S17018" s="505"/>
      <c r="T17018" s="505"/>
      <c r="U17018" s="505"/>
      <c r="V17018" s="505"/>
      <c r="W17018" s="505"/>
    </row>
    <row r="17019" spans="19:23" ht="12">
      <c r="S17019" s="505"/>
      <c r="T17019" s="505"/>
      <c r="U17019" s="505"/>
      <c r="V17019" s="505"/>
      <c r="W17019" s="505"/>
    </row>
    <row r="17020" spans="19:23" ht="12">
      <c r="S17020" s="505"/>
      <c r="T17020" s="505"/>
      <c r="U17020" s="505"/>
      <c r="V17020" s="505"/>
      <c r="W17020" s="505"/>
    </row>
    <row r="17021" spans="19:23" ht="12">
      <c r="S17021" s="505"/>
      <c r="T17021" s="505"/>
      <c r="U17021" s="505"/>
      <c r="V17021" s="505"/>
      <c r="W17021" s="505"/>
    </row>
    <row r="17022" spans="19:23" ht="12">
      <c r="S17022" s="505"/>
      <c r="T17022" s="505"/>
      <c r="U17022" s="505"/>
      <c r="V17022" s="505"/>
      <c r="W17022" s="505"/>
    </row>
    <row r="17023" spans="19:23" ht="12">
      <c r="S17023" s="505"/>
      <c r="T17023" s="505"/>
      <c r="U17023" s="505"/>
      <c r="V17023" s="505"/>
      <c r="W17023" s="505"/>
    </row>
    <row r="17024" spans="19:23" ht="12">
      <c r="S17024" s="505"/>
      <c r="T17024" s="505"/>
      <c r="U17024" s="505"/>
      <c r="V17024" s="505"/>
      <c r="W17024" s="505"/>
    </row>
    <row r="17025" spans="19:23" ht="12">
      <c r="S17025" s="505"/>
      <c r="T17025" s="505"/>
      <c r="U17025" s="505"/>
      <c r="V17025" s="505"/>
      <c r="W17025" s="505"/>
    </row>
    <row r="17026" spans="19:23" ht="12">
      <c r="S17026" s="505"/>
      <c r="T17026" s="505"/>
      <c r="U17026" s="505"/>
      <c r="V17026" s="505"/>
      <c r="W17026" s="505"/>
    </row>
    <row r="17027" spans="19:23" ht="12">
      <c r="S17027" s="505"/>
      <c r="T17027" s="505"/>
      <c r="U17027" s="505"/>
      <c r="V17027" s="505"/>
      <c r="W17027" s="505"/>
    </row>
    <row r="17028" spans="19:23" ht="12">
      <c r="S17028" s="505"/>
      <c r="T17028" s="505"/>
      <c r="U17028" s="505"/>
      <c r="V17028" s="505"/>
      <c r="W17028" s="505"/>
    </row>
    <row r="17029" spans="19:23" ht="12">
      <c r="S17029" s="505"/>
      <c r="T17029" s="505"/>
      <c r="U17029" s="505"/>
      <c r="V17029" s="505"/>
      <c r="W17029" s="505"/>
    </row>
    <row r="17030" spans="19:23" ht="12">
      <c r="S17030" s="505"/>
      <c r="T17030" s="505"/>
      <c r="U17030" s="505"/>
      <c r="V17030" s="505"/>
      <c r="W17030" s="505"/>
    </row>
    <row r="17031" spans="19:23" ht="12">
      <c r="S17031" s="505"/>
      <c r="T17031" s="505"/>
      <c r="U17031" s="505"/>
      <c r="V17031" s="505"/>
      <c r="W17031" s="505"/>
    </row>
    <row r="17032" spans="19:23" ht="12">
      <c r="S17032" s="505"/>
      <c r="T17032" s="505"/>
      <c r="U17032" s="505"/>
      <c r="V17032" s="505"/>
      <c r="W17032" s="505"/>
    </row>
    <row r="17033" spans="19:23" ht="12">
      <c r="S17033" s="505"/>
      <c r="T17033" s="505"/>
      <c r="U17033" s="505"/>
      <c r="V17033" s="505"/>
      <c r="W17033" s="505"/>
    </row>
    <row r="17034" spans="19:23" ht="12">
      <c r="S17034" s="505"/>
      <c r="T17034" s="505"/>
      <c r="U17034" s="505"/>
      <c r="V17034" s="505"/>
      <c r="W17034" s="505"/>
    </row>
    <row r="17035" spans="19:23" ht="12">
      <c r="S17035" s="505"/>
      <c r="T17035" s="505"/>
      <c r="U17035" s="505"/>
      <c r="V17035" s="505"/>
      <c r="W17035" s="505"/>
    </row>
    <row r="17036" spans="19:23" ht="12">
      <c r="S17036" s="505"/>
      <c r="T17036" s="505"/>
      <c r="U17036" s="505"/>
      <c r="V17036" s="505"/>
      <c r="W17036" s="505"/>
    </row>
    <row r="17037" spans="19:23" ht="12">
      <c r="S17037" s="505"/>
      <c r="T17037" s="505"/>
      <c r="U17037" s="505"/>
      <c r="V17037" s="505"/>
      <c r="W17037" s="505"/>
    </row>
    <row r="17038" spans="19:23" ht="12">
      <c r="S17038" s="505"/>
      <c r="T17038" s="505"/>
      <c r="U17038" s="505"/>
      <c r="V17038" s="505"/>
      <c r="W17038" s="505"/>
    </row>
    <row r="17039" spans="19:23" ht="12">
      <c r="S17039" s="505"/>
      <c r="T17039" s="505"/>
      <c r="U17039" s="505"/>
      <c r="V17039" s="505"/>
      <c r="W17039" s="505"/>
    </row>
    <row r="17040" spans="19:23" ht="12">
      <c r="S17040" s="505"/>
      <c r="T17040" s="505"/>
      <c r="U17040" s="505"/>
      <c r="V17040" s="505"/>
      <c r="W17040" s="505"/>
    </row>
    <row r="17041" spans="19:23" ht="12">
      <c r="S17041" s="505"/>
      <c r="T17041" s="505"/>
      <c r="U17041" s="505"/>
      <c r="V17041" s="505"/>
      <c r="W17041" s="505"/>
    </row>
    <row r="17042" spans="19:23" ht="12">
      <c r="S17042" s="505"/>
      <c r="T17042" s="505"/>
      <c r="U17042" s="505"/>
      <c r="V17042" s="505"/>
      <c r="W17042" s="505"/>
    </row>
    <row r="17043" spans="19:23" ht="12">
      <c r="S17043" s="505"/>
      <c r="T17043" s="505"/>
      <c r="U17043" s="505"/>
      <c r="V17043" s="505"/>
      <c r="W17043" s="505"/>
    </row>
    <row r="17044" spans="19:23" ht="12">
      <c r="S17044" s="505"/>
      <c r="T17044" s="505"/>
      <c r="U17044" s="505"/>
      <c r="V17044" s="505"/>
      <c r="W17044" s="505"/>
    </row>
    <row r="17045" spans="19:23" ht="12">
      <c r="S17045" s="505"/>
      <c r="T17045" s="505"/>
      <c r="U17045" s="505"/>
      <c r="V17045" s="505"/>
      <c r="W17045" s="505"/>
    </row>
    <row r="17046" spans="19:23" ht="12">
      <c r="S17046" s="505"/>
      <c r="T17046" s="505"/>
      <c r="U17046" s="505"/>
      <c r="V17046" s="505"/>
      <c r="W17046" s="505"/>
    </row>
    <row r="17047" spans="19:23" ht="12">
      <c r="S17047" s="505"/>
      <c r="T17047" s="505"/>
      <c r="U17047" s="505"/>
      <c r="V17047" s="505"/>
      <c r="W17047" s="505"/>
    </row>
    <row r="17048" spans="19:23" ht="12">
      <c r="S17048" s="505"/>
      <c r="T17048" s="505"/>
      <c r="U17048" s="505"/>
      <c r="V17048" s="505"/>
      <c r="W17048" s="505"/>
    </row>
    <row r="17049" spans="19:23" ht="12">
      <c r="S17049" s="505"/>
      <c r="T17049" s="505"/>
      <c r="U17049" s="505"/>
      <c r="V17049" s="505"/>
      <c r="W17049" s="505"/>
    </row>
    <row r="17050" spans="19:23" ht="12">
      <c r="S17050" s="505"/>
      <c r="T17050" s="505"/>
      <c r="U17050" s="505"/>
      <c r="V17050" s="505"/>
      <c r="W17050" s="505"/>
    </row>
    <row r="17051" spans="19:23" ht="12">
      <c r="S17051" s="505"/>
      <c r="T17051" s="505"/>
      <c r="U17051" s="505"/>
      <c r="V17051" s="505"/>
      <c r="W17051" s="505"/>
    </row>
    <row r="17052" spans="19:23" ht="12">
      <c r="S17052" s="505"/>
      <c r="T17052" s="505"/>
      <c r="U17052" s="505"/>
      <c r="V17052" s="505"/>
      <c r="W17052" s="505"/>
    </row>
    <row r="17053" spans="19:23" ht="12">
      <c r="S17053" s="505"/>
      <c r="T17053" s="505"/>
      <c r="U17053" s="505"/>
      <c r="V17053" s="505"/>
      <c r="W17053" s="505"/>
    </row>
    <row r="17054" spans="19:23" ht="12">
      <c r="S17054" s="505"/>
      <c r="T17054" s="505"/>
      <c r="U17054" s="505"/>
      <c r="V17054" s="505"/>
      <c r="W17054" s="505"/>
    </row>
    <row r="17055" spans="19:23" ht="12">
      <c r="S17055" s="505"/>
      <c r="T17055" s="505"/>
      <c r="U17055" s="505"/>
      <c r="V17055" s="505"/>
      <c r="W17055" s="505"/>
    </row>
    <row r="17056" spans="19:23" ht="12">
      <c r="S17056" s="505"/>
      <c r="T17056" s="505"/>
      <c r="U17056" s="505"/>
      <c r="V17056" s="505"/>
      <c r="W17056" s="505"/>
    </row>
    <row r="17057" spans="19:23" ht="12">
      <c r="S17057" s="505"/>
      <c r="T17057" s="505"/>
      <c r="U17057" s="505"/>
      <c r="V17057" s="505"/>
      <c r="W17057" s="505"/>
    </row>
    <row r="17058" spans="19:23" ht="12">
      <c r="S17058" s="505"/>
      <c r="T17058" s="505"/>
      <c r="U17058" s="505"/>
      <c r="V17058" s="505"/>
      <c r="W17058" s="505"/>
    </row>
    <row r="17059" spans="19:23" ht="12">
      <c r="S17059" s="505"/>
      <c r="T17059" s="505"/>
      <c r="U17059" s="505"/>
      <c r="V17059" s="505"/>
      <c r="W17059" s="505"/>
    </row>
    <row r="17060" spans="19:23" ht="12">
      <c r="S17060" s="505"/>
      <c r="T17060" s="505"/>
      <c r="U17060" s="505"/>
      <c r="V17060" s="505"/>
      <c r="W17060" s="505"/>
    </row>
    <row r="17061" spans="19:23" ht="12">
      <c r="S17061" s="505"/>
      <c r="T17061" s="505"/>
      <c r="U17061" s="505"/>
      <c r="V17061" s="505"/>
      <c r="W17061" s="505"/>
    </row>
    <row r="17062" spans="19:23" ht="12">
      <c r="S17062" s="505"/>
      <c r="T17062" s="505"/>
      <c r="U17062" s="505"/>
      <c r="V17062" s="505"/>
      <c r="W17062" s="505"/>
    </row>
    <row r="17063" spans="19:23" ht="12">
      <c r="S17063" s="505"/>
      <c r="T17063" s="505"/>
      <c r="U17063" s="505"/>
      <c r="V17063" s="505"/>
      <c r="W17063" s="505"/>
    </row>
    <row r="17064" spans="19:23" ht="12">
      <c r="S17064" s="505"/>
      <c r="T17064" s="505"/>
      <c r="U17064" s="505"/>
      <c r="V17064" s="505"/>
      <c r="W17064" s="505"/>
    </row>
    <row r="17065" spans="19:23" ht="12">
      <c r="S17065" s="505"/>
      <c r="T17065" s="505"/>
      <c r="U17065" s="505"/>
      <c r="V17065" s="505"/>
      <c r="W17065" s="505"/>
    </row>
    <row r="17066" spans="19:23" ht="12">
      <c r="S17066" s="505"/>
      <c r="T17066" s="505"/>
      <c r="U17066" s="505"/>
      <c r="V17066" s="505"/>
      <c r="W17066" s="505"/>
    </row>
    <row r="17067" spans="19:23" ht="12">
      <c r="S17067" s="505"/>
      <c r="T17067" s="505"/>
      <c r="U17067" s="505"/>
      <c r="V17067" s="505"/>
      <c r="W17067" s="505"/>
    </row>
    <row r="17068" spans="19:23" ht="12">
      <c r="S17068" s="505"/>
      <c r="T17068" s="505"/>
      <c r="U17068" s="505"/>
      <c r="V17068" s="505"/>
      <c r="W17068" s="505"/>
    </row>
    <row r="17069" spans="19:23" ht="12">
      <c r="S17069" s="505"/>
      <c r="T17069" s="505"/>
      <c r="U17069" s="505"/>
      <c r="V17069" s="505"/>
      <c r="W17069" s="505"/>
    </row>
    <row r="17070" spans="19:23" ht="12">
      <c r="S17070" s="505"/>
      <c r="T17070" s="505"/>
      <c r="U17070" s="505"/>
      <c r="V17070" s="505"/>
      <c r="W17070" s="505"/>
    </row>
    <row r="17071" spans="19:23" ht="12">
      <c r="S17071" s="505"/>
      <c r="T17071" s="505"/>
      <c r="U17071" s="505"/>
      <c r="V17071" s="505"/>
      <c r="W17071" s="505"/>
    </row>
    <row r="17072" spans="19:23" ht="12">
      <c r="S17072" s="505"/>
      <c r="T17072" s="505"/>
      <c r="U17072" s="505"/>
      <c r="V17072" s="505"/>
      <c r="W17072" s="505"/>
    </row>
    <row r="17073" spans="19:23" ht="12">
      <c r="S17073" s="505"/>
      <c r="T17073" s="505"/>
      <c r="U17073" s="505"/>
      <c r="V17073" s="505"/>
      <c r="W17073" s="505"/>
    </row>
    <row r="17074" spans="19:23" ht="12">
      <c r="S17074" s="505"/>
      <c r="T17074" s="505"/>
      <c r="U17074" s="505"/>
      <c r="V17074" s="505"/>
      <c r="W17074" s="505"/>
    </row>
    <row r="17075" spans="19:23" ht="12">
      <c r="S17075" s="505"/>
      <c r="T17075" s="505"/>
      <c r="U17075" s="505"/>
      <c r="V17075" s="505"/>
      <c r="W17075" s="505"/>
    </row>
    <row r="17076" spans="19:23" ht="12">
      <c r="S17076" s="505"/>
      <c r="T17076" s="505"/>
      <c r="U17076" s="505"/>
      <c r="V17076" s="505"/>
      <c r="W17076" s="505"/>
    </row>
    <row r="17077" spans="19:23" ht="12">
      <c r="S17077" s="505"/>
      <c r="T17077" s="505"/>
      <c r="U17077" s="505"/>
      <c r="V17077" s="505"/>
      <c r="W17077" s="505"/>
    </row>
    <row r="17078" spans="19:23" ht="12">
      <c r="S17078" s="505"/>
      <c r="T17078" s="505"/>
      <c r="U17078" s="505"/>
      <c r="V17078" s="505"/>
      <c r="W17078" s="505"/>
    </row>
    <row r="17079" spans="19:23" ht="12">
      <c r="S17079" s="505"/>
      <c r="T17079" s="505"/>
      <c r="U17079" s="505"/>
      <c r="V17079" s="505"/>
      <c r="W17079" s="505"/>
    </row>
    <row r="17080" spans="19:23" ht="12">
      <c r="S17080" s="505"/>
      <c r="T17080" s="505"/>
      <c r="U17080" s="505"/>
      <c r="V17080" s="505"/>
      <c r="W17080" s="505"/>
    </row>
    <row r="17081" spans="19:23" ht="12">
      <c r="S17081" s="505"/>
      <c r="T17081" s="505"/>
      <c r="U17081" s="505"/>
      <c r="V17081" s="505"/>
      <c r="W17081" s="505"/>
    </row>
    <row r="17082" spans="19:23" ht="12">
      <c r="S17082" s="505"/>
      <c r="T17082" s="505"/>
      <c r="U17082" s="505"/>
      <c r="V17082" s="505"/>
      <c r="W17082" s="505"/>
    </row>
    <row r="17083" spans="19:23" ht="12">
      <c r="S17083" s="505"/>
      <c r="T17083" s="505"/>
      <c r="U17083" s="505"/>
      <c r="V17083" s="505"/>
      <c r="W17083" s="505"/>
    </row>
    <row r="17084" spans="19:23" ht="12">
      <c r="S17084" s="505"/>
      <c r="T17084" s="505"/>
      <c r="U17084" s="505"/>
      <c r="V17084" s="505"/>
      <c r="W17084" s="505"/>
    </row>
    <row r="17085" spans="19:23" ht="12">
      <c r="S17085" s="505"/>
      <c r="T17085" s="505"/>
      <c r="U17085" s="505"/>
      <c r="V17085" s="505"/>
      <c r="W17085" s="505"/>
    </row>
    <row r="17086" spans="19:23" ht="12">
      <c r="S17086" s="505"/>
      <c r="T17086" s="505"/>
      <c r="U17086" s="505"/>
      <c r="V17086" s="505"/>
      <c r="W17086" s="505"/>
    </row>
    <row r="17087" spans="19:23" ht="12">
      <c r="S17087" s="505"/>
      <c r="T17087" s="505"/>
      <c r="U17087" s="505"/>
      <c r="V17087" s="505"/>
      <c r="W17087" s="505"/>
    </row>
    <row r="17088" spans="19:23" ht="12">
      <c r="S17088" s="505"/>
      <c r="T17088" s="505"/>
      <c r="U17088" s="505"/>
      <c r="V17088" s="505"/>
      <c r="W17088" s="505"/>
    </row>
    <row r="17089" spans="19:23" ht="12">
      <c r="S17089" s="505"/>
      <c r="T17089" s="505"/>
      <c r="U17089" s="505"/>
      <c r="V17089" s="505"/>
      <c r="W17089" s="505"/>
    </row>
    <row r="17090" spans="19:23" ht="12">
      <c r="S17090" s="505"/>
      <c r="T17090" s="505"/>
      <c r="U17090" s="505"/>
      <c r="V17090" s="505"/>
      <c r="W17090" s="505"/>
    </row>
    <row r="17091" spans="19:23" ht="12">
      <c r="S17091" s="505"/>
      <c r="T17091" s="505"/>
      <c r="U17091" s="505"/>
      <c r="V17091" s="505"/>
      <c r="W17091" s="505"/>
    </row>
    <row r="17092" spans="19:23" ht="12">
      <c r="S17092" s="505"/>
      <c r="T17092" s="505"/>
      <c r="U17092" s="505"/>
      <c r="V17092" s="505"/>
      <c r="W17092" s="505"/>
    </row>
    <row r="17093" spans="19:23" ht="12">
      <c r="S17093" s="505"/>
      <c r="T17093" s="505"/>
      <c r="U17093" s="505"/>
      <c r="V17093" s="505"/>
      <c r="W17093" s="505"/>
    </row>
    <row r="17094" spans="19:23" ht="12">
      <c r="S17094" s="505"/>
      <c r="T17094" s="505"/>
      <c r="U17094" s="505"/>
      <c r="V17094" s="505"/>
      <c r="W17094" s="505"/>
    </row>
    <row r="17095" spans="19:23" ht="12">
      <c r="S17095" s="505"/>
      <c r="T17095" s="505"/>
      <c r="U17095" s="505"/>
      <c r="V17095" s="505"/>
      <c r="W17095" s="505"/>
    </row>
    <row r="17096" spans="19:23" ht="12">
      <c r="S17096" s="505"/>
      <c r="T17096" s="505"/>
      <c r="U17096" s="505"/>
      <c r="V17096" s="505"/>
      <c r="W17096" s="505"/>
    </row>
    <row r="17097" spans="19:23" ht="12">
      <c r="S17097" s="505"/>
      <c r="T17097" s="505"/>
      <c r="U17097" s="505"/>
      <c r="V17097" s="505"/>
      <c r="W17097" s="505"/>
    </row>
    <row r="17098" spans="19:23" ht="12">
      <c r="S17098" s="505"/>
      <c r="T17098" s="505"/>
      <c r="U17098" s="505"/>
      <c r="V17098" s="505"/>
      <c r="W17098" s="505"/>
    </row>
    <row r="17099" spans="19:23" ht="12">
      <c r="S17099" s="505"/>
      <c r="T17099" s="505"/>
      <c r="U17099" s="505"/>
      <c r="V17099" s="505"/>
      <c r="W17099" s="505"/>
    </row>
    <row r="17100" spans="19:23" ht="12">
      <c r="S17100" s="505"/>
      <c r="T17100" s="505"/>
      <c r="U17100" s="505"/>
      <c r="V17100" s="505"/>
      <c r="W17100" s="505"/>
    </row>
    <row r="17101" spans="19:23" ht="12">
      <c r="S17101" s="505"/>
      <c r="T17101" s="505"/>
      <c r="U17101" s="505"/>
      <c r="V17101" s="505"/>
      <c r="W17101" s="505"/>
    </row>
    <row r="17102" spans="19:23" ht="12">
      <c r="S17102" s="505"/>
      <c r="T17102" s="505"/>
      <c r="U17102" s="505"/>
      <c r="V17102" s="505"/>
      <c r="W17102" s="505"/>
    </row>
    <row r="17103" spans="19:23" ht="12">
      <c r="S17103" s="505"/>
      <c r="T17103" s="505"/>
      <c r="U17103" s="505"/>
      <c r="V17103" s="505"/>
      <c r="W17103" s="505"/>
    </row>
    <row r="17104" spans="19:23" ht="12">
      <c r="S17104" s="505"/>
      <c r="T17104" s="505"/>
      <c r="U17104" s="505"/>
      <c r="V17104" s="505"/>
      <c r="W17104" s="505"/>
    </row>
    <row r="17105" spans="19:23" ht="12">
      <c r="S17105" s="505"/>
      <c r="T17105" s="505"/>
      <c r="U17105" s="505"/>
      <c r="V17105" s="505"/>
      <c r="W17105" s="505"/>
    </row>
    <row r="17106" spans="19:23" ht="12">
      <c r="S17106" s="505"/>
      <c r="T17106" s="505"/>
      <c r="U17106" s="505"/>
      <c r="V17106" s="505"/>
      <c r="W17106" s="505"/>
    </row>
    <row r="17107" spans="19:23" ht="12">
      <c r="S17107" s="505"/>
      <c r="T17107" s="505"/>
      <c r="U17107" s="505"/>
      <c r="V17107" s="505"/>
      <c r="W17107" s="505"/>
    </row>
    <row r="17108" spans="19:23" ht="12">
      <c r="S17108" s="505"/>
      <c r="T17108" s="505"/>
      <c r="U17108" s="505"/>
      <c r="V17108" s="505"/>
      <c r="W17108" s="505"/>
    </row>
    <row r="17109" spans="19:23" ht="12">
      <c r="S17109" s="505"/>
      <c r="T17109" s="505"/>
      <c r="U17109" s="505"/>
      <c r="V17109" s="505"/>
      <c r="W17109" s="505"/>
    </row>
    <row r="17110" spans="19:23" ht="12">
      <c r="S17110" s="505"/>
      <c r="T17110" s="505"/>
      <c r="U17110" s="505"/>
      <c r="V17110" s="505"/>
      <c r="W17110" s="505"/>
    </row>
    <row r="17111" spans="19:23" ht="12">
      <c r="S17111" s="505"/>
      <c r="T17111" s="505"/>
      <c r="U17111" s="505"/>
      <c r="V17111" s="505"/>
      <c r="W17111" s="505"/>
    </row>
    <row r="17112" spans="19:23" ht="12">
      <c r="S17112" s="505"/>
      <c r="T17112" s="505"/>
      <c r="U17112" s="505"/>
      <c r="V17112" s="505"/>
      <c r="W17112" s="505"/>
    </row>
    <row r="17113" spans="19:23" ht="12">
      <c r="S17113" s="505"/>
      <c r="T17113" s="505"/>
      <c r="U17113" s="505"/>
      <c r="V17113" s="505"/>
      <c r="W17113" s="505"/>
    </row>
    <row r="17114" spans="19:23" ht="12">
      <c r="S17114" s="505"/>
      <c r="T17114" s="505"/>
      <c r="U17114" s="505"/>
      <c r="V17114" s="505"/>
      <c r="W17114" s="505"/>
    </row>
    <row r="17115" spans="19:23" ht="12">
      <c r="S17115" s="505"/>
      <c r="T17115" s="505"/>
      <c r="U17115" s="505"/>
      <c r="V17115" s="505"/>
      <c r="W17115" s="505"/>
    </row>
    <row r="17116" spans="19:23" ht="12">
      <c r="S17116" s="505"/>
      <c r="T17116" s="505"/>
      <c r="U17116" s="505"/>
      <c r="V17116" s="505"/>
      <c r="W17116" s="505"/>
    </row>
    <row r="17117" spans="19:23" ht="12">
      <c r="S17117" s="505"/>
      <c r="T17117" s="505"/>
      <c r="U17117" s="505"/>
      <c r="V17117" s="505"/>
      <c r="W17117" s="505"/>
    </row>
    <row r="17118" spans="19:23" ht="12">
      <c r="S17118" s="505"/>
      <c r="T17118" s="505"/>
      <c r="U17118" s="505"/>
      <c r="V17118" s="505"/>
      <c r="W17118" s="505"/>
    </row>
    <row r="17119" spans="19:23" ht="12">
      <c r="S17119" s="505"/>
      <c r="T17119" s="505"/>
      <c r="U17119" s="505"/>
      <c r="V17119" s="505"/>
      <c r="W17119" s="505"/>
    </row>
    <row r="17120" spans="19:23" ht="12">
      <c r="S17120" s="505"/>
      <c r="T17120" s="505"/>
      <c r="U17120" s="505"/>
      <c r="V17120" s="505"/>
      <c r="W17120" s="505"/>
    </row>
    <row r="17121" spans="19:23" ht="12">
      <c r="S17121" s="505"/>
      <c r="T17121" s="505"/>
      <c r="U17121" s="505"/>
      <c r="V17121" s="505"/>
      <c r="W17121" s="505"/>
    </row>
    <row r="17122" spans="19:23" ht="12">
      <c r="S17122" s="505"/>
      <c r="T17122" s="505"/>
      <c r="U17122" s="505"/>
      <c r="V17122" s="505"/>
      <c r="W17122" s="505"/>
    </row>
    <row r="17123" spans="19:23" ht="12">
      <c r="S17123" s="505"/>
      <c r="T17123" s="505"/>
      <c r="U17123" s="505"/>
      <c r="V17123" s="505"/>
      <c r="W17123" s="505"/>
    </row>
    <row r="17124" spans="19:23" ht="12">
      <c r="S17124" s="505"/>
      <c r="T17124" s="505"/>
      <c r="U17124" s="505"/>
      <c r="V17124" s="505"/>
      <c r="W17124" s="505"/>
    </row>
    <row r="17125" spans="19:23" ht="12">
      <c r="S17125" s="505"/>
      <c r="T17125" s="505"/>
      <c r="U17125" s="505"/>
      <c r="V17125" s="505"/>
      <c r="W17125" s="505"/>
    </row>
    <row r="17126" spans="19:23" ht="12">
      <c r="S17126" s="505"/>
      <c r="T17126" s="505"/>
      <c r="U17126" s="505"/>
      <c r="V17126" s="505"/>
      <c r="W17126" s="505"/>
    </row>
    <row r="17127" spans="19:23" ht="12">
      <c r="S17127" s="505"/>
      <c r="T17127" s="505"/>
      <c r="U17127" s="505"/>
      <c r="V17127" s="505"/>
      <c r="W17127" s="505"/>
    </row>
    <row r="17128" spans="19:23" ht="12">
      <c r="S17128" s="505"/>
      <c r="T17128" s="505"/>
      <c r="U17128" s="505"/>
      <c r="V17128" s="505"/>
      <c r="W17128" s="505"/>
    </row>
    <row r="17129" spans="19:23" ht="12">
      <c r="S17129" s="505"/>
      <c r="T17129" s="505"/>
      <c r="U17129" s="505"/>
      <c r="V17129" s="505"/>
      <c r="W17129" s="505"/>
    </row>
    <row r="17130" spans="19:23" ht="12">
      <c r="S17130" s="505"/>
      <c r="T17130" s="505"/>
      <c r="U17130" s="505"/>
      <c r="V17130" s="505"/>
      <c r="W17130" s="505"/>
    </row>
    <row r="17131" spans="19:23" ht="12">
      <c r="S17131" s="505"/>
      <c r="T17131" s="505"/>
      <c r="U17131" s="505"/>
      <c r="V17131" s="505"/>
      <c r="W17131" s="505"/>
    </row>
    <row r="17132" spans="19:23" ht="12">
      <c r="S17132" s="505"/>
      <c r="T17132" s="505"/>
      <c r="U17132" s="505"/>
      <c r="V17132" s="505"/>
      <c r="W17132" s="505"/>
    </row>
    <row r="17133" spans="19:23" ht="12">
      <c r="S17133" s="505"/>
      <c r="T17133" s="505"/>
      <c r="U17133" s="505"/>
      <c r="V17133" s="505"/>
      <c r="W17133" s="505"/>
    </row>
    <row r="17134" spans="19:23" ht="12">
      <c r="S17134" s="505"/>
      <c r="T17134" s="505"/>
      <c r="U17134" s="505"/>
      <c r="V17134" s="505"/>
      <c r="W17134" s="505"/>
    </row>
    <row r="17135" spans="19:23" ht="12">
      <c r="S17135" s="505"/>
      <c r="T17135" s="505"/>
      <c r="U17135" s="505"/>
      <c r="V17135" s="505"/>
      <c r="W17135" s="505"/>
    </row>
    <row r="17136" spans="19:23" ht="12">
      <c r="S17136" s="505"/>
      <c r="T17136" s="505"/>
      <c r="U17136" s="505"/>
      <c r="V17136" s="505"/>
      <c r="W17136" s="505"/>
    </row>
    <row r="17137" spans="19:23" ht="12">
      <c r="S17137" s="505"/>
      <c r="T17137" s="505"/>
      <c r="U17137" s="505"/>
      <c r="V17137" s="505"/>
      <c r="W17137" s="505"/>
    </row>
    <row r="17138" spans="19:23" ht="12">
      <c r="S17138" s="505"/>
      <c r="T17138" s="505"/>
      <c r="U17138" s="505"/>
      <c r="V17138" s="505"/>
      <c r="W17138" s="505"/>
    </row>
    <row r="17139" spans="19:23" ht="12">
      <c r="S17139" s="505"/>
      <c r="T17139" s="505"/>
      <c r="U17139" s="505"/>
      <c r="V17139" s="505"/>
      <c r="W17139" s="505"/>
    </row>
    <row r="17140" spans="19:23" ht="12">
      <c r="S17140" s="505"/>
      <c r="T17140" s="505"/>
      <c r="U17140" s="505"/>
      <c r="V17140" s="505"/>
      <c r="W17140" s="505"/>
    </row>
    <row r="17141" spans="19:23" ht="12">
      <c r="S17141" s="505"/>
      <c r="T17141" s="505"/>
      <c r="U17141" s="505"/>
      <c r="V17141" s="505"/>
      <c r="W17141" s="505"/>
    </row>
    <row r="17142" spans="19:23" ht="12">
      <c r="S17142" s="505"/>
      <c r="T17142" s="505"/>
      <c r="U17142" s="505"/>
      <c r="V17142" s="505"/>
      <c r="W17142" s="505"/>
    </row>
    <row r="17143" spans="19:23" ht="12">
      <c r="S17143" s="505"/>
      <c r="T17143" s="505"/>
      <c r="U17143" s="505"/>
      <c r="V17143" s="505"/>
      <c r="W17143" s="505"/>
    </row>
    <row r="17144" spans="19:23" ht="12">
      <c r="S17144" s="505"/>
      <c r="T17144" s="505"/>
      <c r="U17144" s="505"/>
      <c r="V17144" s="505"/>
      <c r="W17144" s="505"/>
    </row>
    <row r="17145" spans="19:23" ht="12">
      <c r="S17145" s="505"/>
      <c r="T17145" s="505"/>
      <c r="U17145" s="505"/>
      <c r="V17145" s="505"/>
      <c r="W17145" s="505"/>
    </row>
    <row r="17146" spans="19:23" ht="12">
      <c r="S17146" s="505"/>
      <c r="T17146" s="505"/>
      <c r="U17146" s="505"/>
      <c r="V17146" s="505"/>
      <c r="W17146" s="505"/>
    </row>
    <row r="17147" spans="19:23" ht="12">
      <c r="S17147" s="505"/>
      <c r="T17147" s="505"/>
      <c r="U17147" s="505"/>
      <c r="V17147" s="505"/>
      <c r="W17147" s="505"/>
    </row>
    <row r="17148" spans="19:23" ht="12">
      <c r="S17148" s="505"/>
      <c r="T17148" s="505"/>
      <c r="U17148" s="505"/>
      <c r="V17148" s="505"/>
      <c r="W17148" s="505"/>
    </row>
    <row r="17149" spans="19:23" ht="12">
      <c r="S17149" s="505"/>
      <c r="T17149" s="505"/>
      <c r="U17149" s="505"/>
      <c r="V17149" s="505"/>
      <c r="W17149" s="505"/>
    </row>
    <row r="17150" spans="19:23" ht="12">
      <c r="S17150" s="505"/>
      <c r="T17150" s="505"/>
      <c r="U17150" s="505"/>
      <c r="V17150" s="505"/>
      <c r="W17150" s="505"/>
    </row>
    <row r="17151" spans="19:23" ht="12">
      <c r="S17151" s="505"/>
      <c r="T17151" s="505"/>
      <c r="U17151" s="505"/>
      <c r="V17151" s="505"/>
      <c r="W17151" s="505"/>
    </row>
    <row r="17152" spans="19:23" ht="12">
      <c r="S17152" s="505"/>
      <c r="T17152" s="505"/>
      <c r="U17152" s="505"/>
      <c r="V17152" s="505"/>
      <c r="W17152" s="505"/>
    </row>
    <row r="17153" spans="19:23" ht="12">
      <c r="S17153" s="505"/>
      <c r="T17153" s="505"/>
      <c r="U17153" s="505"/>
      <c r="V17153" s="505"/>
      <c r="W17153" s="505"/>
    </row>
    <row r="17154" spans="19:23" ht="12">
      <c r="S17154" s="505"/>
      <c r="T17154" s="505"/>
      <c r="U17154" s="505"/>
      <c r="V17154" s="505"/>
      <c r="W17154" s="505"/>
    </row>
    <row r="17155" spans="19:23" ht="12">
      <c r="S17155" s="505"/>
      <c r="T17155" s="505"/>
      <c r="U17155" s="505"/>
      <c r="V17155" s="505"/>
      <c r="W17155" s="505"/>
    </row>
    <row r="17156" spans="19:23" ht="12">
      <c r="S17156" s="505"/>
      <c r="T17156" s="505"/>
      <c r="U17156" s="505"/>
      <c r="V17156" s="505"/>
      <c r="W17156" s="505"/>
    </row>
    <row r="17157" spans="19:23" ht="12">
      <c r="S17157" s="505"/>
      <c r="T17157" s="505"/>
      <c r="U17157" s="505"/>
      <c r="V17157" s="505"/>
      <c r="W17157" s="505"/>
    </row>
    <row r="17158" spans="19:23" ht="12">
      <c r="S17158" s="505"/>
      <c r="T17158" s="505"/>
      <c r="U17158" s="505"/>
      <c r="V17158" s="505"/>
      <c r="W17158" s="505"/>
    </row>
    <row r="17159" spans="19:23" ht="12">
      <c r="S17159" s="505"/>
      <c r="T17159" s="505"/>
      <c r="U17159" s="505"/>
      <c r="V17159" s="505"/>
      <c r="W17159" s="505"/>
    </row>
    <row r="17160" spans="19:23" ht="12">
      <c r="S17160" s="505"/>
      <c r="T17160" s="505"/>
      <c r="U17160" s="505"/>
      <c r="V17160" s="505"/>
      <c r="W17160" s="505"/>
    </row>
    <row r="17161" spans="19:23" ht="12">
      <c r="S17161" s="505"/>
      <c r="T17161" s="505"/>
      <c r="U17161" s="505"/>
      <c r="V17161" s="505"/>
      <c r="W17161" s="505"/>
    </row>
    <row r="17162" spans="19:23" ht="12">
      <c r="S17162" s="505"/>
      <c r="T17162" s="505"/>
      <c r="U17162" s="505"/>
      <c r="V17162" s="505"/>
      <c r="W17162" s="505"/>
    </row>
    <row r="17163" spans="19:23" ht="12">
      <c r="S17163" s="505"/>
      <c r="T17163" s="505"/>
      <c r="U17163" s="505"/>
      <c r="V17163" s="505"/>
      <c r="W17163" s="505"/>
    </row>
    <row r="17164" spans="19:23" ht="12">
      <c r="S17164" s="505"/>
      <c r="T17164" s="505"/>
      <c r="U17164" s="505"/>
      <c r="V17164" s="505"/>
      <c r="W17164" s="505"/>
    </row>
    <row r="17165" spans="19:23" ht="12">
      <c r="S17165" s="505"/>
      <c r="T17165" s="505"/>
      <c r="U17165" s="505"/>
      <c r="V17165" s="505"/>
      <c r="W17165" s="505"/>
    </row>
    <row r="17166" spans="19:23" ht="12">
      <c r="S17166" s="505"/>
      <c r="T17166" s="505"/>
      <c r="U17166" s="505"/>
      <c r="V17166" s="505"/>
      <c r="W17166" s="505"/>
    </row>
    <row r="17167" spans="19:23" ht="12">
      <c r="S17167" s="505"/>
      <c r="T17167" s="505"/>
      <c r="U17167" s="505"/>
      <c r="V17167" s="505"/>
      <c r="W17167" s="505"/>
    </row>
    <row r="17168" spans="19:23" ht="12">
      <c r="S17168" s="505"/>
      <c r="T17168" s="505"/>
      <c r="U17168" s="505"/>
      <c r="V17168" s="505"/>
      <c r="W17168" s="505"/>
    </row>
    <row r="17169" spans="19:23" ht="12">
      <c r="S17169" s="505"/>
      <c r="T17169" s="505"/>
      <c r="U17169" s="505"/>
      <c r="V17169" s="505"/>
      <c r="W17169" s="505"/>
    </row>
    <row r="17170" spans="19:23" ht="12">
      <c r="S17170" s="505"/>
      <c r="T17170" s="505"/>
      <c r="U17170" s="505"/>
      <c r="V17170" s="505"/>
      <c r="W17170" s="505"/>
    </row>
    <row r="17171" spans="19:23" ht="12">
      <c r="S17171" s="505"/>
      <c r="T17171" s="505"/>
      <c r="U17171" s="505"/>
      <c r="V17171" s="505"/>
      <c r="W17171" s="505"/>
    </row>
    <row r="17172" spans="19:23" ht="12">
      <c r="S17172" s="505"/>
      <c r="T17172" s="505"/>
      <c r="U17172" s="505"/>
      <c r="V17172" s="505"/>
      <c r="W17172" s="505"/>
    </row>
    <row r="17173" spans="19:23" ht="12">
      <c r="S17173" s="505"/>
      <c r="T17173" s="505"/>
      <c r="U17173" s="505"/>
      <c r="V17173" s="505"/>
      <c r="W17173" s="505"/>
    </row>
    <row r="17174" spans="19:23" ht="12">
      <c r="S17174" s="505"/>
      <c r="T17174" s="505"/>
      <c r="U17174" s="505"/>
      <c r="V17174" s="505"/>
      <c r="W17174" s="505"/>
    </row>
    <row r="17175" spans="19:23" ht="12">
      <c r="S17175" s="505"/>
      <c r="T17175" s="505"/>
      <c r="U17175" s="505"/>
      <c r="V17175" s="505"/>
      <c r="W17175" s="505"/>
    </row>
    <row r="17176" spans="19:23" ht="12">
      <c r="S17176" s="505"/>
      <c r="T17176" s="505"/>
      <c r="U17176" s="505"/>
      <c r="V17176" s="505"/>
      <c r="W17176" s="505"/>
    </row>
    <row r="17177" spans="19:23" ht="12">
      <c r="S17177" s="505"/>
      <c r="T17177" s="505"/>
      <c r="U17177" s="505"/>
      <c r="V17177" s="505"/>
      <c r="W17177" s="505"/>
    </row>
    <row r="17178" spans="19:23" ht="12">
      <c r="S17178" s="505"/>
      <c r="T17178" s="505"/>
      <c r="U17178" s="505"/>
      <c r="V17178" s="505"/>
      <c r="W17178" s="505"/>
    </row>
    <row r="17179" spans="19:23" ht="12">
      <c r="S17179" s="505"/>
      <c r="T17179" s="505"/>
      <c r="U17179" s="505"/>
      <c r="V17179" s="505"/>
      <c r="W17179" s="505"/>
    </row>
    <row r="17180" spans="19:23" ht="12">
      <c r="S17180" s="505"/>
      <c r="T17180" s="505"/>
      <c r="U17180" s="505"/>
      <c r="V17180" s="505"/>
      <c r="W17180" s="505"/>
    </row>
    <row r="17181" spans="19:23" ht="12">
      <c r="S17181" s="505"/>
      <c r="T17181" s="505"/>
      <c r="U17181" s="505"/>
      <c r="V17181" s="505"/>
      <c r="W17181" s="505"/>
    </row>
    <row r="17182" spans="19:23" ht="12">
      <c r="S17182" s="505"/>
      <c r="T17182" s="505"/>
      <c r="U17182" s="505"/>
      <c r="V17182" s="505"/>
      <c r="W17182" s="505"/>
    </row>
    <row r="17183" spans="19:23" ht="12">
      <c r="S17183" s="505"/>
      <c r="T17183" s="505"/>
      <c r="U17183" s="505"/>
      <c r="V17183" s="505"/>
      <c r="W17183" s="505"/>
    </row>
    <row r="17184" spans="19:23" ht="12">
      <c r="S17184" s="505"/>
      <c r="T17184" s="505"/>
      <c r="U17184" s="505"/>
      <c r="V17184" s="505"/>
      <c r="W17184" s="505"/>
    </row>
    <row r="17185" spans="19:23" ht="12">
      <c r="S17185" s="505"/>
      <c r="T17185" s="505"/>
      <c r="U17185" s="505"/>
      <c r="V17185" s="505"/>
      <c r="W17185" s="505"/>
    </row>
    <row r="17186" spans="19:23" ht="12">
      <c r="S17186" s="505"/>
      <c r="T17186" s="505"/>
      <c r="U17186" s="505"/>
      <c r="V17186" s="505"/>
      <c r="W17186" s="505"/>
    </row>
    <row r="17187" spans="19:23" ht="12">
      <c r="S17187" s="505"/>
      <c r="T17187" s="505"/>
      <c r="U17187" s="505"/>
      <c r="V17187" s="505"/>
      <c r="W17187" s="505"/>
    </row>
    <row r="17188" spans="19:23" ht="12">
      <c r="S17188" s="505"/>
      <c r="T17188" s="505"/>
      <c r="U17188" s="505"/>
      <c r="V17188" s="505"/>
      <c r="W17188" s="505"/>
    </row>
    <row r="17189" spans="19:23" ht="12">
      <c r="S17189" s="505"/>
      <c r="T17189" s="505"/>
      <c r="U17189" s="505"/>
      <c r="V17189" s="505"/>
      <c r="W17189" s="505"/>
    </row>
    <row r="17190" spans="19:23" ht="12">
      <c r="S17190" s="505"/>
      <c r="T17190" s="505"/>
      <c r="U17190" s="505"/>
      <c r="V17190" s="505"/>
      <c r="W17190" s="505"/>
    </row>
    <row r="17191" spans="19:23" ht="12">
      <c r="S17191" s="505"/>
      <c r="T17191" s="505"/>
      <c r="U17191" s="505"/>
      <c r="V17191" s="505"/>
      <c r="W17191" s="505"/>
    </row>
    <row r="17192" spans="19:23" ht="12">
      <c r="S17192" s="505"/>
      <c r="T17192" s="505"/>
      <c r="U17192" s="505"/>
      <c r="V17192" s="505"/>
      <c r="W17192" s="505"/>
    </row>
    <row r="17193" spans="19:23" ht="12">
      <c r="S17193" s="505"/>
      <c r="T17193" s="505"/>
      <c r="U17193" s="505"/>
      <c r="V17193" s="505"/>
      <c r="W17193" s="505"/>
    </row>
    <row r="17194" spans="19:23" ht="12">
      <c r="S17194" s="505"/>
      <c r="T17194" s="505"/>
      <c r="U17194" s="505"/>
      <c r="V17194" s="505"/>
      <c r="W17194" s="505"/>
    </row>
    <row r="17195" spans="19:23" ht="12">
      <c r="S17195" s="505"/>
      <c r="T17195" s="505"/>
      <c r="U17195" s="505"/>
      <c r="V17195" s="505"/>
      <c r="W17195" s="505"/>
    </row>
    <row r="17196" spans="19:23" ht="12">
      <c r="S17196" s="505"/>
      <c r="T17196" s="505"/>
      <c r="U17196" s="505"/>
      <c r="V17196" s="505"/>
      <c r="W17196" s="505"/>
    </row>
    <row r="17197" spans="19:23" ht="12">
      <c r="S17197" s="505"/>
      <c r="T17197" s="505"/>
      <c r="U17197" s="505"/>
      <c r="V17197" s="505"/>
      <c r="W17197" s="505"/>
    </row>
    <row r="17198" spans="19:23" ht="12">
      <c r="S17198" s="505"/>
      <c r="T17198" s="505"/>
      <c r="U17198" s="505"/>
      <c r="V17198" s="505"/>
      <c r="W17198" s="505"/>
    </row>
    <row r="17199" spans="19:23" ht="12">
      <c r="S17199" s="505"/>
      <c r="T17199" s="505"/>
      <c r="U17199" s="505"/>
      <c r="V17199" s="505"/>
      <c r="W17199" s="505"/>
    </row>
    <row r="17200" spans="19:23" ht="12">
      <c r="S17200" s="505"/>
      <c r="T17200" s="505"/>
      <c r="U17200" s="505"/>
      <c r="V17200" s="505"/>
      <c r="W17200" s="505"/>
    </row>
    <row r="17201" spans="19:23" ht="12">
      <c r="S17201" s="505"/>
      <c r="T17201" s="505"/>
      <c r="U17201" s="505"/>
      <c r="V17201" s="505"/>
      <c r="W17201" s="505"/>
    </row>
    <row r="17202" spans="19:23" ht="12">
      <c r="S17202" s="505"/>
      <c r="T17202" s="505"/>
      <c r="U17202" s="505"/>
      <c r="V17202" s="505"/>
      <c r="W17202" s="505"/>
    </row>
    <row r="17203" spans="19:23" ht="12">
      <c r="S17203" s="505"/>
      <c r="T17203" s="505"/>
      <c r="U17203" s="505"/>
      <c r="V17203" s="505"/>
      <c r="W17203" s="505"/>
    </row>
    <row r="17204" spans="19:23" ht="12">
      <c r="S17204" s="505"/>
      <c r="T17204" s="505"/>
      <c r="U17204" s="505"/>
      <c r="V17204" s="505"/>
      <c r="W17204" s="505"/>
    </row>
    <row r="17205" spans="19:23" ht="12">
      <c r="S17205" s="505"/>
      <c r="T17205" s="505"/>
      <c r="U17205" s="505"/>
      <c r="V17205" s="505"/>
      <c r="W17205" s="505"/>
    </row>
    <row r="17206" spans="19:23" ht="12">
      <c r="S17206" s="505"/>
      <c r="T17206" s="505"/>
      <c r="U17206" s="505"/>
      <c r="V17206" s="505"/>
      <c r="W17206" s="505"/>
    </row>
    <row r="17207" spans="19:23" ht="12">
      <c r="S17207" s="505"/>
      <c r="T17207" s="505"/>
      <c r="U17207" s="505"/>
      <c r="V17207" s="505"/>
      <c r="W17207" s="505"/>
    </row>
    <row r="17208" spans="19:23" ht="12">
      <c r="S17208" s="505"/>
      <c r="T17208" s="505"/>
      <c r="U17208" s="505"/>
      <c r="V17208" s="505"/>
      <c r="W17208" s="505"/>
    </row>
    <row r="17209" spans="19:23" ht="12">
      <c r="S17209" s="505"/>
      <c r="T17209" s="505"/>
      <c r="U17209" s="505"/>
      <c r="V17209" s="505"/>
      <c r="W17209" s="505"/>
    </row>
    <row r="17210" spans="19:23" ht="12">
      <c r="S17210" s="505"/>
      <c r="T17210" s="505"/>
      <c r="U17210" s="505"/>
      <c r="V17210" s="505"/>
      <c r="W17210" s="505"/>
    </row>
    <row r="17211" spans="19:23" ht="12">
      <c r="S17211" s="505"/>
      <c r="T17211" s="505"/>
      <c r="U17211" s="505"/>
      <c r="V17211" s="505"/>
      <c r="W17211" s="505"/>
    </row>
    <row r="17212" spans="19:23" ht="12">
      <c r="S17212" s="505"/>
      <c r="T17212" s="505"/>
      <c r="U17212" s="505"/>
      <c r="V17212" s="505"/>
      <c r="W17212" s="505"/>
    </row>
    <row r="17213" spans="19:23" ht="12">
      <c r="S17213" s="505"/>
      <c r="T17213" s="505"/>
      <c r="U17213" s="505"/>
      <c r="V17213" s="505"/>
      <c r="W17213" s="505"/>
    </row>
    <row r="17214" spans="19:23" ht="12">
      <c r="S17214" s="505"/>
      <c r="T17214" s="505"/>
      <c r="U17214" s="505"/>
      <c r="V17214" s="505"/>
      <c r="W17214" s="505"/>
    </row>
    <row r="17215" spans="19:23" ht="12">
      <c r="S17215" s="505"/>
      <c r="T17215" s="505"/>
      <c r="U17215" s="505"/>
      <c r="V17215" s="505"/>
      <c r="W17215" s="505"/>
    </row>
    <row r="17216" spans="19:23" ht="12">
      <c r="S17216" s="505"/>
      <c r="T17216" s="505"/>
      <c r="U17216" s="505"/>
      <c r="V17216" s="505"/>
      <c r="W17216" s="505"/>
    </row>
    <row r="17217" spans="19:23" ht="12">
      <c r="S17217" s="505"/>
      <c r="T17217" s="505"/>
      <c r="U17217" s="505"/>
      <c r="V17217" s="505"/>
      <c r="W17217" s="505"/>
    </row>
    <row r="17218" spans="19:23" ht="12">
      <c r="S17218" s="505"/>
      <c r="T17218" s="505"/>
      <c r="U17218" s="505"/>
      <c r="V17218" s="505"/>
      <c r="W17218" s="505"/>
    </row>
    <row r="17219" spans="19:23" ht="12">
      <c r="S17219" s="505"/>
      <c r="T17219" s="505"/>
      <c r="U17219" s="505"/>
      <c r="V17219" s="505"/>
      <c r="W17219" s="505"/>
    </row>
    <row r="17220" spans="19:23" ht="12">
      <c r="S17220" s="505"/>
      <c r="T17220" s="505"/>
      <c r="U17220" s="505"/>
      <c r="V17220" s="505"/>
      <c r="W17220" s="505"/>
    </row>
    <row r="17221" spans="19:23" ht="12">
      <c r="S17221" s="505"/>
      <c r="T17221" s="505"/>
      <c r="U17221" s="505"/>
      <c r="V17221" s="505"/>
      <c r="W17221" s="505"/>
    </row>
    <row r="17222" spans="19:23" ht="12">
      <c r="S17222" s="505"/>
      <c r="T17222" s="505"/>
      <c r="U17222" s="505"/>
      <c r="V17222" s="505"/>
      <c r="W17222" s="505"/>
    </row>
    <row r="17223" spans="19:23" ht="12">
      <c r="S17223" s="505"/>
      <c r="T17223" s="505"/>
      <c r="U17223" s="505"/>
      <c r="V17223" s="505"/>
      <c r="W17223" s="505"/>
    </row>
    <row r="17224" spans="19:23" ht="12">
      <c r="S17224" s="505"/>
      <c r="T17224" s="505"/>
      <c r="U17224" s="505"/>
      <c r="V17224" s="505"/>
      <c r="W17224" s="505"/>
    </row>
    <row r="17225" spans="19:23" ht="12">
      <c r="S17225" s="505"/>
      <c r="T17225" s="505"/>
      <c r="U17225" s="505"/>
      <c r="V17225" s="505"/>
      <c r="W17225" s="505"/>
    </row>
    <row r="17226" spans="19:23" ht="12">
      <c r="S17226" s="505"/>
      <c r="T17226" s="505"/>
      <c r="U17226" s="505"/>
      <c r="V17226" s="505"/>
      <c r="W17226" s="505"/>
    </row>
    <row r="17227" spans="19:23" ht="12">
      <c r="S17227" s="505"/>
      <c r="T17227" s="505"/>
      <c r="U17227" s="505"/>
      <c r="V17227" s="505"/>
      <c r="W17227" s="505"/>
    </row>
    <row r="17228" spans="19:23" ht="12">
      <c r="S17228" s="505"/>
      <c r="T17228" s="505"/>
      <c r="U17228" s="505"/>
      <c r="V17228" s="505"/>
      <c r="W17228" s="505"/>
    </row>
    <row r="17229" spans="19:23" ht="12">
      <c r="S17229" s="505"/>
      <c r="T17229" s="505"/>
      <c r="U17229" s="505"/>
      <c r="V17229" s="505"/>
      <c r="W17229" s="505"/>
    </row>
    <row r="17230" spans="19:23" ht="12">
      <c r="S17230" s="505"/>
      <c r="T17230" s="505"/>
      <c r="U17230" s="505"/>
      <c r="V17230" s="505"/>
      <c r="W17230" s="505"/>
    </row>
    <row r="17231" spans="19:23" ht="12">
      <c r="S17231" s="505"/>
      <c r="T17231" s="505"/>
      <c r="U17231" s="505"/>
      <c r="V17231" s="505"/>
      <c r="W17231" s="505"/>
    </row>
    <row r="17232" spans="19:23" ht="12">
      <c r="S17232" s="505"/>
      <c r="T17232" s="505"/>
      <c r="U17232" s="505"/>
      <c r="V17232" s="505"/>
      <c r="W17232" s="505"/>
    </row>
    <row r="17233" spans="19:23" ht="12">
      <c r="S17233" s="505"/>
      <c r="T17233" s="505"/>
      <c r="U17233" s="505"/>
      <c r="V17233" s="505"/>
      <c r="W17233" s="505"/>
    </row>
    <row r="17234" spans="19:23" ht="12">
      <c r="S17234" s="505"/>
      <c r="T17234" s="505"/>
      <c r="U17234" s="505"/>
      <c r="V17234" s="505"/>
      <c r="W17234" s="505"/>
    </row>
    <row r="17235" spans="19:23" ht="12">
      <c r="S17235" s="505"/>
      <c r="T17235" s="505"/>
      <c r="U17235" s="505"/>
      <c r="V17235" s="505"/>
      <c r="W17235" s="505"/>
    </row>
    <row r="17236" spans="19:23" ht="12">
      <c r="S17236" s="505"/>
      <c r="T17236" s="505"/>
      <c r="U17236" s="505"/>
      <c r="V17236" s="505"/>
      <c r="W17236" s="505"/>
    </row>
    <row r="17237" spans="19:23" ht="12">
      <c r="S17237" s="505"/>
      <c r="T17237" s="505"/>
      <c r="U17237" s="505"/>
      <c r="V17237" s="505"/>
      <c r="W17237" s="505"/>
    </row>
    <row r="17238" spans="19:23" ht="12">
      <c r="S17238" s="505"/>
      <c r="T17238" s="505"/>
      <c r="U17238" s="505"/>
      <c r="V17238" s="505"/>
      <c r="W17238" s="505"/>
    </row>
    <row r="17239" spans="19:23" ht="12">
      <c r="S17239" s="505"/>
      <c r="T17239" s="505"/>
      <c r="U17239" s="505"/>
      <c r="V17239" s="505"/>
      <c r="W17239" s="505"/>
    </row>
    <row r="17240" spans="19:23" ht="12">
      <c r="S17240" s="505"/>
      <c r="T17240" s="505"/>
      <c r="U17240" s="505"/>
      <c r="V17240" s="505"/>
      <c r="W17240" s="505"/>
    </row>
    <row r="17241" spans="19:23" ht="12">
      <c r="S17241" s="505"/>
      <c r="T17241" s="505"/>
      <c r="U17241" s="505"/>
      <c r="V17241" s="505"/>
      <c r="W17241" s="505"/>
    </row>
    <row r="17242" spans="19:23" ht="12">
      <c r="S17242" s="505"/>
      <c r="T17242" s="505"/>
      <c r="U17242" s="505"/>
      <c r="V17242" s="505"/>
      <c r="W17242" s="505"/>
    </row>
    <row r="17243" spans="19:23" ht="12">
      <c r="S17243" s="505"/>
      <c r="T17243" s="505"/>
      <c r="U17243" s="505"/>
      <c r="V17243" s="505"/>
      <c r="W17243" s="505"/>
    </row>
    <row r="17244" spans="19:23" ht="12">
      <c r="S17244" s="505"/>
      <c r="T17244" s="505"/>
      <c r="U17244" s="505"/>
      <c r="V17244" s="505"/>
      <c r="W17244" s="505"/>
    </row>
    <row r="17245" spans="19:23" ht="12">
      <c r="S17245" s="505"/>
      <c r="T17245" s="505"/>
      <c r="U17245" s="505"/>
      <c r="V17245" s="505"/>
      <c r="W17245" s="505"/>
    </row>
    <row r="17246" spans="19:23" ht="12">
      <c r="S17246" s="505"/>
      <c r="T17246" s="505"/>
      <c r="U17246" s="505"/>
      <c r="V17246" s="505"/>
      <c r="W17246" s="505"/>
    </row>
    <row r="17247" spans="19:23" ht="12">
      <c r="S17247" s="505"/>
      <c r="T17247" s="505"/>
      <c r="U17247" s="505"/>
      <c r="V17247" s="505"/>
      <c r="W17247" s="505"/>
    </row>
    <row r="17248" spans="19:23" ht="12">
      <c r="S17248" s="505"/>
      <c r="T17248" s="505"/>
      <c r="U17248" s="505"/>
      <c r="V17248" s="505"/>
      <c r="W17248" s="505"/>
    </row>
    <row r="17249" spans="19:23" ht="12">
      <c r="S17249" s="505"/>
      <c r="T17249" s="505"/>
      <c r="U17249" s="505"/>
      <c r="V17249" s="505"/>
      <c r="W17249" s="505"/>
    </row>
    <row r="17250" spans="19:23" ht="12">
      <c r="S17250" s="505"/>
      <c r="T17250" s="505"/>
      <c r="U17250" s="505"/>
      <c r="V17250" s="505"/>
      <c r="W17250" s="505"/>
    </row>
    <row r="17251" spans="19:23" ht="12">
      <c r="S17251" s="505"/>
      <c r="T17251" s="505"/>
      <c r="U17251" s="505"/>
      <c r="V17251" s="505"/>
      <c r="W17251" s="505"/>
    </row>
    <row r="17252" spans="19:23" ht="12">
      <c r="S17252" s="505"/>
      <c r="T17252" s="505"/>
      <c r="U17252" s="505"/>
      <c r="V17252" s="505"/>
      <c r="W17252" s="505"/>
    </row>
    <row r="17253" spans="19:23" ht="12">
      <c r="S17253" s="505"/>
      <c r="T17253" s="505"/>
      <c r="U17253" s="505"/>
      <c r="V17253" s="505"/>
      <c r="W17253" s="505"/>
    </row>
    <row r="17254" spans="19:23" ht="12">
      <c r="S17254" s="505"/>
      <c r="T17254" s="505"/>
      <c r="U17254" s="505"/>
      <c r="V17254" s="505"/>
      <c r="W17254" s="505"/>
    </row>
    <row r="17255" spans="19:23" ht="12">
      <c r="S17255" s="505"/>
      <c r="T17255" s="505"/>
      <c r="U17255" s="505"/>
      <c r="V17255" s="505"/>
      <c r="W17255" s="505"/>
    </row>
    <row r="17256" spans="19:23" ht="12">
      <c r="S17256" s="505"/>
      <c r="T17256" s="505"/>
      <c r="U17256" s="505"/>
      <c r="V17256" s="505"/>
      <c r="W17256" s="505"/>
    </row>
    <row r="17257" spans="19:23" ht="12">
      <c r="S17257" s="505"/>
      <c r="T17257" s="505"/>
      <c r="U17257" s="505"/>
      <c r="V17257" s="505"/>
      <c r="W17257" s="505"/>
    </row>
    <row r="17258" spans="19:23" ht="12">
      <c r="S17258" s="505"/>
      <c r="T17258" s="505"/>
      <c r="U17258" s="505"/>
      <c r="V17258" s="505"/>
      <c r="W17258" s="505"/>
    </row>
    <row r="17259" spans="19:23" ht="12">
      <c r="S17259" s="505"/>
      <c r="T17259" s="505"/>
      <c r="U17259" s="505"/>
      <c r="V17259" s="505"/>
      <c r="W17259" s="505"/>
    </row>
    <row r="17260" spans="19:23" ht="12">
      <c r="S17260" s="505"/>
      <c r="T17260" s="505"/>
      <c r="U17260" s="505"/>
      <c r="V17260" s="505"/>
      <c r="W17260" s="505"/>
    </row>
    <row r="17261" spans="19:23" ht="12">
      <c r="S17261" s="505"/>
      <c r="T17261" s="505"/>
      <c r="U17261" s="505"/>
      <c r="V17261" s="505"/>
      <c r="W17261" s="505"/>
    </row>
    <row r="17262" spans="19:23" ht="12">
      <c r="S17262" s="505"/>
      <c r="T17262" s="505"/>
      <c r="U17262" s="505"/>
      <c r="V17262" s="505"/>
      <c r="W17262" s="505"/>
    </row>
    <row r="17263" spans="19:23" ht="12">
      <c r="S17263" s="505"/>
      <c r="T17263" s="505"/>
      <c r="U17263" s="505"/>
      <c r="V17263" s="505"/>
      <c r="W17263" s="505"/>
    </row>
    <row r="17264" spans="19:23" ht="12">
      <c r="S17264" s="505"/>
      <c r="T17264" s="505"/>
      <c r="U17264" s="505"/>
      <c r="V17264" s="505"/>
      <c r="W17264" s="505"/>
    </row>
    <row r="17265" spans="19:23" ht="12">
      <c r="S17265" s="505"/>
      <c r="T17265" s="505"/>
      <c r="U17265" s="505"/>
      <c r="V17265" s="505"/>
      <c r="W17265" s="505"/>
    </row>
    <row r="17266" spans="19:23" ht="12">
      <c r="S17266" s="505"/>
      <c r="T17266" s="505"/>
      <c r="U17266" s="505"/>
      <c r="V17266" s="505"/>
      <c r="W17266" s="505"/>
    </row>
    <row r="17267" spans="19:23" ht="12">
      <c r="S17267" s="505"/>
      <c r="T17267" s="505"/>
      <c r="U17267" s="505"/>
      <c r="V17267" s="505"/>
      <c r="W17267" s="505"/>
    </row>
    <row r="17268" spans="19:23" ht="12">
      <c r="S17268" s="505"/>
      <c r="T17268" s="505"/>
      <c r="U17268" s="505"/>
      <c r="V17268" s="505"/>
      <c r="W17268" s="505"/>
    </row>
    <row r="17269" spans="19:23" ht="12">
      <c r="S17269" s="505"/>
      <c r="T17269" s="505"/>
      <c r="U17269" s="505"/>
      <c r="V17269" s="505"/>
      <c r="W17269" s="505"/>
    </row>
    <row r="17270" spans="19:23" ht="12">
      <c r="S17270" s="505"/>
      <c r="T17270" s="505"/>
      <c r="U17270" s="505"/>
      <c r="V17270" s="505"/>
      <c r="W17270" s="505"/>
    </row>
    <row r="17271" spans="19:23" ht="12">
      <c r="S17271" s="505"/>
      <c r="T17271" s="505"/>
      <c r="U17271" s="505"/>
      <c r="V17271" s="505"/>
      <c r="W17271" s="505"/>
    </row>
    <row r="17272" spans="19:23" ht="12">
      <c r="S17272" s="505"/>
      <c r="T17272" s="505"/>
      <c r="U17272" s="505"/>
      <c r="V17272" s="505"/>
      <c r="W17272" s="505"/>
    </row>
    <row r="17273" spans="19:23" ht="12">
      <c r="S17273" s="505"/>
      <c r="T17273" s="505"/>
      <c r="U17273" s="505"/>
      <c r="V17273" s="505"/>
      <c r="W17273" s="505"/>
    </row>
    <row r="17274" spans="19:23" ht="12">
      <c r="S17274" s="505"/>
      <c r="T17274" s="505"/>
      <c r="U17274" s="505"/>
      <c r="V17274" s="505"/>
      <c r="W17274" s="505"/>
    </row>
    <row r="17275" spans="19:23" ht="12">
      <c r="S17275" s="505"/>
      <c r="T17275" s="505"/>
      <c r="U17275" s="505"/>
      <c r="V17275" s="505"/>
      <c r="W17275" s="505"/>
    </row>
    <row r="17276" spans="19:23" ht="12">
      <c r="S17276" s="505"/>
      <c r="T17276" s="505"/>
      <c r="U17276" s="505"/>
      <c r="V17276" s="505"/>
      <c r="W17276" s="505"/>
    </row>
    <row r="17277" spans="19:23" ht="12">
      <c r="S17277" s="505"/>
      <c r="T17277" s="505"/>
      <c r="U17277" s="505"/>
      <c r="V17277" s="505"/>
      <c r="W17277" s="505"/>
    </row>
    <row r="17278" spans="19:23" ht="12">
      <c r="S17278" s="505"/>
      <c r="T17278" s="505"/>
      <c r="U17278" s="505"/>
      <c r="V17278" s="505"/>
      <c r="W17278" s="505"/>
    </row>
    <row r="17279" spans="19:23" ht="12">
      <c r="S17279" s="505"/>
      <c r="T17279" s="505"/>
      <c r="U17279" s="505"/>
      <c r="V17279" s="505"/>
      <c r="W17279" s="505"/>
    </row>
    <row r="17280" spans="19:23" ht="12">
      <c r="S17280" s="505"/>
      <c r="T17280" s="505"/>
      <c r="U17280" s="505"/>
      <c r="V17280" s="505"/>
      <c r="W17280" s="505"/>
    </row>
    <row r="17281" spans="19:23" ht="12">
      <c r="S17281" s="505"/>
      <c r="T17281" s="505"/>
      <c r="U17281" s="505"/>
      <c r="V17281" s="505"/>
      <c r="W17281" s="505"/>
    </row>
    <row r="17282" spans="19:23" ht="12">
      <c r="S17282" s="505"/>
      <c r="T17282" s="505"/>
      <c r="U17282" s="505"/>
      <c r="V17282" s="505"/>
      <c r="W17282" s="505"/>
    </row>
    <row r="17283" spans="19:23" ht="12">
      <c r="S17283" s="505"/>
      <c r="T17283" s="505"/>
      <c r="U17283" s="505"/>
      <c r="V17283" s="505"/>
      <c r="W17283" s="505"/>
    </row>
    <row r="17284" spans="19:23" ht="12">
      <c r="S17284" s="505"/>
      <c r="T17284" s="505"/>
      <c r="U17284" s="505"/>
      <c r="V17284" s="505"/>
      <c r="W17284" s="505"/>
    </row>
    <row r="17285" spans="19:23" ht="12">
      <c r="S17285" s="505"/>
      <c r="T17285" s="505"/>
      <c r="U17285" s="505"/>
      <c r="V17285" s="505"/>
      <c r="W17285" s="505"/>
    </row>
    <row r="17286" spans="19:23" ht="12">
      <c r="S17286" s="505"/>
      <c r="T17286" s="505"/>
      <c r="U17286" s="505"/>
      <c r="V17286" s="505"/>
      <c r="W17286" s="505"/>
    </row>
    <row r="17287" spans="19:23" ht="12">
      <c r="S17287" s="505"/>
      <c r="T17287" s="505"/>
      <c r="U17287" s="505"/>
      <c r="V17287" s="505"/>
      <c r="W17287" s="505"/>
    </row>
    <row r="17288" spans="19:23" ht="12">
      <c r="S17288" s="505"/>
      <c r="T17288" s="505"/>
      <c r="U17288" s="505"/>
      <c r="V17288" s="505"/>
      <c r="W17288" s="505"/>
    </row>
    <row r="17289" spans="19:23" ht="12">
      <c r="S17289" s="505"/>
      <c r="T17289" s="505"/>
      <c r="U17289" s="505"/>
      <c r="V17289" s="505"/>
      <c r="W17289" s="505"/>
    </row>
    <row r="17290" spans="19:23" ht="12">
      <c r="S17290" s="505"/>
      <c r="T17290" s="505"/>
      <c r="U17290" s="505"/>
      <c r="V17290" s="505"/>
      <c r="W17290" s="505"/>
    </row>
    <row r="17291" spans="19:23" ht="12">
      <c r="S17291" s="505"/>
      <c r="T17291" s="505"/>
      <c r="U17291" s="505"/>
      <c r="V17291" s="505"/>
      <c r="W17291" s="505"/>
    </row>
    <row r="17292" spans="19:23" ht="12">
      <c r="S17292" s="505"/>
      <c r="T17292" s="505"/>
      <c r="U17292" s="505"/>
      <c r="V17292" s="505"/>
      <c r="W17292" s="505"/>
    </row>
    <row r="17293" spans="19:23" ht="12">
      <c r="S17293" s="505"/>
      <c r="T17293" s="505"/>
      <c r="U17293" s="505"/>
      <c r="V17293" s="505"/>
      <c r="W17293" s="505"/>
    </row>
    <row r="17294" spans="19:23" ht="12">
      <c r="S17294" s="505"/>
      <c r="T17294" s="505"/>
      <c r="U17294" s="505"/>
      <c r="V17294" s="505"/>
      <c r="W17294" s="505"/>
    </row>
    <row r="17295" spans="19:23" ht="12">
      <c r="S17295" s="505"/>
      <c r="T17295" s="505"/>
      <c r="U17295" s="505"/>
      <c r="V17295" s="505"/>
      <c r="W17295" s="505"/>
    </row>
    <row r="17296" spans="19:23" ht="12">
      <c r="S17296" s="505"/>
      <c r="T17296" s="505"/>
      <c r="U17296" s="505"/>
      <c r="V17296" s="505"/>
      <c r="W17296" s="505"/>
    </row>
    <row r="17297" spans="19:23" ht="12">
      <c r="S17297" s="505"/>
      <c r="T17297" s="505"/>
      <c r="U17297" s="505"/>
      <c r="V17297" s="505"/>
      <c r="W17297" s="505"/>
    </row>
    <row r="17298" spans="19:23" ht="12">
      <c r="S17298" s="505"/>
      <c r="T17298" s="505"/>
      <c r="U17298" s="505"/>
      <c r="V17298" s="505"/>
      <c r="W17298" s="505"/>
    </row>
    <row r="17299" spans="19:23" ht="12">
      <c r="S17299" s="505"/>
      <c r="T17299" s="505"/>
      <c r="U17299" s="505"/>
      <c r="V17299" s="505"/>
      <c r="W17299" s="505"/>
    </row>
    <row r="17300" spans="19:23" ht="12">
      <c r="S17300" s="505"/>
      <c r="T17300" s="505"/>
      <c r="U17300" s="505"/>
      <c r="V17300" s="505"/>
      <c r="W17300" s="505"/>
    </row>
    <row r="17301" spans="19:23" ht="12">
      <c r="S17301" s="505"/>
      <c r="T17301" s="505"/>
      <c r="U17301" s="505"/>
      <c r="V17301" s="505"/>
      <c r="W17301" s="505"/>
    </row>
    <row r="17302" spans="19:23" ht="12">
      <c r="S17302" s="505"/>
      <c r="T17302" s="505"/>
      <c r="U17302" s="505"/>
      <c r="V17302" s="505"/>
      <c r="W17302" s="505"/>
    </row>
    <row r="17303" spans="19:23" ht="12">
      <c r="S17303" s="505"/>
      <c r="T17303" s="505"/>
      <c r="U17303" s="505"/>
      <c r="V17303" s="505"/>
      <c r="W17303" s="505"/>
    </row>
    <row r="17304" spans="19:23" ht="12">
      <c r="S17304" s="505"/>
      <c r="T17304" s="505"/>
      <c r="U17304" s="505"/>
      <c r="V17304" s="505"/>
      <c r="W17304" s="505"/>
    </row>
    <row r="17305" spans="19:23" ht="12">
      <c r="S17305" s="505"/>
      <c r="T17305" s="505"/>
      <c r="U17305" s="505"/>
      <c r="V17305" s="505"/>
      <c r="W17305" s="505"/>
    </row>
    <row r="17306" spans="19:23" ht="12">
      <c r="S17306" s="505"/>
      <c r="T17306" s="505"/>
      <c r="U17306" s="505"/>
      <c r="V17306" s="505"/>
      <c r="W17306" s="505"/>
    </row>
    <row r="17307" spans="19:23" ht="12">
      <c r="S17307" s="505"/>
      <c r="T17307" s="505"/>
      <c r="U17307" s="505"/>
      <c r="V17307" s="505"/>
      <c r="W17307" s="505"/>
    </row>
    <row r="17308" spans="19:23" ht="12">
      <c r="S17308" s="505"/>
      <c r="T17308" s="505"/>
      <c r="U17308" s="505"/>
      <c r="V17308" s="505"/>
      <c r="W17308" s="505"/>
    </row>
    <row r="17309" spans="19:23" ht="12">
      <c r="S17309" s="505"/>
      <c r="T17309" s="505"/>
      <c r="U17309" s="505"/>
      <c r="V17309" s="505"/>
      <c r="W17309" s="505"/>
    </row>
    <row r="17310" spans="19:23" ht="12">
      <c r="S17310" s="505"/>
      <c r="T17310" s="505"/>
      <c r="U17310" s="505"/>
      <c r="V17310" s="505"/>
      <c r="W17310" s="505"/>
    </row>
    <row r="17311" spans="19:23" ht="12">
      <c r="S17311" s="505"/>
      <c r="T17311" s="505"/>
      <c r="U17311" s="505"/>
      <c r="V17311" s="505"/>
      <c r="W17311" s="505"/>
    </row>
    <row r="17312" spans="19:23" ht="12">
      <c r="S17312" s="505"/>
      <c r="T17312" s="505"/>
      <c r="U17312" s="505"/>
      <c r="V17312" s="505"/>
      <c r="W17312" s="505"/>
    </row>
    <row r="17313" spans="19:23" ht="12">
      <c r="S17313" s="505"/>
      <c r="T17313" s="505"/>
      <c r="U17313" s="505"/>
      <c r="V17313" s="505"/>
      <c r="W17313" s="505"/>
    </row>
    <row r="17314" spans="19:23" ht="12">
      <c r="S17314" s="505"/>
      <c r="T17314" s="505"/>
      <c r="U17314" s="505"/>
      <c r="V17314" s="505"/>
      <c r="W17314" s="505"/>
    </row>
    <row r="17315" spans="19:23" ht="12">
      <c r="S17315" s="505"/>
      <c r="T17315" s="505"/>
      <c r="U17315" s="505"/>
      <c r="V17315" s="505"/>
      <c r="W17315" s="505"/>
    </row>
    <row r="17316" spans="19:23" ht="12">
      <c r="S17316" s="505"/>
      <c r="T17316" s="505"/>
      <c r="U17316" s="505"/>
      <c r="V17316" s="505"/>
      <c r="W17316" s="505"/>
    </row>
    <row r="17317" spans="19:23" ht="12">
      <c r="S17317" s="505"/>
      <c r="T17317" s="505"/>
      <c r="U17317" s="505"/>
      <c r="V17317" s="505"/>
      <c r="W17317" s="505"/>
    </row>
    <row r="17318" spans="19:23" ht="12">
      <c r="S17318" s="505"/>
      <c r="T17318" s="505"/>
      <c r="U17318" s="505"/>
      <c r="V17318" s="505"/>
      <c r="W17318" s="505"/>
    </row>
    <row r="17319" spans="19:23" ht="12">
      <c r="S17319" s="505"/>
      <c r="T17319" s="505"/>
      <c r="U17319" s="505"/>
      <c r="V17319" s="505"/>
      <c r="W17319" s="505"/>
    </row>
    <row r="17320" spans="19:23" ht="12">
      <c r="S17320" s="505"/>
      <c r="T17320" s="505"/>
      <c r="U17320" s="505"/>
      <c r="V17320" s="505"/>
      <c r="W17320" s="505"/>
    </row>
    <row r="17321" spans="19:23" ht="12">
      <c r="S17321" s="505"/>
      <c r="T17321" s="505"/>
      <c r="U17321" s="505"/>
      <c r="V17321" s="505"/>
      <c r="W17321" s="505"/>
    </row>
    <row r="17322" spans="19:23" ht="12">
      <c r="S17322" s="505"/>
      <c r="T17322" s="505"/>
      <c r="U17322" s="505"/>
      <c r="V17322" s="505"/>
      <c r="W17322" s="505"/>
    </row>
    <row r="17323" spans="19:23" ht="12">
      <c r="S17323" s="505"/>
      <c r="T17323" s="505"/>
      <c r="U17323" s="505"/>
      <c r="V17323" s="505"/>
      <c r="W17323" s="505"/>
    </row>
    <row r="17324" spans="19:23" ht="12">
      <c r="S17324" s="505"/>
      <c r="T17324" s="505"/>
      <c r="U17324" s="505"/>
      <c r="V17324" s="505"/>
      <c r="W17324" s="505"/>
    </row>
    <row r="17325" spans="19:23" ht="12">
      <c r="S17325" s="505"/>
      <c r="T17325" s="505"/>
      <c r="U17325" s="505"/>
      <c r="V17325" s="505"/>
      <c r="W17325" s="505"/>
    </row>
    <row r="17326" spans="19:23" ht="12">
      <c r="S17326" s="505"/>
      <c r="T17326" s="505"/>
      <c r="U17326" s="505"/>
      <c r="V17326" s="505"/>
      <c r="W17326" s="505"/>
    </row>
    <row r="17327" spans="19:23" ht="12">
      <c r="S17327" s="505"/>
      <c r="T17327" s="505"/>
      <c r="U17327" s="505"/>
      <c r="V17327" s="505"/>
      <c r="W17327" s="505"/>
    </row>
    <row r="17328" spans="19:23" ht="12">
      <c r="S17328" s="505"/>
      <c r="T17328" s="505"/>
      <c r="U17328" s="505"/>
      <c r="V17328" s="505"/>
      <c r="W17328" s="505"/>
    </row>
    <row r="17329" spans="19:23" ht="12">
      <c r="S17329" s="505"/>
      <c r="T17329" s="505"/>
      <c r="U17329" s="505"/>
      <c r="V17329" s="505"/>
      <c r="W17329" s="505"/>
    </row>
    <row r="17330" spans="19:23" ht="12">
      <c r="S17330" s="505"/>
      <c r="T17330" s="505"/>
      <c r="U17330" s="505"/>
      <c r="V17330" s="505"/>
      <c r="W17330" s="505"/>
    </row>
    <row r="17331" spans="19:23" ht="12">
      <c r="S17331" s="505"/>
      <c r="T17331" s="505"/>
      <c r="U17331" s="505"/>
      <c r="V17331" s="505"/>
      <c r="W17331" s="505"/>
    </row>
    <row r="17332" spans="19:23" ht="12">
      <c r="S17332" s="505"/>
      <c r="T17332" s="505"/>
      <c r="U17332" s="505"/>
      <c r="V17332" s="505"/>
      <c r="W17332" s="505"/>
    </row>
    <row r="17333" spans="19:23" ht="12">
      <c r="S17333" s="505"/>
      <c r="T17333" s="505"/>
      <c r="U17333" s="505"/>
      <c r="V17333" s="505"/>
      <c r="W17333" s="505"/>
    </row>
    <row r="17334" spans="19:23" ht="12">
      <c r="S17334" s="505"/>
      <c r="T17334" s="505"/>
      <c r="U17334" s="505"/>
      <c r="V17334" s="505"/>
      <c r="W17334" s="505"/>
    </row>
    <row r="17335" spans="19:23" ht="12">
      <c r="S17335" s="505"/>
      <c r="T17335" s="505"/>
      <c r="U17335" s="505"/>
      <c r="V17335" s="505"/>
      <c r="W17335" s="505"/>
    </row>
    <row r="17336" spans="19:23" ht="12">
      <c r="S17336" s="505"/>
      <c r="T17336" s="505"/>
      <c r="U17336" s="505"/>
      <c r="V17336" s="505"/>
      <c r="W17336" s="505"/>
    </row>
    <row r="17337" spans="19:23" ht="12">
      <c r="S17337" s="505"/>
      <c r="T17337" s="505"/>
      <c r="U17337" s="505"/>
      <c r="V17337" s="505"/>
      <c r="W17337" s="505"/>
    </row>
    <row r="17338" spans="19:23" ht="12">
      <c r="S17338" s="505"/>
      <c r="T17338" s="505"/>
      <c r="U17338" s="505"/>
      <c r="V17338" s="505"/>
      <c r="W17338" s="505"/>
    </row>
    <row r="17339" spans="19:23" ht="12">
      <c r="S17339" s="505"/>
      <c r="T17339" s="505"/>
      <c r="U17339" s="505"/>
      <c r="V17339" s="505"/>
      <c r="W17339" s="505"/>
    </row>
    <row r="17340" spans="19:23" ht="12">
      <c r="S17340" s="505"/>
      <c r="T17340" s="505"/>
      <c r="U17340" s="505"/>
      <c r="V17340" s="505"/>
      <c r="W17340" s="505"/>
    </row>
    <row r="17341" spans="19:23" ht="12">
      <c r="S17341" s="505"/>
      <c r="T17341" s="505"/>
      <c r="U17341" s="505"/>
      <c r="V17341" s="505"/>
      <c r="W17341" s="505"/>
    </row>
    <row r="17342" spans="19:23" ht="12">
      <c r="S17342" s="505"/>
      <c r="T17342" s="505"/>
      <c r="U17342" s="505"/>
      <c r="V17342" s="505"/>
      <c r="W17342" s="505"/>
    </row>
    <row r="17343" spans="19:23" ht="12">
      <c r="S17343" s="505"/>
      <c r="T17343" s="505"/>
      <c r="U17343" s="505"/>
      <c r="V17343" s="505"/>
      <c r="W17343" s="505"/>
    </row>
    <row r="17344" spans="19:23" ht="12">
      <c r="S17344" s="505"/>
      <c r="T17344" s="505"/>
      <c r="U17344" s="505"/>
      <c r="V17344" s="505"/>
      <c r="W17344" s="505"/>
    </row>
    <row r="17345" spans="19:23" ht="12">
      <c r="S17345" s="505"/>
      <c r="T17345" s="505"/>
      <c r="U17345" s="505"/>
      <c r="V17345" s="505"/>
      <c r="W17345" s="505"/>
    </row>
    <row r="17346" spans="19:23" ht="12">
      <c r="S17346" s="505"/>
      <c r="T17346" s="505"/>
      <c r="U17346" s="505"/>
      <c r="V17346" s="505"/>
      <c r="W17346" s="505"/>
    </row>
    <row r="17347" spans="19:23" ht="12">
      <c r="S17347" s="505"/>
      <c r="T17347" s="505"/>
      <c r="U17347" s="505"/>
      <c r="V17347" s="505"/>
      <c r="W17347" s="505"/>
    </row>
    <row r="17348" spans="19:23" ht="12">
      <c r="S17348" s="505"/>
      <c r="T17348" s="505"/>
      <c r="U17348" s="505"/>
      <c r="V17348" s="505"/>
      <c r="W17348" s="505"/>
    </row>
    <row r="17349" spans="19:23" ht="12">
      <c r="S17349" s="505"/>
      <c r="T17349" s="505"/>
      <c r="U17349" s="505"/>
      <c r="V17349" s="505"/>
      <c r="W17349" s="505"/>
    </row>
    <row r="17350" spans="19:23" ht="12">
      <c r="S17350" s="505"/>
      <c r="T17350" s="505"/>
      <c r="U17350" s="505"/>
      <c r="V17350" s="505"/>
      <c r="W17350" s="505"/>
    </row>
    <row r="17351" spans="19:23" ht="12">
      <c r="S17351" s="505"/>
      <c r="T17351" s="505"/>
      <c r="U17351" s="505"/>
      <c r="V17351" s="505"/>
      <c r="W17351" s="505"/>
    </row>
    <row r="17352" spans="19:23" ht="12">
      <c r="S17352" s="505"/>
      <c r="T17352" s="505"/>
      <c r="U17352" s="505"/>
      <c r="V17352" s="505"/>
      <c r="W17352" s="505"/>
    </row>
    <row r="17353" spans="19:23" ht="12">
      <c r="S17353" s="505"/>
      <c r="T17353" s="505"/>
      <c r="U17353" s="505"/>
      <c r="V17353" s="505"/>
      <c r="W17353" s="505"/>
    </row>
    <row r="17354" spans="19:23" ht="12">
      <c r="S17354" s="505"/>
      <c r="T17354" s="505"/>
      <c r="U17354" s="505"/>
      <c r="V17354" s="505"/>
      <c r="W17354" s="505"/>
    </row>
    <row r="17355" spans="19:23" ht="12">
      <c r="S17355" s="505"/>
      <c r="T17355" s="505"/>
      <c r="U17355" s="505"/>
      <c r="V17355" s="505"/>
      <c r="W17355" s="505"/>
    </row>
    <row r="17356" spans="19:23" ht="12">
      <c r="S17356" s="505"/>
      <c r="T17356" s="505"/>
      <c r="U17356" s="505"/>
      <c r="V17356" s="505"/>
      <c r="W17356" s="505"/>
    </row>
    <row r="17357" spans="19:23" ht="12">
      <c r="S17357" s="505"/>
      <c r="T17357" s="505"/>
      <c r="U17357" s="505"/>
      <c r="V17357" s="505"/>
      <c r="W17357" s="505"/>
    </row>
    <row r="17358" spans="19:23" ht="12">
      <c r="S17358" s="505"/>
      <c r="T17358" s="505"/>
      <c r="U17358" s="505"/>
      <c r="V17358" s="505"/>
      <c r="W17358" s="505"/>
    </row>
    <row r="17359" spans="19:23" ht="12">
      <c r="S17359" s="505"/>
      <c r="T17359" s="505"/>
      <c r="U17359" s="505"/>
      <c r="V17359" s="505"/>
      <c r="W17359" s="505"/>
    </row>
    <row r="17360" spans="19:23" ht="12">
      <c r="S17360" s="505"/>
      <c r="T17360" s="505"/>
      <c r="U17360" s="505"/>
      <c r="V17360" s="505"/>
      <c r="W17360" s="505"/>
    </row>
    <row r="17361" spans="19:23" ht="12">
      <c r="S17361" s="505"/>
      <c r="T17361" s="505"/>
      <c r="U17361" s="505"/>
      <c r="V17361" s="505"/>
      <c r="W17361" s="505"/>
    </row>
    <row r="17362" spans="19:23" ht="12">
      <c r="S17362" s="505"/>
      <c r="T17362" s="505"/>
      <c r="U17362" s="505"/>
      <c r="V17362" s="505"/>
      <c r="W17362" s="505"/>
    </row>
    <row r="17363" spans="19:23" ht="12">
      <c r="S17363" s="505"/>
      <c r="T17363" s="505"/>
      <c r="U17363" s="505"/>
      <c r="V17363" s="505"/>
      <c r="W17363" s="505"/>
    </row>
    <row r="17364" spans="19:23" ht="12">
      <c r="S17364" s="505"/>
      <c r="T17364" s="505"/>
      <c r="U17364" s="505"/>
      <c r="V17364" s="505"/>
      <c r="W17364" s="505"/>
    </row>
    <row r="17365" spans="19:23" ht="12">
      <c r="S17365" s="505"/>
      <c r="T17365" s="505"/>
      <c r="U17365" s="505"/>
      <c r="V17365" s="505"/>
      <c r="W17365" s="505"/>
    </row>
    <row r="17366" spans="19:23" ht="12">
      <c r="S17366" s="505"/>
      <c r="T17366" s="505"/>
      <c r="U17366" s="505"/>
      <c r="V17366" s="505"/>
      <c r="W17366" s="505"/>
    </row>
    <row r="17367" spans="19:23" ht="12">
      <c r="S17367" s="505"/>
      <c r="T17367" s="505"/>
      <c r="U17367" s="505"/>
      <c r="V17367" s="505"/>
      <c r="W17367" s="505"/>
    </row>
    <row r="17368" spans="19:23" ht="12">
      <c r="S17368" s="505"/>
      <c r="T17368" s="505"/>
      <c r="U17368" s="505"/>
      <c r="V17368" s="505"/>
      <c r="W17368" s="505"/>
    </row>
    <row r="17369" spans="19:23" ht="12">
      <c r="S17369" s="505"/>
      <c r="T17369" s="505"/>
      <c r="U17369" s="505"/>
      <c r="V17369" s="505"/>
      <c r="W17369" s="505"/>
    </row>
    <row r="17370" spans="19:23" ht="12">
      <c r="S17370" s="505"/>
      <c r="T17370" s="505"/>
      <c r="U17370" s="505"/>
      <c r="V17370" s="505"/>
      <c r="W17370" s="505"/>
    </row>
    <row r="17371" spans="19:23" ht="12">
      <c r="S17371" s="505"/>
      <c r="T17371" s="505"/>
      <c r="U17371" s="505"/>
      <c r="V17371" s="505"/>
      <c r="W17371" s="505"/>
    </row>
    <row r="17372" spans="19:23" ht="12">
      <c r="S17372" s="505"/>
      <c r="T17372" s="505"/>
      <c r="U17372" s="505"/>
      <c r="V17372" s="505"/>
      <c r="W17372" s="505"/>
    </row>
    <row r="17373" spans="19:23" ht="12">
      <c r="S17373" s="505"/>
      <c r="T17373" s="505"/>
      <c r="U17373" s="505"/>
      <c r="V17373" s="505"/>
      <c r="W17373" s="505"/>
    </row>
    <row r="17374" spans="19:23" ht="12">
      <c r="S17374" s="505"/>
      <c r="T17374" s="505"/>
      <c r="U17374" s="505"/>
      <c r="V17374" s="505"/>
      <c r="W17374" s="505"/>
    </row>
    <row r="17375" spans="19:23" ht="12">
      <c r="S17375" s="505"/>
      <c r="T17375" s="505"/>
      <c r="U17375" s="505"/>
      <c r="V17375" s="505"/>
      <c r="W17375" s="505"/>
    </row>
    <row r="17376" spans="19:23" ht="12">
      <c r="S17376" s="505"/>
      <c r="T17376" s="505"/>
      <c r="U17376" s="505"/>
      <c r="V17376" s="505"/>
      <c r="W17376" s="505"/>
    </row>
    <row r="17377" spans="19:23" ht="12">
      <c r="S17377" s="505"/>
      <c r="T17377" s="505"/>
      <c r="U17377" s="505"/>
      <c r="V17377" s="505"/>
      <c r="W17377" s="505"/>
    </row>
    <row r="17378" spans="19:23" ht="12">
      <c r="S17378" s="505"/>
      <c r="T17378" s="505"/>
      <c r="U17378" s="505"/>
      <c r="V17378" s="505"/>
      <c r="W17378" s="505"/>
    </row>
    <row r="17379" spans="19:23" ht="12">
      <c r="S17379" s="505"/>
      <c r="T17379" s="505"/>
      <c r="U17379" s="505"/>
      <c r="V17379" s="505"/>
      <c r="W17379" s="505"/>
    </row>
    <row r="17380" spans="19:23" ht="12">
      <c r="S17380" s="505"/>
      <c r="T17380" s="505"/>
      <c r="U17380" s="505"/>
      <c r="V17380" s="505"/>
      <c r="W17380" s="505"/>
    </row>
    <row r="17381" spans="19:23" ht="12">
      <c r="S17381" s="505"/>
      <c r="T17381" s="505"/>
      <c r="U17381" s="505"/>
      <c r="V17381" s="505"/>
      <c r="W17381" s="505"/>
    </row>
    <row r="17382" spans="19:23" ht="12">
      <c r="S17382" s="505"/>
      <c r="T17382" s="505"/>
      <c r="U17382" s="505"/>
      <c r="V17382" s="505"/>
      <c r="W17382" s="505"/>
    </row>
    <row r="17383" spans="19:23" ht="12">
      <c r="S17383" s="505"/>
      <c r="T17383" s="505"/>
      <c r="U17383" s="505"/>
      <c r="V17383" s="505"/>
      <c r="W17383" s="505"/>
    </row>
    <row r="17384" spans="19:23" ht="12">
      <c r="S17384" s="505"/>
      <c r="T17384" s="505"/>
      <c r="U17384" s="505"/>
      <c r="V17384" s="505"/>
      <c r="W17384" s="505"/>
    </row>
    <row r="17385" spans="19:23" ht="12">
      <c r="S17385" s="505"/>
      <c r="T17385" s="505"/>
      <c r="U17385" s="505"/>
      <c r="V17385" s="505"/>
      <c r="W17385" s="505"/>
    </row>
    <row r="17386" spans="19:23" ht="12">
      <c r="S17386" s="505"/>
      <c r="T17386" s="505"/>
      <c r="U17386" s="505"/>
      <c r="V17386" s="505"/>
      <c r="W17386" s="505"/>
    </row>
    <row r="17387" spans="19:23" ht="12">
      <c r="S17387" s="505"/>
      <c r="T17387" s="505"/>
      <c r="U17387" s="505"/>
      <c r="V17387" s="505"/>
      <c r="W17387" s="505"/>
    </row>
    <row r="17388" spans="19:23" ht="12">
      <c r="S17388" s="505"/>
      <c r="T17388" s="505"/>
      <c r="U17388" s="505"/>
      <c r="V17388" s="505"/>
      <c r="W17388" s="505"/>
    </row>
    <row r="17389" spans="19:23" ht="12">
      <c r="S17389" s="505"/>
      <c r="T17389" s="505"/>
      <c r="U17389" s="505"/>
      <c r="V17389" s="505"/>
      <c r="W17389" s="505"/>
    </row>
    <row r="17390" spans="19:23" ht="12">
      <c r="S17390" s="505"/>
      <c r="T17390" s="505"/>
      <c r="U17390" s="505"/>
      <c r="V17390" s="505"/>
      <c r="W17390" s="505"/>
    </row>
    <row r="17391" spans="19:23" ht="12">
      <c r="S17391" s="505"/>
      <c r="T17391" s="505"/>
      <c r="U17391" s="505"/>
      <c r="V17391" s="505"/>
      <c r="W17391" s="505"/>
    </row>
    <row r="17392" spans="19:23" ht="12">
      <c r="S17392" s="505"/>
      <c r="T17392" s="505"/>
      <c r="U17392" s="505"/>
      <c r="V17392" s="505"/>
      <c r="W17392" s="505"/>
    </row>
    <row r="17393" spans="19:23" ht="12">
      <c r="S17393" s="505"/>
      <c r="T17393" s="505"/>
      <c r="U17393" s="505"/>
      <c r="V17393" s="505"/>
      <c r="W17393" s="505"/>
    </row>
    <row r="17394" spans="19:23" ht="12">
      <c r="S17394" s="505"/>
      <c r="T17394" s="505"/>
      <c r="U17394" s="505"/>
      <c r="V17394" s="505"/>
      <c r="W17394" s="505"/>
    </row>
    <row r="17395" spans="19:23" ht="12">
      <c r="S17395" s="505"/>
      <c r="T17395" s="505"/>
      <c r="U17395" s="505"/>
      <c r="V17395" s="505"/>
      <c r="W17395" s="505"/>
    </row>
    <row r="17396" spans="19:23" ht="12">
      <c r="S17396" s="505"/>
      <c r="T17396" s="505"/>
      <c r="U17396" s="505"/>
      <c r="V17396" s="505"/>
      <c r="W17396" s="505"/>
    </row>
    <row r="17397" spans="19:23" ht="12">
      <c r="S17397" s="505"/>
      <c r="T17397" s="505"/>
      <c r="U17397" s="505"/>
      <c r="V17397" s="505"/>
      <c r="W17397" s="505"/>
    </row>
    <row r="17398" spans="19:23" ht="12">
      <c r="S17398" s="505"/>
      <c r="T17398" s="505"/>
      <c r="U17398" s="505"/>
      <c r="V17398" s="505"/>
      <c r="W17398" s="505"/>
    </row>
    <row r="17399" spans="19:23" ht="12">
      <c r="S17399" s="505"/>
      <c r="T17399" s="505"/>
      <c r="U17399" s="505"/>
      <c r="V17399" s="505"/>
      <c r="W17399" s="505"/>
    </row>
    <row r="17400" spans="19:23" ht="12">
      <c r="S17400" s="505"/>
      <c r="T17400" s="505"/>
      <c r="U17400" s="505"/>
      <c r="V17400" s="505"/>
      <c r="W17400" s="505"/>
    </row>
    <row r="17401" spans="19:23" ht="12">
      <c r="S17401" s="505"/>
      <c r="T17401" s="505"/>
      <c r="U17401" s="505"/>
      <c r="V17401" s="505"/>
      <c r="W17401" s="505"/>
    </row>
    <row r="17402" spans="19:23" ht="12">
      <c r="S17402" s="505"/>
      <c r="T17402" s="505"/>
      <c r="U17402" s="505"/>
      <c r="V17402" s="505"/>
      <c r="W17402" s="505"/>
    </row>
    <row r="17403" spans="19:23" ht="12">
      <c r="S17403" s="505"/>
      <c r="T17403" s="505"/>
      <c r="U17403" s="505"/>
      <c r="V17403" s="505"/>
      <c r="W17403" s="505"/>
    </row>
    <row r="17404" spans="19:23" ht="12">
      <c r="S17404" s="505"/>
      <c r="T17404" s="505"/>
      <c r="U17404" s="505"/>
      <c r="V17404" s="505"/>
      <c r="W17404" s="505"/>
    </row>
    <row r="17405" spans="19:23" ht="12">
      <c r="S17405" s="505"/>
      <c r="T17405" s="505"/>
      <c r="U17405" s="505"/>
      <c r="V17405" s="505"/>
      <c r="W17405" s="505"/>
    </row>
    <row r="17406" spans="19:23" ht="12">
      <c r="S17406" s="505"/>
      <c r="T17406" s="505"/>
      <c r="U17406" s="505"/>
      <c r="V17406" s="505"/>
      <c r="W17406" s="505"/>
    </row>
    <row r="17407" spans="19:23" ht="12">
      <c r="S17407" s="505"/>
      <c r="T17407" s="505"/>
      <c r="U17407" s="505"/>
      <c r="V17407" s="505"/>
      <c r="W17407" s="505"/>
    </row>
    <row r="17408" spans="19:23" ht="12">
      <c r="S17408" s="505"/>
      <c r="T17408" s="505"/>
      <c r="U17408" s="505"/>
      <c r="V17408" s="505"/>
      <c r="W17408" s="505"/>
    </row>
    <row r="17409" spans="19:23" ht="12">
      <c r="S17409" s="505"/>
      <c r="T17409" s="505"/>
      <c r="U17409" s="505"/>
      <c r="V17409" s="505"/>
      <c r="W17409" s="505"/>
    </row>
    <row r="17410" spans="19:23" ht="12">
      <c r="S17410" s="505"/>
      <c r="T17410" s="505"/>
      <c r="U17410" s="505"/>
      <c r="V17410" s="505"/>
      <c r="W17410" s="505"/>
    </row>
    <row r="17411" spans="19:23" ht="12">
      <c r="S17411" s="505"/>
      <c r="T17411" s="505"/>
      <c r="U17411" s="505"/>
      <c r="V17411" s="505"/>
      <c r="W17411" s="505"/>
    </row>
    <row r="17412" spans="19:23" ht="12">
      <c r="S17412" s="505"/>
      <c r="T17412" s="505"/>
      <c r="U17412" s="505"/>
      <c r="V17412" s="505"/>
      <c r="W17412" s="505"/>
    </row>
    <row r="17413" spans="19:23" ht="12">
      <c r="S17413" s="505"/>
      <c r="T17413" s="505"/>
      <c r="U17413" s="505"/>
      <c r="V17413" s="505"/>
      <c r="W17413" s="505"/>
    </row>
    <row r="17414" spans="19:23" ht="12">
      <c r="S17414" s="505"/>
      <c r="T17414" s="505"/>
      <c r="U17414" s="505"/>
      <c r="V17414" s="505"/>
      <c r="W17414" s="505"/>
    </row>
    <row r="17415" spans="19:23" ht="12">
      <c r="S17415" s="505"/>
      <c r="T17415" s="505"/>
      <c r="U17415" s="505"/>
      <c r="V17415" s="505"/>
      <c r="W17415" s="505"/>
    </row>
    <row r="17416" spans="19:23" ht="12">
      <c r="S17416" s="505"/>
      <c r="T17416" s="505"/>
      <c r="U17416" s="505"/>
      <c r="V17416" s="505"/>
      <c r="W17416" s="505"/>
    </row>
    <row r="17417" spans="19:23" ht="12">
      <c r="S17417" s="505"/>
      <c r="T17417" s="505"/>
      <c r="U17417" s="505"/>
      <c r="V17417" s="505"/>
      <c r="W17417" s="505"/>
    </row>
    <row r="17418" spans="19:23" ht="12">
      <c r="S17418" s="505"/>
      <c r="T17418" s="505"/>
      <c r="U17418" s="505"/>
      <c r="V17418" s="505"/>
      <c r="W17418" s="505"/>
    </row>
    <row r="17419" spans="19:23" ht="12">
      <c r="S17419" s="505"/>
      <c r="T17419" s="505"/>
      <c r="U17419" s="505"/>
      <c r="V17419" s="505"/>
      <c r="W17419" s="505"/>
    </row>
    <row r="17420" spans="19:23" ht="12">
      <c r="S17420" s="505"/>
      <c r="T17420" s="505"/>
      <c r="U17420" s="505"/>
      <c r="V17420" s="505"/>
      <c r="W17420" s="505"/>
    </row>
    <row r="17421" spans="19:23" ht="12">
      <c r="S17421" s="505"/>
      <c r="T17421" s="505"/>
      <c r="U17421" s="505"/>
      <c r="V17421" s="505"/>
      <c r="W17421" s="505"/>
    </row>
    <row r="17422" spans="19:23" ht="12">
      <c r="S17422" s="505"/>
      <c r="T17422" s="505"/>
      <c r="U17422" s="505"/>
      <c r="V17422" s="505"/>
      <c r="W17422" s="505"/>
    </row>
    <row r="17423" spans="19:23" ht="12">
      <c r="S17423" s="505"/>
      <c r="T17423" s="505"/>
      <c r="U17423" s="505"/>
      <c r="V17423" s="505"/>
      <c r="W17423" s="505"/>
    </row>
    <row r="17424" spans="19:23" ht="12">
      <c r="S17424" s="505"/>
      <c r="T17424" s="505"/>
      <c r="U17424" s="505"/>
      <c r="V17424" s="505"/>
      <c r="W17424" s="505"/>
    </row>
    <row r="17425" spans="19:23" ht="12">
      <c r="S17425" s="505"/>
      <c r="T17425" s="505"/>
      <c r="U17425" s="505"/>
      <c r="V17425" s="505"/>
      <c r="W17425" s="505"/>
    </row>
    <row r="17426" spans="19:23" ht="12">
      <c r="S17426" s="505"/>
      <c r="T17426" s="505"/>
      <c r="U17426" s="505"/>
      <c r="V17426" s="505"/>
      <c r="W17426" s="505"/>
    </row>
    <row r="17427" spans="19:23" ht="12">
      <c r="S17427" s="505"/>
      <c r="T17427" s="505"/>
      <c r="U17427" s="505"/>
      <c r="V17427" s="505"/>
      <c r="W17427" s="505"/>
    </row>
    <row r="17428" spans="19:23" ht="12">
      <c r="S17428" s="505"/>
      <c r="T17428" s="505"/>
      <c r="U17428" s="505"/>
      <c r="V17428" s="505"/>
      <c r="W17428" s="505"/>
    </row>
    <row r="17429" spans="19:23" ht="12">
      <c r="S17429" s="505"/>
      <c r="T17429" s="505"/>
      <c r="U17429" s="505"/>
      <c r="V17429" s="505"/>
      <c r="W17429" s="505"/>
    </row>
    <row r="17430" spans="19:23" ht="12">
      <c r="S17430" s="505"/>
      <c r="T17430" s="505"/>
      <c r="U17430" s="505"/>
      <c r="V17430" s="505"/>
      <c r="W17430" s="505"/>
    </row>
    <row r="17431" spans="19:23" ht="12">
      <c r="S17431" s="505"/>
      <c r="T17431" s="505"/>
      <c r="U17431" s="505"/>
      <c r="V17431" s="505"/>
      <c r="W17431" s="505"/>
    </row>
    <row r="17432" spans="19:23" ht="12">
      <c r="S17432" s="505"/>
      <c r="T17432" s="505"/>
      <c r="U17432" s="505"/>
      <c r="V17432" s="505"/>
      <c r="W17432" s="505"/>
    </row>
    <row r="17433" spans="19:23" ht="12">
      <c r="S17433" s="505"/>
      <c r="T17433" s="505"/>
      <c r="U17433" s="505"/>
      <c r="V17433" s="505"/>
      <c r="W17433" s="505"/>
    </row>
    <row r="17434" spans="19:23" ht="12">
      <c r="S17434" s="505"/>
      <c r="T17434" s="505"/>
      <c r="U17434" s="505"/>
      <c r="V17434" s="505"/>
      <c r="W17434" s="505"/>
    </row>
    <row r="17435" spans="19:23" ht="12">
      <c r="S17435" s="505"/>
      <c r="T17435" s="505"/>
      <c r="U17435" s="505"/>
      <c r="V17435" s="505"/>
      <c r="W17435" s="505"/>
    </row>
    <row r="17436" spans="19:23" ht="12">
      <c r="S17436" s="505"/>
      <c r="T17436" s="505"/>
      <c r="U17436" s="505"/>
      <c r="V17436" s="505"/>
      <c r="W17436" s="505"/>
    </row>
    <row r="17437" spans="19:23" ht="12">
      <c r="S17437" s="505"/>
      <c r="T17437" s="505"/>
      <c r="U17437" s="505"/>
      <c r="V17437" s="505"/>
      <c r="W17437" s="505"/>
    </row>
    <row r="17438" spans="19:23" ht="12">
      <c r="S17438" s="505"/>
      <c r="T17438" s="505"/>
      <c r="U17438" s="505"/>
      <c r="V17438" s="505"/>
      <c r="W17438" s="505"/>
    </row>
    <row r="17439" spans="19:23" ht="12">
      <c r="S17439" s="505"/>
      <c r="T17439" s="505"/>
      <c r="U17439" s="505"/>
      <c r="V17439" s="505"/>
      <c r="W17439" s="505"/>
    </row>
    <row r="17440" spans="19:23" ht="12">
      <c r="S17440" s="505"/>
      <c r="T17440" s="505"/>
      <c r="U17440" s="505"/>
      <c r="V17440" s="505"/>
      <c r="W17440" s="505"/>
    </row>
    <row r="17441" spans="19:23" ht="12">
      <c r="S17441" s="505"/>
      <c r="T17441" s="505"/>
      <c r="U17441" s="505"/>
      <c r="V17441" s="505"/>
      <c r="W17441" s="505"/>
    </row>
    <row r="17442" spans="19:23" ht="12">
      <c r="S17442" s="505"/>
      <c r="T17442" s="505"/>
      <c r="U17442" s="505"/>
      <c r="V17442" s="505"/>
      <c r="W17442" s="505"/>
    </row>
    <row r="17443" spans="19:23" ht="12">
      <c r="S17443" s="505"/>
      <c r="T17443" s="505"/>
      <c r="U17443" s="505"/>
      <c r="V17443" s="505"/>
      <c r="W17443" s="505"/>
    </row>
    <row r="17444" spans="19:23" ht="12">
      <c r="S17444" s="505"/>
      <c r="T17444" s="505"/>
      <c r="U17444" s="505"/>
      <c r="V17444" s="505"/>
      <c r="W17444" s="505"/>
    </row>
    <row r="17445" spans="19:23" ht="12">
      <c r="S17445" s="505"/>
      <c r="T17445" s="505"/>
      <c r="U17445" s="505"/>
      <c r="V17445" s="505"/>
      <c r="W17445" s="505"/>
    </row>
    <row r="17446" spans="19:23" ht="12">
      <c r="S17446" s="505"/>
      <c r="T17446" s="505"/>
      <c r="U17446" s="505"/>
      <c r="V17446" s="505"/>
      <c r="W17446" s="505"/>
    </row>
    <row r="17447" spans="19:23" ht="12">
      <c r="S17447" s="505"/>
      <c r="T17447" s="505"/>
      <c r="U17447" s="505"/>
      <c r="V17447" s="505"/>
      <c r="W17447" s="505"/>
    </row>
    <row r="17448" spans="19:23" ht="12">
      <c r="S17448" s="505"/>
      <c r="T17448" s="505"/>
      <c r="U17448" s="505"/>
      <c r="V17448" s="505"/>
      <c r="W17448" s="505"/>
    </row>
    <row r="17449" spans="19:23" ht="12">
      <c r="S17449" s="505"/>
      <c r="T17449" s="505"/>
      <c r="U17449" s="505"/>
      <c r="V17449" s="505"/>
      <c r="W17449" s="505"/>
    </row>
    <row r="17450" spans="19:23" ht="12">
      <c r="S17450" s="505"/>
      <c r="T17450" s="505"/>
      <c r="U17450" s="505"/>
      <c r="V17450" s="505"/>
      <c r="W17450" s="505"/>
    </row>
    <row r="17451" spans="19:23" ht="12">
      <c r="S17451" s="505"/>
      <c r="T17451" s="505"/>
      <c r="U17451" s="505"/>
      <c r="V17451" s="505"/>
      <c r="W17451" s="505"/>
    </row>
    <row r="17452" spans="19:23" ht="12">
      <c r="S17452" s="505"/>
      <c r="T17452" s="505"/>
      <c r="U17452" s="505"/>
      <c r="V17452" s="505"/>
      <c r="W17452" s="505"/>
    </row>
    <row r="17453" spans="19:23" ht="12">
      <c r="S17453" s="505"/>
      <c r="T17453" s="505"/>
      <c r="U17453" s="505"/>
      <c r="V17453" s="505"/>
      <c r="W17453" s="505"/>
    </row>
    <row r="17454" spans="19:23" ht="12">
      <c r="S17454" s="505"/>
      <c r="T17454" s="505"/>
      <c r="U17454" s="505"/>
      <c r="V17454" s="505"/>
      <c r="W17454" s="505"/>
    </row>
    <row r="17455" spans="19:23" ht="12">
      <c r="S17455" s="505"/>
      <c r="T17455" s="505"/>
      <c r="U17455" s="505"/>
      <c r="V17455" s="505"/>
      <c r="W17455" s="505"/>
    </row>
    <row r="17456" spans="19:23" ht="12">
      <c r="S17456" s="505"/>
      <c r="T17456" s="505"/>
      <c r="U17456" s="505"/>
      <c r="V17456" s="505"/>
      <c r="W17456" s="505"/>
    </row>
    <row r="17457" spans="19:23" ht="12">
      <c r="S17457" s="505"/>
      <c r="T17457" s="505"/>
      <c r="U17457" s="505"/>
      <c r="V17457" s="505"/>
      <c r="W17457" s="505"/>
    </row>
    <row r="17458" spans="19:23" ht="12">
      <c r="S17458" s="505"/>
      <c r="T17458" s="505"/>
      <c r="U17458" s="505"/>
      <c r="V17458" s="505"/>
      <c r="W17458" s="505"/>
    </row>
    <row r="17459" spans="19:23" ht="12">
      <c r="S17459" s="505"/>
      <c r="T17459" s="505"/>
      <c r="U17459" s="505"/>
      <c r="V17459" s="505"/>
      <c r="W17459" s="505"/>
    </row>
    <row r="17460" spans="19:23" ht="12">
      <c r="S17460" s="505"/>
      <c r="T17460" s="505"/>
      <c r="U17460" s="505"/>
      <c r="V17460" s="505"/>
      <c r="W17460" s="505"/>
    </row>
    <row r="17461" spans="19:23" ht="12">
      <c r="S17461" s="505"/>
      <c r="T17461" s="505"/>
      <c r="U17461" s="505"/>
      <c r="V17461" s="505"/>
      <c r="W17461" s="505"/>
    </row>
    <row r="17462" spans="19:23" ht="12">
      <c r="S17462" s="505"/>
      <c r="T17462" s="505"/>
      <c r="U17462" s="505"/>
      <c r="V17462" s="505"/>
      <c r="W17462" s="505"/>
    </row>
    <row r="17463" spans="19:23" ht="12">
      <c r="S17463" s="505"/>
      <c r="T17463" s="505"/>
      <c r="U17463" s="505"/>
      <c r="V17463" s="505"/>
      <c r="W17463" s="505"/>
    </row>
    <row r="17464" spans="19:23" ht="12">
      <c r="S17464" s="505"/>
      <c r="T17464" s="505"/>
      <c r="U17464" s="505"/>
      <c r="V17464" s="505"/>
      <c r="W17464" s="505"/>
    </row>
    <row r="17465" spans="19:23" ht="12">
      <c r="S17465" s="505"/>
      <c r="T17465" s="505"/>
      <c r="U17465" s="505"/>
      <c r="V17465" s="505"/>
      <c r="W17465" s="505"/>
    </row>
    <row r="17466" spans="19:23" ht="12">
      <c r="S17466" s="505"/>
      <c r="T17466" s="505"/>
      <c r="U17466" s="505"/>
      <c r="V17466" s="505"/>
      <c r="W17466" s="505"/>
    </row>
    <row r="17467" spans="19:23" ht="12">
      <c r="S17467" s="505"/>
      <c r="T17467" s="505"/>
      <c r="U17467" s="505"/>
      <c r="V17467" s="505"/>
      <c r="W17467" s="505"/>
    </row>
    <row r="17468" spans="19:23" ht="12">
      <c r="S17468" s="505"/>
      <c r="T17468" s="505"/>
      <c r="U17468" s="505"/>
      <c r="V17468" s="505"/>
      <c r="W17468" s="505"/>
    </row>
    <row r="17469" spans="19:23" ht="12">
      <c r="S17469" s="505"/>
      <c r="T17469" s="505"/>
      <c r="U17469" s="505"/>
      <c r="V17469" s="505"/>
      <c r="W17469" s="505"/>
    </row>
    <row r="17470" spans="19:23" ht="12">
      <c r="S17470" s="505"/>
      <c r="T17470" s="505"/>
      <c r="U17470" s="505"/>
      <c r="V17470" s="505"/>
      <c r="W17470" s="505"/>
    </row>
    <row r="17471" spans="19:23" ht="12">
      <c r="S17471" s="505"/>
      <c r="T17471" s="505"/>
      <c r="U17471" s="505"/>
      <c r="V17471" s="505"/>
      <c r="W17471" s="505"/>
    </row>
    <row r="17472" spans="19:23" ht="12">
      <c r="S17472" s="505"/>
      <c r="T17472" s="505"/>
      <c r="U17472" s="505"/>
      <c r="V17472" s="505"/>
      <c r="W17472" s="505"/>
    </row>
    <row r="17473" spans="19:23" ht="12">
      <c r="S17473" s="505"/>
      <c r="T17473" s="505"/>
      <c r="U17473" s="505"/>
      <c r="V17473" s="505"/>
      <c r="W17473" s="505"/>
    </row>
    <row r="17474" spans="19:23" ht="12">
      <c r="S17474" s="505"/>
      <c r="T17474" s="505"/>
      <c r="U17474" s="505"/>
      <c r="V17474" s="505"/>
      <c r="W17474" s="505"/>
    </row>
    <row r="17475" spans="19:23" ht="12">
      <c r="S17475" s="505"/>
      <c r="T17475" s="505"/>
      <c r="U17475" s="505"/>
      <c r="V17475" s="505"/>
      <c r="W17475" s="505"/>
    </row>
    <row r="17476" spans="19:23" ht="12">
      <c r="S17476" s="505"/>
      <c r="T17476" s="505"/>
      <c r="U17476" s="505"/>
      <c r="V17476" s="505"/>
      <c r="W17476" s="505"/>
    </row>
    <row r="17477" spans="19:23" ht="12">
      <c r="S17477" s="505"/>
      <c r="T17477" s="505"/>
      <c r="U17477" s="505"/>
      <c r="V17477" s="505"/>
      <c r="W17477" s="505"/>
    </row>
    <row r="17478" spans="19:23" ht="12">
      <c r="S17478" s="505"/>
      <c r="T17478" s="505"/>
      <c r="U17478" s="505"/>
      <c r="V17478" s="505"/>
      <c r="W17478" s="505"/>
    </row>
    <row r="17479" spans="19:23" ht="12">
      <c r="S17479" s="505"/>
      <c r="T17479" s="505"/>
      <c r="U17479" s="505"/>
      <c r="V17479" s="505"/>
      <c r="W17479" s="505"/>
    </row>
    <row r="17480" spans="19:23" ht="12">
      <c r="S17480" s="505"/>
      <c r="T17480" s="505"/>
      <c r="U17480" s="505"/>
      <c r="V17480" s="505"/>
      <c r="W17480" s="505"/>
    </row>
    <row r="17481" spans="19:23" ht="12">
      <c r="S17481" s="505"/>
      <c r="T17481" s="505"/>
      <c r="U17481" s="505"/>
      <c r="V17481" s="505"/>
      <c r="W17481" s="505"/>
    </row>
    <row r="17482" spans="19:23" ht="12">
      <c r="S17482" s="505"/>
      <c r="T17482" s="505"/>
      <c r="U17482" s="505"/>
      <c r="V17482" s="505"/>
      <c r="W17482" s="505"/>
    </row>
    <row r="17483" spans="19:23" ht="12">
      <c r="S17483" s="505"/>
      <c r="T17483" s="505"/>
      <c r="U17483" s="505"/>
      <c r="V17483" s="505"/>
      <c r="W17483" s="505"/>
    </row>
    <row r="17484" spans="19:23" ht="12">
      <c r="S17484" s="505"/>
      <c r="T17484" s="505"/>
      <c r="U17484" s="505"/>
      <c r="V17484" s="505"/>
      <c r="W17484" s="505"/>
    </row>
    <row r="17485" spans="19:23" ht="12">
      <c r="S17485" s="505"/>
      <c r="T17485" s="505"/>
      <c r="U17485" s="505"/>
      <c r="V17485" s="505"/>
      <c r="W17485" s="505"/>
    </row>
    <row r="17486" spans="19:23" ht="12">
      <c r="S17486" s="505"/>
      <c r="T17486" s="505"/>
      <c r="U17486" s="505"/>
      <c r="V17486" s="505"/>
      <c r="W17486" s="505"/>
    </row>
    <row r="17487" spans="19:23" ht="12">
      <c r="S17487" s="505"/>
      <c r="T17487" s="505"/>
      <c r="U17487" s="505"/>
      <c r="V17487" s="505"/>
      <c r="W17487" s="505"/>
    </row>
    <row r="17488" spans="19:23" ht="12">
      <c r="S17488" s="505"/>
      <c r="T17488" s="505"/>
      <c r="U17488" s="505"/>
      <c r="V17488" s="505"/>
      <c r="W17488" s="505"/>
    </row>
    <row r="17489" spans="19:23" ht="12">
      <c r="S17489" s="505"/>
      <c r="T17489" s="505"/>
      <c r="U17489" s="505"/>
      <c r="V17489" s="505"/>
      <c r="W17489" s="505"/>
    </row>
    <row r="17490" spans="19:23" ht="12">
      <c r="S17490" s="505"/>
      <c r="T17490" s="505"/>
      <c r="U17490" s="505"/>
      <c r="V17490" s="505"/>
      <c r="W17490" s="505"/>
    </row>
    <row r="17491" spans="19:23" ht="12">
      <c r="S17491" s="505"/>
      <c r="T17491" s="505"/>
      <c r="U17491" s="505"/>
      <c r="V17491" s="505"/>
      <c r="W17491" s="505"/>
    </row>
    <row r="17492" spans="19:23" ht="12">
      <c r="S17492" s="505"/>
      <c r="T17492" s="505"/>
      <c r="U17492" s="505"/>
      <c r="V17492" s="505"/>
      <c r="W17492" s="505"/>
    </row>
    <row r="17493" spans="19:23" ht="12">
      <c r="S17493" s="505"/>
      <c r="T17493" s="505"/>
      <c r="U17493" s="505"/>
      <c r="V17493" s="505"/>
      <c r="W17493" s="505"/>
    </row>
    <row r="17494" spans="19:23" ht="12">
      <c r="S17494" s="505"/>
      <c r="T17494" s="505"/>
      <c r="U17494" s="505"/>
      <c r="V17494" s="505"/>
      <c r="W17494" s="505"/>
    </row>
    <row r="17495" spans="19:23" ht="12">
      <c r="S17495" s="505"/>
      <c r="T17495" s="505"/>
      <c r="U17495" s="505"/>
      <c r="V17495" s="505"/>
      <c r="W17495" s="505"/>
    </row>
    <row r="17496" spans="19:23" ht="12">
      <c r="S17496" s="505"/>
      <c r="T17496" s="505"/>
      <c r="U17496" s="505"/>
      <c r="V17496" s="505"/>
      <c r="W17496" s="505"/>
    </row>
    <row r="17497" spans="19:23" ht="12">
      <c r="S17497" s="505"/>
      <c r="T17497" s="505"/>
      <c r="U17497" s="505"/>
      <c r="V17497" s="505"/>
      <c r="W17497" s="505"/>
    </row>
    <row r="17498" spans="19:23" ht="12">
      <c r="S17498" s="505"/>
      <c r="T17498" s="505"/>
      <c r="U17498" s="505"/>
      <c r="V17498" s="505"/>
      <c r="W17498" s="505"/>
    </row>
    <row r="17499" spans="19:23" ht="12">
      <c r="S17499" s="505"/>
      <c r="T17499" s="505"/>
      <c r="U17499" s="505"/>
      <c r="V17499" s="505"/>
      <c r="W17499" s="505"/>
    </row>
    <row r="17500" spans="19:23" ht="12">
      <c r="S17500" s="505"/>
      <c r="T17500" s="505"/>
      <c r="U17500" s="505"/>
      <c r="V17500" s="505"/>
      <c r="W17500" s="505"/>
    </row>
    <row r="17501" spans="19:23" ht="12">
      <c r="S17501" s="505"/>
      <c r="T17501" s="505"/>
      <c r="U17501" s="505"/>
      <c r="V17501" s="505"/>
      <c r="W17501" s="505"/>
    </row>
    <row r="17502" spans="19:23" ht="12">
      <c r="S17502" s="505"/>
      <c r="T17502" s="505"/>
      <c r="U17502" s="505"/>
      <c r="V17502" s="505"/>
      <c r="W17502" s="505"/>
    </row>
    <row r="17503" spans="19:23" ht="12">
      <c r="S17503" s="505"/>
      <c r="T17503" s="505"/>
      <c r="U17503" s="505"/>
      <c r="V17503" s="505"/>
      <c r="W17503" s="505"/>
    </row>
    <row r="17504" spans="19:23" ht="12">
      <c r="S17504" s="505"/>
      <c r="T17504" s="505"/>
      <c r="U17504" s="505"/>
      <c r="V17504" s="505"/>
      <c r="W17504" s="505"/>
    </row>
    <row r="17505" spans="19:23" ht="12">
      <c r="S17505" s="505"/>
      <c r="T17505" s="505"/>
      <c r="U17505" s="505"/>
      <c r="V17505" s="505"/>
      <c r="W17505" s="505"/>
    </row>
    <row r="17506" spans="19:23" ht="12">
      <c r="S17506" s="505"/>
      <c r="T17506" s="505"/>
      <c r="U17506" s="505"/>
      <c r="V17506" s="505"/>
      <c r="W17506" s="505"/>
    </row>
    <row r="17507" spans="19:23" ht="12">
      <c r="S17507" s="505"/>
      <c r="T17507" s="505"/>
      <c r="U17507" s="505"/>
      <c r="V17507" s="505"/>
      <c r="W17507" s="505"/>
    </row>
    <row r="17508" spans="19:23" ht="12">
      <c r="S17508" s="505"/>
      <c r="T17508" s="505"/>
      <c r="U17508" s="505"/>
      <c r="V17508" s="505"/>
      <c r="W17508" s="505"/>
    </row>
    <row r="17509" spans="19:23" ht="12">
      <c r="S17509" s="505"/>
      <c r="T17509" s="505"/>
      <c r="U17509" s="505"/>
      <c r="V17509" s="505"/>
      <c r="W17509" s="505"/>
    </row>
    <row r="17510" spans="19:23" ht="12">
      <c r="S17510" s="505"/>
      <c r="T17510" s="505"/>
      <c r="U17510" s="505"/>
      <c r="V17510" s="505"/>
      <c r="W17510" s="505"/>
    </row>
    <row r="17511" spans="19:23" ht="12">
      <c r="S17511" s="505"/>
      <c r="T17511" s="505"/>
      <c r="U17511" s="505"/>
      <c r="V17511" s="505"/>
      <c r="W17511" s="505"/>
    </row>
    <row r="17512" spans="19:23" ht="12">
      <c r="S17512" s="505"/>
      <c r="T17512" s="505"/>
      <c r="U17512" s="505"/>
      <c r="V17512" s="505"/>
      <c r="W17512" s="505"/>
    </row>
    <row r="17513" spans="19:23" ht="12">
      <c r="S17513" s="505"/>
      <c r="T17513" s="505"/>
      <c r="U17513" s="505"/>
      <c r="V17513" s="505"/>
      <c r="W17513" s="505"/>
    </row>
    <row r="17514" spans="19:23" ht="12">
      <c r="S17514" s="505"/>
      <c r="T17514" s="505"/>
      <c r="U17514" s="505"/>
      <c r="V17514" s="505"/>
      <c r="W17514" s="505"/>
    </row>
    <row r="17515" spans="19:23" ht="12">
      <c r="S17515" s="505"/>
      <c r="T17515" s="505"/>
      <c r="U17515" s="505"/>
      <c r="V17515" s="505"/>
      <c r="W17515" s="505"/>
    </row>
    <row r="17516" spans="19:23" ht="12">
      <c r="S17516" s="505"/>
      <c r="T17516" s="505"/>
      <c r="U17516" s="505"/>
      <c r="V17516" s="505"/>
      <c r="W17516" s="505"/>
    </row>
    <row r="17517" spans="19:23" ht="12">
      <c r="S17517" s="505"/>
      <c r="T17517" s="505"/>
      <c r="U17517" s="505"/>
      <c r="V17517" s="505"/>
      <c r="W17517" s="505"/>
    </row>
    <row r="17518" spans="19:23" ht="12">
      <c r="S17518" s="505"/>
      <c r="T17518" s="505"/>
      <c r="U17518" s="505"/>
      <c r="V17518" s="505"/>
      <c r="W17518" s="505"/>
    </row>
    <row r="17519" spans="19:23" ht="12">
      <c r="S17519" s="505"/>
      <c r="T17519" s="505"/>
      <c r="U17519" s="505"/>
      <c r="V17519" s="505"/>
      <c r="W17519" s="505"/>
    </row>
    <row r="17520" spans="19:23" ht="12">
      <c r="S17520" s="505"/>
      <c r="T17520" s="505"/>
      <c r="U17520" s="505"/>
      <c r="V17520" s="505"/>
      <c r="W17520" s="505"/>
    </row>
    <row r="17521" spans="19:23" ht="12">
      <c r="S17521" s="505"/>
      <c r="T17521" s="505"/>
      <c r="U17521" s="505"/>
      <c r="V17521" s="505"/>
      <c r="W17521" s="505"/>
    </row>
    <row r="17522" spans="19:23" ht="12">
      <c r="S17522" s="505"/>
      <c r="T17522" s="505"/>
      <c r="U17522" s="505"/>
      <c r="V17522" s="505"/>
      <c r="W17522" s="505"/>
    </row>
    <row r="17523" spans="19:23" ht="12">
      <c r="S17523" s="505"/>
      <c r="T17523" s="505"/>
      <c r="U17523" s="505"/>
      <c r="V17523" s="505"/>
      <c r="W17523" s="505"/>
    </row>
    <row r="17524" spans="19:23" ht="12">
      <c r="S17524" s="505"/>
      <c r="T17524" s="505"/>
      <c r="U17524" s="505"/>
      <c r="V17524" s="505"/>
      <c r="W17524" s="505"/>
    </row>
    <row r="17525" spans="19:23" ht="12">
      <c r="S17525" s="505"/>
      <c r="T17525" s="505"/>
      <c r="U17525" s="505"/>
      <c r="V17525" s="505"/>
      <c r="W17525" s="505"/>
    </row>
    <row r="17526" spans="19:23" ht="12">
      <c r="S17526" s="505"/>
      <c r="T17526" s="505"/>
      <c r="U17526" s="505"/>
      <c r="V17526" s="505"/>
      <c r="W17526" s="505"/>
    </row>
    <row r="17527" spans="19:23" ht="12">
      <c r="S17527" s="505"/>
      <c r="T17527" s="505"/>
      <c r="U17527" s="505"/>
      <c r="V17527" s="505"/>
      <c r="W17527" s="505"/>
    </row>
    <row r="17528" spans="19:23" ht="12">
      <c r="S17528" s="505"/>
      <c r="T17528" s="505"/>
      <c r="U17528" s="505"/>
      <c r="V17528" s="505"/>
      <c r="W17528" s="505"/>
    </row>
    <row r="17529" spans="19:23" ht="12">
      <c r="S17529" s="505"/>
      <c r="T17529" s="505"/>
      <c r="U17529" s="505"/>
      <c r="V17529" s="505"/>
      <c r="W17529" s="505"/>
    </row>
    <row r="17530" spans="19:23" ht="12">
      <c r="S17530" s="505"/>
      <c r="T17530" s="505"/>
      <c r="U17530" s="505"/>
      <c r="V17530" s="505"/>
      <c r="W17530" s="505"/>
    </row>
    <row r="17531" spans="19:23" ht="12">
      <c r="S17531" s="505"/>
      <c r="T17531" s="505"/>
      <c r="U17531" s="505"/>
      <c r="V17531" s="505"/>
      <c r="W17531" s="505"/>
    </row>
    <row r="17532" spans="19:23" ht="12">
      <c r="S17532" s="505"/>
      <c r="T17532" s="505"/>
      <c r="U17532" s="505"/>
      <c r="V17532" s="505"/>
      <c r="W17532" s="505"/>
    </row>
    <row r="17533" spans="19:23" ht="12">
      <c r="S17533" s="505"/>
      <c r="T17533" s="505"/>
      <c r="U17533" s="505"/>
      <c r="V17533" s="505"/>
      <c r="W17533" s="505"/>
    </row>
    <row r="17534" spans="19:23" ht="12">
      <c r="S17534" s="505"/>
      <c r="T17534" s="505"/>
      <c r="U17534" s="505"/>
      <c r="V17534" s="505"/>
      <c r="W17534" s="505"/>
    </row>
    <row r="17535" spans="19:23" ht="12">
      <c r="S17535" s="505"/>
      <c r="T17535" s="505"/>
      <c r="U17535" s="505"/>
      <c r="V17535" s="505"/>
      <c r="W17535" s="505"/>
    </row>
    <row r="17536" spans="19:23" ht="12">
      <c r="S17536" s="505"/>
      <c r="T17536" s="505"/>
      <c r="U17536" s="505"/>
      <c r="V17536" s="505"/>
      <c r="W17536" s="505"/>
    </row>
    <row r="17537" spans="19:23" ht="12">
      <c r="S17537" s="505"/>
      <c r="T17537" s="505"/>
      <c r="U17537" s="505"/>
      <c r="V17537" s="505"/>
      <c r="W17537" s="505"/>
    </row>
    <row r="17538" spans="19:23" ht="12">
      <c r="S17538" s="505"/>
      <c r="T17538" s="505"/>
      <c r="U17538" s="505"/>
      <c r="V17538" s="505"/>
      <c r="W17538" s="505"/>
    </row>
    <row r="17539" spans="19:23" ht="12">
      <c r="S17539" s="505"/>
      <c r="T17539" s="505"/>
      <c r="U17539" s="505"/>
      <c r="V17539" s="505"/>
      <c r="W17539" s="505"/>
    </row>
    <row r="17540" spans="19:23" ht="12">
      <c r="S17540" s="505"/>
      <c r="T17540" s="505"/>
      <c r="U17540" s="505"/>
      <c r="V17540" s="505"/>
      <c r="W17540" s="505"/>
    </row>
    <row r="17541" spans="19:23" ht="12">
      <c r="S17541" s="505"/>
      <c r="T17541" s="505"/>
      <c r="U17541" s="505"/>
      <c r="V17541" s="505"/>
      <c r="W17541" s="505"/>
    </row>
    <row r="17542" spans="19:23" ht="12">
      <c r="S17542" s="505"/>
      <c r="T17542" s="505"/>
      <c r="U17542" s="505"/>
      <c r="V17542" s="505"/>
      <c r="W17542" s="505"/>
    </row>
    <row r="17543" spans="19:23" ht="12">
      <c r="S17543" s="505"/>
      <c r="T17543" s="505"/>
      <c r="U17543" s="505"/>
      <c r="V17543" s="505"/>
      <c r="W17543" s="505"/>
    </row>
    <row r="17544" spans="19:23" ht="12">
      <c r="S17544" s="505"/>
      <c r="T17544" s="505"/>
      <c r="U17544" s="505"/>
      <c r="V17544" s="505"/>
      <c r="W17544" s="505"/>
    </row>
    <row r="17545" spans="19:23" ht="12">
      <c r="S17545" s="505"/>
      <c r="T17545" s="505"/>
      <c r="U17545" s="505"/>
      <c r="V17545" s="505"/>
      <c r="W17545" s="505"/>
    </row>
    <row r="17546" spans="19:23" ht="12">
      <c r="S17546" s="505"/>
      <c r="T17546" s="505"/>
      <c r="U17546" s="505"/>
      <c r="V17546" s="505"/>
      <c r="W17546" s="505"/>
    </row>
    <row r="17547" spans="19:23" ht="12">
      <c r="S17547" s="505"/>
      <c r="T17547" s="505"/>
      <c r="U17547" s="505"/>
      <c r="V17547" s="505"/>
      <c r="W17547" s="505"/>
    </row>
    <row r="17548" spans="19:23" ht="12">
      <c r="S17548" s="505"/>
      <c r="T17548" s="505"/>
      <c r="U17548" s="505"/>
      <c r="V17548" s="505"/>
      <c r="W17548" s="505"/>
    </row>
    <row r="17549" spans="19:23" ht="12">
      <c r="S17549" s="505"/>
      <c r="T17549" s="505"/>
      <c r="U17549" s="505"/>
      <c r="V17549" s="505"/>
      <c r="W17549" s="505"/>
    </row>
    <row r="17550" spans="19:23" ht="12">
      <c r="S17550" s="505"/>
      <c r="T17550" s="505"/>
      <c r="U17550" s="505"/>
      <c r="V17550" s="505"/>
      <c r="W17550" s="505"/>
    </row>
    <row r="17551" spans="19:23" ht="12">
      <c r="S17551" s="505"/>
      <c r="T17551" s="505"/>
      <c r="U17551" s="505"/>
      <c r="V17551" s="505"/>
      <c r="W17551" s="505"/>
    </row>
    <row r="17552" spans="19:23" ht="12">
      <c r="S17552" s="505"/>
      <c r="T17552" s="505"/>
      <c r="U17552" s="505"/>
      <c r="V17552" s="505"/>
      <c r="W17552" s="505"/>
    </row>
    <row r="17553" spans="19:23" ht="12">
      <c r="S17553" s="505"/>
      <c r="T17553" s="505"/>
      <c r="U17553" s="505"/>
      <c r="V17553" s="505"/>
      <c r="W17553" s="505"/>
    </row>
    <row r="17554" spans="19:23" ht="12">
      <c r="S17554" s="505"/>
      <c r="T17554" s="505"/>
      <c r="U17554" s="505"/>
      <c r="V17554" s="505"/>
      <c r="W17554" s="505"/>
    </row>
    <row r="17555" spans="19:23" ht="12">
      <c r="S17555" s="505"/>
      <c r="T17555" s="505"/>
      <c r="U17555" s="505"/>
      <c r="V17555" s="505"/>
      <c r="W17555" s="505"/>
    </row>
    <row r="17556" spans="19:23" ht="12">
      <c r="S17556" s="505"/>
      <c r="T17556" s="505"/>
      <c r="U17556" s="505"/>
      <c r="V17556" s="505"/>
      <c r="W17556" s="505"/>
    </row>
    <row r="17557" spans="19:23" ht="12">
      <c r="S17557" s="505"/>
      <c r="T17557" s="505"/>
      <c r="U17557" s="505"/>
      <c r="V17557" s="505"/>
      <c r="W17557" s="505"/>
    </row>
    <row r="17558" spans="19:23" ht="12">
      <c r="S17558" s="505"/>
      <c r="T17558" s="505"/>
      <c r="U17558" s="505"/>
      <c r="V17558" s="505"/>
      <c r="W17558" s="505"/>
    </row>
    <row r="17559" spans="19:23" ht="12">
      <c r="S17559" s="505"/>
      <c r="T17559" s="505"/>
      <c r="U17559" s="505"/>
      <c r="V17559" s="505"/>
      <c r="W17559" s="505"/>
    </row>
    <row r="17560" spans="19:23" ht="12">
      <c r="S17560" s="505"/>
      <c r="T17560" s="505"/>
      <c r="U17560" s="505"/>
      <c r="V17560" s="505"/>
      <c r="W17560" s="505"/>
    </row>
    <row r="17561" spans="19:23" ht="12">
      <c r="S17561" s="505"/>
      <c r="T17561" s="505"/>
      <c r="U17561" s="505"/>
      <c r="V17561" s="505"/>
      <c r="W17561" s="505"/>
    </row>
    <row r="17562" spans="19:23" ht="12">
      <c r="S17562" s="505"/>
      <c r="T17562" s="505"/>
      <c r="U17562" s="505"/>
      <c r="V17562" s="505"/>
      <c r="W17562" s="505"/>
    </row>
    <row r="17563" spans="19:23" ht="12">
      <c r="S17563" s="505"/>
      <c r="T17563" s="505"/>
      <c r="U17563" s="505"/>
      <c r="V17563" s="505"/>
      <c r="W17563" s="505"/>
    </row>
    <row r="17564" spans="19:23" ht="12">
      <c r="S17564" s="505"/>
      <c r="T17564" s="505"/>
      <c r="U17564" s="505"/>
      <c r="V17564" s="505"/>
      <c r="W17564" s="505"/>
    </row>
    <row r="17565" spans="19:23" ht="12">
      <c r="S17565" s="505"/>
      <c r="T17565" s="505"/>
      <c r="U17565" s="505"/>
      <c r="V17565" s="505"/>
      <c r="W17565" s="505"/>
    </row>
    <row r="17566" spans="19:23" ht="12">
      <c r="S17566" s="505"/>
      <c r="T17566" s="505"/>
      <c r="U17566" s="505"/>
      <c r="V17566" s="505"/>
      <c r="W17566" s="505"/>
    </row>
    <row r="17567" spans="19:23" ht="12">
      <c r="S17567" s="505"/>
      <c r="T17567" s="505"/>
      <c r="U17567" s="505"/>
      <c r="V17567" s="505"/>
      <c r="W17567" s="505"/>
    </row>
    <row r="17568" spans="19:23" ht="12">
      <c r="S17568" s="505"/>
      <c r="T17568" s="505"/>
      <c r="U17568" s="505"/>
      <c r="V17568" s="505"/>
      <c r="W17568" s="505"/>
    </row>
    <row r="17569" spans="19:23" ht="12">
      <c r="S17569" s="505"/>
      <c r="T17569" s="505"/>
      <c r="U17569" s="505"/>
      <c r="V17569" s="505"/>
      <c r="W17569" s="505"/>
    </row>
    <row r="17570" spans="19:23" ht="12">
      <c r="S17570" s="505"/>
      <c r="T17570" s="505"/>
      <c r="U17570" s="505"/>
      <c r="V17570" s="505"/>
      <c r="W17570" s="505"/>
    </row>
    <row r="17571" spans="19:23" ht="12">
      <c r="S17571" s="505"/>
      <c r="T17571" s="505"/>
      <c r="U17571" s="505"/>
      <c r="V17571" s="505"/>
      <c r="W17571" s="505"/>
    </row>
    <row r="17572" spans="19:23" ht="12">
      <c r="S17572" s="505"/>
      <c r="T17572" s="505"/>
      <c r="U17572" s="505"/>
      <c r="V17572" s="505"/>
      <c r="W17572" s="505"/>
    </row>
    <row r="17573" spans="19:23" ht="12">
      <c r="S17573" s="505"/>
      <c r="T17573" s="505"/>
      <c r="U17573" s="505"/>
      <c r="V17573" s="505"/>
      <c r="W17573" s="505"/>
    </row>
    <row r="17574" spans="19:23" ht="12">
      <c r="S17574" s="505"/>
      <c r="T17574" s="505"/>
      <c r="U17574" s="505"/>
      <c r="V17574" s="505"/>
      <c r="W17574" s="505"/>
    </row>
    <row r="17575" spans="19:23" ht="12">
      <c r="S17575" s="505"/>
      <c r="T17575" s="505"/>
      <c r="U17575" s="505"/>
      <c r="V17575" s="505"/>
      <c r="W17575" s="505"/>
    </row>
    <row r="17576" spans="19:23" ht="12">
      <c r="S17576" s="505"/>
      <c r="T17576" s="505"/>
      <c r="U17576" s="505"/>
      <c r="V17576" s="505"/>
      <c r="W17576" s="505"/>
    </row>
    <row r="17577" spans="19:23" ht="12">
      <c r="S17577" s="505"/>
      <c r="T17577" s="505"/>
      <c r="U17577" s="505"/>
      <c r="V17577" s="505"/>
      <c r="W17577" s="505"/>
    </row>
    <row r="17578" spans="19:23" ht="12">
      <c r="S17578" s="505"/>
      <c r="T17578" s="505"/>
      <c r="U17578" s="505"/>
      <c r="V17578" s="505"/>
      <c r="W17578" s="505"/>
    </row>
    <row r="17579" spans="19:23" ht="12">
      <c r="S17579" s="505"/>
      <c r="T17579" s="505"/>
      <c r="U17579" s="505"/>
      <c r="V17579" s="505"/>
      <c r="W17579" s="505"/>
    </row>
    <row r="17580" spans="19:23" ht="12">
      <c r="S17580" s="505"/>
      <c r="T17580" s="505"/>
      <c r="U17580" s="505"/>
      <c r="V17580" s="505"/>
      <c r="W17580" s="505"/>
    </row>
    <row r="17581" spans="19:23" ht="12">
      <c r="S17581" s="505"/>
      <c r="T17581" s="505"/>
      <c r="U17581" s="505"/>
      <c r="V17581" s="505"/>
      <c r="W17581" s="505"/>
    </row>
    <row r="17582" spans="19:23" ht="12">
      <c r="S17582" s="505"/>
      <c r="T17582" s="505"/>
      <c r="U17582" s="505"/>
      <c r="V17582" s="505"/>
      <c r="W17582" s="505"/>
    </row>
    <row r="17583" spans="19:23" ht="12">
      <c r="S17583" s="505"/>
      <c r="T17583" s="505"/>
      <c r="U17583" s="505"/>
      <c r="V17583" s="505"/>
      <c r="W17583" s="505"/>
    </row>
    <row r="17584" spans="19:23" ht="12">
      <c r="S17584" s="505"/>
      <c r="T17584" s="505"/>
      <c r="U17584" s="505"/>
      <c r="V17584" s="505"/>
      <c r="W17584" s="505"/>
    </row>
    <row r="17585" spans="19:23" ht="12">
      <c r="S17585" s="505"/>
      <c r="T17585" s="505"/>
      <c r="U17585" s="505"/>
      <c r="V17585" s="505"/>
      <c r="W17585" s="505"/>
    </row>
    <row r="17586" spans="19:23" ht="12">
      <c r="S17586" s="505"/>
      <c r="T17586" s="505"/>
      <c r="U17586" s="505"/>
      <c r="V17586" s="505"/>
      <c r="W17586" s="505"/>
    </row>
    <row r="17587" spans="19:23" ht="12">
      <c r="S17587" s="505"/>
      <c r="T17587" s="505"/>
      <c r="U17587" s="505"/>
      <c r="V17587" s="505"/>
      <c r="W17587" s="505"/>
    </row>
    <row r="17588" spans="19:23" ht="12">
      <c r="S17588" s="505"/>
      <c r="T17588" s="505"/>
      <c r="U17588" s="505"/>
      <c r="V17588" s="505"/>
      <c r="W17588" s="505"/>
    </row>
    <row r="17589" spans="19:23" ht="12">
      <c r="S17589" s="505"/>
      <c r="T17589" s="505"/>
      <c r="U17589" s="505"/>
      <c r="V17589" s="505"/>
      <c r="W17589" s="505"/>
    </row>
    <row r="17590" spans="19:23" ht="12">
      <c r="S17590" s="505"/>
      <c r="T17590" s="505"/>
      <c r="U17590" s="505"/>
      <c r="V17590" s="505"/>
      <c r="W17590" s="505"/>
    </row>
    <row r="17591" spans="19:23" ht="12">
      <c r="S17591" s="505"/>
      <c r="T17591" s="505"/>
      <c r="U17591" s="505"/>
      <c r="V17591" s="505"/>
      <c r="W17591" s="505"/>
    </row>
    <row r="17592" spans="19:23" ht="12">
      <c r="S17592" s="505"/>
      <c r="T17592" s="505"/>
      <c r="U17592" s="505"/>
      <c r="V17592" s="505"/>
      <c r="W17592" s="505"/>
    </row>
    <row r="17593" spans="19:23" ht="12">
      <c r="S17593" s="505"/>
      <c r="T17593" s="505"/>
      <c r="U17593" s="505"/>
      <c r="V17593" s="505"/>
      <c r="W17593" s="505"/>
    </row>
    <row r="17594" spans="19:23" ht="12">
      <c r="S17594" s="505"/>
      <c r="T17594" s="505"/>
      <c r="U17594" s="505"/>
      <c r="V17594" s="505"/>
      <c r="W17594" s="505"/>
    </row>
    <row r="17595" spans="19:23" ht="12">
      <c r="S17595" s="505"/>
      <c r="T17595" s="505"/>
      <c r="U17595" s="505"/>
      <c r="V17595" s="505"/>
      <c r="W17595" s="505"/>
    </row>
    <row r="17596" spans="19:23" ht="12">
      <c r="S17596" s="505"/>
      <c r="T17596" s="505"/>
      <c r="U17596" s="505"/>
      <c r="V17596" s="505"/>
      <c r="W17596" s="505"/>
    </row>
    <row r="17597" spans="19:23" ht="12">
      <c r="S17597" s="505"/>
      <c r="T17597" s="505"/>
      <c r="U17597" s="505"/>
      <c r="V17597" s="505"/>
      <c r="W17597" s="505"/>
    </row>
    <row r="17598" spans="19:23" ht="12">
      <c r="S17598" s="505"/>
      <c r="T17598" s="505"/>
      <c r="U17598" s="505"/>
      <c r="V17598" s="505"/>
      <c r="W17598" s="505"/>
    </row>
    <row r="17599" spans="19:23" ht="12">
      <c r="S17599" s="505"/>
      <c r="T17599" s="505"/>
      <c r="U17599" s="505"/>
      <c r="V17599" s="505"/>
      <c r="W17599" s="505"/>
    </row>
    <row r="17600" spans="19:23" ht="12">
      <c r="S17600" s="505"/>
      <c r="T17600" s="505"/>
      <c r="U17600" s="505"/>
      <c r="V17600" s="505"/>
      <c r="W17600" s="505"/>
    </row>
    <row r="17601" spans="19:23" ht="12">
      <c r="S17601" s="505"/>
      <c r="T17601" s="505"/>
      <c r="U17601" s="505"/>
      <c r="V17601" s="505"/>
      <c r="W17601" s="505"/>
    </row>
    <row r="17602" spans="19:23" ht="12">
      <c r="S17602" s="505"/>
      <c r="T17602" s="505"/>
      <c r="U17602" s="505"/>
      <c r="V17602" s="505"/>
      <c r="W17602" s="505"/>
    </row>
    <row r="17603" spans="19:23" ht="12">
      <c r="S17603" s="505"/>
      <c r="T17603" s="505"/>
      <c r="U17603" s="505"/>
      <c r="V17603" s="505"/>
      <c r="W17603" s="505"/>
    </row>
    <row r="17604" spans="19:23" ht="12">
      <c r="S17604" s="505"/>
      <c r="T17604" s="505"/>
      <c r="U17604" s="505"/>
      <c r="V17604" s="505"/>
      <c r="W17604" s="505"/>
    </row>
    <row r="17605" spans="19:23" ht="12">
      <c r="S17605" s="505"/>
      <c r="T17605" s="505"/>
      <c r="U17605" s="505"/>
      <c r="V17605" s="505"/>
      <c r="W17605" s="505"/>
    </row>
    <row r="17606" spans="19:23" ht="12">
      <c r="S17606" s="505"/>
      <c r="T17606" s="505"/>
      <c r="U17606" s="505"/>
      <c r="V17606" s="505"/>
      <c r="W17606" s="505"/>
    </row>
    <row r="17607" spans="19:23" ht="12">
      <c r="S17607" s="505"/>
      <c r="T17607" s="505"/>
      <c r="U17607" s="505"/>
      <c r="V17607" s="505"/>
      <c r="W17607" s="505"/>
    </row>
    <row r="17608" spans="19:23" ht="12">
      <c r="S17608" s="505"/>
      <c r="T17608" s="505"/>
      <c r="U17608" s="505"/>
      <c r="V17608" s="505"/>
      <c r="W17608" s="505"/>
    </row>
    <row r="17609" spans="19:23" ht="12">
      <c r="S17609" s="505"/>
      <c r="T17609" s="505"/>
      <c r="U17609" s="505"/>
      <c r="V17609" s="505"/>
      <c r="W17609" s="505"/>
    </row>
    <row r="17610" spans="19:23" ht="12">
      <c r="S17610" s="505"/>
      <c r="T17610" s="505"/>
      <c r="U17610" s="505"/>
      <c r="V17610" s="505"/>
      <c r="W17610" s="505"/>
    </row>
    <row r="17611" spans="19:23" ht="12">
      <c r="S17611" s="505"/>
      <c r="T17611" s="505"/>
      <c r="U17611" s="505"/>
      <c r="V17611" s="505"/>
      <c r="W17611" s="505"/>
    </row>
    <row r="17612" spans="19:23" ht="12">
      <c r="S17612" s="505"/>
      <c r="T17612" s="505"/>
      <c r="U17612" s="505"/>
      <c r="V17612" s="505"/>
      <c r="W17612" s="505"/>
    </row>
    <row r="17613" spans="19:23" ht="12">
      <c r="S17613" s="505"/>
      <c r="T17613" s="505"/>
      <c r="U17613" s="505"/>
      <c r="V17613" s="505"/>
      <c r="W17613" s="505"/>
    </row>
    <row r="17614" spans="19:23" ht="12">
      <c r="S17614" s="505"/>
      <c r="T17614" s="505"/>
      <c r="U17614" s="505"/>
      <c r="V17614" s="505"/>
      <c r="W17614" s="505"/>
    </row>
    <row r="17615" spans="19:23" ht="12">
      <c r="S17615" s="505"/>
      <c r="T17615" s="505"/>
      <c r="U17615" s="505"/>
      <c r="V17615" s="505"/>
      <c r="W17615" s="505"/>
    </row>
    <row r="17616" spans="19:23" ht="12">
      <c r="S17616" s="505"/>
      <c r="T17616" s="505"/>
      <c r="U17616" s="505"/>
      <c r="V17616" s="505"/>
      <c r="W17616" s="505"/>
    </row>
    <row r="17617" spans="19:23" ht="12">
      <c r="S17617" s="505"/>
      <c r="T17617" s="505"/>
      <c r="U17617" s="505"/>
      <c r="V17617" s="505"/>
      <c r="W17617" s="505"/>
    </row>
    <row r="17618" spans="19:23" ht="12">
      <c r="S17618" s="505"/>
      <c r="T17618" s="505"/>
      <c r="U17618" s="505"/>
      <c r="V17618" s="505"/>
      <c r="W17618" s="505"/>
    </row>
    <row r="17619" spans="19:23" ht="12">
      <c r="S17619" s="505"/>
      <c r="T17619" s="505"/>
      <c r="U17619" s="505"/>
      <c r="V17619" s="505"/>
      <c r="W17619" s="505"/>
    </row>
    <row r="17620" spans="19:23" ht="12">
      <c r="S17620" s="505"/>
      <c r="T17620" s="505"/>
      <c r="U17620" s="505"/>
      <c r="V17620" s="505"/>
      <c r="W17620" s="505"/>
    </row>
    <row r="17621" spans="19:23" ht="12">
      <c r="S17621" s="505"/>
      <c r="T17621" s="505"/>
      <c r="U17621" s="505"/>
      <c r="V17621" s="505"/>
      <c r="W17621" s="505"/>
    </row>
    <row r="17622" spans="19:23" ht="12">
      <c r="S17622" s="505"/>
      <c r="T17622" s="505"/>
      <c r="U17622" s="505"/>
      <c r="V17622" s="505"/>
      <c r="W17622" s="505"/>
    </row>
    <row r="17623" spans="19:23" ht="12">
      <c r="S17623" s="505"/>
      <c r="T17623" s="505"/>
      <c r="U17623" s="505"/>
      <c r="V17623" s="505"/>
      <c r="W17623" s="505"/>
    </row>
    <row r="17624" spans="19:23" ht="12">
      <c r="S17624" s="505"/>
      <c r="T17624" s="505"/>
      <c r="U17624" s="505"/>
      <c r="V17624" s="505"/>
      <c r="W17624" s="505"/>
    </row>
    <row r="17625" spans="19:23" ht="12">
      <c r="S17625" s="505"/>
      <c r="T17625" s="505"/>
      <c r="U17625" s="505"/>
      <c r="V17625" s="505"/>
      <c r="W17625" s="505"/>
    </row>
    <row r="17626" spans="19:23" ht="12">
      <c r="S17626" s="505"/>
      <c r="T17626" s="505"/>
      <c r="U17626" s="505"/>
      <c r="V17626" s="505"/>
      <c r="W17626" s="505"/>
    </row>
    <row r="17627" spans="19:23" ht="12">
      <c r="S17627" s="505"/>
      <c r="T17627" s="505"/>
      <c r="U17627" s="505"/>
      <c r="V17627" s="505"/>
      <c r="W17627" s="505"/>
    </row>
    <row r="17628" spans="19:23" ht="12">
      <c r="S17628" s="505"/>
      <c r="T17628" s="505"/>
      <c r="U17628" s="505"/>
      <c r="V17628" s="505"/>
      <c r="W17628" s="505"/>
    </row>
    <row r="17629" spans="19:23" ht="12">
      <c r="S17629" s="505"/>
      <c r="T17629" s="505"/>
      <c r="U17629" s="505"/>
      <c r="V17629" s="505"/>
      <c r="W17629" s="505"/>
    </row>
    <row r="17630" spans="19:23" ht="12">
      <c r="S17630" s="505"/>
      <c r="T17630" s="505"/>
      <c r="U17630" s="505"/>
      <c r="V17630" s="505"/>
      <c r="W17630" s="505"/>
    </row>
    <row r="17631" spans="19:23" ht="12">
      <c r="S17631" s="505"/>
      <c r="T17631" s="505"/>
      <c r="U17631" s="505"/>
      <c r="V17631" s="505"/>
      <c r="W17631" s="505"/>
    </row>
    <row r="17632" spans="19:23" ht="12">
      <c r="S17632" s="505"/>
      <c r="T17632" s="505"/>
      <c r="U17632" s="505"/>
      <c r="V17632" s="505"/>
      <c r="W17632" s="505"/>
    </row>
    <row r="17633" spans="19:23" ht="12">
      <c r="S17633" s="505"/>
      <c r="T17633" s="505"/>
      <c r="U17633" s="505"/>
      <c r="V17633" s="505"/>
      <c r="W17633" s="505"/>
    </row>
    <row r="17634" spans="19:23" ht="12">
      <c r="S17634" s="505"/>
      <c r="T17634" s="505"/>
      <c r="U17634" s="505"/>
      <c r="V17634" s="505"/>
      <c r="W17634" s="505"/>
    </row>
    <row r="17635" spans="19:23" ht="12">
      <c r="S17635" s="505"/>
      <c r="T17635" s="505"/>
      <c r="U17635" s="505"/>
      <c r="V17635" s="505"/>
      <c r="W17635" s="505"/>
    </row>
    <row r="17636" spans="19:23" ht="12">
      <c r="S17636" s="505"/>
      <c r="T17636" s="505"/>
      <c r="U17636" s="505"/>
      <c r="V17636" s="505"/>
      <c r="W17636" s="505"/>
    </row>
    <row r="17637" spans="19:23" ht="12">
      <c r="S17637" s="505"/>
      <c r="T17637" s="505"/>
      <c r="U17637" s="505"/>
      <c r="V17637" s="505"/>
      <c r="W17637" s="505"/>
    </row>
    <row r="17638" spans="19:23" ht="12">
      <c r="S17638" s="505"/>
      <c r="T17638" s="505"/>
      <c r="U17638" s="505"/>
      <c r="V17638" s="505"/>
      <c r="W17638" s="505"/>
    </row>
    <row r="17639" spans="19:23" ht="12">
      <c r="S17639" s="505"/>
      <c r="T17639" s="505"/>
      <c r="U17639" s="505"/>
      <c r="V17639" s="505"/>
      <c r="W17639" s="505"/>
    </row>
    <row r="17640" spans="19:23" ht="12">
      <c r="S17640" s="505"/>
      <c r="T17640" s="505"/>
      <c r="U17640" s="505"/>
      <c r="V17640" s="505"/>
      <c r="W17640" s="505"/>
    </row>
    <row r="17641" spans="19:23" ht="12">
      <c r="S17641" s="505"/>
      <c r="T17641" s="505"/>
      <c r="U17641" s="505"/>
      <c r="V17641" s="505"/>
      <c r="W17641" s="505"/>
    </row>
    <row r="17642" spans="19:23" ht="12">
      <c r="S17642" s="505"/>
      <c r="T17642" s="505"/>
      <c r="U17642" s="505"/>
      <c r="V17642" s="505"/>
      <c r="W17642" s="505"/>
    </row>
    <row r="17643" spans="19:23" ht="12">
      <c r="S17643" s="505"/>
      <c r="T17643" s="505"/>
      <c r="U17643" s="505"/>
      <c r="V17643" s="505"/>
      <c r="W17643" s="505"/>
    </row>
    <row r="17644" spans="19:23" ht="12">
      <c r="S17644" s="505"/>
      <c r="T17644" s="505"/>
      <c r="U17644" s="505"/>
      <c r="V17644" s="505"/>
      <c r="W17644" s="505"/>
    </row>
    <row r="17645" spans="19:23" ht="12">
      <c r="S17645" s="505"/>
      <c r="T17645" s="505"/>
      <c r="U17645" s="505"/>
      <c r="V17645" s="505"/>
      <c r="W17645" s="505"/>
    </row>
    <row r="17646" spans="19:23" ht="12">
      <c r="S17646" s="505"/>
      <c r="T17646" s="505"/>
      <c r="U17646" s="505"/>
      <c r="V17646" s="505"/>
      <c r="W17646" s="505"/>
    </row>
    <row r="17647" spans="19:23" ht="12">
      <c r="S17647" s="505"/>
      <c r="T17647" s="505"/>
      <c r="U17647" s="505"/>
      <c r="V17647" s="505"/>
      <c r="W17647" s="505"/>
    </row>
    <row r="17648" spans="19:23" ht="12">
      <c r="S17648" s="505"/>
      <c r="T17648" s="505"/>
      <c r="U17648" s="505"/>
      <c r="V17648" s="505"/>
      <c r="W17648" s="505"/>
    </row>
    <row r="17649" spans="19:23" ht="12">
      <c r="S17649" s="505"/>
      <c r="T17649" s="505"/>
      <c r="U17649" s="505"/>
      <c r="V17649" s="505"/>
      <c r="W17649" s="505"/>
    </row>
    <row r="17650" spans="19:23" ht="12">
      <c r="S17650" s="505"/>
      <c r="T17650" s="505"/>
      <c r="U17650" s="505"/>
      <c r="V17650" s="505"/>
      <c r="W17650" s="505"/>
    </row>
    <row r="17651" spans="19:23" ht="12">
      <c r="S17651" s="505"/>
      <c r="T17651" s="505"/>
      <c r="U17651" s="505"/>
      <c r="V17651" s="505"/>
      <c r="W17651" s="505"/>
    </row>
    <row r="17652" spans="19:23" ht="12">
      <c r="S17652" s="505"/>
      <c r="T17652" s="505"/>
      <c r="U17652" s="505"/>
      <c r="V17652" s="505"/>
      <c r="W17652" s="505"/>
    </row>
    <row r="17653" spans="19:23" ht="12">
      <c r="S17653" s="505"/>
      <c r="T17653" s="505"/>
      <c r="U17653" s="505"/>
      <c r="V17653" s="505"/>
      <c r="W17653" s="505"/>
    </row>
    <row r="17654" spans="19:23" ht="12">
      <c r="S17654" s="505"/>
      <c r="T17654" s="505"/>
      <c r="U17654" s="505"/>
      <c r="V17654" s="505"/>
      <c r="W17654" s="505"/>
    </row>
    <row r="17655" spans="19:23" ht="12">
      <c r="S17655" s="505"/>
      <c r="T17655" s="505"/>
      <c r="U17655" s="505"/>
      <c r="V17655" s="505"/>
      <c r="W17655" s="505"/>
    </row>
    <row r="17656" spans="19:23" ht="12">
      <c r="S17656" s="505"/>
      <c r="T17656" s="505"/>
      <c r="U17656" s="505"/>
      <c r="V17656" s="505"/>
      <c r="W17656" s="505"/>
    </row>
    <row r="17657" spans="19:23" ht="12">
      <c r="S17657" s="505"/>
      <c r="T17657" s="505"/>
      <c r="U17657" s="505"/>
      <c r="V17657" s="505"/>
      <c r="W17657" s="505"/>
    </row>
    <row r="17658" spans="19:23" ht="12">
      <c r="S17658" s="505"/>
      <c r="T17658" s="505"/>
      <c r="U17658" s="505"/>
      <c r="V17658" s="505"/>
      <c r="W17658" s="505"/>
    </row>
    <row r="17659" spans="19:23" ht="12">
      <c r="S17659" s="505"/>
      <c r="T17659" s="505"/>
      <c r="U17659" s="505"/>
      <c r="V17659" s="505"/>
      <c r="W17659" s="505"/>
    </row>
    <row r="17660" spans="19:23" ht="12">
      <c r="S17660" s="505"/>
      <c r="T17660" s="505"/>
      <c r="U17660" s="505"/>
      <c r="V17660" s="505"/>
      <c r="W17660" s="505"/>
    </row>
    <row r="17661" spans="19:23" ht="12">
      <c r="S17661" s="505"/>
      <c r="T17661" s="505"/>
      <c r="U17661" s="505"/>
      <c r="V17661" s="505"/>
      <c r="W17661" s="505"/>
    </row>
    <row r="17662" spans="19:23" ht="12">
      <c r="S17662" s="505"/>
      <c r="T17662" s="505"/>
      <c r="U17662" s="505"/>
      <c r="V17662" s="505"/>
      <c r="W17662" s="505"/>
    </row>
    <row r="17663" spans="19:23" ht="12">
      <c r="S17663" s="505"/>
      <c r="T17663" s="505"/>
      <c r="U17663" s="505"/>
      <c r="V17663" s="505"/>
      <c r="W17663" s="505"/>
    </row>
    <row r="17664" spans="19:23" ht="12">
      <c r="S17664" s="505"/>
      <c r="T17664" s="505"/>
      <c r="U17664" s="505"/>
      <c r="V17664" s="505"/>
      <c r="W17664" s="505"/>
    </row>
    <row r="17665" spans="19:23" ht="12">
      <c r="S17665" s="505"/>
      <c r="T17665" s="505"/>
      <c r="U17665" s="505"/>
      <c r="V17665" s="505"/>
      <c r="W17665" s="505"/>
    </row>
    <row r="17666" spans="19:23" ht="12">
      <c r="S17666" s="505"/>
      <c r="T17666" s="505"/>
      <c r="U17666" s="505"/>
      <c r="V17666" s="505"/>
      <c r="W17666" s="505"/>
    </row>
    <row r="17667" spans="19:23" ht="12">
      <c r="S17667" s="505"/>
      <c r="T17667" s="505"/>
      <c r="U17667" s="505"/>
      <c r="V17667" s="505"/>
      <c r="W17667" s="505"/>
    </row>
    <row r="17668" spans="19:23" ht="12">
      <c r="S17668" s="505"/>
      <c r="T17668" s="505"/>
      <c r="U17668" s="505"/>
      <c r="V17668" s="505"/>
      <c r="W17668" s="505"/>
    </row>
    <row r="17669" spans="19:23" ht="12">
      <c r="S17669" s="505"/>
      <c r="T17669" s="505"/>
      <c r="U17669" s="505"/>
      <c r="V17669" s="505"/>
      <c r="W17669" s="505"/>
    </row>
    <row r="17670" spans="19:23" ht="12">
      <c r="S17670" s="505"/>
      <c r="T17670" s="505"/>
      <c r="U17670" s="505"/>
      <c r="V17670" s="505"/>
      <c r="W17670" s="505"/>
    </row>
    <row r="17671" spans="19:23" ht="12">
      <c r="S17671" s="505"/>
      <c r="T17671" s="505"/>
      <c r="U17671" s="505"/>
      <c r="V17671" s="505"/>
      <c r="W17671" s="505"/>
    </row>
    <row r="17672" spans="19:23" ht="12">
      <c r="S17672" s="505"/>
      <c r="T17672" s="505"/>
      <c r="U17672" s="505"/>
      <c r="V17672" s="505"/>
      <c r="W17672" s="505"/>
    </row>
    <row r="17673" spans="19:23" ht="12">
      <c r="S17673" s="505"/>
      <c r="T17673" s="505"/>
      <c r="U17673" s="505"/>
      <c r="V17673" s="505"/>
      <c r="W17673" s="505"/>
    </row>
    <row r="17674" spans="19:23" ht="12">
      <c r="S17674" s="505"/>
      <c r="T17674" s="505"/>
      <c r="U17674" s="505"/>
      <c r="V17674" s="505"/>
      <c r="W17674" s="505"/>
    </row>
    <row r="17675" spans="19:23" ht="12">
      <c r="S17675" s="505"/>
      <c r="T17675" s="505"/>
      <c r="U17675" s="505"/>
      <c r="V17675" s="505"/>
      <c r="W17675" s="505"/>
    </row>
    <row r="17676" spans="19:23" ht="12">
      <c r="S17676" s="505"/>
      <c r="T17676" s="505"/>
      <c r="U17676" s="505"/>
      <c r="V17676" s="505"/>
      <c r="W17676" s="505"/>
    </row>
    <row r="17677" spans="19:23" ht="12">
      <c r="S17677" s="505"/>
      <c r="T17677" s="505"/>
      <c r="U17677" s="505"/>
      <c r="V17677" s="505"/>
      <c r="W17677" s="505"/>
    </row>
    <row r="17678" spans="19:23" ht="12">
      <c r="S17678" s="505"/>
      <c r="T17678" s="505"/>
      <c r="U17678" s="505"/>
      <c r="V17678" s="505"/>
      <c r="W17678" s="505"/>
    </row>
    <row r="17679" spans="19:23" ht="12">
      <c r="S17679" s="505"/>
      <c r="T17679" s="505"/>
      <c r="U17679" s="505"/>
      <c r="V17679" s="505"/>
      <c r="W17679" s="505"/>
    </row>
    <row r="17680" spans="19:23" ht="12">
      <c r="S17680" s="505"/>
      <c r="T17680" s="505"/>
      <c r="U17680" s="505"/>
      <c r="V17680" s="505"/>
      <c r="W17680" s="505"/>
    </row>
    <row r="17681" spans="19:23" ht="12">
      <c r="S17681" s="505"/>
      <c r="T17681" s="505"/>
      <c r="U17681" s="505"/>
      <c r="V17681" s="505"/>
      <c r="W17681" s="505"/>
    </row>
    <row r="17682" spans="19:23" ht="12">
      <c r="S17682" s="505"/>
      <c r="T17682" s="505"/>
      <c r="U17682" s="505"/>
      <c r="V17682" s="505"/>
      <c r="W17682" s="505"/>
    </row>
    <row r="17683" spans="19:23" ht="12">
      <c r="S17683" s="505"/>
      <c r="T17683" s="505"/>
      <c r="U17683" s="505"/>
      <c r="V17683" s="505"/>
      <c r="W17683" s="505"/>
    </row>
    <row r="17684" spans="19:23" ht="12">
      <c r="S17684" s="505"/>
      <c r="T17684" s="505"/>
      <c r="U17684" s="505"/>
      <c r="V17684" s="505"/>
      <c r="W17684" s="505"/>
    </row>
    <row r="17685" spans="19:23" ht="12">
      <c r="S17685" s="505"/>
      <c r="T17685" s="505"/>
      <c r="U17685" s="505"/>
      <c r="V17685" s="505"/>
      <c r="W17685" s="505"/>
    </row>
    <row r="17686" spans="19:23" ht="12">
      <c r="S17686" s="505"/>
      <c r="T17686" s="505"/>
      <c r="U17686" s="505"/>
      <c r="V17686" s="505"/>
      <c r="W17686" s="505"/>
    </row>
    <row r="17687" spans="19:23" ht="12">
      <c r="S17687" s="505"/>
      <c r="T17687" s="505"/>
      <c r="U17687" s="505"/>
      <c r="V17687" s="505"/>
      <c r="W17687" s="505"/>
    </row>
    <row r="17688" spans="19:23" ht="12">
      <c r="S17688" s="505"/>
      <c r="T17688" s="505"/>
      <c r="U17688" s="505"/>
      <c r="V17688" s="505"/>
      <c r="W17688" s="505"/>
    </row>
    <row r="17689" spans="19:23" ht="12">
      <c r="S17689" s="505"/>
      <c r="T17689" s="505"/>
      <c r="U17689" s="505"/>
      <c r="V17689" s="505"/>
      <c r="W17689" s="505"/>
    </row>
    <row r="17690" spans="19:23" ht="12">
      <c r="S17690" s="505"/>
      <c r="T17690" s="505"/>
      <c r="U17690" s="505"/>
      <c r="V17690" s="505"/>
      <c r="W17690" s="505"/>
    </row>
    <row r="17691" spans="19:23" ht="12">
      <c r="S17691" s="505"/>
      <c r="T17691" s="505"/>
      <c r="U17691" s="505"/>
      <c r="V17691" s="505"/>
      <c r="W17691" s="505"/>
    </row>
    <row r="17692" spans="19:23" ht="12">
      <c r="S17692" s="505"/>
      <c r="T17692" s="505"/>
      <c r="U17692" s="505"/>
      <c r="V17692" s="505"/>
      <c r="W17692" s="505"/>
    </row>
    <row r="17693" spans="19:23" ht="12">
      <c r="S17693" s="505"/>
      <c r="T17693" s="505"/>
      <c r="U17693" s="505"/>
      <c r="V17693" s="505"/>
      <c r="W17693" s="505"/>
    </row>
    <row r="17694" spans="19:23" ht="12">
      <c r="S17694" s="505"/>
      <c r="T17694" s="505"/>
      <c r="U17694" s="505"/>
      <c r="V17694" s="505"/>
      <c r="W17694" s="505"/>
    </row>
    <row r="17695" spans="19:23" ht="12">
      <c r="S17695" s="505"/>
      <c r="T17695" s="505"/>
      <c r="U17695" s="505"/>
      <c r="V17695" s="505"/>
      <c r="W17695" s="505"/>
    </row>
    <row r="17696" spans="19:23" ht="12">
      <c r="S17696" s="505"/>
      <c r="T17696" s="505"/>
      <c r="U17696" s="505"/>
      <c r="V17696" s="505"/>
      <c r="W17696" s="505"/>
    </row>
    <row r="17697" spans="19:23" ht="12">
      <c r="S17697" s="505"/>
      <c r="T17697" s="505"/>
      <c r="U17697" s="505"/>
      <c r="V17697" s="505"/>
      <c r="W17697" s="505"/>
    </row>
    <row r="17698" spans="19:23" ht="12">
      <c r="S17698" s="505"/>
      <c r="T17698" s="505"/>
      <c r="U17698" s="505"/>
      <c r="V17698" s="505"/>
      <c r="W17698" s="505"/>
    </row>
    <row r="17699" spans="19:23" ht="12">
      <c r="S17699" s="505"/>
      <c r="T17699" s="505"/>
      <c r="U17699" s="505"/>
      <c r="V17699" s="505"/>
      <c r="W17699" s="505"/>
    </row>
    <row r="17700" spans="19:23" ht="12">
      <c r="S17700" s="505"/>
      <c r="T17700" s="505"/>
      <c r="U17700" s="505"/>
      <c r="V17700" s="505"/>
      <c r="W17700" s="505"/>
    </row>
    <row r="17701" spans="19:23" ht="12">
      <c r="S17701" s="505"/>
      <c r="T17701" s="505"/>
      <c r="U17701" s="505"/>
      <c r="V17701" s="505"/>
      <c r="W17701" s="505"/>
    </row>
    <row r="17702" spans="19:23" ht="12">
      <c r="S17702" s="505"/>
      <c r="T17702" s="505"/>
      <c r="U17702" s="505"/>
      <c r="V17702" s="505"/>
      <c r="W17702" s="505"/>
    </row>
    <row r="17703" spans="19:23" ht="12">
      <c r="S17703" s="505"/>
      <c r="T17703" s="505"/>
      <c r="U17703" s="505"/>
      <c r="V17703" s="505"/>
      <c r="W17703" s="505"/>
    </row>
    <row r="17704" spans="19:23" ht="12">
      <c r="S17704" s="505"/>
      <c r="T17704" s="505"/>
      <c r="U17704" s="505"/>
      <c r="V17704" s="505"/>
      <c r="W17704" s="505"/>
    </row>
    <row r="17705" spans="19:23" ht="12">
      <c r="S17705" s="505"/>
      <c r="T17705" s="505"/>
      <c r="U17705" s="505"/>
      <c r="V17705" s="505"/>
      <c r="W17705" s="505"/>
    </row>
    <row r="17706" spans="19:23" ht="12">
      <c r="S17706" s="505"/>
      <c r="T17706" s="505"/>
      <c r="U17706" s="505"/>
      <c r="V17706" s="505"/>
      <c r="W17706" s="505"/>
    </row>
    <row r="17707" spans="19:23" ht="12">
      <c r="S17707" s="505"/>
      <c r="T17707" s="505"/>
      <c r="U17707" s="505"/>
      <c r="V17707" s="505"/>
      <c r="W17707" s="505"/>
    </row>
    <row r="17708" spans="19:23" ht="12">
      <c r="S17708" s="505"/>
      <c r="T17708" s="505"/>
      <c r="U17708" s="505"/>
      <c r="V17708" s="505"/>
      <c r="W17708" s="505"/>
    </row>
    <row r="17709" spans="19:23" ht="12">
      <c r="S17709" s="505"/>
      <c r="T17709" s="505"/>
      <c r="U17709" s="505"/>
      <c r="V17709" s="505"/>
      <c r="W17709" s="505"/>
    </row>
    <row r="17710" spans="19:23" ht="12">
      <c r="S17710" s="505"/>
      <c r="T17710" s="505"/>
      <c r="U17710" s="505"/>
      <c r="V17710" s="505"/>
      <c r="W17710" s="505"/>
    </row>
    <row r="17711" spans="19:23" ht="12">
      <c r="S17711" s="505"/>
      <c r="T17711" s="505"/>
      <c r="U17711" s="505"/>
      <c r="V17711" s="505"/>
      <c r="W17711" s="505"/>
    </row>
    <row r="17712" spans="19:23" ht="12">
      <c r="S17712" s="505"/>
      <c r="T17712" s="505"/>
      <c r="U17712" s="505"/>
      <c r="V17712" s="505"/>
      <c r="W17712" s="505"/>
    </row>
    <row r="17713" spans="19:23" ht="12">
      <c r="S17713" s="505"/>
      <c r="T17713" s="505"/>
      <c r="U17713" s="505"/>
      <c r="V17713" s="505"/>
      <c r="W17713" s="505"/>
    </row>
    <row r="17714" spans="19:23" ht="12">
      <c r="S17714" s="505"/>
      <c r="T17714" s="505"/>
      <c r="U17714" s="505"/>
      <c r="V17714" s="505"/>
      <c r="W17714" s="505"/>
    </row>
    <row r="17715" spans="19:23" ht="12">
      <c r="S17715" s="505"/>
      <c r="T17715" s="505"/>
      <c r="U17715" s="505"/>
      <c r="V17715" s="505"/>
      <c r="W17715" s="505"/>
    </row>
    <row r="17716" spans="19:23" ht="12">
      <c r="S17716" s="505"/>
      <c r="T17716" s="505"/>
      <c r="U17716" s="505"/>
      <c r="V17716" s="505"/>
      <c r="W17716" s="505"/>
    </row>
    <row r="17717" spans="19:23" ht="12">
      <c r="S17717" s="505"/>
      <c r="T17717" s="505"/>
      <c r="U17717" s="505"/>
      <c r="V17717" s="505"/>
      <c r="W17717" s="505"/>
    </row>
    <row r="17718" spans="19:23" ht="12">
      <c r="S17718" s="505"/>
      <c r="T17718" s="505"/>
      <c r="U17718" s="505"/>
      <c r="V17718" s="505"/>
      <c r="W17718" s="505"/>
    </row>
    <row r="17719" spans="19:23" ht="12">
      <c r="S17719" s="505"/>
      <c r="T17719" s="505"/>
      <c r="U17719" s="505"/>
      <c r="V17719" s="505"/>
      <c r="W17719" s="505"/>
    </row>
    <row r="17720" spans="19:23" ht="12">
      <c r="S17720" s="505"/>
      <c r="T17720" s="505"/>
      <c r="U17720" s="505"/>
      <c r="V17720" s="505"/>
      <c r="W17720" s="505"/>
    </row>
    <row r="17721" spans="19:23" ht="12">
      <c r="S17721" s="505"/>
      <c r="T17721" s="505"/>
      <c r="U17721" s="505"/>
      <c r="V17721" s="505"/>
      <c r="W17721" s="505"/>
    </row>
    <row r="17722" spans="19:23" ht="12">
      <c r="S17722" s="505"/>
      <c r="T17722" s="505"/>
      <c r="U17722" s="505"/>
      <c r="V17722" s="505"/>
      <c r="W17722" s="505"/>
    </row>
    <row r="17723" spans="19:23" ht="12">
      <c r="S17723" s="505"/>
      <c r="T17723" s="505"/>
      <c r="U17723" s="505"/>
      <c r="V17723" s="505"/>
      <c r="W17723" s="505"/>
    </row>
    <row r="17724" spans="19:23" ht="12">
      <c r="S17724" s="505"/>
      <c r="T17724" s="505"/>
      <c r="U17724" s="505"/>
      <c r="V17724" s="505"/>
      <c r="W17724" s="505"/>
    </row>
    <row r="17725" spans="19:23" ht="12">
      <c r="S17725" s="505"/>
      <c r="T17725" s="505"/>
      <c r="U17725" s="505"/>
      <c r="V17725" s="505"/>
      <c r="W17725" s="505"/>
    </row>
    <row r="17726" spans="19:23" ht="12">
      <c r="S17726" s="505"/>
      <c r="T17726" s="505"/>
      <c r="U17726" s="505"/>
      <c r="V17726" s="505"/>
      <c r="W17726" s="505"/>
    </row>
    <row r="17727" spans="19:23" ht="12">
      <c r="S17727" s="505"/>
      <c r="T17727" s="505"/>
      <c r="U17727" s="505"/>
      <c r="V17727" s="505"/>
      <c r="W17727" s="505"/>
    </row>
    <row r="17728" spans="19:23" ht="12">
      <c r="S17728" s="505"/>
      <c r="T17728" s="505"/>
      <c r="U17728" s="505"/>
      <c r="V17728" s="505"/>
      <c r="W17728" s="505"/>
    </row>
    <row r="17729" spans="19:23" ht="12">
      <c r="S17729" s="505"/>
      <c r="T17729" s="505"/>
      <c r="U17729" s="505"/>
      <c r="V17729" s="505"/>
      <c r="W17729" s="505"/>
    </row>
    <row r="17730" spans="19:23" ht="12">
      <c r="S17730" s="505"/>
      <c r="T17730" s="505"/>
      <c r="U17730" s="505"/>
      <c r="V17730" s="505"/>
      <c r="W17730" s="505"/>
    </row>
    <row r="17731" spans="19:23" ht="12">
      <c r="S17731" s="505"/>
      <c r="T17731" s="505"/>
      <c r="U17731" s="505"/>
      <c r="V17731" s="505"/>
      <c r="W17731" s="505"/>
    </row>
    <row r="17732" spans="19:23" ht="12">
      <c r="S17732" s="505"/>
      <c r="T17732" s="505"/>
      <c r="U17732" s="505"/>
      <c r="V17732" s="505"/>
      <c r="W17732" s="505"/>
    </row>
    <row r="17733" spans="19:23" ht="12">
      <c r="S17733" s="505"/>
      <c r="T17733" s="505"/>
      <c r="U17733" s="505"/>
      <c r="V17733" s="505"/>
      <c r="W17733" s="505"/>
    </row>
    <row r="17734" spans="19:23" ht="12">
      <c r="S17734" s="505"/>
      <c r="T17734" s="505"/>
      <c r="U17734" s="505"/>
      <c r="V17734" s="505"/>
      <c r="W17734" s="505"/>
    </row>
    <row r="17735" spans="19:23" ht="12">
      <c r="S17735" s="505"/>
      <c r="T17735" s="505"/>
      <c r="U17735" s="505"/>
      <c r="V17735" s="505"/>
      <c r="W17735" s="505"/>
    </row>
    <row r="17736" spans="19:23" ht="12">
      <c r="S17736" s="505"/>
      <c r="T17736" s="505"/>
      <c r="U17736" s="505"/>
      <c r="V17736" s="505"/>
      <c r="W17736" s="505"/>
    </row>
    <row r="17737" spans="19:23" ht="12">
      <c r="S17737" s="505"/>
      <c r="T17737" s="505"/>
      <c r="U17737" s="505"/>
      <c r="V17737" s="505"/>
      <c r="W17737" s="505"/>
    </row>
    <row r="17738" spans="19:23" ht="12">
      <c r="S17738" s="505"/>
      <c r="T17738" s="505"/>
      <c r="U17738" s="505"/>
      <c r="V17738" s="505"/>
      <c r="W17738" s="505"/>
    </row>
    <row r="17739" spans="19:23" ht="12">
      <c r="S17739" s="505"/>
      <c r="T17739" s="505"/>
      <c r="U17739" s="505"/>
      <c r="V17739" s="505"/>
      <c r="W17739" s="505"/>
    </row>
    <row r="17740" spans="19:23" ht="12">
      <c r="S17740" s="505"/>
      <c r="T17740" s="505"/>
      <c r="U17740" s="505"/>
      <c r="V17740" s="505"/>
      <c r="W17740" s="505"/>
    </row>
    <row r="17741" spans="19:23" ht="12">
      <c r="S17741" s="505"/>
      <c r="T17741" s="505"/>
      <c r="U17741" s="505"/>
      <c r="V17741" s="505"/>
      <c r="W17741" s="505"/>
    </row>
    <row r="17742" spans="19:23" ht="12">
      <c r="S17742" s="505"/>
      <c r="T17742" s="505"/>
      <c r="U17742" s="505"/>
      <c r="V17742" s="505"/>
      <c r="W17742" s="505"/>
    </row>
    <row r="17743" spans="19:23" ht="12">
      <c r="S17743" s="505"/>
      <c r="T17743" s="505"/>
      <c r="U17743" s="505"/>
      <c r="V17743" s="505"/>
      <c r="W17743" s="505"/>
    </row>
    <row r="17744" spans="19:23" ht="12">
      <c r="S17744" s="505"/>
      <c r="T17744" s="505"/>
      <c r="U17744" s="505"/>
      <c r="V17744" s="505"/>
      <c r="W17744" s="505"/>
    </row>
    <row r="17745" spans="19:23" ht="12">
      <c r="S17745" s="505"/>
      <c r="T17745" s="505"/>
      <c r="U17745" s="505"/>
      <c r="V17745" s="505"/>
      <c r="W17745" s="505"/>
    </row>
    <row r="17746" spans="19:23" ht="12">
      <c r="S17746" s="505"/>
      <c r="T17746" s="505"/>
      <c r="U17746" s="505"/>
      <c r="V17746" s="505"/>
      <c r="W17746" s="505"/>
    </row>
    <row r="17747" spans="19:23" ht="12">
      <c r="S17747" s="505"/>
      <c r="T17747" s="505"/>
      <c r="U17747" s="505"/>
      <c r="V17747" s="505"/>
      <c r="W17747" s="505"/>
    </row>
    <row r="17748" spans="19:23" ht="12">
      <c r="S17748" s="505"/>
      <c r="T17748" s="505"/>
      <c r="U17748" s="505"/>
      <c r="V17748" s="505"/>
      <c r="W17748" s="505"/>
    </row>
    <row r="17749" spans="19:23" ht="12">
      <c r="S17749" s="505"/>
      <c r="T17749" s="505"/>
      <c r="U17749" s="505"/>
      <c r="V17749" s="505"/>
      <c r="W17749" s="505"/>
    </row>
    <row r="17750" spans="19:23" ht="12">
      <c r="S17750" s="505"/>
      <c r="T17750" s="505"/>
      <c r="U17750" s="505"/>
      <c r="V17750" s="505"/>
      <c r="W17750" s="505"/>
    </row>
    <row r="17751" spans="19:23" ht="12">
      <c r="S17751" s="505"/>
      <c r="T17751" s="505"/>
      <c r="U17751" s="505"/>
      <c r="V17751" s="505"/>
      <c r="W17751" s="505"/>
    </row>
    <row r="17752" spans="19:23" ht="12">
      <c r="S17752" s="505"/>
      <c r="T17752" s="505"/>
      <c r="U17752" s="505"/>
      <c r="V17752" s="505"/>
      <c r="W17752" s="505"/>
    </row>
    <row r="17753" spans="19:23" ht="12">
      <c r="S17753" s="505"/>
      <c r="T17753" s="505"/>
      <c r="U17753" s="505"/>
      <c r="V17753" s="505"/>
      <c r="W17753" s="505"/>
    </row>
    <row r="17754" spans="19:23" ht="12">
      <c r="S17754" s="505"/>
      <c r="T17754" s="505"/>
      <c r="U17754" s="505"/>
      <c r="V17754" s="505"/>
      <c r="W17754" s="505"/>
    </row>
    <row r="17755" spans="19:23" ht="12">
      <c r="S17755" s="505"/>
      <c r="T17755" s="505"/>
      <c r="U17755" s="505"/>
      <c r="V17755" s="505"/>
      <c r="W17755" s="505"/>
    </row>
    <row r="17756" spans="19:23" ht="12">
      <c r="S17756" s="505"/>
      <c r="T17756" s="505"/>
      <c r="U17756" s="505"/>
      <c r="V17756" s="505"/>
      <c r="W17756" s="505"/>
    </row>
    <row r="17757" spans="19:23" ht="12">
      <c r="S17757" s="505"/>
      <c r="T17757" s="505"/>
      <c r="U17757" s="505"/>
      <c r="V17757" s="505"/>
      <c r="W17757" s="505"/>
    </row>
    <row r="17758" spans="19:23" ht="12">
      <c r="S17758" s="505"/>
      <c r="T17758" s="505"/>
      <c r="U17758" s="505"/>
      <c r="V17758" s="505"/>
      <c r="W17758" s="505"/>
    </row>
    <row r="17759" spans="19:23" ht="12">
      <c r="S17759" s="505"/>
      <c r="T17759" s="505"/>
      <c r="U17759" s="505"/>
      <c r="V17759" s="505"/>
      <c r="W17759" s="505"/>
    </row>
    <row r="17760" spans="19:23" ht="12">
      <c r="S17760" s="505"/>
      <c r="T17760" s="505"/>
      <c r="U17760" s="505"/>
      <c r="V17760" s="505"/>
      <c r="W17760" s="505"/>
    </row>
    <row r="17761" spans="19:23" ht="12">
      <c r="S17761" s="505"/>
      <c r="T17761" s="505"/>
      <c r="U17761" s="505"/>
      <c r="V17761" s="505"/>
      <c r="W17761" s="505"/>
    </row>
    <row r="17762" spans="19:23" ht="12">
      <c r="S17762" s="505"/>
      <c r="T17762" s="505"/>
      <c r="U17762" s="505"/>
      <c r="V17762" s="505"/>
      <c r="W17762" s="505"/>
    </row>
    <row r="17763" spans="19:23" ht="12">
      <c r="S17763" s="505"/>
      <c r="T17763" s="505"/>
      <c r="U17763" s="505"/>
      <c r="V17763" s="505"/>
      <c r="W17763" s="505"/>
    </row>
    <row r="17764" spans="19:23" ht="12">
      <c r="S17764" s="505"/>
      <c r="T17764" s="505"/>
      <c r="U17764" s="505"/>
      <c r="V17764" s="505"/>
      <c r="W17764" s="505"/>
    </row>
    <row r="17765" spans="19:23" ht="12">
      <c r="S17765" s="505"/>
      <c r="T17765" s="505"/>
      <c r="U17765" s="505"/>
      <c r="V17765" s="505"/>
      <c r="W17765" s="505"/>
    </row>
    <row r="17766" spans="19:23" ht="12">
      <c r="S17766" s="505"/>
      <c r="T17766" s="505"/>
      <c r="U17766" s="505"/>
      <c r="V17766" s="505"/>
      <c r="W17766" s="505"/>
    </row>
    <row r="17767" spans="19:23" ht="12">
      <c r="S17767" s="505"/>
      <c r="T17767" s="505"/>
      <c r="U17767" s="505"/>
      <c r="V17767" s="505"/>
      <c r="W17767" s="505"/>
    </row>
    <row r="17768" spans="19:23" ht="12">
      <c r="S17768" s="505"/>
      <c r="T17768" s="505"/>
      <c r="U17768" s="505"/>
      <c r="V17768" s="505"/>
      <c r="W17768" s="505"/>
    </row>
    <row r="17769" spans="19:23" ht="12">
      <c r="S17769" s="505"/>
      <c r="T17769" s="505"/>
      <c r="U17769" s="505"/>
      <c r="V17769" s="505"/>
      <c r="W17769" s="505"/>
    </row>
    <row r="17770" spans="19:23" ht="12">
      <c r="S17770" s="505"/>
      <c r="T17770" s="505"/>
      <c r="U17770" s="505"/>
      <c r="V17770" s="505"/>
      <c r="W17770" s="505"/>
    </row>
    <row r="17771" spans="19:23" ht="12">
      <c r="S17771" s="505"/>
      <c r="T17771" s="505"/>
      <c r="U17771" s="505"/>
      <c r="V17771" s="505"/>
      <c r="W17771" s="505"/>
    </row>
    <row r="17772" spans="19:23" ht="12">
      <c r="S17772" s="505"/>
      <c r="T17772" s="505"/>
      <c r="U17772" s="505"/>
      <c r="V17772" s="505"/>
      <c r="W17772" s="505"/>
    </row>
    <row r="17773" spans="19:23" ht="12">
      <c r="S17773" s="505"/>
      <c r="T17773" s="505"/>
      <c r="U17773" s="505"/>
      <c r="V17773" s="505"/>
      <c r="W17773" s="505"/>
    </row>
    <row r="17774" spans="19:23" ht="12">
      <c r="S17774" s="505"/>
      <c r="T17774" s="505"/>
      <c r="U17774" s="505"/>
      <c r="V17774" s="505"/>
      <c r="W17774" s="505"/>
    </row>
    <row r="17775" spans="19:23" ht="12">
      <c r="S17775" s="505"/>
      <c r="T17775" s="505"/>
      <c r="U17775" s="505"/>
      <c r="V17775" s="505"/>
      <c r="W17775" s="505"/>
    </row>
    <row r="17776" spans="19:23" ht="12">
      <c r="S17776" s="505"/>
      <c r="T17776" s="505"/>
      <c r="U17776" s="505"/>
      <c r="V17776" s="505"/>
      <c r="W17776" s="505"/>
    </row>
    <row r="17777" spans="19:23" ht="12">
      <c r="S17777" s="505"/>
      <c r="T17777" s="505"/>
      <c r="U17777" s="505"/>
      <c r="V17777" s="505"/>
      <c r="W17777" s="505"/>
    </row>
    <row r="17778" spans="19:23" ht="12">
      <c r="S17778" s="505"/>
      <c r="T17778" s="505"/>
      <c r="U17778" s="505"/>
      <c r="V17778" s="505"/>
      <c r="W17778" s="505"/>
    </row>
    <row r="17779" spans="19:23" ht="12">
      <c r="S17779" s="505"/>
      <c r="T17779" s="505"/>
      <c r="U17779" s="505"/>
      <c r="V17779" s="505"/>
      <c r="W17779" s="505"/>
    </row>
    <row r="17780" spans="19:23" ht="12">
      <c r="S17780" s="505"/>
      <c r="T17780" s="505"/>
      <c r="U17780" s="505"/>
      <c r="V17780" s="505"/>
      <c r="W17780" s="505"/>
    </row>
    <row r="17781" spans="19:23" ht="12">
      <c r="S17781" s="505"/>
      <c r="T17781" s="505"/>
      <c r="U17781" s="505"/>
      <c r="V17781" s="505"/>
      <c r="W17781" s="505"/>
    </row>
    <row r="17782" spans="19:23" ht="12">
      <c r="S17782" s="505"/>
      <c r="T17782" s="505"/>
      <c r="U17782" s="505"/>
      <c r="V17782" s="505"/>
      <c r="W17782" s="505"/>
    </row>
    <row r="17783" spans="19:23" ht="12">
      <c r="S17783" s="505"/>
      <c r="T17783" s="505"/>
      <c r="U17783" s="505"/>
      <c r="V17783" s="505"/>
      <c r="W17783" s="505"/>
    </row>
    <row r="17784" spans="19:23" ht="12">
      <c r="S17784" s="505"/>
      <c r="T17784" s="505"/>
      <c r="U17784" s="505"/>
      <c r="V17784" s="505"/>
      <c r="W17784" s="505"/>
    </row>
    <row r="17785" spans="19:23" ht="12">
      <c r="S17785" s="505"/>
      <c r="T17785" s="505"/>
      <c r="U17785" s="505"/>
      <c r="V17785" s="505"/>
      <c r="W17785" s="505"/>
    </row>
    <row r="17786" spans="19:23" ht="12">
      <c r="S17786" s="505"/>
      <c r="T17786" s="505"/>
      <c r="U17786" s="505"/>
      <c r="V17786" s="505"/>
      <c r="W17786" s="505"/>
    </row>
    <row r="17787" spans="19:23" ht="12">
      <c r="S17787" s="505"/>
      <c r="T17787" s="505"/>
      <c r="U17787" s="505"/>
      <c r="V17787" s="505"/>
      <c r="W17787" s="505"/>
    </row>
    <row r="17788" spans="19:23" ht="12">
      <c r="S17788" s="505"/>
      <c r="T17788" s="505"/>
      <c r="U17788" s="505"/>
      <c r="V17788" s="505"/>
      <c r="W17788" s="505"/>
    </row>
    <row r="17789" spans="19:23" ht="12">
      <c r="S17789" s="505"/>
      <c r="T17789" s="505"/>
      <c r="U17789" s="505"/>
      <c r="V17789" s="505"/>
      <c r="W17789" s="505"/>
    </row>
    <row r="17790" spans="19:23" ht="12">
      <c r="S17790" s="505"/>
      <c r="T17790" s="505"/>
      <c r="U17790" s="505"/>
      <c r="V17790" s="505"/>
      <c r="W17790" s="505"/>
    </row>
    <row r="17791" spans="19:23" ht="12">
      <c r="S17791" s="505"/>
      <c r="T17791" s="505"/>
      <c r="U17791" s="505"/>
      <c r="V17791" s="505"/>
      <c r="W17791" s="505"/>
    </row>
    <row r="17792" spans="19:23" ht="12">
      <c r="S17792" s="505"/>
      <c r="T17792" s="505"/>
      <c r="U17792" s="505"/>
      <c r="V17792" s="505"/>
      <c r="W17792" s="505"/>
    </row>
    <row r="17793" spans="19:23" ht="12">
      <c r="S17793" s="505"/>
      <c r="T17793" s="505"/>
      <c r="U17793" s="505"/>
      <c r="V17793" s="505"/>
      <c r="W17793" s="505"/>
    </row>
    <row r="17794" spans="19:23" ht="12">
      <c r="S17794" s="505"/>
      <c r="T17794" s="505"/>
      <c r="U17794" s="505"/>
      <c r="V17794" s="505"/>
      <c r="W17794" s="505"/>
    </row>
    <row r="17795" spans="19:23" ht="12">
      <c r="S17795" s="505"/>
      <c r="T17795" s="505"/>
      <c r="U17795" s="505"/>
      <c r="V17795" s="505"/>
      <c r="W17795" s="505"/>
    </row>
    <row r="17796" spans="19:23" ht="12">
      <c r="S17796" s="505"/>
      <c r="T17796" s="505"/>
      <c r="U17796" s="505"/>
      <c r="V17796" s="505"/>
      <c r="W17796" s="505"/>
    </row>
    <row r="17797" spans="19:23" ht="12">
      <c r="S17797" s="505"/>
      <c r="T17797" s="505"/>
      <c r="U17797" s="505"/>
      <c r="V17797" s="505"/>
      <c r="W17797" s="505"/>
    </row>
    <row r="17798" spans="19:23" ht="12">
      <c r="S17798" s="505"/>
      <c r="T17798" s="505"/>
      <c r="U17798" s="505"/>
      <c r="V17798" s="505"/>
      <c r="W17798" s="505"/>
    </row>
    <row r="17799" spans="19:23" ht="12">
      <c r="S17799" s="505"/>
      <c r="T17799" s="505"/>
      <c r="U17799" s="505"/>
      <c r="V17799" s="505"/>
      <c r="W17799" s="505"/>
    </row>
    <row r="17800" spans="19:23" ht="12">
      <c r="S17800" s="505"/>
      <c r="T17800" s="505"/>
      <c r="U17800" s="505"/>
      <c r="V17800" s="505"/>
      <c r="W17800" s="505"/>
    </row>
    <row r="17801" spans="19:23" ht="12">
      <c r="S17801" s="505"/>
      <c r="T17801" s="505"/>
      <c r="U17801" s="505"/>
      <c r="V17801" s="505"/>
      <c r="W17801" s="505"/>
    </row>
    <row r="17802" spans="19:23" ht="12">
      <c r="S17802" s="505"/>
      <c r="T17802" s="505"/>
      <c r="U17802" s="505"/>
      <c r="V17802" s="505"/>
      <c r="W17802" s="505"/>
    </row>
    <row r="17803" spans="19:23" ht="12">
      <c r="S17803" s="505"/>
      <c r="T17803" s="505"/>
      <c r="U17803" s="505"/>
      <c r="V17803" s="505"/>
      <c r="W17803" s="505"/>
    </row>
    <row r="17804" spans="19:23" ht="12">
      <c r="S17804" s="505"/>
      <c r="T17804" s="505"/>
      <c r="U17804" s="505"/>
      <c r="V17804" s="505"/>
      <c r="W17804" s="505"/>
    </row>
    <row r="17805" spans="19:23" ht="12">
      <c r="S17805" s="505"/>
      <c r="T17805" s="505"/>
      <c r="U17805" s="505"/>
      <c r="V17805" s="505"/>
      <c r="W17805" s="505"/>
    </row>
    <row r="17806" spans="19:23" ht="12">
      <c r="S17806" s="505"/>
      <c r="T17806" s="505"/>
      <c r="U17806" s="505"/>
      <c r="V17806" s="505"/>
      <c r="W17806" s="505"/>
    </row>
    <row r="17807" spans="19:23" ht="12">
      <c r="S17807" s="505"/>
      <c r="T17807" s="505"/>
      <c r="U17807" s="505"/>
      <c r="V17807" s="505"/>
      <c r="W17807" s="505"/>
    </row>
    <row r="17808" spans="19:23" ht="12">
      <c r="S17808" s="505"/>
      <c r="T17808" s="505"/>
      <c r="U17808" s="505"/>
      <c r="V17808" s="505"/>
      <c r="W17808" s="505"/>
    </row>
    <row r="17809" spans="19:23" ht="12">
      <c r="S17809" s="505"/>
      <c r="T17809" s="505"/>
      <c r="U17809" s="505"/>
      <c r="V17809" s="505"/>
      <c r="W17809" s="505"/>
    </row>
    <row r="17810" spans="19:23" ht="12">
      <c r="S17810" s="505"/>
      <c r="T17810" s="505"/>
      <c r="U17810" s="505"/>
      <c r="V17810" s="505"/>
      <c r="W17810" s="505"/>
    </row>
    <row r="17811" spans="19:23" ht="12">
      <c r="S17811" s="505"/>
      <c r="T17811" s="505"/>
      <c r="U17811" s="505"/>
      <c r="V17811" s="505"/>
      <c r="W17811" s="505"/>
    </row>
    <row r="17812" spans="19:23" ht="12">
      <c r="S17812" s="505"/>
      <c r="T17812" s="505"/>
      <c r="U17812" s="505"/>
      <c r="V17812" s="505"/>
      <c r="W17812" s="505"/>
    </row>
    <row r="17813" spans="19:23" ht="12">
      <c r="S17813" s="505"/>
      <c r="T17813" s="505"/>
      <c r="U17813" s="505"/>
      <c r="V17813" s="505"/>
      <c r="W17813" s="505"/>
    </row>
    <row r="17814" spans="19:23" ht="12">
      <c r="S17814" s="505"/>
      <c r="T17814" s="505"/>
      <c r="U17814" s="505"/>
      <c r="V17814" s="505"/>
      <c r="W17814" s="505"/>
    </row>
    <row r="17815" spans="19:23" ht="12">
      <c r="S17815" s="505"/>
      <c r="T17815" s="505"/>
      <c r="U17815" s="505"/>
      <c r="V17815" s="505"/>
      <c r="W17815" s="505"/>
    </row>
    <row r="17816" spans="19:23" ht="12">
      <c r="S17816" s="505"/>
      <c r="T17816" s="505"/>
      <c r="U17816" s="505"/>
      <c r="V17816" s="505"/>
      <c r="W17816" s="505"/>
    </row>
    <row r="17817" spans="19:23" ht="12">
      <c r="S17817" s="505"/>
      <c r="T17817" s="505"/>
      <c r="U17817" s="505"/>
      <c r="V17817" s="505"/>
      <c r="W17817" s="505"/>
    </row>
    <row r="17818" spans="19:23" ht="12">
      <c r="S17818" s="505"/>
      <c r="T17818" s="505"/>
      <c r="U17818" s="505"/>
      <c r="V17818" s="505"/>
      <c r="W17818" s="505"/>
    </row>
    <row r="17819" spans="19:23" ht="12">
      <c r="S17819" s="505"/>
      <c r="T17819" s="505"/>
      <c r="U17819" s="505"/>
      <c r="V17819" s="505"/>
      <c r="W17819" s="505"/>
    </row>
    <row r="17820" spans="19:23" ht="12">
      <c r="S17820" s="505"/>
      <c r="T17820" s="505"/>
      <c r="U17820" s="505"/>
      <c r="V17820" s="505"/>
      <c r="W17820" s="505"/>
    </row>
    <row r="17821" spans="19:23" ht="12">
      <c r="S17821" s="505"/>
      <c r="T17821" s="505"/>
      <c r="U17821" s="505"/>
      <c r="V17821" s="505"/>
      <c r="W17821" s="505"/>
    </row>
    <row r="17822" spans="19:23" ht="12">
      <c r="S17822" s="505"/>
      <c r="T17822" s="505"/>
      <c r="U17822" s="505"/>
      <c r="V17822" s="505"/>
      <c r="W17822" s="505"/>
    </row>
    <row r="17823" spans="19:23" ht="12">
      <c r="S17823" s="505"/>
      <c r="T17823" s="505"/>
      <c r="U17823" s="505"/>
      <c r="V17823" s="505"/>
      <c r="W17823" s="505"/>
    </row>
    <row r="17824" spans="19:23" ht="12">
      <c r="S17824" s="505"/>
      <c r="T17824" s="505"/>
      <c r="U17824" s="505"/>
      <c r="V17824" s="505"/>
      <c r="W17824" s="505"/>
    </row>
    <row r="17825" spans="19:23" ht="12">
      <c r="S17825" s="505"/>
      <c r="T17825" s="505"/>
      <c r="U17825" s="505"/>
      <c r="V17825" s="505"/>
      <c r="W17825" s="505"/>
    </row>
    <row r="17826" spans="19:23" ht="12">
      <c r="S17826" s="505"/>
      <c r="T17826" s="505"/>
      <c r="U17826" s="505"/>
      <c r="V17826" s="505"/>
      <c r="W17826" s="505"/>
    </row>
    <row r="17827" spans="19:23" ht="12">
      <c r="S17827" s="505"/>
      <c r="T17827" s="505"/>
      <c r="U17827" s="505"/>
      <c r="V17827" s="505"/>
      <c r="W17827" s="505"/>
    </row>
    <row r="17828" spans="19:23" ht="12">
      <c r="S17828" s="505"/>
      <c r="T17828" s="505"/>
      <c r="U17828" s="505"/>
      <c r="V17828" s="505"/>
      <c r="W17828" s="505"/>
    </row>
    <row r="17829" spans="19:23" ht="12">
      <c r="S17829" s="505"/>
      <c r="T17829" s="505"/>
      <c r="U17829" s="505"/>
      <c r="V17829" s="505"/>
      <c r="W17829" s="505"/>
    </row>
    <row r="17830" spans="19:23" ht="12">
      <c r="S17830" s="505"/>
      <c r="T17830" s="505"/>
      <c r="U17830" s="505"/>
      <c r="V17830" s="505"/>
      <c r="W17830" s="505"/>
    </row>
    <row r="17831" spans="19:23" ht="12">
      <c r="S17831" s="505"/>
      <c r="T17831" s="505"/>
      <c r="U17831" s="505"/>
      <c r="V17831" s="505"/>
      <c r="W17831" s="505"/>
    </row>
    <row r="17832" spans="19:23" ht="12">
      <c r="S17832" s="505"/>
      <c r="T17832" s="505"/>
      <c r="U17832" s="505"/>
      <c r="V17832" s="505"/>
      <c r="W17832" s="505"/>
    </row>
    <row r="17833" spans="19:23" ht="12">
      <c r="S17833" s="505"/>
      <c r="T17833" s="505"/>
      <c r="U17833" s="505"/>
      <c r="V17833" s="505"/>
      <c r="W17833" s="505"/>
    </row>
    <row r="17834" spans="19:23" ht="12">
      <c r="S17834" s="505"/>
      <c r="T17834" s="505"/>
      <c r="U17834" s="505"/>
      <c r="V17834" s="505"/>
      <c r="W17834" s="505"/>
    </row>
    <row r="17835" spans="19:23" ht="12">
      <c r="S17835" s="505"/>
      <c r="T17835" s="505"/>
      <c r="U17835" s="505"/>
      <c r="V17835" s="505"/>
      <c r="W17835" s="505"/>
    </row>
    <row r="17836" spans="19:23" ht="12">
      <c r="S17836" s="505"/>
      <c r="T17836" s="505"/>
      <c r="U17836" s="505"/>
      <c r="V17836" s="505"/>
      <c r="W17836" s="505"/>
    </row>
    <row r="17837" spans="19:23" ht="12">
      <c r="S17837" s="505"/>
      <c r="T17837" s="505"/>
      <c r="U17837" s="505"/>
      <c r="V17837" s="505"/>
      <c r="W17837" s="505"/>
    </row>
    <row r="17838" spans="19:23" ht="12">
      <c r="S17838" s="505"/>
      <c r="T17838" s="505"/>
      <c r="U17838" s="505"/>
      <c r="V17838" s="505"/>
      <c r="W17838" s="505"/>
    </row>
    <row r="17839" spans="19:23" ht="12">
      <c r="S17839" s="505"/>
      <c r="T17839" s="505"/>
      <c r="U17839" s="505"/>
      <c r="V17839" s="505"/>
      <c r="W17839" s="505"/>
    </row>
    <row r="17840" spans="19:23" ht="12">
      <c r="S17840" s="505"/>
      <c r="T17840" s="505"/>
      <c r="U17840" s="505"/>
      <c r="V17840" s="505"/>
      <c r="W17840" s="505"/>
    </row>
    <row r="17841" spans="19:23" ht="12">
      <c r="S17841" s="505"/>
      <c r="T17841" s="505"/>
      <c r="U17841" s="505"/>
      <c r="V17841" s="505"/>
      <c r="W17841" s="505"/>
    </row>
    <row r="17842" spans="19:23" ht="12">
      <c r="S17842" s="505"/>
      <c r="T17842" s="505"/>
      <c r="U17842" s="505"/>
      <c r="V17842" s="505"/>
      <c r="W17842" s="505"/>
    </row>
    <row r="17843" spans="19:23" ht="12">
      <c r="S17843" s="505"/>
      <c r="T17843" s="505"/>
      <c r="U17843" s="505"/>
      <c r="V17843" s="505"/>
      <c r="W17843" s="505"/>
    </row>
    <row r="17844" spans="19:23" ht="12">
      <c r="S17844" s="505"/>
      <c r="T17844" s="505"/>
      <c r="U17844" s="505"/>
      <c r="V17844" s="505"/>
      <c r="W17844" s="505"/>
    </row>
    <row r="17845" spans="19:23" ht="12">
      <c r="S17845" s="505"/>
      <c r="T17845" s="505"/>
      <c r="U17845" s="505"/>
      <c r="V17845" s="505"/>
      <c r="W17845" s="505"/>
    </row>
    <row r="17846" spans="19:23" ht="12">
      <c r="S17846" s="505"/>
      <c r="T17846" s="505"/>
      <c r="U17846" s="505"/>
      <c r="V17846" s="505"/>
      <c r="W17846" s="505"/>
    </row>
    <row r="17847" spans="19:23" ht="12">
      <c r="S17847" s="505"/>
      <c r="T17847" s="505"/>
      <c r="U17847" s="505"/>
      <c r="V17847" s="505"/>
      <c r="W17847" s="505"/>
    </row>
    <row r="17848" spans="19:23" ht="12">
      <c r="S17848" s="505"/>
      <c r="T17848" s="505"/>
      <c r="U17848" s="505"/>
      <c r="V17848" s="505"/>
      <c r="W17848" s="505"/>
    </row>
    <row r="17849" spans="19:23" ht="12">
      <c r="S17849" s="505"/>
      <c r="T17849" s="505"/>
      <c r="U17849" s="505"/>
      <c r="V17849" s="505"/>
      <c r="W17849" s="505"/>
    </row>
    <row r="17850" spans="19:23" ht="12">
      <c r="S17850" s="505"/>
      <c r="T17850" s="505"/>
      <c r="U17850" s="505"/>
      <c r="V17850" s="505"/>
      <c r="W17850" s="505"/>
    </row>
    <row r="17851" spans="19:23" ht="12">
      <c r="S17851" s="505"/>
      <c r="T17851" s="505"/>
      <c r="U17851" s="505"/>
      <c r="V17851" s="505"/>
      <c r="W17851" s="505"/>
    </row>
    <row r="17852" spans="19:23" ht="12">
      <c r="S17852" s="505"/>
      <c r="T17852" s="505"/>
      <c r="U17852" s="505"/>
      <c r="V17852" s="505"/>
      <c r="W17852" s="505"/>
    </row>
    <row r="17853" spans="19:23" ht="12">
      <c r="S17853" s="505"/>
      <c r="T17853" s="505"/>
      <c r="U17853" s="505"/>
      <c r="V17853" s="505"/>
      <c r="W17853" s="505"/>
    </row>
    <row r="17854" spans="19:23" ht="12">
      <c r="S17854" s="505"/>
      <c r="T17854" s="505"/>
      <c r="U17854" s="505"/>
      <c r="V17854" s="505"/>
      <c r="W17854" s="505"/>
    </row>
    <row r="17855" spans="19:23" ht="12">
      <c r="S17855" s="505"/>
      <c r="T17855" s="505"/>
      <c r="U17855" s="505"/>
      <c r="V17855" s="505"/>
      <c r="W17855" s="505"/>
    </row>
    <row r="17856" spans="19:23" ht="12">
      <c r="S17856" s="505"/>
      <c r="T17856" s="505"/>
      <c r="U17856" s="505"/>
      <c r="V17856" s="505"/>
      <c r="W17856" s="505"/>
    </row>
    <row r="17857" spans="19:23" ht="12">
      <c r="S17857" s="505"/>
      <c r="T17857" s="505"/>
      <c r="U17857" s="505"/>
      <c r="V17857" s="505"/>
      <c r="W17857" s="505"/>
    </row>
    <row r="17858" spans="19:23" ht="12">
      <c r="S17858" s="505"/>
      <c r="T17858" s="505"/>
      <c r="U17858" s="505"/>
      <c r="V17858" s="505"/>
      <c r="W17858" s="505"/>
    </row>
    <row r="17859" spans="19:23" ht="12">
      <c r="S17859" s="505"/>
      <c r="T17859" s="505"/>
      <c r="U17859" s="505"/>
      <c r="V17859" s="505"/>
      <c r="W17859" s="505"/>
    </row>
    <row r="17860" spans="19:23" ht="12">
      <c r="S17860" s="505"/>
      <c r="T17860" s="505"/>
      <c r="U17860" s="505"/>
      <c r="V17860" s="505"/>
      <c r="W17860" s="505"/>
    </row>
    <row r="17861" spans="19:23" ht="12">
      <c r="S17861" s="505"/>
      <c r="T17861" s="505"/>
      <c r="U17861" s="505"/>
      <c r="V17861" s="505"/>
      <c r="W17861" s="505"/>
    </row>
    <row r="17862" spans="19:23" ht="12">
      <c r="S17862" s="505"/>
      <c r="T17862" s="505"/>
      <c r="U17862" s="505"/>
      <c r="V17862" s="505"/>
      <c r="W17862" s="505"/>
    </row>
    <row r="17863" spans="19:23" ht="12">
      <c r="S17863" s="505"/>
      <c r="T17863" s="505"/>
      <c r="U17863" s="505"/>
      <c r="V17863" s="505"/>
      <c r="W17863" s="505"/>
    </row>
    <row r="17864" spans="19:23" ht="12">
      <c r="S17864" s="505"/>
      <c r="T17864" s="505"/>
      <c r="U17864" s="505"/>
      <c r="V17864" s="505"/>
      <c r="W17864" s="505"/>
    </row>
    <row r="17865" spans="19:23" ht="12">
      <c r="S17865" s="505"/>
      <c r="T17865" s="505"/>
      <c r="U17865" s="505"/>
      <c r="V17865" s="505"/>
      <c r="W17865" s="505"/>
    </row>
    <row r="17866" spans="19:23" ht="12">
      <c r="S17866" s="505"/>
      <c r="T17866" s="505"/>
      <c r="U17866" s="505"/>
      <c r="V17866" s="505"/>
      <c r="W17866" s="505"/>
    </row>
    <row r="17867" spans="19:23" ht="12">
      <c r="S17867" s="505"/>
      <c r="T17867" s="505"/>
      <c r="U17867" s="505"/>
      <c r="V17867" s="505"/>
      <c r="W17867" s="505"/>
    </row>
    <row r="17868" spans="19:23" ht="12">
      <c r="S17868" s="505"/>
      <c r="T17868" s="505"/>
      <c r="U17868" s="505"/>
      <c r="V17868" s="505"/>
      <c r="W17868" s="505"/>
    </row>
    <row r="17869" spans="19:23" ht="12">
      <c r="S17869" s="505"/>
      <c r="T17869" s="505"/>
      <c r="U17869" s="505"/>
      <c r="V17869" s="505"/>
      <c r="W17869" s="505"/>
    </row>
    <row r="17870" spans="19:23" ht="12">
      <c r="S17870" s="505"/>
      <c r="T17870" s="505"/>
      <c r="U17870" s="505"/>
      <c r="V17870" s="505"/>
      <c r="W17870" s="505"/>
    </row>
    <row r="17871" spans="19:23" ht="12">
      <c r="S17871" s="505"/>
      <c r="T17871" s="505"/>
      <c r="U17871" s="505"/>
      <c r="V17871" s="505"/>
      <c r="W17871" s="505"/>
    </row>
    <row r="17872" spans="19:23" ht="12">
      <c r="S17872" s="505"/>
      <c r="T17872" s="505"/>
      <c r="U17872" s="505"/>
      <c r="V17872" s="505"/>
      <c r="W17872" s="505"/>
    </row>
    <row r="17873" spans="19:23" ht="12">
      <c r="S17873" s="505"/>
      <c r="T17873" s="505"/>
      <c r="U17873" s="505"/>
      <c r="V17873" s="505"/>
      <c r="W17873" s="505"/>
    </row>
    <row r="17874" spans="19:23" ht="12">
      <c r="S17874" s="505"/>
      <c r="T17874" s="505"/>
      <c r="U17874" s="505"/>
      <c r="V17874" s="505"/>
      <c r="W17874" s="505"/>
    </row>
    <row r="17875" spans="19:23" ht="12">
      <c r="S17875" s="505"/>
      <c r="T17875" s="505"/>
      <c r="U17875" s="505"/>
      <c r="V17875" s="505"/>
      <c r="W17875" s="505"/>
    </row>
    <row r="17876" spans="19:23" ht="12">
      <c r="S17876" s="505"/>
      <c r="T17876" s="505"/>
      <c r="U17876" s="505"/>
      <c r="V17876" s="505"/>
      <c r="W17876" s="505"/>
    </row>
    <row r="17877" spans="19:23" ht="12">
      <c r="S17877" s="505"/>
      <c r="T17877" s="505"/>
      <c r="U17877" s="505"/>
      <c r="V17877" s="505"/>
      <c r="W17877" s="505"/>
    </row>
    <row r="17878" spans="19:23" ht="12">
      <c r="S17878" s="505"/>
      <c r="T17878" s="505"/>
      <c r="U17878" s="505"/>
      <c r="V17878" s="505"/>
      <c r="W17878" s="505"/>
    </row>
    <row r="17879" spans="19:23" ht="12">
      <c r="S17879" s="505"/>
      <c r="T17879" s="505"/>
      <c r="U17879" s="505"/>
      <c r="V17879" s="505"/>
      <c r="W17879" s="505"/>
    </row>
    <row r="17880" spans="19:23" ht="12">
      <c r="S17880" s="505"/>
      <c r="T17880" s="505"/>
      <c r="U17880" s="505"/>
      <c r="V17880" s="505"/>
      <c r="W17880" s="505"/>
    </row>
    <row r="17881" spans="19:23" ht="12">
      <c r="S17881" s="505"/>
      <c r="T17881" s="505"/>
      <c r="U17881" s="505"/>
      <c r="V17881" s="505"/>
      <c r="W17881" s="505"/>
    </row>
    <row r="17882" spans="19:23" ht="12">
      <c r="S17882" s="505"/>
      <c r="T17882" s="505"/>
      <c r="U17882" s="505"/>
      <c r="V17882" s="505"/>
      <c r="W17882" s="505"/>
    </row>
    <row r="17883" spans="19:23" ht="12">
      <c r="S17883" s="505"/>
      <c r="T17883" s="505"/>
      <c r="U17883" s="505"/>
      <c r="V17883" s="505"/>
      <c r="W17883" s="505"/>
    </row>
    <row r="17884" spans="19:23" ht="12">
      <c r="S17884" s="505"/>
      <c r="T17884" s="505"/>
      <c r="U17884" s="505"/>
      <c r="V17884" s="505"/>
      <c r="W17884" s="505"/>
    </row>
    <row r="17885" spans="19:23" ht="12">
      <c r="S17885" s="505"/>
      <c r="T17885" s="505"/>
      <c r="U17885" s="505"/>
      <c r="V17885" s="505"/>
      <c r="W17885" s="505"/>
    </row>
    <row r="17886" spans="19:23" ht="12">
      <c r="S17886" s="505"/>
      <c r="T17886" s="505"/>
      <c r="U17886" s="505"/>
      <c r="V17886" s="505"/>
      <c r="W17886" s="505"/>
    </row>
    <row r="17887" spans="19:23" ht="12">
      <c r="S17887" s="505"/>
      <c r="T17887" s="505"/>
      <c r="U17887" s="505"/>
      <c r="V17887" s="505"/>
      <c r="W17887" s="505"/>
    </row>
    <row r="17888" spans="19:23" ht="12">
      <c r="S17888" s="505"/>
      <c r="T17888" s="505"/>
      <c r="U17888" s="505"/>
      <c r="V17888" s="505"/>
      <c r="W17888" s="505"/>
    </row>
    <row r="17889" spans="19:23" ht="12">
      <c r="S17889" s="505"/>
      <c r="T17889" s="505"/>
      <c r="U17889" s="505"/>
      <c r="V17889" s="505"/>
      <c r="W17889" s="505"/>
    </row>
    <row r="17890" spans="19:23" ht="12">
      <c r="S17890" s="505"/>
      <c r="T17890" s="505"/>
      <c r="U17890" s="505"/>
      <c r="V17890" s="505"/>
      <c r="W17890" s="505"/>
    </row>
    <row r="17891" spans="19:23" ht="12">
      <c r="S17891" s="505"/>
      <c r="T17891" s="505"/>
      <c r="U17891" s="505"/>
      <c r="V17891" s="505"/>
      <c r="W17891" s="505"/>
    </row>
    <row r="17892" spans="19:23" ht="12">
      <c r="S17892" s="505"/>
      <c r="T17892" s="505"/>
      <c r="U17892" s="505"/>
      <c r="V17892" s="505"/>
      <c r="W17892" s="505"/>
    </row>
    <row r="17893" spans="19:23" ht="12">
      <c r="S17893" s="505"/>
      <c r="T17893" s="505"/>
      <c r="U17893" s="505"/>
      <c r="V17893" s="505"/>
      <c r="W17893" s="505"/>
    </row>
    <row r="17894" spans="19:23" ht="12">
      <c r="S17894" s="505"/>
      <c r="T17894" s="505"/>
      <c r="U17894" s="505"/>
      <c r="V17894" s="505"/>
      <c r="W17894" s="505"/>
    </row>
    <row r="17895" spans="19:23" ht="12">
      <c r="S17895" s="505"/>
      <c r="T17895" s="505"/>
      <c r="U17895" s="505"/>
      <c r="V17895" s="505"/>
      <c r="W17895" s="505"/>
    </row>
    <row r="17896" spans="19:23" ht="12">
      <c r="S17896" s="505"/>
      <c r="T17896" s="505"/>
      <c r="U17896" s="505"/>
      <c r="V17896" s="505"/>
      <c r="W17896" s="505"/>
    </row>
    <row r="17897" spans="19:23" ht="12">
      <c r="S17897" s="505"/>
      <c r="T17897" s="505"/>
      <c r="U17897" s="505"/>
      <c r="V17897" s="505"/>
      <c r="W17897" s="505"/>
    </row>
    <row r="17898" spans="19:23" ht="12">
      <c r="S17898" s="505"/>
      <c r="T17898" s="505"/>
      <c r="U17898" s="505"/>
      <c r="V17898" s="505"/>
      <c r="W17898" s="505"/>
    </row>
    <row r="17899" spans="19:23" ht="12">
      <c r="S17899" s="505"/>
      <c r="T17899" s="505"/>
      <c r="U17899" s="505"/>
      <c r="V17899" s="505"/>
      <c r="W17899" s="505"/>
    </row>
    <row r="17900" spans="19:23" ht="12">
      <c r="S17900" s="505"/>
      <c r="T17900" s="505"/>
      <c r="U17900" s="505"/>
      <c r="V17900" s="505"/>
      <c r="W17900" s="505"/>
    </row>
    <row r="17901" spans="19:23" ht="12">
      <c r="S17901" s="505"/>
      <c r="T17901" s="505"/>
      <c r="U17901" s="505"/>
      <c r="V17901" s="505"/>
      <c r="W17901" s="505"/>
    </row>
    <row r="17902" spans="19:23" ht="12">
      <c r="S17902" s="505"/>
      <c r="T17902" s="505"/>
      <c r="U17902" s="505"/>
      <c r="V17902" s="505"/>
      <c r="W17902" s="505"/>
    </row>
    <row r="17903" spans="19:23" ht="12">
      <c r="S17903" s="505"/>
      <c r="T17903" s="505"/>
      <c r="U17903" s="505"/>
      <c r="V17903" s="505"/>
      <c r="W17903" s="505"/>
    </row>
    <row r="17904" spans="19:23" ht="12">
      <c r="S17904" s="505"/>
      <c r="T17904" s="505"/>
      <c r="U17904" s="505"/>
      <c r="V17904" s="505"/>
      <c r="W17904" s="505"/>
    </row>
    <row r="17905" spans="19:23" ht="12">
      <c r="S17905" s="505"/>
      <c r="T17905" s="505"/>
      <c r="U17905" s="505"/>
      <c r="V17905" s="505"/>
      <c r="W17905" s="505"/>
    </row>
    <row r="17906" spans="19:23" ht="12">
      <c r="S17906" s="505"/>
      <c r="T17906" s="505"/>
      <c r="U17906" s="505"/>
      <c r="V17906" s="505"/>
      <c r="W17906" s="505"/>
    </row>
    <row r="17907" spans="19:23" ht="12">
      <c r="S17907" s="505"/>
      <c r="T17907" s="505"/>
      <c r="U17907" s="505"/>
      <c r="V17907" s="505"/>
      <c r="W17907" s="505"/>
    </row>
    <row r="17908" spans="19:23" ht="12">
      <c r="S17908" s="505"/>
      <c r="T17908" s="505"/>
      <c r="U17908" s="505"/>
      <c r="V17908" s="505"/>
      <c r="W17908" s="505"/>
    </row>
    <row r="17909" spans="19:23" ht="12">
      <c r="S17909" s="505"/>
      <c r="T17909" s="505"/>
      <c r="U17909" s="505"/>
      <c r="V17909" s="505"/>
      <c r="W17909" s="505"/>
    </row>
    <row r="17910" spans="19:23" ht="12">
      <c r="S17910" s="505"/>
      <c r="T17910" s="505"/>
      <c r="U17910" s="505"/>
      <c r="V17910" s="505"/>
      <c r="W17910" s="505"/>
    </row>
    <row r="17911" spans="19:23" ht="12">
      <c r="S17911" s="505"/>
      <c r="T17911" s="505"/>
      <c r="U17911" s="505"/>
      <c r="V17911" s="505"/>
      <c r="W17911" s="505"/>
    </row>
    <row r="17912" spans="19:23" ht="12">
      <c r="S17912" s="505"/>
      <c r="T17912" s="505"/>
      <c r="U17912" s="505"/>
      <c r="V17912" s="505"/>
      <c r="W17912" s="505"/>
    </row>
    <row r="17913" spans="19:23" ht="12">
      <c r="S17913" s="505"/>
      <c r="T17913" s="505"/>
      <c r="U17913" s="505"/>
      <c r="V17913" s="505"/>
      <c r="W17913" s="505"/>
    </row>
    <row r="17914" spans="19:23" ht="12">
      <c r="S17914" s="505"/>
      <c r="T17914" s="505"/>
      <c r="U17914" s="505"/>
      <c r="V17914" s="505"/>
      <c r="W17914" s="505"/>
    </row>
    <row r="17915" spans="19:23" ht="12">
      <c r="S17915" s="505"/>
      <c r="T17915" s="505"/>
      <c r="U17915" s="505"/>
      <c r="V17915" s="505"/>
      <c r="W17915" s="505"/>
    </row>
    <row r="17916" spans="19:23" ht="12">
      <c r="S17916" s="505"/>
      <c r="T17916" s="505"/>
      <c r="U17916" s="505"/>
      <c r="V17916" s="505"/>
      <c r="W17916" s="505"/>
    </row>
    <row r="17917" spans="19:23" ht="12">
      <c r="S17917" s="505"/>
      <c r="T17917" s="505"/>
      <c r="U17917" s="505"/>
      <c r="V17917" s="505"/>
      <c r="W17917" s="505"/>
    </row>
    <row r="17918" spans="19:23" ht="12">
      <c r="S17918" s="505"/>
      <c r="T17918" s="505"/>
      <c r="U17918" s="505"/>
      <c r="V17918" s="505"/>
      <c r="W17918" s="505"/>
    </row>
    <row r="17919" spans="19:23" ht="12">
      <c r="S17919" s="505"/>
      <c r="T17919" s="505"/>
      <c r="U17919" s="505"/>
      <c r="V17919" s="505"/>
      <c r="W17919" s="505"/>
    </row>
    <row r="17920" spans="19:23" ht="12">
      <c r="S17920" s="505"/>
      <c r="T17920" s="505"/>
      <c r="U17920" s="505"/>
      <c r="V17920" s="505"/>
      <c r="W17920" s="505"/>
    </row>
    <row r="17921" spans="19:23" ht="12">
      <c r="S17921" s="505"/>
      <c r="T17921" s="505"/>
      <c r="U17921" s="505"/>
      <c r="V17921" s="505"/>
      <c r="W17921" s="505"/>
    </row>
    <row r="17922" spans="19:23" ht="12">
      <c r="S17922" s="505"/>
      <c r="T17922" s="505"/>
      <c r="U17922" s="505"/>
      <c r="V17922" s="505"/>
      <c r="W17922" s="505"/>
    </row>
    <row r="17923" spans="19:23" ht="12">
      <c r="S17923" s="505"/>
      <c r="T17923" s="505"/>
      <c r="U17923" s="505"/>
      <c r="V17923" s="505"/>
      <c r="W17923" s="505"/>
    </row>
    <row r="17924" spans="19:23" ht="12">
      <c r="S17924" s="505"/>
      <c r="T17924" s="505"/>
      <c r="U17924" s="505"/>
      <c r="V17924" s="505"/>
      <c r="W17924" s="505"/>
    </row>
    <row r="17925" spans="19:23" ht="12">
      <c r="S17925" s="505"/>
      <c r="T17925" s="505"/>
      <c r="U17925" s="505"/>
      <c r="V17925" s="505"/>
      <c r="W17925" s="505"/>
    </row>
    <row r="17926" spans="19:23" ht="12">
      <c r="S17926" s="505"/>
      <c r="T17926" s="505"/>
      <c r="U17926" s="505"/>
      <c r="V17926" s="505"/>
      <c r="W17926" s="505"/>
    </row>
    <row r="17927" spans="19:23" ht="12">
      <c r="S17927" s="505"/>
      <c r="T17927" s="505"/>
      <c r="U17927" s="505"/>
      <c r="V17927" s="505"/>
      <c r="W17927" s="505"/>
    </row>
    <row r="17928" spans="19:23" ht="12">
      <c r="S17928" s="505"/>
      <c r="T17928" s="505"/>
      <c r="U17928" s="505"/>
      <c r="V17928" s="505"/>
      <c r="W17928" s="505"/>
    </row>
    <row r="17929" spans="19:23" ht="12">
      <c r="S17929" s="505"/>
      <c r="T17929" s="505"/>
      <c r="U17929" s="505"/>
      <c r="V17929" s="505"/>
      <c r="W17929" s="505"/>
    </row>
    <row r="17930" spans="19:23" ht="12">
      <c r="S17930" s="505"/>
      <c r="T17930" s="505"/>
      <c r="U17930" s="505"/>
      <c r="V17930" s="505"/>
      <c r="W17930" s="505"/>
    </row>
    <row r="17931" spans="19:23" ht="12">
      <c r="S17931" s="505"/>
      <c r="T17931" s="505"/>
      <c r="U17931" s="505"/>
      <c r="V17931" s="505"/>
      <c r="W17931" s="505"/>
    </row>
    <row r="17932" spans="19:23" ht="12">
      <c r="S17932" s="505"/>
      <c r="T17932" s="505"/>
      <c r="U17932" s="505"/>
      <c r="V17932" s="505"/>
      <c r="W17932" s="505"/>
    </row>
    <row r="17933" spans="19:23" ht="12">
      <c r="S17933" s="505"/>
      <c r="T17933" s="505"/>
      <c r="U17933" s="505"/>
      <c r="V17933" s="505"/>
      <c r="W17933" s="505"/>
    </row>
    <row r="17934" spans="19:23" ht="12">
      <c r="S17934" s="505"/>
      <c r="T17934" s="505"/>
      <c r="U17934" s="505"/>
      <c r="V17934" s="505"/>
      <c r="W17934" s="505"/>
    </row>
    <row r="17935" spans="19:23" ht="12">
      <c r="S17935" s="505"/>
      <c r="T17935" s="505"/>
      <c r="U17935" s="505"/>
      <c r="V17935" s="505"/>
      <c r="W17935" s="505"/>
    </row>
    <row r="17936" spans="19:23" ht="12">
      <c r="S17936" s="505"/>
      <c r="T17936" s="505"/>
      <c r="U17936" s="505"/>
      <c r="V17936" s="505"/>
      <c r="W17936" s="505"/>
    </row>
    <row r="17937" spans="19:23" ht="12">
      <c r="S17937" s="505"/>
      <c r="T17937" s="505"/>
      <c r="U17937" s="505"/>
      <c r="V17937" s="505"/>
      <c r="W17937" s="505"/>
    </row>
    <row r="17938" spans="19:23" ht="12">
      <c r="S17938" s="505"/>
      <c r="T17938" s="505"/>
      <c r="U17938" s="505"/>
      <c r="V17938" s="505"/>
      <c r="W17938" s="505"/>
    </row>
    <row r="17939" spans="19:23" ht="12">
      <c r="S17939" s="505"/>
      <c r="T17939" s="505"/>
      <c r="U17939" s="505"/>
      <c r="V17939" s="505"/>
      <c r="W17939" s="505"/>
    </row>
    <row r="17940" spans="19:23" ht="12">
      <c r="S17940" s="505"/>
      <c r="T17940" s="505"/>
      <c r="U17940" s="505"/>
      <c r="V17940" s="505"/>
      <c r="W17940" s="505"/>
    </row>
    <row r="17941" spans="19:23" ht="12">
      <c r="S17941" s="505"/>
      <c r="T17941" s="505"/>
      <c r="U17941" s="505"/>
      <c r="V17941" s="505"/>
      <c r="W17941" s="505"/>
    </row>
    <row r="17942" spans="19:23" ht="12">
      <c r="S17942" s="505"/>
      <c r="T17942" s="505"/>
      <c r="U17942" s="505"/>
      <c r="V17942" s="505"/>
      <c r="W17942" s="505"/>
    </row>
    <row r="17943" spans="19:23" ht="12">
      <c r="S17943" s="505"/>
      <c r="T17943" s="505"/>
      <c r="U17943" s="505"/>
      <c r="V17943" s="505"/>
      <c r="W17943" s="505"/>
    </row>
    <row r="17944" spans="19:23" ht="12">
      <c r="S17944" s="505"/>
      <c r="T17944" s="505"/>
      <c r="U17944" s="505"/>
      <c r="V17944" s="505"/>
      <c r="W17944" s="505"/>
    </row>
    <row r="17945" spans="19:23" ht="12">
      <c r="S17945" s="505"/>
      <c r="T17945" s="505"/>
      <c r="U17945" s="505"/>
      <c r="V17945" s="505"/>
      <c r="W17945" s="505"/>
    </row>
    <row r="17946" spans="19:23" ht="12">
      <c r="S17946" s="505"/>
      <c r="T17946" s="505"/>
      <c r="U17946" s="505"/>
      <c r="V17946" s="505"/>
      <c r="W17946" s="505"/>
    </row>
    <row r="17947" spans="19:23" ht="12">
      <c r="S17947" s="505"/>
      <c r="T17947" s="505"/>
      <c r="U17947" s="505"/>
      <c r="V17947" s="505"/>
      <c r="W17947" s="505"/>
    </row>
    <row r="17948" spans="19:23" ht="12">
      <c r="S17948" s="505"/>
      <c r="T17948" s="505"/>
      <c r="U17948" s="505"/>
      <c r="V17948" s="505"/>
      <c r="W17948" s="505"/>
    </row>
    <row r="17949" spans="19:23" ht="12">
      <c r="S17949" s="505"/>
      <c r="T17949" s="505"/>
      <c r="U17949" s="505"/>
      <c r="V17949" s="505"/>
      <c r="W17949" s="505"/>
    </row>
    <row r="17950" spans="19:23" ht="12">
      <c r="S17950" s="505"/>
      <c r="T17950" s="505"/>
      <c r="U17950" s="505"/>
      <c r="V17950" s="505"/>
      <c r="W17950" s="505"/>
    </row>
    <row r="17951" spans="19:23" ht="12">
      <c r="S17951" s="505"/>
      <c r="T17951" s="505"/>
      <c r="U17951" s="505"/>
      <c r="V17951" s="505"/>
      <c r="W17951" s="505"/>
    </row>
    <row r="17952" spans="19:23" ht="12">
      <c r="S17952" s="505"/>
      <c r="T17952" s="505"/>
      <c r="U17952" s="505"/>
      <c r="V17952" s="505"/>
      <c r="W17952" s="505"/>
    </row>
    <row r="17953" spans="19:23" ht="12">
      <c r="S17953" s="505"/>
      <c r="T17953" s="505"/>
      <c r="U17953" s="505"/>
      <c r="V17953" s="505"/>
      <c r="W17953" s="505"/>
    </row>
    <row r="17954" spans="19:23" ht="12">
      <c r="S17954" s="505"/>
      <c r="T17954" s="505"/>
      <c r="U17954" s="505"/>
      <c r="V17954" s="505"/>
      <c r="W17954" s="505"/>
    </row>
    <row r="17955" spans="19:23" ht="12">
      <c r="S17955" s="505"/>
      <c r="T17955" s="505"/>
      <c r="U17955" s="505"/>
      <c r="V17955" s="505"/>
      <c r="W17955" s="505"/>
    </row>
    <row r="17956" spans="19:23" ht="12">
      <c r="S17956" s="505"/>
      <c r="T17956" s="505"/>
      <c r="U17956" s="505"/>
      <c r="V17956" s="505"/>
      <c r="W17956" s="505"/>
    </row>
    <row r="17957" spans="19:23" ht="12">
      <c r="S17957" s="505"/>
      <c r="T17957" s="505"/>
      <c r="U17957" s="505"/>
      <c r="V17957" s="505"/>
      <c r="W17957" s="505"/>
    </row>
    <row r="17958" spans="19:23" ht="12">
      <c r="S17958" s="505"/>
      <c r="T17958" s="505"/>
      <c r="U17958" s="505"/>
      <c r="V17958" s="505"/>
      <c r="W17958" s="505"/>
    </row>
    <row r="17959" spans="19:23" ht="12">
      <c r="S17959" s="505"/>
      <c r="T17959" s="505"/>
      <c r="U17959" s="505"/>
      <c r="V17959" s="505"/>
      <c r="W17959" s="505"/>
    </row>
    <row r="17960" spans="19:23" ht="12">
      <c r="S17960" s="505"/>
      <c r="T17960" s="505"/>
      <c r="U17960" s="505"/>
      <c r="V17960" s="505"/>
      <c r="W17960" s="505"/>
    </row>
    <row r="17961" spans="19:23" ht="12">
      <c r="S17961" s="505"/>
      <c r="T17961" s="505"/>
      <c r="U17961" s="505"/>
      <c r="V17961" s="505"/>
      <c r="W17961" s="505"/>
    </row>
    <row r="17962" spans="19:23" ht="12">
      <c r="S17962" s="505"/>
      <c r="T17962" s="505"/>
      <c r="U17962" s="505"/>
      <c r="V17962" s="505"/>
      <c r="W17962" s="505"/>
    </row>
    <row r="17963" spans="19:23" ht="12">
      <c r="S17963" s="505"/>
      <c r="T17963" s="505"/>
      <c r="U17963" s="505"/>
      <c r="V17963" s="505"/>
      <c r="W17963" s="505"/>
    </row>
    <row r="17964" spans="19:23" ht="12">
      <c r="S17964" s="505"/>
      <c r="T17964" s="505"/>
      <c r="U17964" s="505"/>
      <c r="V17964" s="505"/>
      <c r="W17964" s="505"/>
    </row>
    <row r="17965" spans="19:23" ht="12">
      <c r="S17965" s="505"/>
      <c r="T17965" s="505"/>
      <c r="U17965" s="505"/>
      <c r="V17965" s="505"/>
      <c r="W17965" s="505"/>
    </row>
    <row r="17966" spans="19:23" ht="12">
      <c r="S17966" s="505"/>
      <c r="T17966" s="505"/>
      <c r="U17966" s="505"/>
      <c r="V17966" s="505"/>
      <c r="W17966" s="505"/>
    </row>
    <row r="17967" spans="19:23" ht="12">
      <c r="S17967" s="505"/>
      <c r="T17967" s="505"/>
      <c r="U17967" s="505"/>
      <c r="V17967" s="505"/>
      <c r="W17967" s="505"/>
    </row>
    <row r="17968" spans="19:23" ht="12">
      <c r="S17968" s="505"/>
      <c r="T17968" s="505"/>
      <c r="U17968" s="505"/>
      <c r="V17968" s="505"/>
      <c r="W17968" s="505"/>
    </row>
    <row r="17969" spans="19:23" ht="12">
      <c r="S17969" s="505"/>
      <c r="T17969" s="505"/>
      <c r="U17969" s="505"/>
      <c r="V17969" s="505"/>
      <c r="W17969" s="505"/>
    </row>
    <row r="17970" spans="19:23" ht="12">
      <c r="S17970" s="505"/>
      <c r="T17970" s="505"/>
      <c r="U17970" s="505"/>
      <c r="V17970" s="505"/>
      <c r="W17970" s="505"/>
    </row>
    <row r="17971" spans="19:23" ht="12">
      <c r="S17971" s="505"/>
      <c r="T17971" s="505"/>
      <c r="U17971" s="505"/>
      <c r="V17971" s="505"/>
      <c r="W17971" s="505"/>
    </row>
    <row r="17972" spans="19:23" ht="12">
      <c r="S17972" s="505"/>
      <c r="T17972" s="505"/>
      <c r="U17972" s="505"/>
      <c r="V17972" s="505"/>
      <c r="W17972" s="505"/>
    </row>
    <row r="17973" spans="19:23" ht="12">
      <c r="S17973" s="505"/>
      <c r="T17973" s="505"/>
      <c r="U17973" s="505"/>
      <c r="V17973" s="505"/>
      <c r="W17973" s="505"/>
    </row>
    <row r="17974" spans="19:23" ht="12">
      <c r="S17974" s="505"/>
      <c r="T17974" s="505"/>
      <c r="U17974" s="505"/>
      <c r="V17974" s="505"/>
      <c r="W17974" s="505"/>
    </row>
    <row r="17975" spans="19:23" ht="12">
      <c r="S17975" s="505"/>
      <c r="T17975" s="505"/>
      <c r="U17975" s="505"/>
      <c r="V17975" s="505"/>
      <c r="W17975" s="505"/>
    </row>
    <row r="17976" spans="19:23" ht="12">
      <c r="S17976" s="505"/>
      <c r="T17976" s="505"/>
      <c r="U17976" s="505"/>
      <c r="V17976" s="505"/>
      <c r="W17976" s="505"/>
    </row>
    <row r="17977" spans="19:23" ht="12">
      <c r="S17977" s="505"/>
      <c r="T17977" s="505"/>
      <c r="U17977" s="505"/>
      <c r="V17977" s="505"/>
      <c r="W17977" s="505"/>
    </row>
    <row r="17978" spans="19:23" ht="12">
      <c r="S17978" s="505"/>
      <c r="T17978" s="505"/>
      <c r="U17978" s="505"/>
      <c r="V17978" s="505"/>
      <c r="W17978" s="505"/>
    </row>
    <row r="17979" spans="19:23" ht="12">
      <c r="S17979" s="505"/>
      <c r="T17979" s="505"/>
      <c r="U17979" s="505"/>
      <c r="V17979" s="505"/>
      <c r="W17979" s="505"/>
    </row>
    <row r="17980" spans="19:23" ht="12">
      <c r="S17980" s="505"/>
      <c r="T17980" s="505"/>
      <c r="U17980" s="505"/>
      <c r="V17980" s="505"/>
      <c r="W17980" s="505"/>
    </row>
    <row r="17981" spans="19:23" ht="12">
      <c r="S17981" s="505"/>
      <c r="T17981" s="505"/>
      <c r="U17981" s="505"/>
      <c r="V17981" s="505"/>
      <c r="W17981" s="505"/>
    </row>
    <row r="17982" spans="19:23" ht="12">
      <c r="S17982" s="505"/>
      <c r="T17982" s="505"/>
      <c r="U17982" s="505"/>
      <c r="V17982" s="505"/>
      <c r="W17982" s="505"/>
    </row>
    <row r="17983" spans="19:23" ht="12">
      <c r="S17983" s="505"/>
      <c r="T17983" s="505"/>
      <c r="U17983" s="505"/>
      <c r="V17983" s="505"/>
      <c r="W17983" s="505"/>
    </row>
    <row r="17984" spans="19:23" ht="12">
      <c r="S17984" s="505"/>
      <c r="T17984" s="505"/>
      <c r="U17984" s="505"/>
      <c r="V17984" s="505"/>
      <c r="W17984" s="505"/>
    </row>
    <row r="17985" spans="19:23" ht="12">
      <c r="S17985" s="505"/>
      <c r="T17985" s="505"/>
      <c r="U17985" s="505"/>
      <c r="V17985" s="505"/>
      <c r="W17985" s="505"/>
    </row>
    <row r="17986" spans="19:23" ht="12">
      <c r="S17986" s="505"/>
      <c r="T17986" s="505"/>
      <c r="U17986" s="505"/>
      <c r="V17986" s="505"/>
      <c r="W17986" s="505"/>
    </row>
    <row r="17987" spans="19:23" ht="12">
      <c r="S17987" s="505"/>
      <c r="T17987" s="505"/>
      <c r="U17987" s="505"/>
      <c r="V17987" s="505"/>
      <c r="W17987" s="505"/>
    </row>
    <row r="17988" spans="19:23" ht="12">
      <c r="S17988" s="505"/>
      <c r="T17988" s="505"/>
      <c r="U17988" s="505"/>
      <c r="V17988" s="505"/>
      <c r="W17988" s="505"/>
    </row>
    <row r="17989" spans="19:23" ht="12">
      <c r="S17989" s="505"/>
      <c r="T17989" s="505"/>
      <c r="U17989" s="505"/>
      <c r="V17989" s="505"/>
      <c r="W17989" s="505"/>
    </row>
    <row r="17990" spans="19:23" ht="12">
      <c r="S17990" s="505"/>
      <c r="T17990" s="505"/>
      <c r="U17990" s="505"/>
      <c r="V17990" s="505"/>
      <c r="W17990" s="505"/>
    </row>
    <row r="17991" spans="19:23" ht="12">
      <c r="S17991" s="505"/>
      <c r="T17991" s="505"/>
      <c r="U17991" s="505"/>
      <c r="V17991" s="505"/>
      <c r="W17991" s="505"/>
    </row>
    <row r="17992" spans="19:23" ht="12">
      <c r="S17992" s="505"/>
      <c r="T17992" s="505"/>
      <c r="U17992" s="505"/>
      <c r="V17992" s="505"/>
      <c r="W17992" s="505"/>
    </row>
    <row r="17993" spans="19:23" ht="12">
      <c r="S17993" s="505"/>
      <c r="T17993" s="505"/>
      <c r="U17993" s="505"/>
      <c r="V17993" s="505"/>
      <c r="W17993" s="505"/>
    </row>
    <row r="17994" spans="19:23" ht="12">
      <c r="S17994" s="505"/>
      <c r="T17994" s="505"/>
      <c r="U17994" s="505"/>
      <c r="V17994" s="505"/>
      <c r="W17994" s="505"/>
    </row>
    <row r="17995" spans="19:23" ht="12">
      <c r="S17995" s="505"/>
      <c r="T17995" s="505"/>
      <c r="U17995" s="505"/>
      <c r="V17995" s="505"/>
      <c r="W17995" s="505"/>
    </row>
    <row r="17996" spans="19:23" ht="12">
      <c r="S17996" s="505"/>
      <c r="T17996" s="505"/>
      <c r="U17996" s="505"/>
      <c r="V17996" s="505"/>
      <c r="W17996" s="505"/>
    </row>
    <row r="17997" spans="19:23" ht="12">
      <c r="S17997" s="505"/>
      <c r="T17997" s="505"/>
      <c r="U17997" s="505"/>
      <c r="V17997" s="505"/>
      <c r="W17997" s="505"/>
    </row>
    <row r="17998" spans="19:23" ht="12">
      <c r="S17998" s="505"/>
      <c r="T17998" s="505"/>
      <c r="U17998" s="505"/>
      <c r="V17998" s="505"/>
      <c r="W17998" s="505"/>
    </row>
    <row r="17999" spans="19:23" ht="12">
      <c r="S17999" s="505"/>
      <c r="T17999" s="505"/>
      <c r="U17999" s="505"/>
      <c r="V17999" s="505"/>
      <c r="W17999" s="505"/>
    </row>
    <row r="18000" spans="19:23" ht="12">
      <c r="S18000" s="505"/>
      <c r="T18000" s="505"/>
      <c r="U18000" s="505"/>
      <c r="V18000" s="505"/>
      <c r="W18000" s="505"/>
    </row>
    <row r="18001" spans="19:23" ht="12">
      <c r="S18001" s="505"/>
      <c r="T18001" s="505"/>
      <c r="U18001" s="505"/>
      <c r="V18001" s="505"/>
      <c r="W18001" s="505"/>
    </row>
    <row r="18002" spans="19:23" ht="12">
      <c r="S18002" s="505"/>
      <c r="T18002" s="505"/>
      <c r="U18002" s="505"/>
      <c r="V18002" s="505"/>
      <c r="W18002" s="505"/>
    </row>
    <row r="18003" spans="19:23" ht="12">
      <c r="S18003" s="505"/>
      <c r="T18003" s="505"/>
      <c r="U18003" s="505"/>
      <c r="V18003" s="505"/>
      <c r="W18003" s="505"/>
    </row>
    <row r="18004" spans="19:23" ht="12">
      <c r="S18004" s="505"/>
      <c r="T18004" s="505"/>
      <c r="U18004" s="505"/>
      <c r="V18004" s="505"/>
      <c r="W18004" s="505"/>
    </row>
    <row r="18005" spans="19:23" ht="12">
      <c r="S18005" s="505"/>
      <c r="T18005" s="505"/>
      <c r="U18005" s="505"/>
      <c r="V18005" s="505"/>
      <c r="W18005" s="505"/>
    </row>
    <row r="18006" spans="19:23" ht="12">
      <c r="S18006" s="505"/>
      <c r="T18006" s="505"/>
      <c r="U18006" s="505"/>
      <c r="V18006" s="505"/>
      <c r="W18006" s="505"/>
    </row>
    <row r="18007" spans="19:23" ht="12">
      <c r="S18007" s="505"/>
      <c r="T18007" s="505"/>
      <c r="U18007" s="505"/>
      <c r="V18007" s="505"/>
      <c r="W18007" s="505"/>
    </row>
    <row r="18008" spans="19:23" ht="12">
      <c r="S18008" s="505"/>
      <c r="T18008" s="505"/>
      <c r="U18008" s="505"/>
      <c r="V18008" s="505"/>
      <c r="W18008" s="505"/>
    </row>
    <row r="18009" spans="19:23" ht="12">
      <c r="S18009" s="505"/>
      <c r="T18009" s="505"/>
      <c r="U18009" s="505"/>
      <c r="V18009" s="505"/>
      <c r="W18009" s="505"/>
    </row>
    <row r="18010" spans="19:23" ht="12">
      <c r="S18010" s="505"/>
      <c r="T18010" s="505"/>
      <c r="U18010" s="505"/>
      <c r="V18010" s="505"/>
      <c r="W18010" s="505"/>
    </row>
    <row r="18011" spans="19:23" ht="12">
      <c r="S18011" s="505"/>
      <c r="T18011" s="505"/>
      <c r="U18011" s="505"/>
      <c r="V18011" s="505"/>
      <c r="W18011" s="505"/>
    </row>
    <row r="18012" spans="19:23" ht="12">
      <c r="S18012" s="505"/>
      <c r="T18012" s="505"/>
      <c r="U18012" s="505"/>
      <c r="V18012" s="505"/>
      <c r="W18012" s="505"/>
    </row>
    <row r="18013" spans="19:23" ht="12">
      <c r="S18013" s="505"/>
      <c r="T18013" s="505"/>
      <c r="U18013" s="505"/>
      <c r="V18013" s="505"/>
      <c r="W18013" s="505"/>
    </row>
    <row r="18014" spans="19:23" ht="12">
      <c r="S18014" s="505"/>
      <c r="T18014" s="505"/>
      <c r="U18014" s="505"/>
      <c r="V18014" s="505"/>
      <c r="W18014" s="505"/>
    </row>
    <row r="18015" spans="19:23" ht="12">
      <c r="S18015" s="505"/>
      <c r="T18015" s="505"/>
      <c r="U18015" s="505"/>
      <c r="V18015" s="505"/>
      <c r="W18015" s="505"/>
    </row>
    <row r="18016" spans="19:23" ht="12">
      <c r="S18016" s="505"/>
      <c r="T18016" s="505"/>
      <c r="U18016" s="505"/>
      <c r="V18016" s="505"/>
      <c r="W18016" s="505"/>
    </row>
    <row r="18017" spans="19:23" ht="12">
      <c r="S18017" s="505"/>
      <c r="T18017" s="505"/>
      <c r="U18017" s="505"/>
      <c r="V18017" s="505"/>
      <c r="W18017" s="505"/>
    </row>
    <row r="18018" spans="19:23" ht="12">
      <c r="S18018" s="505"/>
      <c r="T18018" s="505"/>
      <c r="U18018" s="505"/>
      <c r="V18018" s="505"/>
      <c r="W18018" s="505"/>
    </row>
    <row r="18019" spans="19:23" ht="12">
      <c r="S18019" s="505"/>
      <c r="T18019" s="505"/>
      <c r="U18019" s="505"/>
      <c r="V18019" s="505"/>
      <c r="W18019" s="505"/>
    </row>
    <row r="18020" spans="19:23" ht="12">
      <c r="S18020" s="505"/>
      <c r="T18020" s="505"/>
      <c r="U18020" s="505"/>
      <c r="V18020" s="505"/>
      <c r="W18020" s="505"/>
    </row>
    <row r="18021" spans="19:23" ht="12">
      <c r="S18021" s="505"/>
      <c r="T18021" s="505"/>
      <c r="U18021" s="505"/>
      <c r="V18021" s="505"/>
      <c r="W18021" s="505"/>
    </row>
    <row r="18022" spans="19:23" ht="12">
      <c r="S18022" s="505"/>
      <c r="T18022" s="505"/>
      <c r="U18022" s="505"/>
      <c r="V18022" s="505"/>
      <c r="W18022" s="505"/>
    </row>
    <row r="18023" spans="19:23" ht="12">
      <c r="S18023" s="505"/>
      <c r="T18023" s="505"/>
      <c r="U18023" s="505"/>
      <c r="V18023" s="505"/>
      <c r="W18023" s="505"/>
    </row>
    <row r="18024" spans="19:23" ht="12">
      <c r="S18024" s="505"/>
      <c r="T18024" s="505"/>
      <c r="U18024" s="505"/>
      <c r="V18024" s="505"/>
      <c r="W18024" s="505"/>
    </row>
    <row r="18025" spans="19:23" ht="12">
      <c r="S18025" s="505"/>
      <c r="T18025" s="505"/>
      <c r="U18025" s="505"/>
      <c r="V18025" s="505"/>
      <c r="W18025" s="505"/>
    </row>
    <row r="18026" spans="19:23" ht="12">
      <c r="S18026" s="505"/>
      <c r="T18026" s="505"/>
      <c r="U18026" s="505"/>
      <c r="V18026" s="505"/>
      <c r="W18026" s="505"/>
    </row>
    <row r="18027" spans="19:23" ht="12">
      <c r="S18027" s="505"/>
      <c r="T18027" s="505"/>
      <c r="U18027" s="505"/>
      <c r="V18027" s="505"/>
      <c r="W18027" s="505"/>
    </row>
    <row r="18028" spans="19:23" ht="12">
      <c r="S18028" s="505"/>
      <c r="T18028" s="505"/>
      <c r="U18028" s="505"/>
      <c r="V18028" s="505"/>
      <c r="W18028" s="505"/>
    </row>
    <row r="18029" spans="19:23" ht="12">
      <c r="S18029" s="505"/>
      <c r="T18029" s="505"/>
      <c r="U18029" s="505"/>
      <c r="V18029" s="505"/>
      <c r="W18029" s="505"/>
    </row>
    <row r="18030" spans="19:23" ht="12">
      <c r="S18030" s="505"/>
      <c r="T18030" s="505"/>
      <c r="U18030" s="505"/>
      <c r="V18030" s="505"/>
      <c r="W18030" s="505"/>
    </row>
    <row r="18031" spans="19:23" ht="12">
      <c r="S18031" s="505"/>
      <c r="T18031" s="505"/>
      <c r="U18031" s="505"/>
      <c r="V18031" s="505"/>
      <c r="W18031" s="505"/>
    </row>
    <row r="18032" spans="19:23" ht="12">
      <c r="S18032" s="505"/>
      <c r="T18032" s="505"/>
      <c r="U18032" s="505"/>
      <c r="V18032" s="505"/>
      <c r="W18032" s="505"/>
    </row>
    <row r="18033" spans="19:23" ht="12">
      <c r="S18033" s="505"/>
      <c r="T18033" s="505"/>
      <c r="U18033" s="505"/>
      <c r="V18033" s="505"/>
      <c r="W18033" s="505"/>
    </row>
    <row r="18034" spans="19:23" ht="12">
      <c r="S18034" s="505"/>
      <c r="T18034" s="505"/>
      <c r="U18034" s="505"/>
      <c r="V18034" s="505"/>
      <c r="W18034" s="505"/>
    </row>
    <row r="18035" spans="19:23" ht="12">
      <c r="S18035" s="505"/>
      <c r="T18035" s="505"/>
      <c r="U18035" s="505"/>
      <c r="V18035" s="505"/>
      <c r="W18035" s="505"/>
    </row>
    <row r="18036" spans="19:23" ht="12">
      <c r="S18036" s="505"/>
      <c r="T18036" s="505"/>
      <c r="U18036" s="505"/>
      <c r="V18036" s="505"/>
      <c r="W18036" s="505"/>
    </row>
    <row r="18037" spans="19:23" ht="12">
      <c r="S18037" s="505"/>
      <c r="T18037" s="505"/>
      <c r="U18037" s="505"/>
      <c r="V18037" s="505"/>
      <c r="W18037" s="505"/>
    </row>
    <row r="18038" spans="19:23" ht="12">
      <c r="S18038" s="505"/>
      <c r="T18038" s="505"/>
      <c r="U18038" s="505"/>
      <c r="V18038" s="505"/>
      <c r="W18038" s="505"/>
    </row>
    <row r="18039" spans="19:23" ht="12">
      <c r="S18039" s="505"/>
      <c r="T18039" s="505"/>
      <c r="U18039" s="505"/>
      <c r="V18039" s="505"/>
      <c r="W18039" s="505"/>
    </row>
    <row r="18040" spans="19:23" ht="12">
      <c r="S18040" s="505"/>
      <c r="T18040" s="505"/>
      <c r="U18040" s="505"/>
      <c r="V18040" s="505"/>
      <c r="W18040" s="505"/>
    </row>
    <row r="18041" spans="19:23" ht="12">
      <c r="S18041" s="505"/>
      <c r="T18041" s="505"/>
      <c r="U18041" s="505"/>
      <c r="V18041" s="505"/>
      <c r="W18041" s="505"/>
    </row>
    <row r="18042" spans="19:23" ht="12">
      <c r="S18042" s="505"/>
      <c r="T18042" s="505"/>
      <c r="U18042" s="505"/>
      <c r="V18042" s="505"/>
      <c r="W18042" s="505"/>
    </row>
    <row r="18043" spans="19:23" ht="12">
      <c r="S18043" s="505"/>
      <c r="T18043" s="505"/>
      <c r="U18043" s="505"/>
      <c r="V18043" s="505"/>
      <c r="W18043" s="505"/>
    </row>
    <row r="18044" spans="19:23" ht="12">
      <c r="S18044" s="505"/>
      <c r="T18044" s="505"/>
      <c r="U18044" s="505"/>
      <c r="V18044" s="505"/>
      <c r="W18044" s="505"/>
    </row>
    <row r="18045" spans="19:23" ht="12">
      <c r="S18045" s="505"/>
      <c r="T18045" s="505"/>
      <c r="U18045" s="505"/>
      <c r="V18045" s="505"/>
      <c r="W18045" s="505"/>
    </row>
    <row r="18046" spans="19:23" ht="12">
      <c r="S18046" s="505"/>
      <c r="T18046" s="505"/>
      <c r="U18046" s="505"/>
      <c r="V18046" s="505"/>
      <c r="W18046" s="505"/>
    </row>
    <row r="18047" spans="19:23" ht="12">
      <c r="S18047" s="505"/>
      <c r="T18047" s="505"/>
      <c r="U18047" s="505"/>
      <c r="V18047" s="505"/>
      <c r="W18047" s="505"/>
    </row>
    <row r="18048" spans="19:23" ht="12">
      <c r="S18048" s="505"/>
      <c r="T18048" s="505"/>
      <c r="U18048" s="505"/>
      <c r="V18048" s="505"/>
      <c r="W18048" s="505"/>
    </row>
    <row r="18049" spans="19:23" ht="12">
      <c r="S18049" s="505"/>
      <c r="T18049" s="505"/>
      <c r="U18049" s="505"/>
      <c r="V18049" s="505"/>
      <c r="W18049" s="505"/>
    </row>
    <row r="18050" spans="19:23" ht="12">
      <c r="S18050" s="505"/>
      <c r="T18050" s="505"/>
      <c r="U18050" s="505"/>
      <c r="V18050" s="505"/>
      <c r="W18050" s="505"/>
    </row>
    <row r="18051" spans="19:23" ht="12">
      <c r="S18051" s="505"/>
      <c r="T18051" s="505"/>
      <c r="U18051" s="505"/>
      <c r="V18051" s="505"/>
      <c r="W18051" s="505"/>
    </row>
    <row r="18052" spans="19:23" ht="12">
      <c r="S18052" s="505"/>
      <c r="T18052" s="505"/>
      <c r="U18052" s="505"/>
      <c r="V18052" s="505"/>
      <c r="W18052" s="505"/>
    </row>
    <row r="18053" spans="19:23" ht="12">
      <c r="S18053" s="505"/>
      <c r="T18053" s="505"/>
      <c r="U18053" s="505"/>
      <c r="V18053" s="505"/>
      <c r="W18053" s="505"/>
    </row>
    <row r="18054" spans="19:23" ht="12">
      <c r="S18054" s="505"/>
      <c r="T18054" s="505"/>
      <c r="U18054" s="505"/>
      <c r="V18054" s="505"/>
      <c r="W18054" s="505"/>
    </row>
    <row r="18055" spans="19:23" ht="12">
      <c r="S18055" s="505"/>
      <c r="T18055" s="505"/>
      <c r="U18055" s="505"/>
      <c r="V18055" s="505"/>
      <c r="W18055" s="505"/>
    </row>
    <row r="18056" spans="19:23" ht="12">
      <c r="S18056" s="505"/>
      <c r="T18056" s="505"/>
      <c r="U18056" s="505"/>
      <c r="V18056" s="505"/>
      <c r="W18056" s="505"/>
    </row>
    <row r="18057" spans="19:23" ht="12">
      <c r="S18057" s="505"/>
      <c r="T18057" s="505"/>
      <c r="U18057" s="505"/>
      <c r="V18057" s="505"/>
      <c r="W18057" s="505"/>
    </row>
    <row r="18058" spans="19:23" ht="12">
      <c r="S18058" s="505"/>
      <c r="T18058" s="505"/>
      <c r="U18058" s="505"/>
      <c r="V18058" s="505"/>
      <c r="W18058" s="505"/>
    </row>
    <row r="18059" spans="19:23" ht="12">
      <c r="S18059" s="505"/>
      <c r="T18059" s="505"/>
      <c r="U18059" s="505"/>
      <c r="V18059" s="505"/>
      <c r="W18059" s="505"/>
    </row>
    <row r="18060" spans="19:23" ht="12">
      <c r="S18060" s="505"/>
      <c r="T18060" s="505"/>
      <c r="U18060" s="505"/>
      <c r="V18060" s="505"/>
      <c r="W18060" s="505"/>
    </row>
    <row r="18061" spans="19:23" ht="12">
      <c r="S18061" s="505"/>
      <c r="T18061" s="505"/>
      <c r="U18061" s="505"/>
      <c r="V18061" s="505"/>
      <c r="W18061" s="505"/>
    </row>
    <row r="18062" spans="19:23" ht="12">
      <c r="S18062" s="505"/>
      <c r="T18062" s="505"/>
      <c r="U18062" s="505"/>
      <c r="V18062" s="505"/>
      <c r="W18062" s="505"/>
    </row>
    <row r="18063" spans="19:23" ht="12">
      <c r="S18063" s="505"/>
      <c r="T18063" s="505"/>
      <c r="U18063" s="505"/>
      <c r="V18063" s="505"/>
      <c r="W18063" s="505"/>
    </row>
    <row r="18064" spans="19:23" ht="12">
      <c r="S18064" s="505"/>
      <c r="T18064" s="505"/>
      <c r="U18064" s="505"/>
      <c r="V18064" s="505"/>
      <c r="W18064" s="505"/>
    </row>
    <row r="18065" spans="19:23" ht="12">
      <c r="S18065" s="505"/>
      <c r="T18065" s="505"/>
      <c r="U18065" s="505"/>
      <c r="V18065" s="505"/>
      <c r="W18065" s="505"/>
    </row>
    <row r="18066" spans="19:23" ht="12">
      <c r="S18066" s="505"/>
      <c r="T18066" s="505"/>
      <c r="U18066" s="505"/>
      <c r="V18066" s="505"/>
      <c r="W18066" s="505"/>
    </row>
    <row r="18067" spans="19:23" ht="12">
      <c r="S18067" s="505"/>
      <c r="T18067" s="505"/>
      <c r="U18067" s="505"/>
      <c r="V18067" s="505"/>
      <c r="W18067" s="505"/>
    </row>
    <row r="18068" spans="19:23" ht="12">
      <c r="S18068" s="505"/>
      <c r="T18068" s="505"/>
      <c r="U18068" s="505"/>
      <c r="V18068" s="505"/>
      <c r="W18068" s="505"/>
    </row>
    <row r="18069" spans="19:23" ht="12">
      <c r="S18069" s="505"/>
      <c r="T18069" s="505"/>
      <c r="U18069" s="505"/>
      <c r="V18069" s="505"/>
      <c r="W18069" s="505"/>
    </row>
    <row r="18070" spans="19:23" ht="12">
      <c r="S18070" s="505"/>
      <c r="T18070" s="505"/>
      <c r="U18070" s="505"/>
      <c r="V18070" s="505"/>
      <c r="W18070" s="505"/>
    </row>
    <row r="18071" spans="19:23" ht="12">
      <c r="S18071" s="505"/>
      <c r="T18071" s="505"/>
      <c r="U18071" s="505"/>
      <c r="V18071" s="505"/>
      <c r="W18071" s="505"/>
    </row>
    <row r="18072" spans="19:23" ht="12">
      <c r="S18072" s="505"/>
      <c r="T18072" s="505"/>
      <c r="U18072" s="505"/>
      <c r="V18072" s="505"/>
      <c r="W18072" s="505"/>
    </row>
    <row r="18073" spans="19:23" ht="12">
      <c r="S18073" s="505"/>
      <c r="T18073" s="505"/>
      <c r="U18073" s="505"/>
      <c r="V18073" s="505"/>
      <c r="W18073" s="505"/>
    </row>
    <row r="18074" spans="19:23" ht="12">
      <c r="S18074" s="505"/>
      <c r="T18074" s="505"/>
      <c r="U18074" s="505"/>
      <c r="V18074" s="505"/>
      <c r="W18074" s="505"/>
    </row>
    <row r="18075" spans="19:23" ht="12">
      <c r="S18075" s="505"/>
      <c r="T18075" s="505"/>
      <c r="U18075" s="505"/>
      <c r="V18075" s="505"/>
      <c r="W18075" s="505"/>
    </row>
    <row r="18076" spans="19:23" ht="12">
      <c r="S18076" s="505"/>
      <c r="T18076" s="505"/>
      <c r="U18076" s="505"/>
      <c r="V18076" s="505"/>
      <c r="W18076" s="505"/>
    </row>
    <row r="18077" spans="19:23" ht="12">
      <c r="S18077" s="505"/>
      <c r="T18077" s="505"/>
      <c r="U18077" s="505"/>
      <c r="V18077" s="505"/>
      <c r="W18077" s="505"/>
    </row>
    <row r="18078" spans="19:23" ht="12">
      <c r="S18078" s="505"/>
      <c r="T18078" s="505"/>
      <c r="U18078" s="505"/>
      <c r="V18078" s="505"/>
      <c r="W18078" s="505"/>
    </row>
    <row r="18079" spans="19:23" ht="12">
      <c r="S18079" s="505"/>
      <c r="T18079" s="505"/>
      <c r="U18079" s="505"/>
      <c r="V18079" s="505"/>
      <c r="W18079" s="505"/>
    </row>
    <row r="18080" spans="19:23" ht="12">
      <c r="S18080" s="505"/>
      <c r="T18080" s="505"/>
      <c r="U18080" s="505"/>
      <c r="V18080" s="505"/>
      <c r="W18080" s="505"/>
    </row>
    <row r="18081" spans="19:23" ht="12">
      <c r="S18081" s="505"/>
      <c r="T18081" s="505"/>
      <c r="U18081" s="505"/>
      <c r="V18081" s="505"/>
      <c r="W18081" s="505"/>
    </row>
    <row r="18082" spans="19:23" ht="12">
      <c r="S18082" s="505"/>
      <c r="T18082" s="505"/>
      <c r="U18082" s="505"/>
      <c r="V18082" s="505"/>
      <c r="W18082" s="505"/>
    </row>
    <row r="18083" spans="19:23" ht="12">
      <c r="S18083" s="505"/>
      <c r="T18083" s="505"/>
      <c r="U18083" s="505"/>
      <c r="V18083" s="505"/>
      <c r="W18083" s="505"/>
    </row>
    <row r="18084" spans="19:23" ht="12">
      <c r="S18084" s="505"/>
      <c r="T18084" s="505"/>
      <c r="U18084" s="505"/>
      <c r="V18084" s="505"/>
      <c r="W18084" s="505"/>
    </row>
    <row r="18085" spans="19:23" ht="12">
      <c r="S18085" s="505"/>
      <c r="T18085" s="505"/>
      <c r="U18085" s="505"/>
      <c r="V18085" s="505"/>
      <c r="W18085" s="505"/>
    </row>
    <row r="18086" spans="19:23" ht="12">
      <c r="S18086" s="505"/>
      <c r="T18086" s="505"/>
      <c r="U18086" s="505"/>
      <c r="V18086" s="505"/>
      <c r="W18086" s="505"/>
    </row>
    <row r="18087" spans="19:23" ht="12">
      <c r="S18087" s="505"/>
      <c r="T18087" s="505"/>
      <c r="U18087" s="505"/>
      <c r="V18087" s="505"/>
      <c r="W18087" s="505"/>
    </row>
    <row r="18088" spans="19:23" ht="12">
      <c r="S18088" s="505"/>
      <c r="T18088" s="505"/>
      <c r="U18088" s="505"/>
      <c r="V18088" s="505"/>
      <c r="W18088" s="505"/>
    </row>
    <row r="18089" spans="19:23" ht="12">
      <c r="S18089" s="505"/>
      <c r="T18089" s="505"/>
      <c r="U18089" s="505"/>
      <c r="V18089" s="505"/>
      <c r="W18089" s="505"/>
    </row>
    <row r="18090" spans="19:23" ht="12">
      <c r="S18090" s="505"/>
      <c r="T18090" s="505"/>
      <c r="U18090" s="505"/>
      <c r="V18090" s="505"/>
      <c r="W18090" s="505"/>
    </row>
    <row r="18091" spans="19:23" ht="12">
      <c r="S18091" s="505"/>
      <c r="T18091" s="505"/>
      <c r="U18091" s="505"/>
      <c r="V18091" s="505"/>
      <c r="W18091" s="505"/>
    </row>
    <row r="18092" spans="19:23" ht="12">
      <c r="S18092" s="505"/>
      <c r="T18092" s="505"/>
      <c r="U18092" s="505"/>
      <c r="V18092" s="505"/>
      <c r="W18092" s="505"/>
    </row>
    <row r="18093" spans="19:23" ht="12">
      <c r="S18093" s="505"/>
      <c r="T18093" s="505"/>
      <c r="U18093" s="505"/>
      <c r="V18093" s="505"/>
      <c r="W18093" s="505"/>
    </row>
    <row r="18094" spans="19:23" ht="12">
      <c r="S18094" s="505"/>
      <c r="T18094" s="505"/>
      <c r="U18094" s="505"/>
      <c r="V18094" s="505"/>
      <c r="W18094" s="505"/>
    </row>
    <row r="18095" spans="19:23" ht="12">
      <c r="S18095" s="505"/>
      <c r="T18095" s="505"/>
      <c r="U18095" s="505"/>
      <c r="V18095" s="505"/>
      <c r="W18095" s="505"/>
    </row>
    <row r="18096" spans="19:23" ht="12">
      <c r="S18096" s="505"/>
      <c r="T18096" s="505"/>
      <c r="U18096" s="505"/>
      <c r="V18096" s="505"/>
      <c r="W18096" s="505"/>
    </row>
    <row r="18097" spans="19:23" ht="12">
      <c r="S18097" s="505"/>
      <c r="T18097" s="505"/>
      <c r="U18097" s="505"/>
      <c r="V18097" s="505"/>
      <c r="W18097" s="505"/>
    </row>
    <row r="18098" spans="19:23" ht="12">
      <c r="S18098" s="505"/>
      <c r="T18098" s="505"/>
      <c r="U18098" s="505"/>
      <c r="V18098" s="505"/>
      <c r="W18098" s="505"/>
    </row>
    <row r="18099" spans="19:23" ht="12">
      <c r="S18099" s="505"/>
      <c r="T18099" s="505"/>
      <c r="U18099" s="505"/>
      <c r="V18099" s="505"/>
      <c r="W18099" s="505"/>
    </row>
    <row r="18100" spans="19:23" ht="12">
      <c r="S18100" s="505"/>
      <c r="T18100" s="505"/>
      <c r="U18100" s="505"/>
      <c r="V18100" s="505"/>
      <c r="W18100" s="505"/>
    </row>
    <row r="18101" spans="19:23" ht="12">
      <c r="S18101" s="505"/>
      <c r="T18101" s="505"/>
      <c r="U18101" s="505"/>
      <c r="V18101" s="505"/>
      <c r="W18101" s="505"/>
    </row>
    <row r="18102" spans="19:23" ht="12">
      <c r="S18102" s="505"/>
      <c r="T18102" s="505"/>
      <c r="U18102" s="505"/>
      <c r="V18102" s="505"/>
      <c r="W18102" s="505"/>
    </row>
    <row r="18103" spans="19:23" ht="12">
      <c r="S18103" s="505"/>
      <c r="T18103" s="505"/>
      <c r="U18103" s="505"/>
      <c r="V18103" s="505"/>
      <c r="W18103" s="505"/>
    </row>
    <row r="18104" spans="19:23" ht="12">
      <c r="S18104" s="505"/>
      <c r="T18104" s="505"/>
      <c r="U18104" s="505"/>
      <c r="V18104" s="505"/>
      <c r="W18104" s="505"/>
    </row>
    <row r="18105" spans="19:23" ht="12">
      <c r="S18105" s="505"/>
      <c r="T18105" s="505"/>
      <c r="U18105" s="505"/>
      <c r="V18105" s="505"/>
      <c r="W18105" s="505"/>
    </row>
    <row r="18106" spans="19:23" ht="12">
      <c r="S18106" s="505"/>
      <c r="T18106" s="505"/>
      <c r="U18106" s="505"/>
      <c r="V18106" s="505"/>
      <c r="W18106" s="505"/>
    </row>
    <row r="18107" spans="19:23" ht="12">
      <c r="S18107" s="505"/>
      <c r="T18107" s="505"/>
      <c r="U18107" s="505"/>
      <c r="V18107" s="505"/>
      <c r="W18107" s="505"/>
    </row>
    <row r="18108" spans="19:23" ht="12">
      <c r="S18108" s="505"/>
      <c r="T18108" s="505"/>
      <c r="U18108" s="505"/>
      <c r="V18108" s="505"/>
      <c r="W18108" s="505"/>
    </row>
    <row r="18109" spans="19:23" ht="12">
      <c r="S18109" s="505"/>
      <c r="T18109" s="505"/>
      <c r="U18109" s="505"/>
      <c r="V18109" s="505"/>
      <c r="W18109" s="505"/>
    </row>
    <row r="18110" spans="19:23" ht="12">
      <c r="S18110" s="505"/>
      <c r="T18110" s="505"/>
      <c r="U18110" s="505"/>
      <c r="V18110" s="505"/>
      <c r="W18110" s="505"/>
    </row>
    <row r="18111" spans="19:23" ht="12">
      <c r="S18111" s="505"/>
      <c r="T18111" s="505"/>
      <c r="U18111" s="505"/>
      <c r="V18111" s="505"/>
      <c r="W18111" s="505"/>
    </row>
    <row r="18112" spans="19:23" ht="12">
      <c r="S18112" s="505"/>
      <c r="T18112" s="505"/>
      <c r="U18112" s="505"/>
      <c r="V18112" s="505"/>
      <c r="W18112" s="505"/>
    </row>
    <row r="18113" spans="19:23" ht="12">
      <c r="S18113" s="505"/>
      <c r="T18113" s="505"/>
      <c r="U18113" s="505"/>
      <c r="V18113" s="505"/>
      <c r="W18113" s="505"/>
    </row>
    <row r="18114" spans="19:23" ht="12">
      <c r="S18114" s="505"/>
      <c r="T18114" s="505"/>
      <c r="U18114" s="505"/>
      <c r="V18114" s="505"/>
      <c r="W18114" s="505"/>
    </row>
    <row r="18115" spans="19:23" ht="12">
      <c r="S18115" s="505"/>
      <c r="T18115" s="505"/>
      <c r="U18115" s="505"/>
      <c r="V18115" s="505"/>
      <c r="W18115" s="505"/>
    </row>
    <row r="18116" spans="19:23" ht="12">
      <c r="S18116" s="505"/>
      <c r="T18116" s="505"/>
      <c r="U18116" s="505"/>
      <c r="V18116" s="505"/>
      <c r="W18116" s="505"/>
    </row>
    <row r="18117" spans="19:23" ht="12">
      <c r="S18117" s="505"/>
      <c r="T18117" s="505"/>
      <c r="U18117" s="505"/>
      <c r="V18117" s="505"/>
      <c r="W18117" s="505"/>
    </row>
    <row r="18118" spans="19:23" ht="12">
      <c r="S18118" s="505"/>
      <c r="T18118" s="505"/>
      <c r="U18118" s="505"/>
      <c r="V18118" s="505"/>
      <c r="W18118" s="505"/>
    </row>
    <row r="18119" spans="19:23" ht="12">
      <c r="S18119" s="505"/>
      <c r="T18119" s="505"/>
      <c r="U18119" s="505"/>
      <c r="V18119" s="505"/>
      <c r="W18119" s="505"/>
    </row>
    <row r="18120" spans="19:23" ht="12">
      <c r="S18120" s="505"/>
      <c r="T18120" s="505"/>
      <c r="U18120" s="505"/>
      <c r="V18120" s="505"/>
      <c r="W18120" s="505"/>
    </row>
    <row r="18121" spans="19:23" ht="12">
      <c r="S18121" s="505"/>
      <c r="T18121" s="505"/>
      <c r="U18121" s="505"/>
      <c r="V18121" s="505"/>
      <c r="W18121" s="505"/>
    </row>
    <row r="18122" spans="19:23" ht="12">
      <c r="S18122" s="505"/>
      <c r="T18122" s="505"/>
      <c r="U18122" s="505"/>
      <c r="V18122" s="505"/>
      <c r="W18122" s="505"/>
    </row>
    <row r="18123" spans="19:23" ht="12">
      <c r="S18123" s="505"/>
      <c r="T18123" s="505"/>
      <c r="U18123" s="505"/>
      <c r="V18123" s="505"/>
      <c r="W18123" s="505"/>
    </row>
    <row r="18124" spans="19:23" ht="12">
      <c r="S18124" s="505"/>
      <c r="T18124" s="505"/>
      <c r="U18124" s="505"/>
      <c r="V18124" s="505"/>
      <c r="W18124" s="505"/>
    </row>
    <row r="18125" spans="19:23" ht="12">
      <c r="S18125" s="505"/>
      <c r="T18125" s="505"/>
      <c r="U18125" s="505"/>
      <c r="V18125" s="505"/>
      <c r="W18125" s="505"/>
    </row>
    <row r="18126" spans="19:23" ht="12">
      <c r="S18126" s="505"/>
      <c r="T18126" s="505"/>
      <c r="U18126" s="505"/>
      <c r="V18126" s="505"/>
      <c r="W18126" s="505"/>
    </row>
    <row r="18127" spans="19:23" ht="12">
      <c r="S18127" s="505"/>
      <c r="T18127" s="505"/>
      <c r="U18127" s="505"/>
      <c r="V18127" s="505"/>
      <c r="W18127" s="505"/>
    </row>
    <row r="18128" spans="19:23" ht="12">
      <c r="S18128" s="505"/>
      <c r="T18128" s="505"/>
      <c r="U18128" s="505"/>
      <c r="V18128" s="505"/>
      <c r="W18128" s="505"/>
    </row>
    <row r="18129" spans="19:23" ht="12">
      <c r="S18129" s="505"/>
      <c r="T18129" s="505"/>
      <c r="U18129" s="505"/>
      <c r="V18129" s="505"/>
      <c r="W18129" s="505"/>
    </row>
    <row r="18130" spans="19:23" ht="12">
      <c r="S18130" s="505"/>
      <c r="T18130" s="505"/>
      <c r="U18130" s="505"/>
      <c r="V18130" s="505"/>
      <c r="W18130" s="505"/>
    </row>
    <row r="18131" spans="19:23" ht="12">
      <c r="S18131" s="505"/>
      <c r="T18131" s="505"/>
      <c r="U18131" s="505"/>
      <c r="V18131" s="505"/>
      <c r="W18131" s="505"/>
    </row>
    <row r="18132" spans="19:23" ht="12">
      <c r="S18132" s="505"/>
      <c r="T18132" s="505"/>
      <c r="U18132" s="505"/>
      <c r="V18132" s="505"/>
      <c r="W18132" s="505"/>
    </row>
    <row r="18133" spans="19:23" ht="12">
      <c r="S18133" s="505"/>
      <c r="T18133" s="505"/>
      <c r="U18133" s="505"/>
      <c r="V18133" s="505"/>
      <c r="W18133" s="505"/>
    </row>
    <row r="18134" spans="19:23" ht="12">
      <c r="S18134" s="505"/>
      <c r="T18134" s="505"/>
      <c r="U18134" s="505"/>
      <c r="V18134" s="505"/>
      <c r="W18134" s="505"/>
    </row>
    <row r="18135" spans="19:23" ht="12">
      <c r="S18135" s="505"/>
      <c r="T18135" s="505"/>
      <c r="U18135" s="505"/>
      <c r="V18135" s="505"/>
      <c r="W18135" s="505"/>
    </row>
    <row r="18136" spans="19:23" ht="12">
      <c r="S18136" s="505"/>
      <c r="T18136" s="505"/>
      <c r="U18136" s="505"/>
      <c r="V18136" s="505"/>
      <c r="W18136" s="505"/>
    </row>
    <row r="18137" spans="19:23" ht="12">
      <c r="S18137" s="505"/>
      <c r="T18137" s="505"/>
      <c r="U18137" s="505"/>
      <c r="V18137" s="505"/>
      <c r="W18137" s="505"/>
    </row>
    <row r="18138" spans="19:23" ht="12">
      <c r="S18138" s="505"/>
      <c r="T18138" s="505"/>
      <c r="U18138" s="505"/>
      <c r="V18138" s="505"/>
      <c r="W18138" s="505"/>
    </row>
    <row r="18139" spans="19:23" ht="12">
      <c r="S18139" s="505"/>
      <c r="T18139" s="505"/>
      <c r="U18139" s="505"/>
      <c r="V18139" s="505"/>
      <c r="W18139" s="505"/>
    </row>
    <row r="18140" spans="19:23" ht="12">
      <c r="S18140" s="505"/>
      <c r="T18140" s="505"/>
      <c r="U18140" s="505"/>
      <c r="V18140" s="505"/>
      <c r="W18140" s="505"/>
    </row>
    <row r="18141" spans="19:23" ht="12">
      <c r="S18141" s="505"/>
      <c r="T18141" s="505"/>
      <c r="U18141" s="505"/>
      <c r="V18141" s="505"/>
      <c r="W18141" s="505"/>
    </row>
    <row r="18142" spans="19:23" ht="12">
      <c r="S18142" s="505"/>
      <c r="T18142" s="505"/>
      <c r="U18142" s="505"/>
      <c r="V18142" s="505"/>
      <c r="W18142" s="505"/>
    </row>
    <row r="18143" spans="19:23" ht="12">
      <c r="S18143" s="505"/>
      <c r="T18143" s="505"/>
      <c r="U18143" s="505"/>
      <c r="V18143" s="505"/>
      <c r="W18143" s="505"/>
    </row>
    <row r="18144" spans="19:23" ht="12">
      <c r="S18144" s="505"/>
      <c r="T18144" s="505"/>
      <c r="U18144" s="505"/>
      <c r="V18144" s="505"/>
      <c r="W18144" s="505"/>
    </row>
    <row r="18145" spans="19:23" ht="12">
      <c r="S18145" s="505"/>
      <c r="T18145" s="505"/>
      <c r="U18145" s="505"/>
      <c r="V18145" s="505"/>
      <c r="W18145" s="505"/>
    </row>
    <row r="18146" spans="19:23" ht="12">
      <c r="S18146" s="505"/>
      <c r="T18146" s="505"/>
      <c r="U18146" s="505"/>
      <c r="V18146" s="505"/>
      <c r="W18146" s="505"/>
    </row>
    <row r="18147" spans="19:23" ht="12">
      <c r="S18147" s="505"/>
      <c r="T18147" s="505"/>
      <c r="U18147" s="505"/>
      <c r="V18147" s="505"/>
      <c r="W18147" s="505"/>
    </row>
    <row r="18148" spans="19:23" ht="12">
      <c r="S18148" s="505"/>
      <c r="T18148" s="505"/>
      <c r="U18148" s="505"/>
      <c r="V18148" s="505"/>
      <c r="W18148" s="505"/>
    </row>
    <row r="18149" spans="19:23" ht="12">
      <c r="S18149" s="505"/>
      <c r="T18149" s="505"/>
      <c r="U18149" s="505"/>
      <c r="V18149" s="505"/>
      <c r="W18149" s="505"/>
    </row>
    <row r="18150" spans="19:23" ht="12">
      <c r="S18150" s="505"/>
      <c r="T18150" s="505"/>
      <c r="U18150" s="505"/>
      <c r="V18150" s="505"/>
      <c r="W18150" s="505"/>
    </row>
    <row r="18151" spans="19:23" ht="12">
      <c r="S18151" s="505"/>
      <c r="T18151" s="505"/>
      <c r="U18151" s="505"/>
      <c r="V18151" s="505"/>
      <c r="W18151" s="505"/>
    </row>
    <row r="18152" spans="19:23" ht="12">
      <c r="S18152" s="505"/>
      <c r="T18152" s="505"/>
      <c r="U18152" s="505"/>
      <c r="V18152" s="505"/>
      <c r="W18152" s="505"/>
    </row>
    <row r="18153" spans="19:23" ht="12">
      <c r="S18153" s="505"/>
      <c r="T18153" s="505"/>
      <c r="U18153" s="505"/>
      <c r="V18153" s="505"/>
      <c r="W18153" s="505"/>
    </row>
    <row r="18154" spans="19:23" ht="12">
      <c r="S18154" s="505"/>
      <c r="T18154" s="505"/>
      <c r="U18154" s="505"/>
      <c r="V18154" s="505"/>
      <c r="W18154" s="505"/>
    </row>
    <row r="18155" spans="19:23" ht="12">
      <c r="S18155" s="505"/>
      <c r="T18155" s="505"/>
      <c r="U18155" s="505"/>
      <c r="V18155" s="505"/>
      <c r="W18155" s="505"/>
    </row>
    <row r="18156" spans="19:23" ht="12">
      <c r="S18156" s="505"/>
      <c r="T18156" s="505"/>
      <c r="U18156" s="505"/>
      <c r="V18156" s="505"/>
      <c r="W18156" s="505"/>
    </row>
    <row r="18157" spans="19:23" ht="12">
      <c r="S18157" s="505"/>
      <c r="T18157" s="505"/>
      <c r="U18157" s="505"/>
      <c r="V18157" s="505"/>
      <c r="W18157" s="505"/>
    </row>
    <row r="18158" spans="19:23" ht="12">
      <c r="S18158" s="505"/>
      <c r="T18158" s="505"/>
      <c r="U18158" s="505"/>
      <c r="V18158" s="505"/>
      <c r="W18158" s="505"/>
    </row>
    <row r="18159" spans="19:23" ht="12">
      <c r="S18159" s="505"/>
      <c r="T18159" s="505"/>
      <c r="U18159" s="505"/>
      <c r="V18159" s="505"/>
      <c r="W18159" s="505"/>
    </row>
    <row r="18160" spans="19:23" ht="12">
      <c r="S18160" s="505"/>
      <c r="T18160" s="505"/>
      <c r="U18160" s="505"/>
      <c r="V18160" s="505"/>
      <c r="W18160" s="505"/>
    </row>
    <row r="18161" spans="19:23" ht="12">
      <c r="S18161" s="505"/>
      <c r="T18161" s="505"/>
      <c r="U18161" s="505"/>
      <c r="V18161" s="505"/>
      <c r="W18161" s="505"/>
    </row>
    <row r="18162" spans="19:23" ht="12">
      <c r="S18162" s="505"/>
      <c r="T18162" s="505"/>
      <c r="U18162" s="505"/>
      <c r="V18162" s="505"/>
      <c r="W18162" s="505"/>
    </row>
    <row r="18163" spans="19:23" ht="12">
      <c r="S18163" s="505"/>
      <c r="T18163" s="505"/>
      <c r="U18163" s="505"/>
      <c r="V18163" s="505"/>
      <c r="W18163" s="505"/>
    </row>
    <row r="18164" spans="19:23" ht="12">
      <c r="S18164" s="505"/>
      <c r="T18164" s="505"/>
      <c r="U18164" s="505"/>
      <c r="V18164" s="505"/>
      <c r="W18164" s="505"/>
    </row>
    <row r="18165" spans="19:23" ht="12">
      <c r="S18165" s="505"/>
      <c r="T18165" s="505"/>
      <c r="U18165" s="505"/>
      <c r="V18165" s="505"/>
      <c r="W18165" s="505"/>
    </row>
    <row r="18166" spans="19:23" ht="12">
      <c r="S18166" s="505"/>
      <c r="T18166" s="505"/>
      <c r="U18166" s="505"/>
      <c r="V18166" s="505"/>
      <c r="W18166" s="505"/>
    </row>
    <row r="18167" spans="19:23" ht="12">
      <c r="S18167" s="505"/>
      <c r="T18167" s="505"/>
      <c r="U18167" s="505"/>
      <c r="V18167" s="505"/>
      <c r="W18167" s="505"/>
    </row>
    <row r="18168" spans="19:23" ht="12">
      <c r="S18168" s="505"/>
      <c r="T18168" s="505"/>
      <c r="U18168" s="505"/>
      <c r="V18168" s="505"/>
      <c r="W18168" s="505"/>
    </row>
    <row r="18169" spans="19:23" ht="12">
      <c r="S18169" s="505"/>
      <c r="T18169" s="505"/>
      <c r="U18169" s="505"/>
      <c r="V18169" s="505"/>
      <c r="W18169" s="505"/>
    </row>
    <row r="18170" spans="19:23" ht="12">
      <c r="S18170" s="505"/>
      <c r="T18170" s="505"/>
      <c r="U18170" s="505"/>
      <c r="V18170" s="505"/>
      <c r="W18170" s="505"/>
    </row>
    <row r="18171" spans="19:23" ht="12">
      <c r="S18171" s="505"/>
      <c r="T18171" s="505"/>
      <c r="U18171" s="505"/>
      <c r="V18171" s="505"/>
      <c r="W18171" s="505"/>
    </row>
    <row r="18172" spans="19:23" ht="12">
      <c r="S18172" s="505"/>
      <c r="T18172" s="505"/>
      <c r="U18172" s="505"/>
      <c r="V18172" s="505"/>
      <c r="W18172" s="505"/>
    </row>
    <row r="18173" spans="19:23" ht="12">
      <c r="S18173" s="505"/>
      <c r="T18173" s="505"/>
      <c r="U18173" s="505"/>
      <c r="V18173" s="505"/>
      <c r="W18173" s="505"/>
    </row>
    <row r="18174" spans="19:23" ht="12">
      <c r="S18174" s="505"/>
      <c r="T18174" s="505"/>
      <c r="U18174" s="505"/>
      <c r="V18174" s="505"/>
      <c r="W18174" s="505"/>
    </row>
    <row r="18175" spans="19:23" ht="12">
      <c r="S18175" s="505"/>
      <c r="T18175" s="505"/>
      <c r="U18175" s="505"/>
      <c r="V18175" s="505"/>
      <c r="W18175" s="505"/>
    </row>
    <row r="18176" spans="19:23" ht="12">
      <c r="S18176" s="505"/>
      <c r="T18176" s="505"/>
      <c r="U18176" s="505"/>
      <c r="V18176" s="505"/>
      <c r="W18176" s="505"/>
    </row>
    <row r="18177" spans="19:23" ht="12">
      <c r="S18177" s="505"/>
      <c r="T18177" s="505"/>
      <c r="U18177" s="505"/>
      <c r="V18177" s="505"/>
      <c r="W18177" s="505"/>
    </row>
    <row r="18178" spans="19:23" ht="12">
      <c r="S18178" s="505"/>
      <c r="T18178" s="505"/>
      <c r="U18178" s="505"/>
      <c r="V18178" s="505"/>
      <c r="W18178" s="505"/>
    </row>
    <row r="18179" spans="19:23" ht="12">
      <c r="S18179" s="505"/>
      <c r="T18179" s="505"/>
      <c r="U18179" s="505"/>
      <c r="V18179" s="505"/>
      <c r="W18179" s="505"/>
    </row>
    <row r="18180" spans="19:23" ht="12">
      <c r="S18180" s="505"/>
      <c r="T18180" s="505"/>
      <c r="U18180" s="505"/>
      <c r="V18180" s="505"/>
      <c r="W18180" s="505"/>
    </row>
    <row r="18181" spans="19:23" ht="12">
      <c r="S18181" s="505"/>
      <c r="T18181" s="505"/>
      <c r="U18181" s="505"/>
      <c r="V18181" s="505"/>
      <c r="W18181" s="505"/>
    </row>
    <row r="18182" spans="19:23" ht="12">
      <c r="S18182" s="505"/>
      <c r="T18182" s="505"/>
      <c r="U18182" s="505"/>
      <c r="V18182" s="505"/>
      <c r="W18182" s="505"/>
    </row>
    <row r="18183" spans="19:23" ht="12">
      <c r="S18183" s="505"/>
      <c r="T18183" s="505"/>
      <c r="U18183" s="505"/>
      <c r="V18183" s="505"/>
      <c r="W18183" s="505"/>
    </row>
    <row r="18184" spans="19:23" ht="12">
      <c r="S18184" s="505"/>
      <c r="T18184" s="505"/>
      <c r="U18184" s="505"/>
      <c r="V18184" s="505"/>
      <c r="W18184" s="505"/>
    </row>
    <row r="18185" spans="19:23" ht="12">
      <c r="S18185" s="505"/>
      <c r="T18185" s="505"/>
      <c r="U18185" s="505"/>
      <c r="V18185" s="505"/>
      <c r="W18185" s="505"/>
    </row>
    <row r="18186" spans="19:23" ht="12">
      <c r="S18186" s="505"/>
      <c r="T18186" s="505"/>
      <c r="U18186" s="505"/>
      <c r="V18186" s="505"/>
      <c r="W18186" s="505"/>
    </row>
    <row r="18187" spans="19:23" ht="12">
      <c r="S18187" s="505"/>
      <c r="T18187" s="505"/>
      <c r="U18187" s="505"/>
      <c r="V18187" s="505"/>
      <c r="W18187" s="505"/>
    </row>
    <row r="18188" spans="19:23" ht="12">
      <c r="S18188" s="505"/>
      <c r="T18188" s="505"/>
      <c r="U18188" s="505"/>
      <c r="V18188" s="505"/>
      <c r="W18188" s="505"/>
    </row>
    <row r="18189" spans="19:23" ht="12">
      <c r="S18189" s="505"/>
      <c r="T18189" s="505"/>
      <c r="U18189" s="505"/>
      <c r="V18189" s="505"/>
      <c r="W18189" s="505"/>
    </row>
    <row r="18190" spans="19:23" ht="12">
      <c r="S18190" s="505"/>
      <c r="T18190" s="505"/>
      <c r="U18190" s="505"/>
      <c r="V18190" s="505"/>
      <c r="W18190" s="505"/>
    </row>
    <row r="18191" spans="19:23" ht="12">
      <c r="S18191" s="505"/>
      <c r="T18191" s="505"/>
      <c r="U18191" s="505"/>
      <c r="V18191" s="505"/>
      <c r="W18191" s="505"/>
    </row>
    <row r="18192" spans="19:23" ht="12">
      <c r="S18192" s="505"/>
      <c r="T18192" s="505"/>
      <c r="U18192" s="505"/>
      <c r="V18192" s="505"/>
      <c r="W18192" s="505"/>
    </row>
    <row r="18193" spans="19:23" ht="12">
      <c r="S18193" s="505"/>
      <c r="T18193" s="505"/>
      <c r="U18193" s="505"/>
      <c r="V18193" s="505"/>
      <c r="W18193" s="505"/>
    </row>
    <row r="18194" spans="19:23" ht="12">
      <c r="S18194" s="505"/>
      <c r="T18194" s="505"/>
      <c r="U18194" s="505"/>
      <c r="V18194" s="505"/>
      <c r="W18194" s="505"/>
    </row>
    <row r="18195" spans="19:23" ht="12">
      <c r="S18195" s="505"/>
      <c r="T18195" s="505"/>
      <c r="U18195" s="505"/>
      <c r="V18195" s="505"/>
      <c r="W18195" s="505"/>
    </row>
    <row r="18196" spans="19:23" ht="12">
      <c r="S18196" s="505"/>
      <c r="T18196" s="505"/>
      <c r="U18196" s="505"/>
      <c r="V18196" s="505"/>
      <c r="W18196" s="505"/>
    </row>
    <row r="18197" spans="19:23" ht="12">
      <c r="S18197" s="505"/>
      <c r="T18197" s="505"/>
      <c r="U18197" s="505"/>
      <c r="V18197" s="505"/>
      <c r="W18197" s="505"/>
    </row>
    <row r="18198" spans="19:23" ht="12">
      <c r="S18198" s="505"/>
      <c r="T18198" s="505"/>
      <c r="U18198" s="505"/>
      <c r="V18198" s="505"/>
      <c r="W18198" s="505"/>
    </row>
    <row r="18199" spans="19:23" ht="12">
      <c r="S18199" s="505"/>
      <c r="T18199" s="505"/>
      <c r="U18199" s="505"/>
      <c r="V18199" s="505"/>
      <c r="W18199" s="505"/>
    </row>
    <row r="18200" spans="19:23" ht="12">
      <c r="S18200" s="505"/>
      <c r="T18200" s="505"/>
      <c r="U18200" s="505"/>
      <c r="V18200" s="505"/>
      <c r="W18200" s="505"/>
    </row>
    <row r="18201" spans="19:23" ht="12">
      <c r="S18201" s="505"/>
      <c r="T18201" s="505"/>
      <c r="U18201" s="505"/>
      <c r="V18201" s="505"/>
      <c r="W18201" s="505"/>
    </row>
    <row r="18202" spans="19:23" ht="12">
      <c r="S18202" s="505"/>
      <c r="T18202" s="505"/>
      <c r="U18202" s="505"/>
      <c r="V18202" s="505"/>
      <c r="W18202" s="505"/>
    </row>
    <row r="18203" spans="19:23" ht="12">
      <c r="S18203" s="505"/>
      <c r="T18203" s="505"/>
      <c r="U18203" s="505"/>
      <c r="V18203" s="505"/>
      <c r="W18203" s="505"/>
    </row>
    <row r="18204" spans="19:23" ht="12">
      <c r="S18204" s="505"/>
      <c r="T18204" s="505"/>
      <c r="U18204" s="505"/>
      <c r="V18204" s="505"/>
      <c r="W18204" s="505"/>
    </row>
    <row r="18205" spans="19:23" ht="12">
      <c r="S18205" s="505"/>
      <c r="T18205" s="505"/>
      <c r="U18205" s="505"/>
      <c r="V18205" s="505"/>
      <c r="W18205" s="505"/>
    </row>
    <row r="18206" spans="19:23" ht="12">
      <c r="S18206" s="505"/>
      <c r="T18206" s="505"/>
      <c r="U18206" s="505"/>
      <c r="V18206" s="505"/>
      <c r="W18206" s="505"/>
    </row>
    <row r="18207" spans="19:23" ht="12">
      <c r="S18207" s="505"/>
      <c r="T18207" s="505"/>
      <c r="U18207" s="505"/>
      <c r="V18207" s="505"/>
      <c r="W18207" s="505"/>
    </row>
    <row r="18208" spans="19:23" ht="12">
      <c r="S18208" s="505"/>
      <c r="T18208" s="505"/>
      <c r="U18208" s="505"/>
      <c r="V18208" s="505"/>
      <c r="W18208" s="505"/>
    </row>
    <row r="18209" spans="19:23" ht="12">
      <c r="S18209" s="505"/>
      <c r="T18209" s="505"/>
      <c r="U18209" s="505"/>
      <c r="V18209" s="505"/>
      <c r="W18209" s="505"/>
    </row>
    <row r="18210" spans="19:23" ht="12">
      <c r="S18210" s="505"/>
      <c r="T18210" s="505"/>
      <c r="U18210" s="505"/>
      <c r="V18210" s="505"/>
      <c r="W18210" s="505"/>
    </row>
    <row r="18211" spans="19:23" ht="12">
      <c r="S18211" s="505"/>
      <c r="T18211" s="505"/>
      <c r="U18211" s="505"/>
      <c r="V18211" s="505"/>
      <c r="W18211" s="505"/>
    </row>
    <row r="18212" spans="19:23" ht="12">
      <c r="S18212" s="505"/>
      <c r="T18212" s="505"/>
      <c r="U18212" s="505"/>
      <c r="V18212" s="505"/>
      <c r="W18212" s="505"/>
    </row>
    <row r="18213" spans="19:23" ht="12">
      <c r="S18213" s="505"/>
      <c r="T18213" s="505"/>
      <c r="U18213" s="505"/>
      <c r="V18213" s="505"/>
      <c r="W18213" s="505"/>
    </row>
    <row r="18214" spans="19:23" ht="12">
      <c r="S18214" s="505"/>
      <c r="T18214" s="505"/>
      <c r="U18214" s="505"/>
      <c r="V18214" s="505"/>
      <c r="W18214" s="505"/>
    </row>
    <row r="18215" spans="19:23" ht="12">
      <c r="S18215" s="505"/>
      <c r="T18215" s="505"/>
      <c r="U18215" s="505"/>
      <c r="V18215" s="505"/>
      <c r="W18215" s="505"/>
    </row>
    <row r="18216" spans="19:23" ht="12">
      <c r="S18216" s="505"/>
      <c r="T18216" s="505"/>
      <c r="U18216" s="505"/>
      <c r="V18216" s="505"/>
      <c r="W18216" s="505"/>
    </row>
    <row r="18217" spans="19:23" ht="12">
      <c r="S18217" s="505"/>
      <c r="T18217" s="505"/>
      <c r="U18217" s="505"/>
      <c r="V18217" s="505"/>
      <c r="W18217" s="505"/>
    </row>
    <row r="18218" spans="19:23" ht="12">
      <c r="S18218" s="505"/>
      <c r="T18218" s="505"/>
      <c r="U18218" s="505"/>
      <c r="V18218" s="505"/>
      <c r="W18218" s="505"/>
    </row>
    <row r="18219" spans="19:23" ht="12">
      <c r="S18219" s="505"/>
      <c r="T18219" s="505"/>
      <c r="U18219" s="505"/>
      <c r="V18219" s="505"/>
      <c r="W18219" s="505"/>
    </row>
    <row r="18220" spans="19:23" ht="12">
      <c r="S18220" s="505"/>
      <c r="T18220" s="505"/>
      <c r="U18220" s="505"/>
      <c r="V18220" s="505"/>
      <c r="W18220" s="505"/>
    </row>
    <row r="18221" spans="19:23" ht="12">
      <c r="S18221" s="505"/>
      <c r="T18221" s="505"/>
      <c r="U18221" s="505"/>
      <c r="V18221" s="505"/>
      <c r="W18221" s="505"/>
    </row>
    <row r="18222" spans="19:23" ht="12">
      <c r="S18222" s="505"/>
      <c r="T18222" s="505"/>
      <c r="U18222" s="505"/>
      <c r="V18222" s="505"/>
      <c r="W18222" s="505"/>
    </row>
    <row r="18223" spans="19:23" ht="12">
      <c r="S18223" s="505"/>
      <c r="T18223" s="505"/>
      <c r="U18223" s="505"/>
      <c r="V18223" s="505"/>
      <c r="W18223" s="505"/>
    </row>
    <row r="18224" spans="19:23" ht="12">
      <c r="S18224" s="505"/>
      <c r="T18224" s="505"/>
      <c r="U18224" s="505"/>
      <c r="V18224" s="505"/>
      <c r="W18224" s="505"/>
    </row>
    <row r="18225" spans="19:23" ht="12">
      <c r="S18225" s="505"/>
      <c r="T18225" s="505"/>
      <c r="U18225" s="505"/>
      <c r="V18225" s="505"/>
      <c r="W18225" s="505"/>
    </row>
    <row r="18226" spans="19:23" ht="12">
      <c r="S18226" s="505"/>
      <c r="T18226" s="505"/>
      <c r="U18226" s="505"/>
      <c r="V18226" s="505"/>
      <c r="W18226" s="505"/>
    </row>
    <row r="18227" spans="19:23" ht="12">
      <c r="S18227" s="505"/>
      <c r="T18227" s="505"/>
      <c r="U18227" s="505"/>
      <c r="V18227" s="505"/>
      <c r="W18227" s="505"/>
    </row>
    <row r="18228" spans="19:23" ht="12">
      <c r="S18228" s="505"/>
      <c r="T18228" s="505"/>
      <c r="U18228" s="505"/>
      <c r="V18228" s="505"/>
      <c r="W18228" s="505"/>
    </row>
    <row r="18229" spans="19:23" ht="12">
      <c r="S18229" s="505"/>
      <c r="T18229" s="505"/>
      <c r="U18229" s="505"/>
      <c r="V18229" s="505"/>
      <c r="W18229" s="505"/>
    </row>
    <row r="18230" spans="19:23" ht="12">
      <c r="S18230" s="505"/>
      <c r="T18230" s="505"/>
      <c r="U18230" s="505"/>
      <c r="V18230" s="505"/>
      <c r="W18230" s="505"/>
    </row>
    <row r="18231" spans="19:23" ht="12">
      <c r="S18231" s="505"/>
      <c r="T18231" s="505"/>
      <c r="U18231" s="505"/>
      <c r="V18231" s="505"/>
      <c r="W18231" s="505"/>
    </row>
    <row r="18232" spans="19:23" ht="12">
      <c r="S18232" s="505"/>
      <c r="T18232" s="505"/>
      <c r="U18232" s="505"/>
      <c r="V18232" s="505"/>
      <c r="W18232" s="505"/>
    </row>
    <row r="18233" spans="19:23" ht="12">
      <c r="S18233" s="505"/>
      <c r="T18233" s="505"/>
      <c r="U18233" s="505"/>
      <c r="V18233" s="505"/>
      <c r="W18233" s="505"/>
    </row>
    <row r="18234" spans="19:23" ht="12">
      <c r="S18234" s="505"/>
      <c r="T18234" s="505"/>
      <c r="U18234" s="505"/>
      <c r="V18234" s="505"/>
      <c r="W18234" s="505"/>
    </row>
    <row r="18235" spans="19:23" ht="12">
      <c r="S18235" s="505"/>
      <c r="T18235" s="505"/>
      <c r="U18235" s="505"/>
      <c r="V18235" s="505"/>
      <c r="W18235" s="505"/>
    </row>
    <row r="18236" spans="19:23" ht="12">
      <c r="S18236" s="505"/>
      <c r="T18236" s="505"/>
      <c r="U18236" s="505"/>
      <c r="V18236" s="505"/>
      <c r="W18236" s="505"/>
    </row>
    <row r="18237" spans="19:23" ht="12">
      <c r="S18237" s="505"/>
      <c r="T18237" s="505"/>
      <c r="U18237" s="505"/>
      <c r="V18237" s="505"/>
      <c r="W18237" s="505"/>
    </row>
    <row r="18238" spans="19:23" ht="12">
      <c r="S18238" s="505"/>
      <c r="T18238" s="505"/>
      <c r="U18238" s="505"/>
      <c r="V18238" s="505"/>
      <c r="W18238" s="505"/>
    </row>
    <row r="18239" spans="19:23" ht="12">
      <c r="S18239" s="505"/>
      <c r="T18239" s="505"/>
      <c r="U18239" s="505"/>
      <c r="V18239" s="505"/>
      <c r="W18239" s="505"/>
    </row>
    <row r="18240" spans="19:23" ht="12">
      <c r="S18240" s="505"/>
      <c r="T18240" s="505"/>
      <c r="U18240" s="505"/>
      <c r="V18240" s="505"/>
      <c r="W18240" s="505"/>
    </row>
    <row r="18241" spans="19:23" ht="12">
      <c r="S18241" s="505"/>
      <c r="T18241" s="505"/>
      <c r="U18241" s="505"/>
      <c r="V18241" s="505"/>
      <c r="W18241" s="505"/>
    </row>
    <row r="18242" spans="19:23" ht="12">
      <c r="S18242" s="505"/>
      <c r="T18242" s="505"/>
      <c r="U18242" s="505"/>
      <c r="V18242" s="505"/>
      <c r="W18242" s="505"/>
    </row>
    <row r="18243" spans="19:23" ht="12">
      <c r="S18243" s="505"/>
      <c r="T18243" s="505"/>
      <c r="U18243" s="505"/>
      <c r="V18243" s="505"/>
      <c r="W18243" s="505"/>
    </row>
    <row r="18244" spans="19:23" ht="12">
      <c r="S18244" s="505"/>
      <c r="T18244" s="505"/>
      <c r="U18244" s="505"/>
      <c r="V18244" s="505"/>
      <c r="W18244" s="505"/>
    </row>
    <row r="18245" spans="19:23" ht="12">
      <c r="S18245" s="505"/>
      <c r="T18245" s="505"/>
      <c r="U18245" s="505"/>
      <c r="V18245" s="505"/>
      <c r="W18245" s="505"/>
    </row>
    <row r="18246" spans="19:23" ht="12">
      <c r="S18246" s="505"/>
      <c r="T18246" s="505"/>
      <c r="U18246" s="505"/>
      <c r="V18246" s="505"/>
      <c r="W18246" s="505"/>
    </row>
    <row r="18247" spans="19:23" ht="12">
      <c r="S18247" s="505"/>
      <c r="T18247" s="505"/>
      <c r="U18247" s="505"/>
      <c r="V18247" s="505"/>
      <c r="W18247" s="505"/>
    </row>
    <row r="18248" spans="19:23" ht="12">
      <c r="S18248" s="505"/>
      <c r="T18248" s="505"/>
      <c r="U18248" s="505"/>
      <c r="V18248" s="505"/>
      <c r="W18248" s="505"/>
    </row>
    <row r="18249" spans="19:23" ht="12">
      <c r="S18249" s="505"/>
      <c r="T18249" s="505"/>
      <c r="U18249" s="505"/>
      <c r="V18249" s="505"/>
      <c r="W18249" s="505"/>
    </row>
    <row r="18250" spans="19:23" ht="12">
      <c r="S18250" s="505"/>
      <c r="T18250" s="505"/>
      <c r="U18250" s="505"/>
      <c r="V18250" s="505"/>
      <c r="W18250" s="505"/>
    </row>
    <row r="18251" spans="19:23" ht="12">
      <c r="S18251" s="505"/>
      <c r="T18251" s="505"/>
      <c r="U18251" s="505"/>
      <c r="V18251" s="505"/>
      <c r="W18251" s="505"/>
    </row>
    <row r="18252" spans="19:23" ht="12">
      <c r="S18252" s="505"/>
      <c r="T18252" s="505"/>
      <c r="U18252" s="505"/>
      <c r="V18252" s="505"/>
      <c r="W18252" s="505"/>
    </row>
    <row r="18253" spans="19:23" ht="12">
      <c r="S18253" s="505"/>
      <c r="T18253" s="505"/>
      <c r="U18253" s="505"/>
      <c r="V18253" s="505"/>
      <c r="W18253" s="505"/>
    </row>
    <row r="18254" spans="19:23" ht="12">
      <c r="S18254" s="505"/>
      <c r="T18254" s="505"/>
      <c r="U18254" s="505"/>
      <c r="V18254" s="505"/>
      <c r="W18254" s="505"/>
    </row>
    <row r="18255" spans="19:23" ht="12">
      <c r="S18255" s="505"/>
      <c r="T18255" s="505"/>
      <c r="U18255" s="505"/>
      <c r="V18255" s="505"/>
      <c r="W18255" s="505"/>
    </row>
    <row r="18256" spans="19:23" ht="12">
      <c r="S18256" s="505"/>
      <c r="T18256" s="505"/>
      <c r="U18256" s="505"/>
      <c r="V18256" s="505"/>
      <c r="W18256" s="505"/>
    </row>
    <row r="18257" spans="19:23" ht="12">
      <c r="S18257" s="505"/>
      <c r="T18257" s="505"/>
      <c r="U18257" s="505"/>
      <c r="V18257" s="505"/>
      <c r="W18257" s="505"/>
    </row>
    <row r="18258" spans="19:23" ht="12">
      <c r="S18258" s="505"/>
      <c r="T18258" s="505"/>
      <c r="U18258" s="505"/>
      <c r="V18258" s="505"/>
      <c r="W18258" s="505"/>
    </row>
    <row r="18259" spans="19:23" ht="12">
      <c r="S18259" s="505"/>
      <c r="T18259" s="505"/>
      <c r="U18259" s="505"/>
      <c r="V18259" s="505"/>
      <c r="W18259" s="505"/>
    </row>
    <row r="18260" spans="19:23" ht="12">
      <c r="S18260" s="505"/>
      <c r="T18260" s="505"/>
      <c r="U18260" s="505"/>
      <c r="V18260" s="505"/>
      <c r="W18260" s="505"/>
    </row>
    <row r="18261" spans="19:23" ht="12">
      <c r="S18261" s="505"/>
      <c r="T18261" s="505"/>
      <c r="U18261" s="505"/>
      <c r="V18261" s="505"/>
      <c r="W18261" s="505"/>
    </row>
    <row r="18262" spans="19:23" ht="12">
      <c r="S18262" s="505"/>
      <c r="T18262" s="505"/>
      <c r="U18262" s="505"/>
      <c r="V18262" s="505"/>
      <c r="W18262" s="505"/>
    </row>
    <row r="18263" spans="19:23" ht="12">
      <c r="S18263" s="505"/>
      <c r="T18263" s="505"/>
      <c r="U18263" s="505"/>
      <c r="V18263" s="505"/>
      <c r="W18263" s="505"/>
    </row>
    <row r="18264" spans="19:23" ht="12">
      <c r="S18264" s="505"/>
      <c r="T18264" s="505"/>
      <c r="U18264" s="505"/>
      <c r="V18264" s="505"/>
      <c r="W18264" s="505"/>
    </row>
    <row r="18265" spans="19:23" ht="12">
      <c r="S18265" s="505"/>
      <c r="T18265" s="505"/>
      <c r="U18265" s="505"/>
      <c r="V18265" s="505"/>
      <c r="W18265" s="505"/>
    </row>
    <row r="18266" spans="19:23" ht="12">
      <c r="S18266" s="505"/>
      <c r="T18266" s="505"/>
      <c r="U18266" s="505"/>
      <c r="V18266" s="505"/>
      <c r="W18266" s="505"/>
    </row>
    <row r="18267" spans="19:23" ht="12">
      <c r="S18267" s="505"/>
      <c r="T18267" s="505"/>
      <c r="U18267" s="505"/>
      <c r="V18267" s="505"/>
      <c r="W18267" s="505"/>
    </row>
    <row r="18268" spans="19:23" ht="12">
      <c r="S18268" s="505"/>
      <c r="T18268" s="505"/>
      <c r="U18268" s="505"/>
      <c r="V18268" s="505"/>
      <c r="W18268" s="505"/>
    </row>
    <row r="18269" spans="19:23" ht="12">
      <c r="S18269" s="505"/>
      <c r="T18269" s="505"/>
      <c r="U18269" s="505"/>
      <c r="V18269" s="505"/>
      <c r="W18269" s="505"/>
    </row>
    <row r="18270" spans="19:23" ht="12">
      <c r="S18270" s="505"/>
      <c r="T18270" s="505"/>
      <c r="U18270" s="505"/>
      <c r="V18270" s="505"/>
      <c r="W18270" s="505"/>
    </row>
    <row r="18271" spans="19:23" ht="12">
      <c r="S18271" s="505"/>
      <c r="T18271" s="505"/>
      <c r="U18271" s="505"/>
      <c r="V18271" s="505"/>
      <c r="W18271" s="505"/>
    </row>
    <row r="18272" spans="19:23" ht="12">
      <c r="S18272" s="505"/>
      <c r="T18272" s="505"/>
      <c r="U18272" s="505"/>
      <c r="V18272" s="505"/>
      <c r="W18272" s="505"/>
    </row>
    <row r="18273" spans="19:23" ht="12">
      <c r="S18273" s="505"/>
      <c r="T18273" s="505"/>
      <c r="U18273" s="505"/>
      <c r="V18273" s="505"/>
      <c r="W18273" s="505"/>
    </row>
    <row r="18274" spans="19:23" ht="12">
      <c r="S18274" s="505"/>
      <c r="T18274" s="505"/>
      <c r="U18274" s="505"/>
      <c r="V18274" s="505"/>
      <c r="W18274" s="505"/>
    </row>
    <row r="18275" spans="19:23" ht="12">
      <c r="S18275" s="505"/>
      <c r="T18275" s="505"/>
      <c r="U18275" s="505"/>
      <c r="V18275" s="505"/>
      <c r="W18275" s="505"/>
    </row>
    <row r="18276" spans="19:23" ht="12">
      <c r="S18276" s="505"/>
      <c r="T18276" s="505"/>
      <c r="U18276" s="505"/>
      <c r="V18276" s="505"/>
      <c r="W18276" s="505"/>
    </row>
    <row r="18277" spans="19:23" ht="12">
      <c r="S18277" s="505"/>
      <c r="T18277" s="505"/>
      <c r="U18277" s="505"/>
      <c r="V18277" s="505"/>
      <c r="W18277" s="505"/>
    </row>
    <row r="18278" spans="19:23" ht="12">
      <c r="S18278" s="505"/>
      <c r="T18278" s="505"/>
      <c r="U18278" s="505"/>
      <c r="V18278" s="505"/>
      <c r="W18278" s="505"/>
    </row>
    <row r="18279" spans="19:23" ht="12">
      <c r="S18279" s="505"/>
      <c r="T18279" s="505"/>
      <c r="U18279" s="505"/>
      <c r="V18279" s="505"/>
      <c r="W18279" s="505"/>
    </row>
    <row r="18280" spans="19:23" ht="12">
      <c r="S18280" s="505"/>
      <c r="T18280" s="505"/>
      <c r="U18280" s="505"/>
      <c r="V18280" s="505"/>
      <c r="W18280" s="505"/>
    </row>
    <row r="18281" spans="19:23" ht="12">
      <c r="S18281" s="505"/>
      <c r="T18281" s="505"/>
      <c r="U18281" s="505"/>
      <c r="V18281" s="505"/>
      <c r="W18281" s="505"/>
    </row>
    <row r="18282" spans="19:23" ht="12">
      <c r="S18282" s="505"/>
      <c r="T18282" s="505"/>
      <c r="U18282" s="505"/>
      <c r="V18282" s="505"/>
      <c r="W18282" s="505"/>
    </row>
    <row r="18283" spans="19:23" ht="12">
      <c r="S18283" s="505"/>
      <c r="T18283" s="505"/>
      <c r="U18283" s="505"/>
      <c r="V18283" s="505"/>
      <c r="W18283" s="505"/>
    </row>
    <row r="18284" spans="19:23" ht="12">
      <c r="S18284" s="505"/>
      <c r="T18284" s="505"/>
      <c r="U18284" s="505"/>
      <c r="V18284" s="505"/>
      <c r="W18284" s="505"/>
    </row>
    <row r="18285" spans="19:23" ht="12">
      <c r="S18285" s="505"/>
      <c r="T18285" s="505"/>
      <c r="U18285" s="505"/>
      <c r="V18285" s="505"/>
      <c r="W18285" s="505"/>
    </row>
    <row r="18286" spans="19:23" ht="12">
      <c r="S18286" s="505"/>
      <c r="T18286" s="505"/>
      <c r="U18286" s="505"/>
      <c r="V18286" s="505"/>
      <c r="W18286" s="505"/>
    </row>
    <row r="18287" spans="19:23" ht="12">
      <c r="S18287" s="505"/>
      <c r="T18287" s="505"/>
      <c r="U18287" s="505"/>
      <c r="V18287" s="505"/>
      <c r="W18287" s="505"/>
    </row>
    <row r="18288" spans="19:23" ht="12">
      <c r="S18288" s="505"/>
      <c r="T18288" s="505"/>
      <c r="U18288" s="505"/>
      <c r="V18288" s="505"/>
      <c r="W18288" s="505"/>
    </row>
    <row r="18289" spans="19:23" ht="12">
      <c r="S18289" s="505"/>
      <c r="T18289" s="505"/>
      <c r="U18289" s="505"/>
      <c r="V18289" s="505"/>
      <c r="W18289" s="505"/>
    </row>
    <row r="18290" spans="19:23" ht="12">
      <c r="S18290" s="505"/>
      <c r="T18290" s="505"/>
      <c r="U18290" s="505"/>
      <c r="V18290" s="505"/>
      <c r="W18290" s="505"/>
    </row>
    <row r="18291" spans="19:23" ht="12">
      <c r="S18291" s="505"/>
      <c r="T18291" s="505"/>
      <c r="U18291" s="505"/>
      <c r="V18291" s="505"/>
      <c r="W18291" s="505"/>
    </row>
    <row r="18292" spans="19:23" ht="12">
      <c r="S18292" s="505"/>
      <c r="T18292" s="505"/>
      <c r="U18292" s="505"/>
      <c r="V18292" s="505"/>
      <c r="W18292" s="505"/>
    </row>
    <row r="18293" spans="19:23" ht="12">
      <c r="S18293" s="505"/>
      <c r="T18293" s="505"/>
      <c r="U18293" s="505"/>
      <c r="V18293" s="505"/>
      <c r="W18293" s="505"/>
    </row>
    <row r="18294" spans="19:23" ht="12">
      <c r="S18294" s="505"/>
      <c r="T18294" s="505"/>
      <c r="U18294" s="505"/>
      <c r="V18294" s="505"/>
      <c r="W18294" s="505"/>
    </row>
    <row r="18295" spans="19:23" ht="12">
      <c r="S18295" s="505"/>
      <c r="T18295" s="505"/>
      <c r="U18295" s="505"/>
      <c r="V18295" s="505"/>
      <c r="W18295" s="505"/>
    </row>
    <row r="18296" spans="19:23" ht="12">
      <c r="S18296" s="505"/>
      <c r="T18296" s="505"/>
      <c r="U18296" s="505"/>
      <c r="V18296" s="505"/>
      <c r="W18296" s="505"/>
    </row>
    <row r="18297" spans="19:23" ht="12">
      <c r="S18297" s="505"/>
      <c r="T18297" s="505"/>
      <c r="U18297" s="505"/>
      <c r="V18297" s="505"/>
      <c r="W18297" s="505"/>
    </row>
    <row r="18298" spans="19:23" ht="12">
      <c r="S18298" s="505"/>
      <c r="T18298" s="505"/>
      <c r="U18298" s="505"/>
      <c r="V18298" s="505"/>
      <c r="W18298" s="505"/>
    </row>
    <row r="18299" spans="19:23" ht="12">
      <c r="S18299" s="505"/>
      <c r="T18299" s="505"/>
      <c r="U18299" s="505"/>
      <c r="V18299" s="505"/>
      <c r="W18299" s="505"/>
    </row>
    <row r="18300" spans="19:23" ht="12">
      <c r="S18300" s="505"/>
      <c r="T18300" s="505"/>
      <c r="U18300" s="505"/>
      <c r="V18300" s="505"/>
      <c r="W18300" s="505"/>
    </row>
    <row r="18301" spans="19:23" ht="12">
      <c r="S18301" s="505"/>
      <c r="T18301" s="505"/>
      <c r="U18301" s="505"/>
      <c r="V18301" s="505"/>
      <c r="W18301" s="505"/>
    </row>
    <row r="18302" spans="19:23" ht="12">
      <c r="S18302" s="505"/>
      <c r="T18302" s="505"/>
      <c r="U18302" s="505"/>
      <c r="V18302" s="505"/>
      <c r="W18302" s="505"/>
    </row>
    <row r="18303" spans="19:23" ht="12">
      <c r="S18303" s="505"/>
      <c r="T18303" s="505"/>
      <c r="U18303" s="505"/>
      <c r="V18303" s="505"/>
      <c r="W18303" s="505"/>
    </row>
    <row r="18304" spans="19:23" ht="12">
      <c r="S18304" s="505"/>
      <c r="T18304" s="505"/>
      <c r="U18304" s="505"/>
      <c r="V18304" s="505"/>
      <c r="W18304" s="505"/>
    </row>
    <row r="18305" spans="19:23" ht="12">
      <c r="S18305" s="505"/>
      <c r="T18305" s="505"/>
      <c r="U18305" s="505"/>
      <c r="V18305" s="505"/>
      <c r="W18305" s="505"/>
    </row>
    <row r="18306" spans="19:23" ht="12">
      <c r="S18306" s="505"/>
      <c r="T18306" s="505"/>
      <c r="U18306" s="505"/>
      <c r="V18306" s="505"/>
      <c r="W18306" s="505"/>
    </row>
    <row r="18307" spans="19:23" ht="12">
      <c r="S18307" s="505"/>
      <c r="T18307" s="505"/>
      <c r="U18307" s="505"/>
      <c r="V18307" s="505"/>
      <c r="W18307" s="505"/>
    </row>
    <row r="18308" spans="19:23" ht="12">
      <c r="S18308" s="505"/>
      <c r="T18308" s="505"/>
      <c r="U18308" s="505"/>
      <c r="V18308" s="505"/>
      <c r="W18308" s="505"/>
    </row>
    <row r="18309" spans="19:23" ht="12">
      <c r="S18309" s="505"/>
      <c r="T18309" s="505"/>
      <c r="U18309" s="505"/>
      <c r="V18309" s="505"/>
      <c r="W18309" s="505"/>
    </row>
    <row r="18310" spans="19:23" ht="12">
      <c r="S18310" s="505"/>
      <c r="T18310" s="505"/>
      <c r="U18310" s="505"/>
      <c r="V18310" s="505"/>
      <c r="W18310" s="505"/>
    </row>
    <row r="18311" spans="19:23" ht="12">
      <c r="S18311" s="505"/>
      <c r="T18311" s="505"/>
      <c r="U18311" s="505"/>
      <c r="V18311" s="505"/>
      <c r="W18311" s="505"/>
    </row>
    <row r="18312" spans="19:23" ht="12">
      <c r="S18312" s="505"/>
      <c r="T18312" s="505"/>
      <c r="U18312" s="505"/>
      <c r="V18312" s="505"/>
      <c r="W18312" s="505"/>
    </row>
    <row r="18313" spans="19:23" ht="12">
      <c r="S18313" s="505"/>
      <c r="T18313" s="505"/>
      <c r="U18313" s="505"/>
      <c r="V18313" s="505"/>
      <c r="W18313" s="505"/>
    </row>
    <row r="18314" spans="19:23" ht="12">
      <c r="S18314" s="505"/>
      <c r="T18314" s="505"/>
      <c r="U18314" s="505"/>
      <c r="V18314" s="505"/>
      <c r="W18314" s="505"/>
    </row>
    <row r="18315" spans="19:23" ht="12">
      <c r="S18315" s="505"/>
      <c r="T18315" s="505"/>
      <c r="U18315" s="505"/>
      <c r="V18315" s="505"/>
      <c r="W18315" s="505"/>
    </row>
    <row r="18316" spans="19:23" ht="12">
      <c r="S18316" s="505"/>
      <c r="T18316" s="505"/>
      <c r="U18316" s="505"/>
      <c r="V18316" s="505"/>
      <c r="W18316" s="505"/>
    </row>
    <row r="18317" spans="19:23" ht="12">
      <c r="S18317" s="505"/>
      <c r="T18317" s="505"/>
      <c r="U18317" s="505"/>
      <c r="V18317" s="505"/>
      <c r="W18317" s="505"/>
    </row>
    <row r="18318" spans="19:23" ht="12">
      <c r="S18318" s="505"/>
      <c r="T18318" s="505"/>
      <c r="U18318" s="505"/>
      <c r="V18318" s="505"/>
      <c r="W18318" s="505"/>
    </row>
    <row r="18319" spans="19:23" ht="12">
      <c r="S18319" s="505"/>
      <c r="T18319" s="505"/>
      <c r="U18319" s="505"/>
      <c r="V18319" s="505"/>
      <c r="W18319" s="505"/>
    </row>
    <row r="18320" spans="19:23" ht="12">
      <c r="S18320" s="505"/>
      <c r="T18320" s="505"/>
      <c r="U18320" s="505"/>
      <c r="V18320" s="505"/>
      <c r="W18320" s="505"/>
    </row>
    <row r="18321" spans="19:23" ht="12">
      <c r="S18321" s="505"/>
      <c r="T18321" s="505"/>
      <c r="U18321" s="505"/>
      <c r="V18321" s="505"/>
      <c r="W18321" s="505"/>
    </row>
    <row r="18322" spans="19:23" ht="12">
      <c r="S18322" s="505"/>
      <c r="T18322" s="505"/>
      <c r="U18322" s="505"/>
      <c r="V18322" s="505"/>
      <c r="W18322" s="505"/>
    </row>
    <row r="18323" spans="19:23" ht="12">
      <c r="S18323" s="505"/>
      <c r="T18323" s="505"/>
      <c r="U18323" s="505"/>
      <c r="V18323" s="505"/>
      <c r="W18323" s="505"/>
    </row>
    <row r="18324" spans="19:23" ht="12">
      <c r="S18324" s="505"/>
      <c r="T18324" s="505"/>
      <c r="U18324" s="505"/>
      <c r="V18324" s="505"/>
      <c r="W18324" s="505"/>
    </row>
    <row r="18325" spans="19:23" ht="12">
      <c r="S18325" s="505"/>
      <c r="T18325" s="505"/>
      <c r="U18325" s="505"/>
      <c r="V18325" s="505"/>
      <c r="W18325" s="505"/>
    </row>
    <row r="18326" spans="19:23" ht="12">
      <c r="S18326" s="505"/>
      <c r="T18326" s="505"/>
      <c r="U18326" s="505"/>
      <c r="V18326" s="505"/>
      <c r="W18326" s="505"/>
    </row>
    <row r="18327" spans="19:23" ht="12">
      <c r="S18327" s="505"/>
      <c r="T18327" s="505"/>
      <c r="U18327" s="505"/>
      <c r="V18327" s="505"/>
      <c r="W18327" s="505"/>
    </row>
    <row r="18328" spans="19:23" ht="12">
      <c r="S18328" s="505"/>
      <c r="T18328" s="505"/>
      <c r="U18328" s="505"/>
      <c r="V18328" s="505"/>
      <c r="W18328" s="505"/>
    </row>
    <row r="18329" spans="19:23" ht="12">
      <c r="S18329" s="505"/>
      <c r="T18329" s="505"/>
      <c r="U18329" s="505"/>
      <c r="V18329" s="505"/>
      <c r="W18329" s="505"/>
    </row>
    <row r="18330" spans="19:23" ht="12">
      <c r="S18330" s="505"/>
      <c r="T18330" s="505"/>
      <c r="U18330" s="505"/>
      <c r="V18330" s="505"/>
      <c r="W18330" s="505"/>
    </row>
    <row r="18331" spans="19:23" ht="12">
      <c r="S18331" s="505"/>
      <c r="T18331" s="505"/>
      <c r="U18331" s="505"/>
      <c r="V18331" s="505"/>
      <c r="W18331" s="505"/>
    </row>
    <row r="18332" spans="19:23" ht="12">
      <c r="S18332" s="505"/>
      <c r="T18332" s="505"/>
      <c r="U18332" s="505"/>
      <c r="V18332" s="505"/>
      <c r="W18332" s="505"/>
    </row>
    <row r="18333" spans="19:23" ht="12">
      <c r="S18333" s="505"/>
      <c r="T18333" s="505"/>
      <c r="U18333" s="505"/>
      <c r="V18333" s="505"/>
      <c r="W18333" s="505"/>
    </row>
    <row r="18334" spans="19:23" ht="12">
      <c r="S18334" s="505"/>
      <c r="T18334" s="505"/>
      <c r="U18334" s="505"/>
      <c r="V18334" s="505"/>
      <c r="W18334" s="505"/>
    </row>
    <row r="18335" spans="19:23" ht="12">
      <c r="S18335" s="505"/>
      <c r="T18335" s="505"/>
      <c r="U18335" s="505"/>
      <c r="V18335" s="505"/>
      <c r="W18335" s="505"/>
    </row>
    <row r="18336" spans="19:23" ht="12">
      <c r="S18336" s="505"/>
      <c r="T18336" s="505"/>
      <c r="U18336" s="505"/>
      <c r="V18336" s="505"/>
      <c r="W18336" s="505"/>
    </row>
    <row r="18337" spans="19:23" ht="12">
      <c r="S18337" s="505"/>
      <c r="T18337" s="505"/>
      <c r="U18337" s="505"/>
      <c r="V18337" s="505"/>
      <c r="W18337" s="505"/>
    </row>
    <row r="18338" spans="19:23" ht="12">
      <c r="S18338" s="505"/>
      <c r="T18338" s="505"/>
      <c r="U18338" s="505"/>
      <c r="V18338" s="505"/>
      <c r="W18338" s="505"/>
    </row>
    <row r="18339" spans="19:23" ht="12">
      <c r="S18339" s="505"/>
      <c r="T18339" s="505"/>
      <c r="U18339" s="505"/>
      <c r="V18339" s="505"/>
      <c r="W18339" s="505"/>
    </row>
    <row r="18340" spans="19:23" ht="12">
      <c r="S18340" s="505"/>
      <c r="T18340" s="505"/>
      <c r="U18340" s="505"/>
      <c r="V18340" s="505"/>
      <c r="W18340" s="505"/>
    </row>
    <row r="18341" spans="19:23" ht="12">
      <c r="S18341" s="505"/>
      <c r="T18341" s="505"/>
      <c r="U18341" s="505"/>
      <c r="V18341" s="505"/>
      <c r="W18341" s="505"/>
    </row>
    <row r="18342" spans="19:23" ht="12">
      <c r="S18342" s="505"/>
      <c r="T18342" s="505"/>
      <c r="U18342" s="505"/>
      <c r="V18342" s="505"/>
      <c r="W18342" s="505"/>
    </row>
    <row r="18343" spans="19:23" ht="12">
      <c r="S18343" s="505"/>
      <c r="T18343" s="505"/>
      <c r="U18343" s="505"/>
      <c r="V18343" s="505"/>
      <c r="W18343" s="505"/>
    </row>
    <row r="18344" spans="19:23" ht="12">
      <c r="S18344" s="505"/>
      <c r="T18344" s="505"/>
      <c r="U18344" s="505"/>
      <c r="V18344" s="505"/>
      <c r="W18344" s="505"/>
    </row>
    <row r="18345" spans="19:23" ht="12">
      <c r="S18345" s="505"/>
      <c r="T18345" s="505"/>
      <c r="U18345" s="505"/>
      <c r="V18345" s="505"/>
      <c r="W18345" s="505"/>
    </row>
    <row r="18346" spans="19:23" ht="12">
      <c r="S18346" s="505"/>
      <c r="T18346" s="505"/>
      <c r="U18346" s="505"/>
      <c r="V18346" s="505"/>
      <c r="W18346" s="505"/>
    </row>
    <row r="18347" spans="19:23" ht="12">
      <c r="S18347" s="505"/>
      <c r="T18347" s="505"/>
      <c r="U18347" s="505"/>
      <c r="V18347" s="505"/>
      <c r="W18347" s="505"/>
    </row>
    <row r="18348" spans="19:23" ht="12">
      <c r="S18348" s="505"/>
      <c r="T18348" s="505"/>
      <c r="U18348" s="505"/>
      <c r="V18348" s="505"/>
      <c r="W18348" s="505"/>
    </row>
    <row r="18349" spans="19:23" ht="12">
      <c r="S18349" s="505"/>
      <c r="T18349" s="505"/>
      <c r="U18349" s="505"/>
      <c r="V18349" s="505"/>
      <c r="W18349" s="505"/>
    </row>
    <row r="18350" spans="19:23" ht="12">
      <c r="S18350" s="505"/>
      <c r="T18350" s="505"/>
      <c r="U18350" s="505"/>
      <c r="V18350" s="505"/>
      <c r="W18350" s="505"/>
    </row>
    <row r="18351" spans="19:23" ht="12">
      <c r="S18351" s="505"/>
      <c r="T18351" s="505"/>
      <c r="U18351" s="505"/>
      <c r="V18351" s="505"/>
      <c r="W18351" s="505"/>
    </row>
    <row r="18352" spans="19:23" ht="12">
      <c r="S18352" s="505"/>
      <c r="T18352" s="505"/>
      <c r="U18352" s="505"/>
      <c r="V18352" s="505"/>
      <c r="W18352" s="505"/>
    </row>
    <row r="18353" spans="19:23" ht="12">
      <c r="S18353" s="505"/>
      <c r="T18353" s="505"/>
      <c r="U18353" s="505"/>
      <c r="V18353" s="505"/>
      <c r="W18353" s="505"/>
    </row>
    <row r="18354" spans="19:23" ht="12">
      <c r="S18354" s="505"/>
      <c r="T18354" s="505"/>
      <c r="U18354" s="505"/>
      <c r="V18354" s="505"/>
      <c r="W18354" s="505"/>
    </row>
    <row r="18355" spans="19:23" ht="12">
      <c r="S18355" s="505"/>
      <c r="T18355" s="505"/>
      <c r="U18355" s="505"/>
      <c r="V18355" s="505"/>
      <c r="W18355" s="505"/>
    </row>
    <row r="18356" spans="19:23" ht="12">
      <c r="S18356" s="505"/>
      <c r="T18356" s="505"/>
      <c r="U18356" s="505"/>
      <c r="V18356" s="505"/>
      <c r="W18356" s="505"/>
    </row>
    <row r="18357" spans="19:23" ht="12">
      <c r="S18357" s="505"/>
      <c r="T18357" s="505"/>
      <c r="U18357" s="505"/>
      <c r="V18357" s="505"/>
      <c r="W18357" s="505"/>
    </row>
    <row r="18358" spans="19:23" ht="12">
      <c r="S18358" s="505"/>
      <c r="T18358" s="505"/>
      <c r="U18358" s="505"/>
      <c r="V18358" s="505"/>
      <c r="W18358" s="505"/>
    </row>
    <row r="18359" spans="19:23" ht="12">
      <c r="S18359" s="505"/>
      <c r="T18359" s="505"/>
      <c r="U18359" s="505"/>
      <c r="V18359" s="505"/>
      <c r="W18359" s="505"/>
    </row>
    <row r="18360" spans="19:23" ht="12">
      <c r="S18360" s="505"/>
      <c r="T18360" s="505"/>
      <c r="U18360" s="505"/>
      <c r="V18360" s="505"/>
      <c r="W18360" s="505"/>
    </row>
    <row r="18361" spans="19:23" ht="12">
      <c r="S18361" s="505"/>
      <c r="T18361" s="505"/>
      <c r="U18361" s="505"/>
      <c r="V18361" s="505"/>
      <c r="W18361" s="505"/>
    </row>
    <row r="18362" spans="19:23" ht="12">
      <c r="S18362" s="505"/>
      <c r="T18362" s="505"/>
      <c r="U18362" s="505"/>
      <c r="V18362" s="505"/>
      <c r="W18362" s="505"/>
    </row>
    <row r="18363" spans="19:23" ht="12">
      <c r="S18363" s="505"/>
      <c r="T18363" s="505"/>
      <c r="U18363" s="505"/>
      <c r="V18363" s="505"/>
      <c r="W18363" s="505"/>
    </row>
    <row r="18364" spans="19:23" ht="12">
      <c r="S18364" s="505"/>
      <c r="T18364" s="505"/>
      <c r="U18364" s="505"/>
      <c r="V18364" s="505"/>
      <c r="W18364" s="505"/>
    </row>
    <row r="18365" spans="19:23" ht="12">
      <c r="S18365" s="505"/>
      <c r="T18365" s="505"/>
      <c r="U18365" s="505"/>
      <c r="V18365" s="505"/>
      <c r="W18365" s="505"/>
    </row>
    <row r="18366" spans="19:23" ht="12">
      <c r="S18366" s="505"/>
      <c r="T18366" s="505"/>
      <c r="U18366" s="505"/>
      <c r="V18366" s="505"/>
      <c r="W18366" s="505"/>
    </row>
    <row r="18367" spans="19:23" ht="12">
      <c r="S18367" s="505"/>
      <c r="T18367" s="505"/>
      <c r="U18367" s="505"/>
      <c r="V18367" s="505"/>
      <c r="W18367" s="505"/>
    </row>
    <row r="18368" spans="19:23" ht="12">
      <c r="S18368" s="505"/>
      <c r="T18368" s="505"/>
      <c r="U18368" s="505"/>
      <c r="V18368" s="505"/>
      <c r="W18368" s="505"/>
    </row>
    <row r="18369" spans="19:23" ht="12">
      <c r="S18369" s="505"/>
      <c r="T18369" s="505"/>
      <c r="U18369" s="505"/>
      <c r="V18369" s="505"/>
      <c r="W18369" s="505"/>
    </row>
    <row r="18370" spans="19:23" ht="12">
      <c r="S18370" s="505"/>
      <c r="T18370" s="505"/>
      <c r="U18370" s="505"/>
      <c r="V18370" s="505"/>
      <c r="W18370" s="505"/>
    </row>
    <row r="18371" spans="19:23" ht="12">
      <c r="S18371" s="505"/>
      <c r="T18371" s="505"/>
      <c r="U18371" s="505"/>
      <c r="V18371" s="505"/>
      <c r="W18371" s="505"/>
    </row>
    <row r="18372" spans="19:23" ht="12">
      <c r="S18372" s="505"/>
      <c r="T18372" s="505"/>
      <c r="U18372" s="505"/>
      <c r="V18372" s="505"/>
      <c r="W18372" s="505"/>
    </row>
    <row r="18373" spans="19:23" ht="12">
      <c r="S18373" s="505"/>
      <c r="T18373" s="505"/>
      <c r="U18373" s="505"/>
      <c r="V18373" s="505"/>
      <c r="W18373" s="505"/>
    </row>
    <row r="18374" spans="19:23" ht="12">
      <c r="S18374" s="505"/>
      <c r="T18374" s="505"/>
      <c r="U18374" s="505"/>
      <c r="V18374" s="505"/>
      <c r="W18374" s="505"/>
    </row>
    <row r="18375" spans="19:23" ht="12">
      <c r="S18375" s="505"/>
      <c r="T18375" s="505"/>
      <c r="U18375" s="505"/>
      <c r="V18375" s="505"/>
      <c r="W18375" s="505"/>
    </row>
    <row r="18376" spans="19:23" ht="12">
      <c r="S18376" s="505"/>
      <c r="T18376" s="505"/>
      <c r="U18376" s="505"/>
      <c r="V18376" s="505"/>
      <c r="W18376" s="505"/>
    </row>
    <row r="18377" spans="19:23" ht="12">
      <c r="S18377" s="505"/>
      <c r="T18377" s="505"/>
      <c r="U18377" s="505"/>
      <c r="V18377" s="505"/>
      <c r="W18377" s="505"/>
    </row>
    <row r="18378" spans="19:23" ht="12">
      <c r="S18378" s="505"/>
      <c r="T18378" s="505"/>
      <c r="U18378" s="505"/>
      <c r="V18378" s="505"/>
      <c r="W18378" s="505"/>
    </row>
    <row r="18379" spans="19:23" ht="12">
      <c r="S18379" s="505"/>
      <c r="T18379" s="505"/>
      <c r="U18379" s="505"/>
      <c r="V18379" s="505"/>
      <c r="W18379" s="505"/>
    </row>
    <row r="18380" spans="19:23" ht="12">
      <c r="S18380" s="505"/>
      <c r="T18380" s="505"/>
      <c r="U18380" s="505"/>
      <c r="V18380" s="505"/>
      <c r="W18380" s="505"/>
    </row>
    <row r="18381" spans="19:23" ht="12">
      <c r="S18381" s="505"/>
      <c r="T18381" s="505"/>
      <c r="U18381" s="505"/>
      <c r="V18381" s="505"/>
      <c r="W18381" s="505"/>
    </row>
    <row r="18382" spans="19:23" ht="12">
      <c r="S18382" s="505"/>
      <c r="T18382" s="505"/>
      <c r="U18382" s="505"/>
      <c r="V18382" s="505"/>
      <c r="W18382" s="505"/>
    </row>
    <row r="18383" spans="19:23" ht="12">
      <c r="S18383" s="505"/>
      <c r="T18383" s="505"/>
      <c r="U18383" s="505"/>
      <c r="V18383" s="505"/>
      <c r="W18383" s="505"/>
    </row>
    <row r="18384" spans="19:23" ht="12">
      <c r="S18384" s="505"/>
      <c r="T18384" s="505"/>
      <c r="U18384" s="505"/>
      <c r="V18384" s="505"/>
      <c r="W18384" s="505"/>
    </row>
    <row r="18385" spans="19:23" ht="12">
      <c r="S18385" s="505"/>
      <c r="T18385" s="505"/>
      <c r="U18385" s="505"/>
      <c r="V18385" s="505"/>
      <c r="W18385" s="505"/>
    </row>
    <row r="18386" spans="19:23" ht="12">
      <c r="S18386" s="505"/>
      <c r="T18386" s="505"/>
      <c r="U18386" s="505"/>
      <c r="V18386" s="505"/>
      <c r="W18386" s="505"/>
    </row>
    <row r="18387" spans="19:23" ht="12">
      <c r="S18387" s="505"/>
      <c r="T18387" s="505"/>
      <c r="U18387" s="505"/>
      <c r="V18387" s="505"/>
      <c r="W18387" s="505"/>
    </row>
    <row r="18388" spans="19:23" ht="12">
      <c r="S18388" s="505"/>
      <c r="T18388" s="505"/>
      <c r="U18388" s="505"/>
      <c r="V18388" s="505"/>
      <c r="W18388" s="505"/>
    </row>
    <row r="18389" spans="19:23" ht="12">
      <c r="S18389" s="505"/>
      <c r="T18389" s="505"/>
      <c r="U18389" s="505"/>
      <c r="V18389" s="505"/>
      <c r="W18389" s="505"/>
    </row>
    <row r="18390" spans="19:23" ht="12">
      <c r="S18390" s="505"/>
      <c r="T18390" s="505"/>
      <c r="U18390" s="505"/>
      <c r="V18390" s="505"/>
      <c r="W18390" s="505"/>
    </row>
    <row r="18391" spans="19:23" ht="12">
      <c r="S18391" s="505"/>
      <c r="T18391" s="505"/>
      <c r="U18391" s="505"/>
      <c r="V18391" s="505"/>
      <c r="W18391" s="505"/>
    </row>
    <row r="18392" spans="19:23" ht="12">
      <c r="S18392" s="505"/>
      <c r="T18392" s="505"/>
      <c r="U18392" s="505"/>
      <c r="V18392" s="505"/>
      <c r="W18392" s="505"/>
    </row>
    <row r="18393" spans="19:23" ht="12">
      <c r="S18393" s="505"/>
      <c r="T18393" s="505"/>
      <c r="U18393" s="505"/>
      <c r="V18393" s="505"/>
      <c r="W18393" s="505"/>
    </row>
    <row r="18394" spans="19:23" ht="12">
      <c r="S18394" s="505"/>
      <c r="T18394" s="505"/>
      <c r="U18394" s="505"/>
      <c r="V18394" s="505"/>
      <c r="W18394" s="505"/>
    </row>
    <row r="18395" spans="19:23" ht="12">
      <c r="S18395" s="505"/>
      <c r="T18395" s="505"/>
      <c r="U18395" s="505"/>
      <c r="V18395" s="505"/>
      <c r="W18395" s="505"/>
    </row>
    <row r="18396" spans="19:23" ht="12">
      <c r="S18396" s="505"/>
      <c r="T18396" s="505"/>
      <c r="U18396" s="505"/>
      <c r="V18396" s="505"/>
      <c r="W18396" s="505"/>
    </row>
    <row r="18397" spans="19:23" ht="12">
      <c r="S18397" s="505"/>
      <c r="T18397" s="505"/>
      <c r="U18397" s="505"/>
      <c r="V18397" s="505"/>
      <c r="W18397" s="505"/>
    </row>
    <row r="18398" spans="19:23" ht="12">
      <c r="S18398" s="505"/>
      <c r="T18398" s="505"/>
      <c r="U18398" s="505"/>
      <c r="V18398" s="505"/>
      <c r="W18398" s="505"/>
    </row>
    <row r="18399" spans="19:23" ht="12">
      <c r="S18399" s="505"/>
      <c r="T18399" s="505"/>
      <c r="U18399" s="505"/>
      <c r="V18399" s="505"/>
      <c r="W18399" s="505"/>
    </row>
    <row r="18400" spans="19:23" ht="12">
      <c r="S18400" s="505"/>
      <c r="T18400" s="505"/>
      <c r="U18400" s="505"/>
      <c r="V18400" s="505"/>
      <c r="W18400" s="505"/>
    </row>
    <row r="18401" spans="19:23" ht="12">
      <c r="S18401" s="505"/>
      <c r="T18401" s="505"/>
      <c r="U18401" s="505"/>
      <c r="V18401" s="505"/>
      <c r="W18401" s="505"/>
    </row>
    <row r="18402" spans="19:23" ht="12">
      <c r="S18402" s="505"/>
      <c r="T18402" s="505"/>
      <c r="U18402" s="505"/>
      <c r="V18402" s="505"/>
      <c r="W18402" s="505"/>
    </row>
    <row r="18403" spans="19:23" ht="12">
      <c r="S18403" s="505"/>
      <c r="T18403" s="505"/>
      <c r="U18403" s="505"/>
      <c r="V18403" s="505"/>
      <c r="W18403" s="505"/>
    </row>
    <row r="18404" spans="19:23" ht="12">
      <c r="S18404" s="505"/>
      <c r="T18404" s="505"/>
      <c r="U18404" s="505"/>
      <c r="V18404" s="505"/>
      <c r="W18404" s="505"/>
    </row>
    <row r="18405" spans="19:23" ht="12">
      <c r="S18405" s="505"/>
      <c r="T18405" s="505"/>
      <c r="U18405" s="505"/>
      <c r="V18405" s="505"/>
      <c r="W18405" s="505"/>
    </row>
    <row r="18406" spans="19:23" ht="12">
      <c r="S18406" s="505"/>
      <c r="T18406" s="505"/>
      <c r="U18406" s="505"/>
      <c r="V18406" s="505"/>
      <c r="W18406" s="505"/>
    </row>
    <row r="18407" spans="19:23" ht="12">
      <c r="S18407" s="505"/>
      <c r="T18407" s="505"/>
      <c r="U18407" s="505"/>
      <c r="V18407" s="505"/>
      <c r="W18407" s="505"/>
    </row>
    <row r="18408" spans="19:23" ht="12">
      <c r="S18408" s="505"/>
      <c r="T18408" s="505"/>
      <c r="U18408" s="505"/>
      <c r="V18408" s="505"/>
      <c r="W18408" s="505"/>
    </row>
    <row r="18409" spans="19:23" ht="12">
      <c r="S18409" s="505"/>
      <c r="T18409" s="505"/>
      <c r="U18409" s="505"/>
      <c r="V18409" s="505"/>
      <c r="W18409" s="505"/>
    </row>
    <row r="18410" spans="19:23" ht="12">
      <c r="S18410" s="505"/>
      <c r="T18410" s="505"/>
      <c r="U18410" s="505"/>
      <c r="V18410" s="505"/>
      <c r="W18410" s="505"/>
    </row>
    <row r="18411" spans="19:23" ht="12">
      <c r="S18411" s="505"/>
      <c r="T18411" s="505"/>
      <c r="U18411" s="505"/>
      <c r="V18411" s="505"/>
      <c r="W18411" s="505"/>
    </row>
    <row r="18412" spans="19:23" ht="12">
      <c r="S18412" s="505"/>
      <c r="T18412" s="505"/>
      <c r="U18412" s="505"/>
      <c r="V18412" s="505"/>
      <c r="W18412" s="505"/>
    </row>
    <row r="18413" spans="19:23" ht="12">
      <c r="S18413" s="505"/>
      <c r="T18413" s="505"/>
      <c r="U18413" s="505"/>
      <c r="V18413" s="505"/>
      <c r="W18413" s="505"/>
    </row>
    <row r="18414" spans="19:23" ht="12">
      <c r="S18414" s="505"/>
      <c r="T18414" s="505"/>
      <c r="U18414" s="505"/>
      <c r="V18414" s="505"/>
      <c r="W18414" s="505"/>
    </row>
    <row r="18415" spans="19:23" ht="12">
      <c r="S18415" s="505"/>
      <c r="T18415" s="505"/>
      <c r="U18415" s="505"/>
      <c r="V18415" s="505"/>
      <c r="W18415" s="505"/>
    </row>
    <row r="18416" spans="19:23" ht="12">
      <c r="S18416" s="505"/>
      <c r="T18416" s="505"/>
      <c r="U18416" s="505"/>
      <c r="V18416" s="505"/>
      <c r="W18416" s="505"/>
    </row>
    <row r="18417" spans="19:23" ht="12">
      <c r="S18417" s="505"/>
      <c r="T18417" s="505"/>
      <c r="U18417" s="505"/>
      <c r="V18417" s="505"/>
      <c r="W18417" s="505"/>
    </row>
    <row r="18418" spans="19:23" ht="12">
      <c r="S18418" s="505"/>
      <c r="T18418" s="505"/>
      <c r="U18418" s="505"/>
      <c r="V18418" s="505"/>
      <c r="W18418" s="505"/>
    </row>
    <row r="18419" spans="19:23" ht="12">
      <c r="S18419" s="505"/>
      <c r="T18419" s="505"/>
      <c r="U18419" s="505"/>
      <c r="V18419" s="505"/>
      <c r="W18419" s="505"/>
    </row>
    <row r="18420" spans="19:23" ht="12">
      <c r="S18420" s="505"/>
      <c r="T18420" s="505"/>
      <c r="U18420" s="505"/>
      <c r="V18420" s="505"/>
      <c r="W18420" s="505"/>
    </row>
    <row r="18421" spans="19:23" ht="12">
      <c r="S18421" s="505"/>
      <c r="T18421" s="505"/>
      <c r="U18421" s="505"/>
      <c r="V18421" s="505"/>
      <c r="W18421" s="505"/>
    </row>
    <row r="18422" spans="19:23" ht="12">
      <c r="S18422" s="505"/>
      <c r="T18422" s="505"/>
      <c r="U18422" s="505"/>
      <c r="V18422" s="505"/>
      <c r="W18422" s="505"/>
    </row>
    <row r="18423" spans="19:23" ht="12">
      <c r="S18423" s="505"/>
      <c r="T18423" s="505"/>
      <c r="U18423" s="505"/>
      <c r="V18423" s="505"/>
      <c r="W18423" s="505"/>
    </row>
    <row r="18424" spans="19:23" ht="12">
      <c r="S18424" s="505"/>
      <c r="T18424" s="505"/>
      <c r="U18424" s="505"/>
      <c r="V18424" s="505"/>
      <c r="W18424" s="505"/>
    </row>
    <row r="18425" spans="19:23" ht="12">
      <c r="S18425" s="505"/>
      <c r="T18425" s="505"/>
      <c r="U18425" s="505"/>
      <c r="V18425" s="505"/>
      <c r="W18425" s="505"/>
    </row>
    <row r="18426" spans="19:23" ht="12">
      <c r="S18426" s="505"/>
      <c r="T18426" s="505"/>
      <c r="U18426" s="505"/>
      <c r="V18426" s="505"/>
      <c r="W18426" s="505"/>
    </row>
    <row r="18427" spans="19:23" ht="12">
      <c r="S18427" s="505"/>
      <c r="T18427" s="505"/>
      <c r="U18427" s="505"/>
      <c r="V18427" s="505"/>
      <c r="W18427" s="505"/>
    </row>
    <row r="18428" spans="19:23" ht="12">
      <c r="S18428" s="505"/>
      <c r="T18428" s="505"/>
      <c r="U18428" s="505"/>
      <c r="V18428" s="505"/>
      <c r="W18428" s="505"/>
    </row>
    <row r="18429" spans="19:23" ht="12">
      <c r="S18429" s="505"/>
      <c r="T18429" s="505"/>
      <c r="U18429" s="505"/>
      <c r="V18429" s="505"/>
      <c r="W18429" s="505"/>
    </row>
    <row r="18430" spans="19:23" ht="12">
      <c r="S18430" s="505"/>
      <c r="T18430" s="505"/>
      <c r="U18430" s="505"/>
      <c r="V18430" s="505"/>
      <c r="W18430" s="505"/>
    </row>
    <row r="18431" spans="19:23" ht="12">
      <c r="S18431" s="505"/>
      <c r="T18431" s="505"/>
      <c r="U18431" s="505"/>
      <c r="V18431" s="505"/>
      <c r="W18431" s="505"/>
    </row>
    <row r="18432" spans="19:23" ht="12">
      <c r="S18432" s="505"/>
      <c r="T18432" s="505"/>
      <c r="U18432" s="505"/>
      <c r="V18432" s="505"/>
      <c r="W18432" s="505"/>
    </row>
    <row r="18433" spans="19:23" ht="12">
      <c r="S18433" s="505"/>
      <c r="T18433" s="505"/>
      <c r="U18433" s="505"/>
      <c r="V18433" s="505"/>
      <c r="W18433" s="505"/>
    </row>
    <row r="18434" spans="19:23" ht="12">
      <c r="S18434" s="505"/>
      <c r="T18434" s="505"/>
      <c r="U18434" s="505"/>
      <c r="V18434" s="505"/>
      <c r="W18434" s="505"/>
    </row>
    <row r="18435" spans="19:23" ht="12">
      <c r="S18435" s="505"/>
      <c r="T18435" s="505"/>
      <c r="U18435" s="505"/>
      <c r="V18435" s="505"/>
      <c r="W18435" s="505"/>
    </row>
    <row r="18436" spans="19:23" ht="12">
      <c r="S18436" s="505"/>
      <c r="T18436" s="505"/>
      <c r="U18436" s="505"/>
      <c r="V18436" s="505"/>
      <c r="W18436" s="505"/>
    </row>
    <row r="18437" spans="19:23" ht="12">
      <c r="S18437" s="505"/>
      <c r="T18437" s="505"/>
      <c r="U18437" s="505"/>
      <c r="V18437" s="505"/>
      <c r="W18437" s="505"/>
    </row>
    <row r="18438" spans="19:23" ht="12">
      <c r="S18438" s="505"/>
      <c r="T18438" s="505"/>
      <c r="U18438" s="505"/>
      <c r="V18438" s="505"/>
      <c r="W18438" s="505"/>
    </row>
    <row r="18439" spans="19:23" ht="12">
      <c r="S18439" s="505"/>
      <c r="T18439" s="505"/>
      <c r="U18439" s="505"/>
      <c r="V18439" s="505"/>
      <c r="W18439" s="505"/>
    </row>
    <row r="18440" spans="19:23" ht="12">
      <c r="S18440" s="505"/>
      <c r="T18440" s="505"/>
      <c r="U18440" s="505"/>
      <c r="V18440" s="505"/>
      <c r="W18440" s="505"/>
    </row>
    <row r="18441" spans="19:23" ht="12">
      <c r="S18441" s="505"/>
      <c r="T18441" s="505"/>
      <c r="U18441" s="505"/>
      <c r="V18441" s="505"/>
      <c r="W18441" s="505"/>
    </row>
    <row r="18442" spans="19:23" ht="12">
      <c r="S18442" s="505"/>
      <c r="T18442" s="505"/>
      <c r="U18442" s="505"/>
      <c r="V18442" s="505"/>
      <c r="W18442" s="505"/>
    </row>
    <row r="18443" spans="19:23" ht="12">
      <c r="S18443" s="505"/>
      <c r="T18443" s="505"/>
      <c r="U18443" s="505"/>
      <c r="V18443" s="505"/>
      <c r="W18443" s="505"/>
    </row>
    <row r="18444" spans="19:23" ht="12">
      <c r="S18444" s="505"/>
      <c r="T18444" s="505"/>
      <c r="U18444" s="505"/>
      <c r="V18444" s="505"/>
      <c r="W18444" s="505"/>
    </row>
    <row r="18445" spans="19:23" ht="12">
      <c r="S18445" s="505"/>
      <c r="T18445" s="505"/>
      <c r="U18445" s="505"/>
      <c r="V18445" s="505"/>
      <c r="W18445" s="505"/>
    </row>
    <row r="18446" spans="19:23" ht="12">
      <c r="S18446" s="505"/>
      <c r="T18446" s="505"/>
      <c r="U18446" s="505"/>
      <c r="V18446" s="505"/>
      <c r="W18446" s="505"/>
    </row>
    <row r="18447" spans="19:23" ht="12">
      <c r="S18447" s="505"/>
      <c r="T18447" s="505"/>
      <c r="U18447" s="505"/>
      <c r="V18447" s="505"/>
      <c r="W18447" s="505"/>
    </row>
    <row r="18448" spans="19:23" ht="12">
      <c r="S18448" s="505"/>
      <c r="T18448" s="505"/>
      <c r="U18448" s="505"/>
      <c r="V18448" s="505"/>
      <c r="W18448" s="505"/>
    </row>
    <row r="18449" spans="19:23" ht="12">
      <c r="S18449" s="505"/>
      <c r="T18449" s="505"/>
      <c r="U18449" s="505"/>
      <c r="V18449" s="505"/>
      <c r="W18449" s="505"/>
    </row>
    <row r="18450" spans="19:23" ht="12">
      <c r="S18450" s="505"/>
      <c r="T18450" s="505"/>
      <c r="U18450" s="505"/>
      <c r="V18450" s="505"/>
      <c r="W18450" s="505"/>
    </row>
    <row r="18451" spans="19:23" ht="12">
      <c r="S18451" s="505"/>
      <c r="T18451" s="505"/>
      <c r="U18451" s="505"/>
      <c r="V18451" s="505"/>
      <c r="W18451" s="505"/>
    </row>
    <row r="18452" spans="19:23" ht="12">
      <c r="S18452" s="505"/>
      <c r="T18452" s="505"/>
      <c r="U18452" s="505"/>
      <c r="V18452" s="505"/>
      <c r="W18452" s="505"/>
    </row>
    <row r="18453" spans="19:23" ht="12">
      <c r="S18453" s="505"/>
      <c r="T18453" s="505"/>
      <c r="U18453" s="505"/>
      <c r="V18453" s="505"/>
      <c r="W18453" s="505"/>
    </row>
    <row r="18454" spans="19:23" ht="12">
      <c r="S18454" s="505"/>
      <c r="T18454" s="505"/>
      <c r="U18454" s="505"/>
      <c r="V18454" s="505"/>
      <c r="W18454" s="505"/>
    </row>
    <row r="18455" spans="19:23" ht="12">
      <c r="S18455" s="505"/>
      <c r="T18455" s="505"/>
      <c r="U18455" s="505"/>
      <c r="V18455" s="505"/>
      <c r="W18455" s="505"/>
    </row>
    <row r="18456" spans="19:23" ht="12">
      <c r="S18456" s="505"/>
      <c r="T18456" s="505"/>
      <c r="U18456" s="505"/>
      <c r="V18456" s="505"/>
      <c r="W18456" s="505"/>
    </row>
    <row r="18457" spans="19:23" ht="12">
      <c r="S18457" s="505"/>
      <c r="T18457" s="505"/>
      <c r="U18457" s="505"/>
      <c r="V18457" s="505"/>
      <c r="W18457" s="505"/>
    </row>
    <row r="18458" spans="19:23" ht="12">
      <c r="S18458" s="505"/>
      <c r="T18458" s="505"/>
      <c r="U18458" s="505"/>
      <c r="V18458" s="505"/>
      <c r="W18458" s="505"/>
    </row>
    <row r="18459" spans="19:23" ht="12">
      <c r="S18459" s="505"/>
      <c r="T18459" s="505"/>
      <c r="U18459" s="505"/>
      <c r="V18459" s="505"/>
      <c r="W18459" s="505"/>
    </row>
    <row r="18460" spans="19:23" ht="12">
      <c r="S18460" s="505"/>
      <c r="T18460" s="505"/>
      <c r="U18460" s="505"/>
      <c r="V18460" s="505"/>
      <c r="W18460" s="505"/>
    </row>
    <row r="18461" spans="19:23" ht="12">
      <c r="S18461" s="505"/>
      <c r="T18461" s="505"/>
      <c r="U18461" s="505"/>
      <c r="V18461" s="505"/>
      <c r="W18461" s="505"/>
    </row>
    <row r="18462" spans="19:23" ht="12">
      <c r="S18462" s="505"/>
      <c r="T18462" s="505"/>
      <c r="U18462" s="505"/>
      <c r="V18462" s="505"/>
      <c r="W18462" s="505"/>
    </row>
    <row r="18463" spans="19:23" ht="12">
      <c r="S18463" s="505"/>
      <c r="T18463" s="505"/>
      <c r="U18463" s="505"/>
      <c r="V18463" s="505"/>
      <c r="W18463" s="505"/>
    </row>
    <row r="18464" spans="19:23" ht="12">
      <c r="S18464" s="505"/>
      <c r="T18464" s="505"/>
      <c r="U18464" s="505"/>
      <c r="V18464" s="505"/>
      <c r="W18464" s="505"/>
    </row>
    <row r="18465" spans="19:23" ht="12">
      <c r="S18465" s="505"/>
      <c r="T18465" s="505"/>
      <c r="U18465" s="505"/>
      <c r="V18465" s="505"/>
      <c r="W18465" s="505"/>
    </row>
    <row r="18466" spans="19:23" ht="12">
      <c r="S18466" s="505"/>
      <c r="T18466" s="505"/>
      <c r="U18466" s="505"/>
      <c r="V18466" s="505"/>
      <c r="W18466" s="505"/>
    </row>
    <row r="18467" spans="19:23" ht="12">
      <c r="S18467" s="505"/>
      <c r="T18467" s="505"/>
      <c r="U18467" s="505"/>
      <c r="V18467" s="505"/>
      <c r="W18467" s="505"/>
    </row>
    <row r="18468" spans="19:23" ht="12">
      <c r="S18468" s="505"/>
      <c r="T18468" s="505"/>
      <c r="U18468" s="505"/>
      <c r="V18468" s="505"/>
      <c r="W18468" s="505"/>
    </row>
    <row r="18469" spans="19:23" ht="12">
      <c r="S18469" s="505"/>
      <c r="T18469" s="505"/>
      <c r="U18469" s="505"/>
      <c r="V18469" s="505"/>
      <c r="W18469" s="505"/>
    </row>
    <row r="18470" spans="19:23" ht="12">
      <c r="S18470" s="505"/>
      <c r="T18470" s="505"/>
      <c r="U18470" s="505"/>
      <c r="V18470" s="505"/>
      <c r="W18470" s="505"/>
    </row>
    <row r="18471" spans="19:23" ht="12">
      <c r="S18471" s="505"/>
      <c r="T18471" s="505"/>
      <c r="U18471" s="505"/>
      <c r="V18471" s="505"/>
      <c r="W18471" s="505"/>
    </row>
    <row r="18472" spans="19:23" ht="12">
      <c r="S18472" s="505"/>
      <c r="T18472" s="505"/>
      <c r="U18472" s="505"/>
      <c r="V18472" s="505"/>
      <c r="W18472" s="505"/>
    </row>
  </sheetData>
  <sheetProtection algorithmName="SHA-512" hashValue="NWHH0GOGzzlnFegwAFunx//2LSOXOSeJUEPAvzQclgmpHQD0IBK3tZvNhX4GOnwePXWNekJB4tYgQxMb5PwpBA==" saltValue="klRYXfRzHO+kmEDmAsppNA==" spinCount="100000" sheet="1" objects="1" scenarios="1"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53" r:id="rId1"/>
  <rowBreaks count="2" manualBreakCount="2">
    <brk id="5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workbookViewId="0" topLeftCell="A1">
      <pane ySplit="5" topLeftCell="A24" activePane="bottomLeft" state="frozen"/>
      <selection pane="topLeft" activeCell="C3" sqref="C3:I3"/>
      <selection pane="bottomLeft" activeCell="E27" sqref="E27"/>
    </sheetView>
  </sheetViews>
  <sheetFormatPr defaultColWidth="9.140625" defaultRowHeight="12"/>
  <cols>
    <col min="1" max="1" width="9.00390625" style="566" customWidth="1"/>
    <col min="2" max="2" width="70.8515625" style="566" customWidth="1"/>
    <col min="3" max="3" width="9.421875" style="566" bestFit="1" customWidth="1"/>
    <col min="4" max="4" width="11.28125" style="580" customWidth="1"/>
    <col min="5" max="5" width="12.28125" style="566" bestFit="1" customWidth="1"/>
    <col min="6" max="6" width="12.7109375" style="566" bestFit="1" customWidth="1"/>
    <col min="7" max="7" width="13.7109375" style="566" customWidth="1"/>
    <col min="8" max="8" width="13.8515625" style="566" bestFit="1" customWidth="1"/>
    <col min="9" max="9" width="17.140625" style="566" customWidth="1"/>
    <col min="10" max="10" width="4.140625" style="566" customWidth="1"/>
    <col min="11" max="12" width="11.7109375" style="566" hidden="1" customWidth="1"/>
    <col min="13" max="17" width="9.28125" style="566" hidden="1" customWidth="1"/>
    <col min="18" max="257" width="9.28125" style="566" customWidth="1"/>
    <col min="258" max="258" width="70.00390625" style="566" customWidth="1"/>
    <col min="259" max="259" width="9.421875" style="566" bestFit="1" customWidth="1"/>
    <col min="260" max="260" width="11.28125" style="566" customWidth="1"/>
    <col min="261" max="261" width="12.28125" style="566" bestFit="1" customWidth="1"/>
    <col min="262" max="262" width="12.7109375" style="566" bestFit="1" customWidth="1"/>
    <col min="263" max="263" width="13.7109375" style="566" customWidth="1"/>
    <col min="264" max="264" width="13.8515625" style="566" bestFit="1" customWidth="1"/>
    <col min="265" max="265" width="17.140625" style="566" customWidth="1"/>
    <col min="266" max="513" width="9.28125" style="566" customWidth="1"/>
    <col min="514" max="514" width="70.00390625" style="566" customWidth="1"/>
    <col min="515" max="515" width="9.421875" style="566" bestFit="1" customWidth="1"/>
    <col min="516" max="516" width="11.28125" style="566" customWidth="1"/>
    <col min="517" max="517" width="12.28125" style="566" bestFit="1" customWidth="1"/>
    <col min="518" max="518" width="12.7109375" style="566" bestFit="1" customWidth="1"/>
    <col min="519" max="519" width="13.7109375" style="566" customWidth="1"/>
    <col min="520" max="520" width="13.8515625" style="566" bestFit="1" customWidth="1"/>
    <col min="521" max="521" width="17.140625" style="566" customWidth="1"/>
    <col min="522" max="769" width="9.28125" style="566" customWidth="1"/>
    <col min="770" max="770" width="70.00390625" style="566" customWidth="1"/>
    <col min="771" max="771" width="9.421875" style="566" bestFit="1" customWidth="1"/>
    <col min="772" max="772" width="11.28125" style="566" customWidth="1"/>
    <col min="773" max="773" width="12.28125" style="566" bestFit="1" customWidth="1"/>
    <col min="774" max="774" width="12.7109375" style="566" bestFit="1" customWidth="1"/>
    <col min="775" max="775" width="13.7109375" style="566" customWidth="1"/>
    <col min="776" max="776" width="13.8515625" style="566" bestFit="1" customWidth="1"/>
    <col min="777" max="777" width="17.140625" style="566" customWidth="1"/>
    <col min="778" max="1025" width="9.28125" style="566" customWidth="1"/>
    <col min="1026" max="1026" width="70.00390625" style="566" customWidth="1"/>
    <col min="1027" max="1027" width="9.421875" style="566" bestFit="1" customWidth="1"/>
    <col min="1028" max="1028" width="11.28125" style="566" customWidth="1"/>
    <col min="1029" max="1029" width="12.28125" style="566" bestFit="1" customWidth="1"/>
    <col min="1030" max="1030" width="12.7109375" style="566" bestFit="1" customWidth="1"/>
    <col min="1031" max="1031" width="13.7109375" style="566" customWidth="1"/>
    <col min="1032" max="1032" width="13.8515625" style="566" bestFit="1" customWidth="1"/>
    <col min="1033" max="1033" width="17.140625" style="566" customWidth="1"/>
    <col min="1034" max="1281" width="9.28125" style="566" customWidth="1"/>
    <col min="1282" max="1282" width="70.00390625" style="566" customWidth="1"/>
    <col min="1283" max="1283" width="9.421875" style="566" bestFit="1" customWidth="1"/>
    <col min="1284" max="1284" width="11.28125" style="566" customWidth="1"/>
    <col min="1285" max="1285" width="12.28125" style="566" bestFit="1" customWidth="1"/>
    <col min="1286" max="1286" width="12.7109375" style="566" bestFit="1" customWidth="1"/>
    <col min="1287" max="1287" width="13.7109375" style="566" customWidth="1"/>
    <col min="1288" max="1288" width="13.8515625" style="566" bestFit="1" customWidth="1"/>
    <col min="1289" max="1289" width="17.140625" style="566" customWidth="1"/>
    <col min="1290" max="1537" width="9.28125" style="566" customWidth="1"/>
    <col min="1538" max="1538" width="70.00390625" style="566" customWidth="1"/>
    <col min="1539" max="1539" width="9.421875" style="566" bestFit="1" customWidth="1"/>
    <col min="1540" max="1540" width="11.28125" style="566" customWidth="1"/>
    <col min="1541" max="1541" width="12.28125" style="566" bestFit="1" customWidth="1"/>
    <col min="1542" max="1542" width="12.7109375" style="566" bestFit="1" customWidth="1"/>
    <col min="1543" max="1543" width="13.7109375" style="566" customWidth="1"/>
    <col min="1544" max="1544" width="13.8515625" style="566" bestFit="1" customWidth="1"/>
    <col min="1545" max="1545" width="17.140625" style="566" customWidth="1"/>
    <col min="1546" max="1793" width="9.28125" style="566" customWidth="1"/>
    <col min="1794" max="1794" width="70.00390625" style="566" customWidth="1"/>
    <col min="1795" max="1795" width="9.421875" style="566" bestFit="1" customWidth="1"/>
    <col min="1796" max="1796" width="11.28125" style="566" customWidth="1"/>
    <col min="1797" max="1797" width="12.28125" style="566" bestFit="1" customWidth="1"/>
    <col min="1798" max="1798" width="12.7109375" style="566" bestFit="1" customWidth="1"/>
    <col min="1799" max="1799" width="13.7109375" style="566" customWidth="1"/>
    <col min="1800" max="1800" width="13.8515625" style="566" bestFit="1" customWidth="1"/>
    <col min="1801" max="1801" width="17.140625" style="566" customWidth="1"/>
    <col min="1802" max="2049" width="9.28125" style="566" customWidth="1"/>
    <col min="2050" max="2050" width="70.00390625" style="566" customWidth="1"/>
    <col min="2051" max="2051" width="9.421875" style="566" bestFit="1" customWidth="1"/>
    <col min="2052" max="2052" width="11.28125" style="566" customWidth="1"/>
    <col min="2053" max="2053" width="12.28125" style="566" bestFit="1" customWidth="1"/>
    <col min="2054" max="2054" width="12.7109375" style="566" bestFit="1" customWidth="1"/>
    <col min="2055" max="2055" width="13.7109375" style="566" customWidth="1"/>
    <col min="2056" max="2056" width="13.8515625" style="566" bestFit="1" customWidth="1"/>
    <col min="2057" max="2057" width="17.140625" style="566" customWidth="1"/>
    <col min="2058" max="2305" width="9.28125" style="566" customWidth="1"/>
    <col min="2306" max="2306" width="70.00390625" style="566" customWidth="1"/>
    <col min="2307" max="2307" width="9.421875" style="566" bestFit="1" customWidth="1"/>
    <col min="2308" max="2308" width="11.28125" style="566" customWidth="1"/>
    <col min="2309" max="2309" width="12.28125" style="566" bestFit="1" customWidth="1"/>
    <col min="2310" max="2310" width="12.7109375" style="566" bestFit="1" customWidth="1"/>
    <col min="2311" max="2311" width="13.7109375" style="566" customWidth="1"/>
    <col min="2312" max="2312" width="13.8515625" style="566" bestFit="1" customWidth="1"/>
    <col min="2313" max="2313" width="17.140625" style="566" customWidth="1"/>
    <col min="2314" max="2561" width="9.28125" style="566" customWidth="1"/>
    <col min="2562" max="2562" width="70.00390625" style="566" customWidth="1"/>
    <col min="2563" max="2563" width="9.421875" style="566" bestFit="1" customWidth="1"/>
    <col min="2564" max="2564" width="11.28125" style="566" customWidth="1"/>
    <col min="2565" max="2565" width="12.28125" style="566" bestFit="1" customWidth="1"/>
    <col min="2566" max="2566" width="12.7109375" style="566" bestFit="1" customWidth="1"/>
    <col min="2567" max="2567" width="13.7109375" style="566" customWidth="1"/>
    <col min="2568" max="2568" width="13.8515625" style="566" bestFit="1" customWidth="1"/>
    <col min="2569" max="2569" width="17.140625" style="566" customWidth="1"/>
    <col min="2570" max="2817" width="9.28125" style="566" customWidth="1"/>
    <col min="2818" max="2818" width="70.00390625" style="566" customWidth="1"/>
    <col min="2819" max="2819" width="9.421875" style="566" bestFit="1" customWidth="1"/>
    <col min="2820" max="2820" width="11.28125" style="566" customWidth="1"/>
    <col min="2821" max="2821" width="12.28125" style="566" bestFit="1" customWidth="1"/>
    <col min="2822" max="2822" width="12.7109375" style="566" bestFit="1" customWidth="1"/>
    <col min="2823" max="2823" width="13.7109375" style="566" customWidth="1"/>
    <col min="2824" max="2824" width="13.8515625" style="566" bestFit="1" customWidth="1"/>
    <col min="2825" max="2825" width="17.140625" style="566" customWidth="1"/>
    <col min="2826" max="3073" width="9.28125" style="566" customWidth="1"/>
    <col min="3074" max="3074" width="70.00390625" style="566" customWidth="1"/>
    <col min="3075" max="3075" width="9.421875" style="566" bestFit="1" customWidth="1"/>
    <col min="3076" max="3076" width="11.28125" style="566" customWidth="1"/>
    <col min="3077" max="3077" width="12.28125" style="566" bestFit="1" customWidth="1"/>
    <col min="3078" max="3078" width="12.7109375" style="566" bestFit="1" customWidth="1"/>
    <col min="3079" max="3079" width="13.7109375" style="566" customWidth="1"/>
    <col min="3080" max="3080" width="13.8515625" style="566" bestFit="1" customWidth="1"/>
    <col min="3081" max="3081" width="17.140625" style="566" customWidth="1"/>
    <col min="3082" max="3329" width="9.28125" style="566" customWidth="1"/>
    <col min="3330" max="3330" width="70.00390625" style="566" customWidth="1"/>
    <col min="3331" max="3331" width="9.421875" style="566" bestFit="1" customWidth="1"/>
    <col min="3332" max="3332" width="11.28125" style="566" customWidth="1"/>
    <col min="3333" max="3333" width="12.28125" style="566" bestFit="1" customWidth="1"/>
    <col min="3334" max="3334" width="12.7109375" style="566" bestFit="1" customWidth="1"/>
    <col min="3335" max="3335" width="13.7109375" style="566" customWidth="1"/>
    <col min="3336" max="3336" width="13.8515625" style="566" bestFit="1" customWidth="1"/>
    <col min="3337" max="3337" width="17.140625" style="566" customWidth="1"/>
    <col min="3338" max="3585" width="9.28125" style="566" customWidth="1"/>
    <col min="3586" max="3586" width="70.00390625" style="566" customWidth="1"/>
    <col min="3587" max="3587" width="9.421875" style="566" bestFit="1" customWidth="1"/>
    <col min="3588" max="3588" width="11.28125" style="566" customWidth="1"/>
    <col min="3589" max="3589" width="12.28125" style="566" bestFit="1" customWidth="1"/>
    <col min="3590" max="3590" width="12.7109375" style="566" bestFit="1" customWidth="1"/>
    <col min="3591" max="3591" width="13.7109375" style="566" customWidth="1"/>
    <col min="3592" max="3592" width="13.8515625" style="566" bestFit="1" customWidth="1"/>
    <col min="3593" max="3593" width="17.140625" style="566" customWidth="1"/>
    <col min="3594" max="3841" width="9.28125" style="566" customWidth="1"/>
    <col min="3842" max="3842" width="70.00390625" style="566" customWidth="1"/>
    <col min="3843" max="3843" width="9.421875" style="566" bestFit="1" customWidth="1"/>
    <col min="3844" max="3844" width="11.28125" style="566" customWidth="1"/>
    <col min="3845" max="3845" width="12.28125" style="566" bestFit="1" customWidth="1"/>
    <col min="3846" max="3846" width="12.7109375" style="566" bestFit="1" customWidth="1"/>
    <col min="3847" max="3847" width="13.7109375" style="566" customWidth="1"/>
    <col min="3848" max="3848" width="13.8515625" style="566" bestFit="1" customWidth="1"/>
    <col min="3849" max="3849" width="17.140625" style="566" customWidth="1"/>
    <col min="3850" max="4097" width="9.28125" style="566" customWidth="1"/>
    <col min="4098" max="4098" width="70.00390625" style="566" customWidth="1"/>
    <col min="4099" max="4099" width="9.421875" style="566" bestFit="1" customWidth="1"/>
    <col min="4100" max="4100" width="11.28125" style="566" customWidth="1"/>
    <col min="4101" max="4101" width="12.28125" style="566" bestFit="1" customWidth="1"/>
    <col min="4102" max="4102" width="12.7109375" style="566" bestFit="1" customWidth="1"/>
    <col min="4103" max="4103" width="13.7109375" style="566" customWidth="1"/>
    <col min="4104" max="4104" width="13.8515625" style="566" bestFit="1" customWidth="1"/>
    <col min="4105" max="4105" width="17.140625" style="566" customWidth="1"/>
    <col min="4106" max="4353" width="9.28125" style="566" customWidth="1"/>
    <col min="4354" max="4354" width="70.00390625" style="566" customWidth="1"/>
    <col min="4355" max="4355" width="9.421875" style="566" bestFit="1" customWidth="1"/>
    <col min="4356" max="4356" width="11.28125" style="566" customWidth="1"/>
    <col min="4357" max="4357" width="12.28125" style="566" bestFit="1" customWidth="1"/>
    <col min="4358" max="4358" width="12.7109375" style="566" bestFit="1" customWidth="1"/>
    <col min="4359" max="4359" width="13.7109375" style="566" customWidth="1"/>
    <col min="4360" max="4360" width="13.8515625" style="566" bestFit="1" customWidth="1"/>
    <col min="4361" max="4361" width="17.140625" style="566" customWidth="1"/>
    <col min="4362" max="4609" width="9.28125" style="566" customWidth="1"/>
    <col min="4610" max="4610" width="70.00390625" style="566" customWidth="1"/>
    <col min="4611" max="4611" width="9.421875" style="566" bestFit="1" customWidth="1"/>
    <col min="4612" max="4612" width="11.28125" style="566" customWidth="1"/>
    <col min="4613" max="4613" width="12.28125" style="566" bestFit="1" customWidth="1"/>
    <col min="4614" max="4614" width="12.7109375" style="566" bestFit="1" customWidth="1"/>
    <col min="4615" max="4615" width="13.7109375" style="566" customWidth="1"/>
    <col min="4616" max="4616" width="13.8515625" style="566" bestFit="1" customWidth="1"/>
    <col min="4617" max="4617" width="17.140625" style="566" customWidth="1"/>
    <col min="4618" max="4865" width="9.28125" style="566" customWidth="1"/>
    <col min="4866" max="4866" width="70.00390625" style="566" customWidth="1"/>
    <col min="4867" max="4867" width="9.421875" style="566" bestFit="1" customWidth="1"/>
    <col min="4868" max="4868" width="11.28125" style="566" customWidth="1"/>
    <col min="4869" max="4869" width="12.28125" style="566" bestFit="1" customWidth="1"/>
    <col min="4870" max="4870" width="12.7109375" style="566" bestFit="1" customWidth="1"/>
    <col min="4871" max="4871" width="13.7109375" style="566" customWidth="1"/>
    <col min="4872" max="4872" width="13.8515625" style="566" bestFit="1" customWidth="1"/>
    <col min="4873" max="4873" width="17.140625" style="566" customWidth="1"/>
    <col min="4874" max="5121" width="9.28125" style="566" customWidth="1"/>
    <col min="5122" max="5122" width="70.00390625" style="566" customWidth="1"/>
    <col min="5123" max="5123" width="9.421875" style="566" bestFit="1" customWidth="1"/>
    <col min="5124" max="5124" width="11.28125" style="566" customWidth="1"/>
    <col min="5125" max="5125" width="12.28125" style="566" bestFit="1" customWidth="1"/>
    <col min="5126" max="5126" width="12.7109375" style="566" bestFit="1" customWidth="1"/>
    <col min="5127" max="5127" width="13.7109375" style="566" customWidth="1"/>
    <col min="5128" max="5128" width="13.8515625" style="566" bestFit="1" customWidth="1"/>
    <col min="5129" max="5129" width="17.140625" style="566" customWidth="1"/>
    <col min="5130" max="5377" width="9.28125" style="566" customWidth="1"/>
    <col min="5378" max="5378" width="70.00390625" style="566" customWidth="1"/>
    <col min="5379" max="5379" width="9.421875" style="566" bestFit="1" customWidth="1"/>
    <col min="5380" max="5380" width="11.28125" style="566" customWidth="1"/>
    <col min="5381" max="5381" width="12.28125" style="566" bestFit="1" customWidth="1"/>
    <col min="5382" max="5382" width="12.7109375" style="566" bestFit="1" customWidth="1"/>
    <col min="5383" max="5383" width="13.7109375" style="566" customWidth="1"/>
    <col min="5384" max="5384" width="13.8515625" style="566" bestFit="1" customWidth="1"/>
    <col min="5385" max="5385" width="17.140625" style="566" customWidth="1"/>
    <col min="5386" max="5633" width="9.28125" style="566" customWidth="1"/>
    <col min="5634" max="5634" width="70.00390625" style="566" customWidth="1"/>
    <col min="5635" max="5635" width="9.421875" style="566" bestFit="1" customWidth="1"/>
    <col min="5636" max="5636" width="11.28125" style="566" customWidth="1"/>
    <col min="5637" max="5637" width="12.28125" style="566" bestFit="1" customWidth="1"/>
    <col min="5638" max="5638" width="12.7109375" style="566" bestFit="1" customWidth="1"/>
    <col min="5639" max="5639" width="13.7109375" style="566" customWidth="1"/>
    <col min="5640" max="5640" width="13.8515625" style="566" bestFit="1" customWidth="1"/>
    <col min="5641" max="5641" width="17.140625" style="566" customWidth="1"/>
    <col min="5642" max="5889" width="9.28125" style="566" customWidth="1"/>
    <col min="5890" max="5890" width="70.00390625" style="566" customWidth="1"/>
    <col min="5891" max="5891" width="9.421875" style="566" bestFit="1" customWidth="1"/>
    <col min="5892" max="5892" width="11.28125" style="566" customWidth="1"/>
    <col min="5893" max="5893" width="12.28125" style="566" bestFit="1" customWidth="1"/>
    <col min="5894" max="5894" width="12.7109375" style="566" bestFit="1" customWidth="1"/>
    <col min="5895" max="5895" width="13.7109375" style="566" customWidth="1"/>
    <col min="5896" max="5896" width="13.8515625" style="566" bestFit="1" customWidth="1"/>
    <col min="5897" max="5897" width="17.140625" style="566" customWidth="1"/>
    <col min="5898" max="6145" width="9.28125" style="566" customWidth="1"/>
    <col min="6146" max="6146" width="70.00390625" style="566" customWidth="1"/>
    <col min="6147" max="6147" width="9.421875" style="566" bestFit="1" customWidth="1"/>
    <col min="6148" max="6148" width="11.28125" style="566" customWidth="1"/>
    <col min="6149" max="6149" width="12.28125" style="566" bestFit="1" customWidth="1"/>
    <col min="6150" max="6150" width="12.7109375" style="566" bestFit="1" customWidth="1"/>
    <col min="6151" max="6151" width="13.7109375" style="566" customWidth="1"/>
    <col min="6152" max="6152" width="13.8515625" style="566" bestFit="1" customWidth="1"/>
    <col min="6153" max="6153" width="17.140625" style="566" customWidth="1"/>
    <col min="6154" max="6401" width="9.28125" style="566" customWidth="1"/>
    <col min="6402" max="6402" width="70.00390625" style="566" customWidth="1"/>
    <col min="6403" max="6403" width="9.421875" style="566" bestFit="1" customWidth="1"/>
    <col min="6404" max="6404" width="11.28125" style="566" customWidth="1"/>
    <col min="6405" max="6405" width="12.28125" style="566" bestFit="1" customWidth="1"/>
    <col min="6406" max="6406" width="12.7109375" style="566" bestFit="1" customWidth="1"/>
    <col min="6407" max="6407" width="13.7109375" style="566" customWidth="1"/>
    <col min="6408" max="6408" width="13.8515625" style="566" bestFit="1" customWidth="1"/>
    <col min="6409" max="6409" width="17.140625" style="566" customWidth="1"/>
    <col min="6410" max="6657" width="9.28125" style="566" customWidth="1"/>
    <col min="6658" max="6658" width="70.00390625" style="566" customWidth="1"/>
    <col min="6659" max="6659" width="9.421875" style="566" bestFit="1" customWidth="1"/>
    <col min="6660" max="6660" width="11.28125" style="566" customWidth="1"/>
    <col min="6661" max="6661" width="12.28125" style="566" bestFit="1" customWidth="1"/>
    <col min="6662" max="6662" width="12.7109375" style="566" bestFit="1" customWidth="1"/>
    <col min="6663" max="6663" width="13.7109375" style="566" customWidth="1"/>
    <col min="6664" max="6664" width="13.8515625" style="566" bestFit="1" customWidth="1"/>
    <col min="6665" max="6665" width="17.140625" style="566" customWidth="1"/>
    <col min="6666" max="6913" width="9.28125" style="566" customWidth="1"/>
    <col min="6914" max="6914" width="70.00390625" style="566" customWidth="1"/>
    <col min="6915" max="6915" width="9.421875" style="566" bestFit="1" customWidth="1"/>
    <col min="6916" max="6916" width="11.28125" style="566" customWidth="1"/>
    <col min="6917" max="6917" width="12.28125" style="566" bestFit="1" customWidth="1"/>
    <col min="6918" max="6918" width="12.7109375" style="566" bestFit="1" customWidth="1"/>
    <col min="6919" max="6919" width="13.7109375" style="566" customWidth="1"/>
    <col min="6920" max="6920" width="13.8515625" style="566" bestFit="1" customWidth="1"/>
    <col min="6921" max="6921" width="17.140625" style="566" customWidth="1"/>
    <col min="6922" max="7169" width="9.28125" style="566" customWidth="1"/>
    <col min="7170" max="7170" width="70.00390625" style="566" customWidth="1"/>
    <col min="7171" max="7171" width="9.421875" style="566" bestFit="1" customWidth="1"/>
    <col min="7172" max="7172" width="11.28125" style="566" customWidth="1"/>
    <col min="7173" max="7173" width="12.28125" style="566" bestFit="1" customWidth="1"/>
    <col min="7174" max="7174" width="12.7109375" style="566" bestFit="1" customWidth="1"/>
    <col min="7175" max="7175" width="13.7109375" style="566" customWidth="1"/>
    <col min="7176" max="7176" width="13.8515625" style="566" bestFit="1" customWidth="1"/>
    <col min="7177" max="7177" width="17.140625" style="566" customWidth="1"/>
    <col min="7178" max="7425" width="9.28125" style="566" customWidth="1"/>
    <col min="7426" max="7426" width="70.00390625" style="566" customWidth="1"/>
    <col min="7427" max="7427" width="9.421875" style="566" bestFit="1" customWidth="1"/>
    <col min="7428" max="7428" width="11.28125" style="566" customWidth="1"/>
    <col min="7429" max="7429" width="12.28125" style="566" bestFit="1" customWidth="1"/>
    <col min="7430" max="7430" width="12.7109375" style="566" bestFit="1" customWidth="1"/>
    <col min="7431" max="7431" width="13.7109375" style="566" customWidth="1"/>
    <col min="7432" max="7432" width="13.8515625" style="566" bestFit="1" customWidth="1"/>
    <col min="7433" max="7433" width="17.140625" style="566" customWidth="1"/>
    <col min="7434" max="7681" width="9.28125" style="566" customWidth="1"/>
    <col min="7682" max="7682" width="70.00390625" style="566" customWidth="1"/>
    <col min="7683" max="7683" width="9.421875" style="566" bestFit="1" customWidth="1"/>
    <col min="7684" max="7684" width="11.28125" style="566" customWidth="1"/>
    <col min="7685" max="7685" width="12.28125" style="566" bestFit="1" customWidth="1"/>
    <col min="7686" max="7686" width="12.7109375" style="566" bestFit="1" customWidth="1"/>
    <col min="7687" max="7687" width="13.7109375" style="566" customWidth="1"/>
    <col min="7688" max="7688" width="13.8515625" style="566" bestFit="1" customWidth="1"/>
    <col min="7689" max="7689" width="17.140625" style="566" customWidth="1"/>
    <col min="7690" max="7937" width="9.28125" style="566" customWidth="1"/>
    <col min="7938" max="7938" width="70.00390625" style="566" customWidth="1"/>
    <col min="7939" max="7939" width="9.421875" style="566" bestFit="1" customWidth="1"/>
    <col min="7940" max="7940" width="11.28125" style="566" customWidth="1"/>
    <col min="7941" max="7941" width="12.28125" style="566" bestFit="1" customWidth="1"/>
    <col min="7942" max="7942" width="12.7109375" style="566" bestFit="1" customWidth="1"/>
    <col min="7943" max="7943" width="13.7109375" style="566" customWidth="1"/>
    <col min="7944" max="7944" width="13.8515625" style="566" bestFit="1" customWidth="1"/>
    <col min="7945" max="7945" width="17.140625" style="566" customWidth="1"/>
    <col min="7946" max="8193" width="9.28125" style="566" customWidth="1"/>
    <col min="8194" max="8194" width="70.00390625" style="566" customWidth="1"/>
    <col min="8195" max="8195" width="9.421875" style="566" bestFit="1" customWidth="1"/>
    <col min="8196" max="8196" width="11.28125" style="566" customWidth="1"/>
    <col min="8197" max="8197" width="12.28125" style="566" bestFit="1" customWidth="1"/>
    <col min="8198" max="8198" width="12.7109375" style="566" bestFit="1" customWidth="1"/>
    <col min="8199" max="8199" width="13.7109375" style="566" customWidth="1"/>
    <col min="8200" max="8200" width="13.8515625" style="566" bestFit="1" customWidth="1"/>
    <col min="8201" max="8201" width="17.140625" style="566" customWidth="1"/>
    <col min="8202" max="8449" width="9.28125" style="566" customWidth="1"/>
    <col min="8450" max="8450" width="70.00390625" style="566" customWidth="1"/>
    <col min="8451" max="8451" width="9.421875" style="566" bestFit="1" customWidth="1"/>
    <col min="8452" max="8452" width="11.28125" style="566" customWidth="1"/>
    <col min="8453" max="8453" width="12.28125" style="566" bestFit="1" customWidth="1"/>
    <col min="8454" max="8454" width="12.7109375" style="566" bestFit="1" customWidth="1"/>
    <col min="8455" max="8455" width="13.7109375" style="566" customWidth="1"/>
    <col min="8456" max="8456" width="13.8515625" style="566" bestFit="1" customWidth="1"/>
    <col min="8457" max="8457" width="17.140625" style="566" customWidth="1"/>
    <col min="8458" max="8705" width="9.28125" style="566" customWidth="1"/>
    <col min="8706" max="8706" width="70.00390625" style="566" customWidth="1"/>
    <col min="8707" max="8707" width="9.421875" style="566" bestFit="1" customWidth="1"/>
    <col min="8708" max="8708" width="11.28125" style="566" customWidth="1"/>
    <col min="8709" max="8709" width="12.28125" style="566" bestFit="1" customWidth="1"/>
    <col min="8710" max="8710" width="12.7109375" style="566" bestFit="1" customWidth="1"/>
    <col min="8711" max="8711" width="13.7109375" style="566" customWidth="1"/>
    <col min="8712" max="8712" width="13.8515625" style="566" bestFit="1" customWidth="1"/>
    <col min="8713" max="8713" width="17.140625" style="566" customWidth="1"/>
    <col min="8714" max="8961" width="9.28125" style="566" customWidth="1"/>
    <col min="8962" max="8962" width="70.00390625" style="566" customWidth="1"/>
    <col min="8963" max="8963" width="9.421875" style="566" bestFit="1" customWidth="1"/>
    <col min="8964" max="8964" width="11.28125" style="566" customWidth="1"/>
    <col min="8965" max="8965" width="12.28125" style="566" bestFit="1" customWidth="1"/>
    <col min="8966" max="8966" width="12.7109375" style="566" bestFit="1" customWidth="1"/>
    <col min="8967" max="8967" width="13.7109375" style="566" customWidth="1"/>
    <col min="8968" max="8968" width="13.8515625" style="566" bestFit="1" customWidth="1"/>
    <col min="8969" max="8969" width="17.140625" style="566" customWidth="1"/>
    <col min="8970" max="9217" width="9.28125" style="566" customWidth="1"/>
    <col min="9218" max="9218" width="70.00390625" style="566" customWidth="1"/>
    <col min="9219" max="9219" width="9.421875" style="566" bestFit="1" customWidth="1"/>
    <col min="9220" max="9220" width="11.28125" style="566" customWidth="1"/>
    <col min="9221" max="9221" width="12.28125" style="566" bestFit="1" customWidth="1"/>
    <col min="9222" max="9222" width="12.7109375" style="566" bestFit="1" customWidth="1"/>
    <col min="9223" max="9223" width="13.7109375" style="566" customWidth="1"/>
    <col min="9224" max="9224" width="13.8515625" style="566" bestFit="1" customWidth="1"/>
    <col min="9225" max="9225" width="17.140625" style="566" customWidth="1"/>
    <col min="9226" max="9473" width="9.28125" style="566" customWidth="1"/>
    <col min="9474" max="9474" width="70.00390625" style="566" customWidth="1"/>
    <col min="9475" max="9475" width="9.421875" style="566" bestFit="1" customWidth="1"/>
    <col min="9476" max="9476" width="11.28125" style="566" customWidth="1"/>
    <col min="9477" max="9477" width="12.28125" style="566" bestFit="1" customWidth="1"/>
    <col min="9478" max="9478" width="12.7109375" style="566" bestFit="1" customWidth="1"/>
    <col min="9479" max="9479" width="13.7109375" style="566" customWidth="1"/>
    <col min="9480" max="9480" width="13.8515625" style="566" bestFit="1" customWidth="1"/>
    <col min="9481" max="9481" width="17.140625" style="566" customWidth="1"/>
    <col min="9482" max="9729" width="9.28125" style="566" customWidth="1"/>
    <col min="9730" max="9730" width="70.00390625" style="566" customWidth="1"/>
    <col min="9731" max="9731" width="9.421875" style="566" bestFit="1" customWidth="1"/>
    <col min="9732" max="9732" width="11.28125" style="566" customWidth="1"/>
    <col min="9733" max="9733" width="12.28125" style="566" bestFit="1" customWidth="1"/>
    <col min="9734" max="9734" width="12.7109375" style="566" bestFit="1" customWidth="1"/>
    <col min="9735" max="9735" width="13.7109375" style="566" customWidth="1"/>
    <col min="9736" max="9736" width="13.8515625" style="566" bestFit="1" customWidth="1"/>
    <col min="9737" max="9737" width="17.140625" style="566" customWidth="1"/>
    <col min="9738" max="9985" width="9.28125" style="566" customWidth="1"/>
    <col min="9986" max="9986" width="70.00390625" style="566" customWidth="1"/>
    <col min="9987" max="9987" width="9.421875" style="566" bestFit="1" customWidth="1"/>
    <col min="9988" max="9988" width="11.28125" style="566" customWidth="1"/>
    <col min="9989" max="9989" width="12.28125" style="566" bestFit="1" customWidth="1"/>
    <col min="9990" max="9990" width="12.7109375" style="566" bestFit="1" customWidth="1"/>
    <col min="9991" max="9991" width="13.7109375" style="566" customWidth="1"/>
    <col min="9992" max="9992" width="13.8515625" style="566" bestFit="1" customWidth="1"/>
    <col min="9993" max="9993" width="17.140625" style="566" customWidth="1"/>
    <col min="9994" max="10241" width="9.28125" style="566" customWidth="1"/>
    <col min="10242" max="10242" width="70.00390625" style="566" customWidth="1"/>
    <col min="10243" max="10243" width="9.421875" style="566" bestFit="1" customWidth="1"/>
    <col min="10244" max="10244" width="11.28125" style="566" customWidth="1"/>
    <col min="10245" max="10245" width="12.28125" style="566" bestFit="1" customWidth="1"/>
    <col min="10246" max="10246" width="12.7109375" style="566" bestFit="1" customWidth="1"/>
    <col min="10247" max="10247" width="13.7109375" style="566" customWidth="1"/>
    <col min="10248" max="10248" width="13.8515625" style="566" bestFit="1" customWidth="1"/>
    <col min="10249" max="10249" width="17.140625" style="566" customWidth="1"/>
    <col min="10250" max="10497" width="9.28125" style="566" customWidth="1"/>
    <col min="10498" max="10498" width="70.00390625" style="566" customWidth="1"/>
    <col min="10499" max="10499" width="9.421875" style="566" bestFit="1" customWidth="1"/>
    <col min="10500" max="10500" width="11.28125" style="566" customWidth="1"/>
    <col min="10501" max="10501" width="12.28125" style="566" bestFit="1" customWidth="1"/>
    <col min="10502" max="10502" width="12.7109375" style="566" bestFit="1" customWidth="1"/>
    <col min="10503" max="10503" width="13.7109375" style="566" customWidth="1"/>
    <col min="10504" max="10504" width="13.8515625" style="566" bestFit="1" customWidth="1"/>
    <col min="10505" max="10505" width="17.140625" style="566" customWidth="1"/>
    <col min="10506" max="10753" width="9.28125" style="566" customWidth="1"/>
    <col min="10754" max="10754" width="70.00390625" style="566" customWidth="1"/>
    <col min="10755" max="10755" width="9.421875" style="566" bestFit="1" customWidth="1"/>
    <col min="10756" max="10756" width="11.28125" style="566" customWidth="1"/>
    <col min="10757" max="10757" width="12.28125" style="566" bestFit="1" customWidth="1"/>
    <col min="10758" max="10758" width="12.7109375" style="566" bestFit="1" customWidth="1"/>
    <col min="10759" max="10759" width="13.7109375" style="566" customWidth="1"/>
    <col min="10760" max="10760" width="13.8515625" style="566" bestFit="1" customWidth="1"/>
    <col min="10761" max="10761" width="17.140625" style="566" customWidth="1"/>
    <col min="10762" max="11009" width="9.28125" style="566" customWidth="1"/>
    <col min="11010" max="11010" width="70.00390625" style="566" customWidth="1"/>
    <col min="11011" max="11011" width="9.421875" style="566" bestFit="1" customWidth="1"/>
    <col min="11012" max="11012" width="11.28125" style="566" customWidth="1"/>
    <col min="11013" max="11013" width="12.28125" style="566" bestFit="1" customWidth="1"/>
    <col min="11014" max="11014" width="12.7109375" style="566" bestFit="1" customWidth="1"/>
    <col min="11015" max="11015" width="13.7109375" style="566" customWidth="1"/>
    <col min="11016" max="11016" width="13.8515625" style="566" bestFit="1" customWidth="1"/>
    <col min="11017" max="11017" width="17.140625" style="566" customWidth="1"/>
    <col min="11018" max="11265" width="9.28125" style="566" customWidth="1"/>
    <col min="11266" max="11266" width="70.00390625" style="566" customWidth="1"/>
    <col min="11267" max="11267" width="9.421875" style="566" bestFit="1" customWidth="1"/>
    <col min="11268" max="11268" width="11.28125" style="566" customWidth="1"/>
    <col min="11269" max="11269" width="12.28125" style="566" bestFit="1" customWidth="1"/>
    <col min="11270" max="11270" width="12.7109375" style="566" bestFit="1" customWidth="1"/>
    <col min="11271" max="11271" width="13.7109375" style="566" customWidth="1"/>
    <col min="11272" max="11272" width="13.8515625" style="566" bestFit="1" customWidth="1"/>
    <col min="11273" max="11273" width="17.140625" style="566" customWidth="1"/>
    <col min="11274" max="11521" width="9.28125" style="566" customWidth="1"/>
    <col min="11522" max="11522" width="70.00390625" style="566" customWidth="1"/>
    <col min="11523" max="11523" width="9.421875" style="566" bestFit="1" customWidth="1"/>
    <col min="11524" max="11524" width="11.28125" style="566" customWidth="1"/>
    <col min="11525" max="11525" width="12.28125" style="566" bestFit="1" customWidth="1"/>
    <col min="11526" max="11526" width="12.7109375" style="566" bestFit="1" customWidth="1"/>
    <col min="11527" max="11527" width="13.7109375" style="566" customWidth="1"/>
    <col min="11528" max="11528" width="13.8515625" style="566" bestFit="1" customWidth="1"/>
    <col min="11529" max="11529" width="17.140625" style="566" customWidth="1"/>
    <col min="11530" max="11777" width="9.28125" style="566" customWidth="1"/>
    <col min="11778" max="11778" width="70.00390625" style="566" customWidth="1"/>
    <col min="11779" max="11779" width="9.421875" style="566" bestFit="1" customWidth="1"/>
    <col min="11780" max="11780" width="11.28125" style="566" customWidth="1"/>
    <col min="11781" max="11781" width="12.28125" style="566" bestFit="1" customWidth="1"/>
    <col min="11782" max="11782" width="12.7109375" style="566" bestFit="1" customWidth="1"/>
    <col min="11783" max="11783" width="13.7109375" style="566" customWidth="1"/>
    <col min="11784" max="11784" width="13.8515625" style="566" bestFit="1" customWidth="1"/>
    <col min="11785" max="11785" width="17.140625" style="566" customWidth="1"/>
    <col min="11786" max="12033" width="9.28125" style="566" customWidth="1"/>
    <col min="12034" max="12034" width="70.00390625" style="566" customWidth="1"/>
    <col min="12035" max="12035" width="9.421875" style="566" bestFit="1" customWidth="1"/>
    <col min="12036" max="12036" width="11.28125" style="566" customWidth="1"/>
    <col min="12037" max="12037" width="12.28125" style="566" bestFit="1" customWidth="1"/>
    <col min="12038" max="12038" width="12.7109375" style="566" bestFit="1" customWidth="1"/>
    <col min="12039" max="12039" width="13.7109375" style="566" customWidth="1"/>
    <col min="12040" max="12040" width="13.8515625" style="566" bestFit="1" customWidth="1"/>
    <col min="12041" max="12041" width="17.140625" style="566" customWidth="1"/>
    <col min="12042" max="12289" width="9.28125" style="566" customWidth="1"/>
    <col min="12290" max="12290" width="70.00390625" style="566" customWidth="1"/>
    <col min="12291" max="12291" width="9.421875" style="566" bestFit="1" customWidth="1"/>
    <col min="12292" max="12292" width="11.28125" style="566" customWidth="1"/>
    <col min="12293" max="12293" width="12.28125" style="566" bestFit="1" customWidth="1"/>
    <col min="12294" max="12294" width="12.7109375" style="566" bestFit="1" customWidth="1"/>
    <col min="12295" max="12295" width="13.7109375" style="566" customWidth="1"/>
    <col min="12296" max="12296" width="13.8515625" style="566" bestFit="1" customWidth="1"/>
    <col min="12297" max="12297" width="17.140625" style="566" customWidth="1"/>
    <col min="12298" max="12545" width="9.28125" style="566" customWidth="1"/>
    <col min="12546" max="12546" width="70.00390625" style="566" customWidth="1"/>
    <col min="12547" max="12547" width="9.421875" style="566" bestFit="1" customWidth="1"/>
    <col min="12548" max="12548" width="11.28125" style="566" customWidth="1"/>
    <col min="12549" max="12549" width="12.28125" style="566" bestFit="1" customWidth="1"/>
    <col min="12550" max="12550" width="12.7109375" style="566" bestFit="1" customWidth="1"/>
    <col min="12551" max="12551" width="13.7109375" style="566" customWidth="1"/>
    <col min="12552" max="12552" width="13.8515625" style="566" bestFit="1" customWidth="1"/>
    <col min="12553" max="12553" width="17.140625" style="566" customWidth="1"/>
    <col min="12554" max="12801" width="9.28125" style="566" customWidth="1"/>
    <col min="12802" max="12802" width="70.00390625" style="566" customWidth="1"/>
    <col min="12803" max="12803" width="9.421875" style="566" bestFit="1" customWidth="1"/>
    <col min="12804" max="12804" width="11.28125" style="566" customWidth="1"/>
    <col min="12805" max="12805" width="12.28125" style="566" bestFit="1" customWidth="1"/>
    <col min="12806" max="12806" width="12.7109375" style="566" bestFit="1" customWidth="1"/>
    <col min="12807" max="12807" width="13.7109375" style="566" customWidth="1"/>
    <col min="12808" max="12808" width="13.8515625" style="566" bestFit="1" customWidth="1"/>
    <col min="12809" max="12809" width="17.140625" style="566" customWidth="1"/>
    <col min="12810" max="13057" width="9.28125" style="566" customWidth="1"/>
    <col min="13058" max="13058" width="70.00390625" style="566" customWidth="1"/>
    <col min="13059" max="13059" width="9.421875" style="566" bestFit="1" customWidth="1"/>
    <col min="13060" max="13060" width="11.28125" style="566" customWidth="1"/>
    <col min="13061" max="13061" width="12.28125" style="566" bestFit="1" customWidth="1"/>
    <col min="13062" max="13062" width="12.7109375" style="566" bestFit="1" customWidth="1"/>
    <col min="13063" max="13063" width="13.7109375" style="566" customWidth="1"/>
    <col min="13064" max="13064" width="13.8515625" style="566" bestFit="1" customWidth="1"/>
    <col min="13065" max="13065" width="17.140625" style="566" customWidth="1"/>
    <col min="13066" max="13313" width="9.28125" style="566" customWidth="1"/>
    <col min="13314" max="13314" width="70.00390625" style="566" customWidth="1"/>
    <col min="13315" max="13315" width="9.421875" style="566" bestFit="1" customWidth="1"/>
    <col min="13316" max="13316" width="11.28125" style="566" customWidth="1"/>
    <col min="13317" max="13317" width="12.28125" style="566" bestFit="1" customWidth="1"/>
    <col min="13318" max="13318" width="12.7109375" style="566" bestFit="1" customWidth="1"/>
    <col min="13319" max="13319" width="13.7109375" style="566" customWidth="1"/>
    <col min="13320" max="13320" width="13.8515625" style="566" bestFit="1" customWidth="1"/>
    <col min="13321" max="13321" width="17.140625" style="566" customWidth="1"/>
    <col min="13322" max="13569" width="9.28125" style="566" customWidth="1"/>
    <col min="13570" max="13570" width="70.00390625" style="566" customWidth="1"/>
    <col min="13571" max="13571" width="9.421875" style="566" bestFit="1" customWidth="1"/>
    <col min="13572" max="13572" width="11.28125" style="566" customWidth="1"/>
    <col min="13573" max="13573" width="12.28125" style="566" bestFit="1" customWidth="1"/>
    <col min="13574" max="13574" width="12.7109375" style="566" bestFit="1" customWidth="1"/>
    <col min="13575" max="13575" width="13.7109375" style="566" customWidth="1"/>
    <col min="13576" max="13576" width="13.8515625" style="566" bestFit="1" customWidth="1"/>
    <col min="13577" max="13577" width="17.140625" style="566" customWidth="1"/>
    <col min="13578" max="13825" width="9.28125" style="566" customWidth="1"/>
    <col min="13826" max="13826" width="70.00390625" style="566" customWidth="1"/>
    <col min="13827" max="13827" width="9.421875" style="566" bestFit="1" customWidth="1"/>
    <col min="13828" max="13828" width="11.28125" style="566" customWidth="1"/>
    <col min="13829" max="13829" width="12.28125" style="566" bestFit="1" customWidth="1"/>
    <col min="13830" max="13830" width="12.7109375" style="566" bestFit="1" customWidth="1"/>
    <col min="13831" max="13831" width="13.7109375" style="566" customWidth="1"/>
    <col min="13832" max="13832" width="13.8515625" style="566" bestFit="1" customWidth="1"/>
    <col min="13833" max="13833" width="17.140625" style="566" customWidth="1"/>
    <col min="13834" max="14081" width="9.28125" style="566" customWidth="1"/>
    <col min="14082" max="14082" width="70.00390625" style="566" customWidth="1"/>
    <col min="14083" max="14083" width="9.421875" style="566" bestFit="1" customWidth="1"/>
    <col min="14084" max="14084" width="11.28125" style="566" customWidth="1"/>
    <col min="14085" max="14085" width="12.28125" style="566" bestFit="1" customWidth="1"/>
    <col min="14086" max="14086" width="12.7109375" style="566" bestFit="1" customWidth="1"/>
    <col min="14087" max="14087" width="13.7109375" style="566" customWidth="1"/>
    <col min="14088" max="14088" width="13.8515625" style="566" bestFit="1" customWidth="1"/>
    <col min="14089" max="14089" width="17.140625" style="566" customWidth="1"/>
    <col min="14090" max="14337" width="9.28125" style="566" customWidth="1"/>
    <col min="14338" max="14338" width="70.00390625" style="566" customWidth="1"/>
    <col min="14339" max="14339" width="9.421875" style="566" bestFit="1" customWidth="1"/>
    <col min="14340" max="14340" width="11.28125" style="566" customWidth="1"/>
    <col min="14341" max="14341" width="12.28125" style="566" bestFit="1" customWidth="1"/>
    <col min="14342" max="14342" width="12.7109375" style="566" bestFit="1" customWidth="1"/>
    <col min="14343" max="14343" width="13.7109375" style="566" customWidth="1"/>
    <col min="14344" max="14344" width="13.8515625" style="566" bestFit="1" customWidth="1"/>
    <col min="14345" max="14345" width="17.140625" style="566" customWidth="1"/>
    <col min="14346" max="14593" width="9.28125" style="566" customWidth="1"/>
    <col min="14594" max="14594" width="70.00390625" style="566" customWidth="1"/>
    <col min="14595" max="14595" width="9.421875" style="566" bestFit="1" customWidth="1"/>
    <col min="14596" max="14596" width="11.28125" style="566" customWidth="1"/>
    <col min="14597" max="14597" width="12.28125" style="566" bestFit="1" customWidth="1"/>
    <col min="14598" max="14598" width="12.7109375" style="566" bestFit="1" customWidth="1"/>
    <col min="14599" max="14599" width="13.7109375" style="566" customWidth="1"/>
    <col min="14600" max="14600" width="13.8515625" style="566" bestFit="1" customWidth="1"/>
    <col min="14601" max="14601" width="17.140625" style="566" customWidth="1"/>
    <col min="14602" max="14849" width="9.28125" style="566" customWidth="1"/>
    <col min="14850" max="14850" width="70.00390625" style="566" customWidth="1"/>
    <col min="14851" max="14851" width="9.421875" style="566" bestFit="1" customWidth="1"/>
    <col min="14852" max="14852" width="11.28125" style="566" customWidth="1"/>
    <col min="14853" max="14853" width="12.28125" style="566" bestFit="1" customWidth="1"/>
    <col min="14854" max="14854" width="12.7109375" style="566" bestFit="1" customWidth="1"/>
    <col min="14855" max="14855" width="13.7109375" style="566" customWidth="1"/>
    <col min="14856" max="14856" width="13.8515625" style="566" bestFit="1" customWidth="1"/>
    <col min="14857" max="14857" width="17.140625" style="566" customWidth="1"/>
    <col min="14858" max="15105" width="9.28125" style="566" customWidth="1"/>
    <col min="15106" max="15106" width="70.00390625" style="566" customWidth="1"/>
    <col min="15107" max="15107" width="9.421875" style="566" bestFit="1" customWidth="1"/>
    <col min="15108" max="15108" width="11.28125" style="566" customWidth="1"/>
    <col min="15109" max="15109" width="12.28125" style="566" bestFit="1" customWidth="1"/>
    <col min="15110" max="15110" width="12.7109375" style="566" bestFit="1" customWidth="1"/>
    <col min="15111" max="15111" width="13.7109375" style="566" customWidth="1"/>
    <col min="15112" max="15112" width="13.8515625" style="566" bestFit="1" customWidth="1"/>
    <col min="15113" max="15113" width="17.140625" style="566" customWidth="1"/>
    <col min="15114" max="15361" width="9.28125" style="566" customWidth="1"/>
    <col min="15362" max="15362" width="70.00390625" style="566" customWidth="1"/>
    <col min="15363" max="15363" width="9.421875" style="566" bestFit="1" customWidth="1"/>
    <col min="15364" max="15364" width="11.28125" style="566" customWidth="1"/>
    <col min="15365" max="15365" width="12.28125" style="566" bestFit="1" customWidth="1"/>
    <col min="15366" max="15366" width="12.7109375" style="566" bestFit="1" customWidth="1"/>
    <col min="15367" max="15367" width="13.7109375" style="566" customWidth="1"/>
    <col min="15368" max="15368" width="13.8515625" style="566" bestFit="1" customWidth="1"/>
    <col min="15369" max="15369" width="17.140625" style="566" customWidth="1"/>
    <col min="15370" max="15617" width="9.28125" style="566" customWidth="1"/>
    <col min="15618" max="15618" width="70.00390625" style="566" customWidth="1"/>
    <col min="15619" max="15619" width="9.421875" style="566" bestFit="1" customWidth="1"/>
    <col min="15620" max="15620" width="11.28125" style="566" customWidth="1"/>
    <col min="15621" max="15621" width="12.28125" style="566" bestFit="1" customWidth="1"/>
    <col min="15622" max="15622" width="12.7109375" style="566" bestFit="1" customWidth="1"/>
    <col min="15623" max="15623" width="13.7109375" style="566" customWidth="1"/>
    <col min="15624" max="15624" width="13.8515625" style="566" bestFit="1" customWidth="1"/>
    <col min="15625" max="15625" width="17.140625" style="566" customWidth="1"/>
    <col min="15626" max="15873" width="9.28125" style="566" customWidth="1"/>
    <col min="15874" max="15874" width="70.00390625" style="566" customWidth="1"/>
    <col min="15875" max="15875" width="9.421875" style="566" bestFit="1" customWidth="1"/>
    <col min="15876" max="15876" width="11.28125" style="566" customWidth="1"/>
    <col min="15877" max="15877" width="12.28125" style="566" bestFit="1" customWidth="1"/>
    <col min="15878" max="15878" width="12.7109375" style="566" bestFit="1" customWidth="1"/>
    <col min="15879" max="15879" width="13.7109375" style="566" customWidth="1"/>
    <col min="15880" max="15880" width="13.8515625" style="566" bestFit="1" customWidth="1"/>
    <col min="15881" max="15881" width="17.140625" style="566" customWidth="1"/>
    <col min="15882" max="16129" width="9.28125" style="566" customWidth="1"/>
    <col min="16130" max="16130" width="70.00390625" style="566" customWidth="1"/>
    <col min="16131" max="16131" width="9.421875" style="566" bestFit="1" customWidth="1"/>
    <col min="16132" max="16132" width="11.28125" style="566" customWidth="1"/>
    <col min="16133" max="16133" width="12.28125" style="566" bestFit="1" customWidth="1"/>
    <col min="16134" max="16134" width="12.7109375" style="566" bestFit="1" customWidth="1"/>
    <col min="16135" max="16135" width="13.7109375" style="566" customWidth="1"/>
    <col min="16136" max="16136" width="13.8515625" style="566" bestFit="1" customWidth="1"/>
    <col min="16137" max="16137" width="17.140625" style="566" customWidth="1"/>
    <col min="16138" max="16384" width="9.28125" style="566" customWidth="1"/>
  </cols>
  <sheetData>
    <row r="1" spans="1:10" ht="12">
      <c r="A1" s="564"/>
      <c r="B1" s="564"/>
      <c r="C1" s="564"/>
      <c r="D1" s="565"/>
      <c r="E1" s="564"/>
      <c r="F1" s="564"/>
      <c r="G1" s="564"/>
      <c r="H1" s="564"/>
      <c r="I1" s="564"/>
      <c r="J1" s="564"/>
    </row>
    <row r="2" spans="1:256" ht="27" customHeight="1">
      <c r="A2" s="564"/>
      <c r="B2" s="567" t="s">
        <v>2739</v>
      </c>
      <c r="C2" s="568"/>
      <c r="D2" s="568"/>
      <c r="E2" s="568"/>
      <c r="F2" s="568"/>
      <c r="G2" s="568"/>
      <c r="H2" s="568"/>
      <c r="I2" s="568"/>
      <c r="J2" s="568"/>
      <c r="K2" s="569"/>
      <c r="L2" s="569"/>
      <c r="M2" s="569"/>
      <c r="N2" s="569"/>
      <c r="O2" s="569"/>
      <c r="P2" s="570"/>
      <c r="Q2" s="571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69"/>
      <c r="DX2" s="569"/>
      <c r="DY2" s="569"/>
      <c r="DZ2" s="569"/>
      <c r="EA2" s="569"/>
      <c r="EB2" s="569"/>
      <c r="EC2" s="569"/>
      <c r="ED2" s="569"/>
      <c r="EE2" s="569"/>
      <c r="EF2" s="569"/>
      <c r="EG2" s="569"/>
      <c r="EH2" s="569"/>
      <c r="EI2" s="569"/>
      <c r="EJ2" s="569"/>
      <c r="EK2" s="569"/>
      <c r="EL2" s="569"/>
      <c r="EM2" s="569"/>
      <c r="EN2" s="569"/>
      <c r="EO2" s="569"/>
      <c r="EP2" s="569"/>
      <c r="EQ2" s="569"/>
      <c r="ER2" s="569"/>
      <c r="ES2" s="569"/>
      <c r="ET2" s="569"/>
      <c r="EU2" s="569"/>
      <c r="EV2" s="569"/>
      <c r="EW2" s="569"/>
      <c r="EX2" s="569"/>
      <c r="EY2" s="569"/>
      <c r="EZ2" s="569"/>
      <c r="FA2" s="569"/>
      <c r="FB2" s="569"/>
      <c r="FC2" s="569"/>
      <c r="FD2" s="569"/>
      <c r="FE2" s="569"/>
      <c r="FF2" s="569"/>
      <c r="FG2" s="569"/>
      <c r="FH2" s="569"/>
      <c r="FI2" s="569"/>
      <c r="FJ2" s="569"/>
      <c r="FK2" s="569"/>
      <c r="FL2" s="569"/>
      <c r="FM2" s="569"/>
      <c r="FN2" s="569"/>
      <c r="FO2" s="569"/>
      <c r="FP2" s="569"/>
      <c r="FQ2" s="569"/>
      <c r="FR2" s="569"/>
      <c r="FS2" s="569"/>
      <c r="FT2" s="569"/>
      <c r="FU2" s="569"/>
      <c r="FV2" s="569"/>
      <c r="FW2" s="569"/>
      <c r="FX2" s="569"/>
      <c r="FY2" s="569"/>
      <c r="FZ2" s="569"/>
      <c r="GA2" s="569"/>
      <c r="GB2" s="569"/>
      <c r="GC2" s="569"/>
      <c r="GD2" s="569"/>
      <c r="GE2" s="569"/>
      <c r="GF2" s="569"/>
      <c r="GG2" s="569"/>
      <c r="GH2" s="569"/>
      <c r="GI2" s="569"/>
      <c r="GJ2" s="569"/>
      <c r="GK2" s="569"/>
      <c r="GL2" s="569"/>
      <c r="GM2" s="569"/>
      <c r="GN2" s="569"/>
      <c r="GO2" s="569"/>
      <c r="GP2" s="569"/>
      <c r="GQ2" s="569"/>
      <c r="GR2" s="569"/>
      <c r="GS2" s="569"/>
      <c r="GT2" s="569"/>
      <c r="GU2" s="569"/>
      <c r="GV2" s="569"/>
      <c r="GW2" s="569"/>
      <c r="GX2" s="569"/>
      <c r="GY2" s="569"/>
      <c r="GZ2" s="569"/>
      <c r="HA2" s="569"/>
      <c r="HB2" s="569"/>
      <c r="HC2" s="569"/>
      <c r="HD2" s="569"/>
      <c r="HE2" s="569"/>
      <c r="HF2" s="569"/>
      <c r="HG2" s="569"/>
      <c r="HH2" s="569"/>
      <c r="HI2" s="569"/>
      <c r="HJ2" s="569"/>
      <c r="HK2" s="569"/>
      <c r="HL2" s="569"/>
      <c r="HM2" s="569"/>
      <c r="HN2" s="569"/>
      <c r="HO2" s="569"/>
      <c r="HP2" s="569"/>
      <c r="HQ2" s="569"/>
      <c r="HR2" s="569"/>
      <c r="HS2" s="569"/>
      <c r="HT2" s="569"/>
      <c r="HU2" s="569"/>
      <c r="HV2" s="569"/>
      <c r="HW2" s="569"/>
      <c r="HX2" s="569"/>
      <c r="HY2" s="569"/>
      <c r="HZ2" s="569"/>
      <c r="IA2" s="569"/>
      <c r="IB2" s="569"/>
      <c r="IC2" s="569"/>
      <c r="ID2" s="569"/>
      <c r="IE2" s="569"/>
      <c r="IF2" s="569"/>
      <c r="IG2" s="569"/>
      <c r="IH2" s="569"/>
      <c r="II2" s="569"/>
      <c r="IJ2" s="569"/>
      <c r="IK2" s="569"/>
      <c r="IL2" s="569"/>
      <c r="IM2" s="569"/>
      <c r="IN2" s="569"/>
      <c r="IO2" s="569"/>
      <c r="IP2" s="569"/>
      <c r="IQ2" s="569"/>
      <c r="IR2" s="569"/>
      <c r="IS2" s="569"/>
      <c r="IT2" s="569"/>
      <c r="IU2" s="569"/>
      <c r="IV2" s="569"/>
    </row>
    <row r="3" spans="1:256" ht="27" customHeight="1">
      <c r="A3" s="564"/>
      <c r="B3" s="572" t="s">
        <v>2740</v>
      </c>
      <c r="C3" s="568"/>
      <c r="D3" s="568"/>
      <c r="E3" s="568"/>
      <c r="F3" s="568"/>
      <c r="G3" s="568"/>
      <c r="H3" s="568"/>
      <c r="I3" s="568"/>
      <c r="J3" s="568"/>
      <c r="K3" s="569"/>
      <c r="L3" s="569"/>
      <c r="M3" s="569"/>
      <c r="N3" s="569"/>
      <c r="O3" s="569"/>
      <c r="P3" s="573" t="s">
        <v>2579</v>
      </c>
      <c r="Q3" s="442">
        <v>0</v>
      </c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  <c r="EH3" s="569"/>
      <c r="EI3" s="569"/>
      <c r="EJ3" s="569"/>
      <c r="EK3" s="569"/>
      <c r="EL3" s="569"/>
      <c r="EM3" s="569"/>
      <c r="EN3" s="569"/>
      <c r="EO3" s="569"/>
      <c r="EP3" s="569"/>
      <c r="EQ3" s="569"/>
      <c r="ER3" s="569"/>
      <c r="ES3" s="569"/>
      <c r="ET3" s="569"/>
      <c r="EU3" s="569"/>
      <c r="EV3" s="569"/>
      <c r="EW3" s="569"/>
      <c r="EX3" s="569"/>
      <c r="EY3" s="569"/>
      <c r="EZ3" s="569"/>
      <c r="FA3" s="569"/>
      <c r="FB3" s="569"/>
      <c r="FC3" s="569"/>
      <c r="FD3" s="569"/>
      <c r="FE3" s="569"/>
      <c r="FF3" s="569"/>
      <c r="FG3" s="569"/>
      <c r="FH3" s="569"/>
      <c r="FI3" s="569"/>
      <c r="FJ3" s="569"/>
      <c r="FK3" s="569"/>
      <c r="FL3" s="569"/>
      <c r="FM3" s="569"/>
      <c r="FN3" s="569"/>
      <c r="FO3" s="569"/>
      <c r="FP3" s="569"/>
      <c r="FQ3" s="569"/>
      <c r="FR3" s="569"/>
      <c r="FS3" s="569"/>
      <c r="FT3" s="569"/>
      <c r="FU3" s="569"/>
      <c r="FV3" s="569"/>
      <c r="FW3" s="569"/>
      <c r="FX3" s="569"/>
      <c r="FY3" s="569"/>
      <c r="FZ3" s="569"/>
      <c r="GA3" s="569"/>
      <c r="GB3" s="569"/>
      <c r="GC3" s="569"/>
      <c r="GD3" s="569"/>
      <c r="GE3" s="569"/>
      <c r="GF3" s="569"/>
      <c r="GG3" s="569"/>
      <c r="GH3" s="569"/>
      <c r="GI3" s="569"/>
      <c r="GJ3" s="569"/>
      <c r="GK3" s="569"/>
      <c r="GL3" s="569"/>
      <c r="GM3" s="569"/>
      <c r="GN3" s="569"/>
      <c r="GO3" s="569"/>
      <c r="GP3" s="569"/>
      <c r="GQ3" s="569"/>
      <c r="GR3" s="569"/>
      <c r="GS3" s="569"/>
      <c r="GT3" s="569"/>
      <c r="GU3" s="569"/>
      <c r="GV3" s="569"/>
      <c r="GW3" s="569"/>
      <c r="GX3" s="569"/>
      <c r="GY3" s="569"/>
      <c r="GZ3" s="569"/>
      <c r="HA3" s="569"/>
      <c r="HB3" s="569"/>
      <c r="HC3" s="569"/>
      <c r="HD3" s="569"/>
      <c r="HE3" s="569"/>
      <c r="HF3" s="569"/>
      <c r="HG3" s="569"/>
      <c r="HH3" s="569"/>
      <c r="HI3" s="569"/>
      <c r="HJ3" s="569"/>
      <c r="HK3" s="569"/>
      <c r="HL3" s="569"/>
      <c r="HM3" s="569"/>
      <c r="HN3" s="569"/>
      <c r="HO3" s="569"/>
      <c r="HP3" s="569"/>
      <c r="HQ3" s="569"/>
      <c r="HR3" s="569"/>
      <c r="HS3" s="569"/>
      <c r="HT3" s="569"/>
      <c r="HU3" s="569"/>
      <c r="HV3" s="569"/>
      <c r="HW3" s="569"/>
      <c r="HX3" s="569"/>
      <c r="HY3" s="569"/>
      <c r="HZ3" s="569"/>
      <c r="IA3" s="569"/>
      <c r="IB3" s="569"/>
      <c r="IC3" s="569"/>
      <c r="ID3" s="569"/>
      <c r="IE3" s="569"/>
      <c r="IF3" s="569"/>
      <c r="IG3" s="569"/>
      <c r="IH3" s="569"/>
      <c r="II3" s="569"/>
      <c r="IJ3" s="569"/>
      <c r="IK3" s="569"/>
      <c r="IL3" s="569"/>
      <c r="IM3" s="569"/>
      <c r="IN3" s="569"/>
      <c r="IO3" s="569"/>
      <c r="IP3" s="569"/>
      <c r="IQ3" s="569"/>
      <c r="IR3" s="569"/>
      <c r="IS3" s="569"/>
      <c r="IT3" s="569"/>
      <c r="IU3" s="569"/>
      <c r="IV3" s="569"/>
    </row>
    <row r="4" spans="1:17" ht="18" customHeight="1">
      <c r="A4" s="986" t="s">
        <v>2611</v>
      </c>
      <c r="B4" s="988"/>
      <c r="C4" s="574"/>
      <c r="D4" s="575" t="s">
        <v>2741</v>
      </c>
      <c r="E4" s="575" t="s">
        <v>2593</v>
      </c>
      <c r="F4" s="575" t="s">
        <v>2742</v>
      </c>
      <c r="G4" s="575" t="s">
        <v>2743</v>
      </c>
      <c r="H4" s="575" t="s">
        <v>2742</v>
      </c>
      <c r="I4" s="575" t="s">
        <v>2744</v>
      </c>
      <c r="J4" s="564"/>
      <c r="K4" s="990" t="s">
        <v>2622</v>
      </c>
      <c r="L4" s="990" t="s">
        <v>2623</v>
      </c>
      <c r="M4" s="576"/>
      <c r="N4" s="992" t="s">
        <v>2624</v>
      </c>
      <c r="O4" s="453"/>
      <c r="P4" s="994" t="s">
        <v>2584</v>
      </c>
      <c r="Q4" s="985">
        <v>0</v>
      </c>
    </row>
    <row r="5" spans="1:17" s="580" customFormat="1" ht="32.25" customHeight="1">
      <c r="A5" s="987"/>
      <c r="B5" s="989"/>
      <c r="C5" s="577" t="s">
        <v>2745</v>
      </c>
      <c r="D5" s="578" t="s">
        <v>2746</v>
      </c>
      <c r="E5" s="578" t="s">
        <v>2747</v>
      </c>
      <c r="F5" s="578" t="s">
        <v>2748</v>
      </c>
      <c r="G5" s="578" t="s">
        <v>2747</v>
      </c>
      <c r="H5" s="578" t="s">
        <v>2749</v>
      </c>
      <c r="I5" s="578" t="s">
        <v>2750</v>
      </c>
      <c r="J5" s="565"/>
      <c r="K5" s="991"/>
      <c r="L5" s="991"/>
      <c r="M5" s="579"/>
      <c r="N5" s="993"/>
      <c r="O5" s="453"/>
      <c r="P5" s="994"/>
      <c r="Q5" s="985"/>
    </row>
    <row r="6" spans="1:14" ht="15">
      <c r="A6" s="581">
        <v>1</v>
      </c>
      <c r="B6" s="582" t="s">
        <v>2751</v>
      </c>
      <c r="C6" s="583"/>
      <c r="D6" s="581"/>
      <c r="E6" s="465"/>
      <c r="F6" s="439"/>
      <c r="G6" s="584"/>
      <c r="H6" s="439"/>
      <c r="I6" s="439"/>
      <c r="J6" s="585"/>
      <c r="K6" s="586"/>
      <c r="L6" s="586"/>
      <c r="M6" s="587"/>
      <c r="N6" s="588"/>
    </row>
    <row r="7" spans="1:14" ht="12.75">
      <c r="A7" s="581">
        <f>A6+1</f>
        <v>2</v>
      </c>
      <c r="B7" s="589" t="s">
        <v>2752</v>
      </c>
      <c r="C7" s="583" t="s">
        <v>359</v>
      </c>
      <c r="D7" s="581">
        <v>25</v>
      </c>
      <c r="E7" s="598">
        <f aca="true" t="shared" si="0" ref="E7:E51">K7*N7*$Q$3</f>
        <v>0</v>
      </c>
      <c r="F7" s="590">
        <f aca="true" t="shared" si="1" ref="F7:F17">E7*D7</f>
        <v>0</v>
      </c>
      <c r="G7" s="598">
        <f aca="true" t="shared" si="2" ref="G7:G16">L7*N7*$Q$3</f>
        <v>0</v>
      </c>
      <c r="H7" s="590">
        <f aca="true" t="shared" si="3" ref="H7:H17">D7*G7</f>
        <v>0</v>
      </c>
      <c r="I7" s="590">
        <f aca="true" t="shared" si="4" ref="I7:I17">F7+H7</f>
        <v>0</v>
      </c>
      <c r="J7" s="585"/>
      <c r="K7" s="586">
        <v>42</v>
      </c>
      <c r="L7" s="586">
        <v>38</v>
      </c>
      <c r="M7" s="587"/>
      <c r="N7" s="588">
        <v>1</v>
      </c>
    </row>
    <row r="8" spans="1:14" ht="12.75">
      <c r="A8" s="581">
        <f aca="true" t="shared" si="5" ref="A8:A57">A7+1</f>
        <v>3</v>
      </c>
      <c r="B8" s="589" t="s">
        <v>2753</v>
      </c>
      <c r="C8" s="583" t="s">
        <v>359</v>
      </c>
      <c r="D8" s="581">
        <v>800</v>
      </c>
      <c r="E8" s="598">
        <f t="shared" si="0"/>
        <v>0</v>
      </c>
      <c r="F8" s="590">
        <f t="shared" si="1"/>
        <v>0</v>
      </c>
      <c r="G8" s="598">
        <f t="shared" si="2"/>
        <v>0</v>
      </c>
      <c r="H8" s="590">
        <f t="shared" si="3"/>
        <v>0</v>
      </c>
      <c r="I8" s="590">
        <f t="shared" si="4"/>
        <v>0</v>
      </c>
      <c r="J8" s="585"/>
      <c r="K8" s="586">
        <v>32</v>
      </c>
      <c r="L8" s="586">
        <v>28</v>
      </c>
      <c r="M8" s="587"/>
      <c r="N8" s="588">
        <v>1</v>
      </c>
    </row>
    <row r="9" spans="1:14" ht="12.75">
      <c r="A9" s="581">
        <f t="shared" si="5"/>
        <v>4</v>
      </c>
      <c r="B9" s="589" t="s">
        <v>2754</v>
      </c>
      <c r="C9" s="583" t="s">
        <v>359</v>
      </c>
      <c r="D9" s="581">
        <v>10</v>
      </c>
      <c r="E9" s="598">
        <f t="shared" si="0"/>
        <v>0</v>
      </c>
      <c r="F9" s="590">
        <f t="shared" si="1"/>
        <v>0</v>
      </c>
      <c r="G9" s="598">
        <f t="shared" si="2"/>
        <v>0</v>
      </c>
      <c r="H9" s="590">
        <f t="shared" si="3"/>
        <v>0</v>
      </c>
      <c r="I9" s="590">
        <f t="shared" si="4"/>
        <v>0</v>
      </c>
      <c r="J9" s="585"/>
      <c r="K9" s="586">
        <v>18.5</v>
      </c>
      <c r="L9" s="586">
        <v>18</v>
      </c>
      <c r="M9" s="587"/>
      <c r="N9" s="588">
        <v>1</v>
      </c>
    </row>
    <row r="10" spans="1:14" ht="12.75">
      <c r="A10" s="581">
        <f t="shared" si="5"/>
        <v>5</v>
      </c>
      <c r="B10" s="583" t="s">
        <v>2755</v>
      </c>
      <c r="C10" s="583" t="s">
        <v>359</v>
      </c>
      <c r="D10" s="581">
        <v>15</v>
      </c>
      <c r="E10" s="598">
        <f t="shared" si="0"/>
        <v>0</v>
      </c>
      <c r="F10" s="590">
        <f t="shared" si="1"/>
        <v>0</v>
      </c>
      <c r="G10" s="598">
        <f t="shared" si="2"/>
        <v>0</v>
      </c>
      <c r="H10" s="590">
        <f t="shared" si="3"/>
        <v>0</v>
      </c>
      <c r="I10" s="590">
        <f t="shared" si="4"/>
        <v>0</v>
      </c>
      <c r="J10" s="585"/>
      <c r="K10" s="586">
        <v>18.5</v>
      </c>
      <c r="L10" s="586">
        <v>18</v>
      </c>
      <c r="M10" s="587"/>
      <c r="N10" s="588">
        <v>1</v>
      </c>
    </row>
    <row r="11" spans="1:14" ht="12.75">
      <c r="A11" s="581">
        <f t="shared" si="5"/>
        <v>6</v>
      </c>
      <c r="B11" s="589" t="s">
        <v>2756</v>
      </c>
      <c r="C11" s="583" t="s">
        <v>359</v>
      </c>
      <c r="D11" s="581">
        <v>180</v>
      </c>
      <c r="E11" s="598">
        <f t="shared" si="0"/>
        <v>0</v>
      </c>
      <c r="F11" s="590">
        <f t="shared" si="1"/>
        <v>0</v>
      </c>
      <c r="G11" s="598">
        <f t="shared" si="2"/>
        <v>0</v>
      </c>
      <c r="H11" s="590">
        <f t="shared" si="3"/>
        <v>0</v>
      </c>
      <c r="I11" s="590">
        <f t="shared" si="4"/>
        <v>0</v>
      </c>
      <c r="J11" s="585"/>
      <c r="K11" s="586">
        <v>5.6</v>
      </c>
      <c r="L11" s="586">
        <v>12</v>
      </c>
      <c r="M11" s="587"/>
      <c r="N11" s="588">
        <v>1</v>
      </c>
    </row>
    <row r="12" spans="1:14" ht="12.75">
      <c r="A12" s="581">
        <f t="shared" si="5"/>
        <v>7</v>
      </c>
      <c r="B12" s="589" t="s">
        <v>2757</v>
      </c>
      <c r="C12" s="583" t="s">
        <v>359</v>
      </c>
      <c r="D12" s="581">
        <v>25</v>
      </c>
      <c r="E12" s="598">
        <f t="shared" si="0"/>
        <v>0</v>
      </c>
      <c r="F12" s="590">
        <f t="shared" si="1"/>
        <v>0</v>
      </c>
      <c r="G12" s="598">
        <f t="shared" si="2"/>
        <v>0</v>
      </c>
      <c r="H12" s="590">
        <f t="shared" si="3"/>
        <v>0</v>
      </c>
      <c r="I12" s="590">
        <f t="shared" si="4"/>
        <v>0</v>
      </c>
      <c r="J12" s="585"/>
      <c r="K12" s="586">
        <v>8.4</v>
      </c>
      <c r="L12" s="586">
        <v>15</v>
      </c>
      <c r="M12" s="587"/>
      <c r="N12" s="588">
        <v>1</v>
      </c>
    </row>
    <row r="13" spans="1:14" ht="12.75">
      <c r="A13" s="581">
        <f t="shared" si="5"/>
        <v>8</v>
      </c>
      <c r="B13" s="589" t="s">
        <v>2758</v>
      </c>
      <c r="C13" s="583" t="s">
        <v>359</v>
      </c>
      <c r="D13" s="581">
        <v>170</v>
      </c>
      <c r="E13" s="598">
        <f t="shared" si="0"/>
        <v>0</v>
      </c>
      <c r="F13" s="590">
        <f t="shared" si="1"/>
        <v>0</v>
      </c>
      <c r="G13" s="598">
        <f t="shared" si="2"/>
        <v>0</v>
      </c>
      <c r="H13" s="590">
        <f t="shared" si="3"/>
        <v>0</v>
      </c>
      <c r="I13" s="590">
        <f t="shared" si="4"/>
        <v>0</v>
      </c>
      <c r="J13" s="585"/>
      <c r="K13" s="586">
        <v>5.2</v>
      </c>
      <c r="L13" s="586">
        <v>12</v>
      </c>
      <c r="M13" s="587"/>
      <c r="N13" s="588">
        <v>1</v>
      </c>
    </row>
    <row r="14" spans="1:14" ht="12.75">
      <c r="A14" s="581">
        <f t="shared" si="5"/>
        <v>9</v>
      </c>
      <c r="B14" s="589" t="s">
        <v>2759</v>
      </c>
      <c r="C14" s="583" t="s">
        <v>359</v>
      </c>
      <c r="D14" s="581">
        <v>50</v>
      </c>
      <c r="E14" s="598">
        <f t="shared" si="0"/>
        <v>0</v>
      </c>
      <c r="F14" s="590">
        <f t="shared" si="1"/>
        <v>0</v>
      </c>
      <c r="G14" s="598">
        <f t="shared" si="2"/>
        <v>0</v>
      </c>
      <c r="H14" s="590">
        <f t="shared" si="3"/>
        <v>0</v>
      </c>
      <c r="I14" s="590">
        <f t="shared" si="4"/>
        <v>0</v>
      </c>
      <c r="J14" s="585"/>
      <c r="K14" s="586">
        <v>8.4</v>
      </c>
      <c r="L14" s="586">
        <v>15</v>
      </c>
      <c r="M14" s="587"/>
      <c r="N14" s="588">
        <v>1</v>
      </c>
    </row>
    <row r="15" spans="1:14" ht="12.75">
      <c r="A15" s="581">
        <f t="shared" si="5"/>
        <v>10</v>
      </c>
      <c r="B15" s="583" t="s">
        <v>2760</v>
      </c>
      <c r="C15" s="583" t="s">
        <v>359</v>
      </c>
      <c r="D15" s="581">
        <v>50</v>
      </c>
      <c r="E15" s="598">
        <f t="shared" si="0"/>
        <v>0</v>
      </c>
      <c r="F15" s="590">
        <f t="shared" si="1"/>
        <v>0</v>
      </c>
      <c r="G15" s="598">
        <f t="shared" si="2"/>
        <v>0</v>
      </c>
      <c r="H15" s="590">
        <f t="shared" si="3"/>
        <v>0</v>
      </c>
      <c r="I15" s="590">
        <f t="shared" si="4"/>
        <v>0</v>
      </c>
      <c r="J15" s="585"/>
      <c r="K15" s="586">
        <v>36</v>
      </c>
      <c r="L15" s="586">
        <v>22</v>
      </c>
      <c r="M15" s="587"/>
      <c r="N15" s="588">
        <v>1</v>
      </c>
    </row>
    <row r="16" spans="1:14" ht="12.75">
      <c r="A16" s="581">
        <f t="shared" si="5"/>
        <v>11</v>
      </c>
      <c r="B16" s="583" t="s">
        <v>2761</v>
      </c>
      <c r="C16" s="583" t="s">
        <v>359</v>
      </c>
      <c r="D16" s="581">
        <v>10</v>
      </c>
      <c r="E16" s="598">
        <v>0</v>
      </c>
      <c r="F16" s="590">
        <f t="shared" si="1"/>
        <v>0</v>
      </c>
      <c r="G16" s="598">
        <f t="shared" si="2"/>
        <v>0</v>
      </c>
      <c r="H16" s="590">
        <f t="shared" si="3"/>
        <v>0</v>
      </c>
      <c r="I16" s="590">
        <f t="shared" si="4"/>
        <v>0</v>
      </c>
      <c r="J16" s="585"/>
      <c r="K16" s="586">
        <v>16</v>
      </c>
      <c r="L16" s="586">
        <v>14</v>
      </c>
      <c r="M16" s="587"/>
      <c r="N16" s="588">
        <v>1</v>
      </c>
    </row>
    <row r="17" spans="1:14" ht="12.75">
      <c r="A17" s="727" t="s">
        <v>3191</v>
      </c>
      <c r="B17" s="589" t="s">
        <v>3192</v>
      </c>
      <c r="C17" s="589" t="s">
        <v>359</v>
      </c>
      <c r="D17" s="728">
        <v>800</v>
      </c>
      <c r="E17" s="598">
        <v>0</v>
      </c>
      <c r="F17" s="590">
        <f t="shared" si="1"/>
        <v>0</v>
      </c>
      <c r="G17" s="598">
        <v>0</v>
      </c>
      <c r="H17" s="590">
        <f t="shared" si="3"/>
        <v>0</v>
      </c>
      <c r="I17" s="590">
        <f t="shared" si="4"/>
        <v>0</v>
      </c>
      <c r="J17" s="585"/>
      <c r="K17" s="586">
        <v>6.5</v>
      </c>
      <c r="L17" s="586">
        <v>15</v>
      </c>
      <c r="M17" s="587"/>
      <c r="N17" s="588">
        <v>1</v>
      </c>
    </row>
    <row r="18" spans="1:10" ht="12.75">
      <c r="A18" s="581">
        <f>A16+1</f>
        <v>12</v>
      </c>
      <c r="B18" s="583"/>
      <c r="C18" s="583"/>
      <c r="D18" s="581"/>
      <c r="E18" s="598"/>
      <c r="F18" s="591"/>
      <c r="G18" s="598"/>
      <c r="H18" s="591"/>
      <c r="I18" s="591"/>
      <c r="J18" s="564"/>
    </row>
    <row r="19" spans="1:10" ht="12.75">
      <c r="A19" s="581">
        <f t="shared" si="5"/>
        <v>13</v>
      </c>
      <c r="B19" s="582" t="s">
        <v>2762</v>
      </c>
      <c r="C19" s="583"/>
      <c r="D19" s="581"/>
      <c r="E19" s="598"/>
      <c r="F19" s="591"/>
      <c r="G19" s="598"/>
      <c r="H19" s="591"/>
      <c r="I19" s="591"/>
      <c r="J19" s="564"/>
    </row>
    <row r="20" spans="1:14" ht="12.75">
      <c r="A20" s="581">
        <f t="shared" si="5"/>
        <v>14</v>
      </c>
      <c r="B20" s="589" t="s">
        <v>2763</v>
      </c>
      <c r="C20" s="583" t="s">
        <v>644</v>
      </c>
      <c r="D20" s="581">
        <v>1</v>
      </c>
      <c r="E20" s="598">
        <v>0</v>
      </c>
      <c r="F20" s="590">
        <f aca="true" t="shared" si="6" ref="F20:F42">E20*D20</f>
        <v>0</v>
      </c>
      <c r="G20" s="598">
        <f aca="true" t="shared" si="7" ref="G20:G27">L20*N20*$Q$3</f>
        <v>0</v>
      </c>
      <c r="H20" s="590">
        <f aca="true" t="shared" si="8" ref="H20:H56">D20*G20</f>
        <v>0</v>
      </c>
      <c r="I20" s="590">
        <f aca="true" t="shared" si="9" ref="I20:I27">F20+H20</f>
        <v>0</v>
      </c>
      <c r="J20" s="585"/>
      <c r="K20" s="586">
        <v>650</v>
      </c>
      <c r="L20" s="586">
        <v>0</v>
      </c>
      <c r="M20" s="587"/>
      <c r="N20" s="588">
        <v>1</v>
      </c>
    </row>
    <row r="21" spans="1:14" ht="12.75">
      <c r="A21" s="581">
        <f t="shared" si="5"/>
        <v>15</v>
      </c>
      <c r="B21" s="589" t="s">
        <v>3206</v>
      </c>
      <c r="C21" s="583" t="s">
        <v>644</v>
      </c>
      <c r="D21" s="581">
        <v>0</v>
      </c>
      <c r="E21" s="598">
        <f t="shared" si="0"/>
        <v>0</v>
      </c>
      <c r="F21" s="590">
        <f t="shared" si="6"/>
        <v>0</v>
      </c>
      <c r="G21" s="598">
        <f t="shared" si="7"/>
        <v>0</v>
      </c>
      <c r="H21" s="590">
        <f t="shared" si="8"/>
        <v>0</v>
      </c>
      <c r="I21" s="590">
        <f t="shared" si="9"/>
        <v>0</v>
      </c>
      <c r="J21" s="585"/>
      <c r="K21" s="586">
        <v>0</v>
      </c>
      <c r="L21" s="586">
        <v>0</v>
      </c>
      <c r="M21" s="587"/>
      <c r="N21" s="588">
        <v>1</v>
      </c>
    </row>
    <row r="22" spans="1:14" ht="12.75">
      <c r="A22" s="581">
        <f t="shared" si="5"/>
        <v>16</v>
      </c>
      <c r="B22" s="589" t="s">
        <v>2764</v>
      </c>
      <c r="C22" s="583" t="s">
        <v>644</v>
      </c>
      <c r="D22" s="581">
        <v>1</v>
      </c>
      <c r="E22" s="598">
        <f t="shared" si="0"/>
        <v>0</v>
      </c>
      <c r="F22" s="590">
        <f t="shared" si="6"/>
        <v>0</v>
      </c>
      <c r="G22" s="598">
        <f t="shared" si="7"/>
        <v>0</v>
      </c>
      <c r="H22" s="590">
        <f t="shared" si="8"/>
        <v>0</v>
      </c>
      <c r="I22" s="590">
        <f t="shared" si="9"/>
        <v>0</v>
      </c>
      <c r="J22" s="585"/>
      <c r="K22" s="586">
        <v>12500</v>
      </c>
      <c r="L22" s="586">
        <v>0</v>
      </c>
      <c r="M22" s="587"/>
      <c r="N22" s="588">
        <v>1</v>
      </c>
    </row>
    <row r="23" spans="1:14" ht="12.75">
      <c r="A23" s="581">
        <f t="shared" si="5"/>
        <v>17</v>
      </c>
      <c r="B23" s="589" t="s">
        <v>2765</v>
      </c>
      <c r="C23" s="583" t="s">
        <v>644</v>
      </c>
      <c r="D23" s="728">
        <v>2</v>
      </c>
      <c r="E23" s="598">
        <f t="shared" si="0"/>
        <v>0</v>
      </c>
      <c r="F23" s="590">
        <f t="shared" si="6"/>
        <v>0</v>
      </c>
      <c r="G23" s="598">
        <f t="shared" si="7"/>
        <v>0</v>
      </c>
      <c r="H23" s="590">
        <f t="shared" si="8"/>
        <v>0</v>
      </c>
      <c r="I23" s="590">
        <f t="shared" si="9"/>
        <v>0</v>
      </c>
      <c r="J23" s="585"/>
      <c r="K23" s="586">
        <v>860</v>
      </c>
      <c r="L23" s="586">
        <v>0</v>
      </c>
      <c r="M23" s="587"/>
      <c r="N23" s="588">
        <v>1</v>
      </c>
    </row>
    <row r="24" spans="1:14" ht="12.75">
      <c r="A24" s="581">
        <f t="shared" si="5"/>
        <v>18</v>
      </c>
      <c r="B24" s="589" t="s">
        <v>2766</v>
      </c>
      <c r="C24" s="583" t="s">
        <v>644</v>
      </c>
      <c r="D24" s="728">
        <v>1</v>
      </c>
      <c r="E24" s="598">
        <f t="shared" si="0"/>
        <v>0</v>
      </c>
      <c r="F24" s="590">
        <f t="shared" si="6"/>
        <v>0</v>
      </c>
      <c r="G24" s="598">
        <f t="shared" si="7"/>
        <v>0</v>
      </c>
      <c r="H24" s="590">
        <f t="shared" si="8"/>
        <v>0</v>
      </c>
      <c r="I24" s="590">
        <f t="shared" si="9"/>
        <v>0</v>
      </c>
      <c r="J24" s="585"/>
      <c r="K24" s="586">
        <v>3500</v>
      </c>
      <c r="L24" s="586">
        <v>0</v>
      </c>
      <c r="M24" s="587"/>
      <c r="N24" s="588">
        <v>1</v>
      </c>
    </row>
    <row r="25" spans="1:14" ht="12.75">
      <c r="A25" s="581">
        <f t="shared" si="5"/>
        <v>19</v>
      </c>
      <c r="B25" s="589" t="s">
        <v>2767</v>
      </c>
      <c r="C25" s="583" t="s">
        <v>644</v>
      </c>
      <c r="D25" s="728">
        <v>1</v>
      </c>
      <c r="E25" s="598">
        <f t="shared" si="0"/>
        <v>0</v>
      </c>
      <c r="F25" s="590">
        <f t="shared" si="6"/>
        <v>0</v>
      </c>
      <c r="G25" s="598">
        <f t="shared" si="7"/>
        <v>0</v>
      </c>
      <c r="H25" s="590">
        <f t="shared" si="8"/>
        <v>0</v>
      </c>
      <c r="I25" s="590">
        <f t="shared" si="9"/>
        <v>0</v>
      </c>
      <c r="J25" s="585"/>
      <c r="K25" s="586">
        <v>950</v>
      </c>
      <c r="L25" s="586">
        <v>0</v>
      </c>
      <c r="M25" s="587"/>
      <c r="N25" s="588">
        <v>1</v>
      </c>
    </row>
    <row r="26" spans="1:14" ht="12.75">
      <c r="A26" s="581">
        <f t="shared" si="5"/>
        <v>20</v>
      </c>
      <c r="B26" s="589" t="s">
        <v>2768</v>
      </c>
      <c r="C26" s="583" t="s">
        <v>644</v>
      </c>
      <c r="D26" s="728">
        <v>1</v>
      </c>
      <c r="E26" s="598">
        <v>0</v>
      </c>
      <c r="F26" s="590">
        <f t="shared" si="6"/>
        <v>0</v>
      </c>
      <c r="G26" s="598">
        <f t="shared" si="7"/>
        <v>0</v>
      </c>
      <c r="H26" s="590">
        <f t="shared" si="8"/>
        <v>0</v>
      </c>
      <c r="I26" s="590">
        <f t="shared" si="9"/>
        <v>0</v>
      </c>
      <c r="J26" s="585"/>
      <c r="K26" s="586">
        <v>900</v>
      </c>
      <c r="L26" s="586">
        <v>0</v>
      </c>
      <c r="M26" s="587"/>
      <c r="N26" s="588">
        <v>1</v>
      </c>
    </row>
    <row r="27" spans="1:14" ht="12.75">
      <c r="A27" s="581">
        <f t="shared" si="5"/>
        <v>21</v>
      </c>
      <c r="B27" s="589" t="s">
        <v>2769</v>
      </c>
      <c r="C27" s="583" t="s">
        <v>644</v>
      </c>
      <c r="D27" s="728">
        <v>1</v>
      </c>
      <c r="E27" s="598">
        <f t="shared" si="0"/>
        <v>0</v>
      </c>
      <c r="F27" s="590">
        <f t="shared" si="6"/>
        <v>0</v>
      </c>
      <c r="G27" s="598">
        <f t="shared" si="7"/>
        <v>0</v>
      </c>
      <c r="H27" s="590">
        <f>D27*G27</f>
        <v>0</v>
      </c>
      <c r="I27" s="590">
        <f t="shared" si="9"/>
        <v>0</v>
      </c>
      <c r="J27" s="585"/>
      <c r="K27" s="586">
        <v>900</v>
      </c>
      <c r="L27" s="586">
        <v>0</v>
      </c>
      <c r="M27" s="587"/>
      <c r="N27" s="588">
        <v>1</v>
      </c>
    </row>
    <row r="28" spans="1:10" ht="12.75">
      <c r="A28" s="581">
        <f t="shared" si="5"/>
        <v>22</v>
      </c>
      <c r="B28" s="589"/>
      <c r="C28" s="583"/>
      <c r="D28" s="728"/>
      <c r="E28" s="598"/>
      <c r="F28" s="591"/>
      <c r="G28" s="598"/>
      <c r="H28" s="591"/>
      <c r="I28" s="591"/>
      <c r="J28" s="564"/>
    </row>
    <row r="29" spans="1:10" ht="12.75">
      <c r="A29" s="581">
        <f t="shared" si="5"/>
        <v>23</v>
      </c>
      <c r="B29" s="729" t="s">
        <v>2770</v>
      </c>
      <c r="C29" s="583"/>
      <c r="D29" s="728"/>
      <c r="E29" s="598"/>
      <c r="F29" s="591"/>
      <c r="G29" s="598"/>
      <c r="H29" s="591"/>
      <c r="I29" s="591"/>
      <c r="J29" s="564"/>
    </row>
    <row r="30" spans="1:14" ht="12.75">
      <c r="A30" s="581">
        <f t="shared" si="5"/>
        <v>24</v>
      </c>
      <c r="B30" s="589" t="s">
        <v>2771</v>
      </c>
      <c r="C30" s="583" t="s">
        <v>644</v>
      </c>
      <c r="D30" s="728">
        <v>1</v>
      </c>
      <c r="E30" s="598">
        <f t="shared" si="0"/>
        <v>0</v>
      </c>
      <c r="F30" s="590">
        <f t="shared" si="6"/>
        <v>0</v>
      </c>
      <c r="G30" s="598">
        <f aca="true" t="shared" si="10" ref="G30:G35">L30*N30*$Q$3</f>
        <v>0</v>
      </c>
      <c r="H30" s="590">
        <f t="shared" si="8"/>
        <v>0</v>
      </c>
      <c r="I30" s="590">
        <f aca="true" t="shared" si="11" ref="I30:I35">F30+H30</f>
        <v>0</v>
      </c>
      <c r="J30" s="585"/>
      <c r="K30" s="586">
        <v>995</v>
      </c>
      <c r="L30" s="586">
        <v>95</v>
      </c>
      <c r="M30" s="587"/>
      <c r="N30" s="588">
        <v>1</v>
      </c>
    </row>
    <row r="31" spans="1:14" ht="12.75">
      <c r="A31" s="581">
        <f t="shared" si="5"/>
        <v>25</v>
      </c>
      <c r="B31" s="589" t="s">
        <v>2772</v>
      </c>
      <c r="C31" s="583" t="s">
        <v>644</v>
      </c>
      <c r="D31" s="728">
        <v>1</v>
      </c>
      <c r="E31" s="598">
        <f t="shared" si="0"/>
        <v>0</v>
      </c>
      <c r="F31" s="590">
        <f t="shared" si="6"/>
        <v>0</v>
      </c>
      <c r="G31" s="598">
        <f t="shared" si="10"/>
        <v>0</v>
      </c>
      <c r="H31" s="590">
        <f t="shared" si="8"/>
        <v>0</v>
      </c>
      <c r="I31" s="590">
        <f t="shared" si="11"/>
        <v>0</v>
      </c>
      <c r="J31" s="585"/>
      <c r="K31" s="586">
        <v>965</v>
      </c>
      <c r="L31" s="586">
        <v>85</v>
      </c>
      <c r="M31" s="587"/>
      <c r="N31" s="588">
        <v>1</v>
      </c>
    </row>
    <row r="32" spans="1:14" ht="12.75">
      <c r="A32" s="581">
        <f t="shared" si="5"/>
        <v>26</v>
      </c>
      <c r="B32" s="589" t="s">
        <v>2773</v>
      </c>
      <c r="C32" s="583" t="s">
        <v>644</v>
      </c>
      <c r="D32" s="728">
        <v>20</v>
      </c>
      <c r="E32" s="598">
        <f t="shared" si="0"/>
        <v>0</v>
      </c>
      <c r="F32" s="590">
        <f t="shared" si="6"/>
        <v>0</v>
      </c>
      <c r="G32" s="598">
        <f t="shared" si="10"/>
        <v>0</v>
      </c>
      <c r="H32" s="590">
        <f t="shared" si="8"/>
        <v>0</v>
      </c>
      <c r="I32" s="590">
        <f t="shared" si="11"/>
        <v>0</v>
      </c>
      <c r="J32" s="585"/>
      <c r="K32" s="586">
        <v>165</v>
      </c>
      <c r="L32" s="586">
        <v>120</v>
      </c>
      <c r="M32" s="587"/>
      <c r="N32" s="588">
        <v>1</v>
      </c>
    </row>
    <row r="33" spans="1:14" ht="12.75">
      <c r="A33" s="581">
        <f t="shared" si="5"/>
        <v>27</v>
      </c>
      <c r="B33" s="589" t="s">
        <v>2774</v>
      </c>
      <c r="C33" s="583" t="s">
        <v>644</v>
      </c>
      <c r="D33" s="728">
        <v>23</v>
      </c>
      <c r="E33" s="598">
        <f t="shared" si="0"/>
        <v>0</v>
      </c>
      <c r="F33" s="590">
        <f t="shared" si="6"/>
        <v>0</v>
      </c>
      <c r="G33" s="598">
        <f t="shared" si="10"/>
        <v>0</v>
      </c>
      <c r="H33" s="590">
        <f t="shared" si="8"/>
        <v>0</v>
      </c>
      <c r="I33" s="590">
        <f t="shared" si="11"/>
        <v>0</v>
      </c>
      <c r="J33" s="585"/>
      <c r="K33" s="586">
        <v>65</v>
      </c>
      <c r="L33" s="586">
        <v>45</v>
      </c>
      <c r="M33" s="587"/>
      <c r="N33" s="588">
        <v>1</v>
      </c>
    </row>
    <row r="34" spans="1:14" ht="12.75">
      <c r="A34" s="581">
        <f t="shared" si="5"/>
        <v>28</v>
      </c>
      <c r="B34" s="589" t="s">
        <v>2775</v>
      </c>
      <c r="C34" s="583" t="s">
        <v>644</v>
      </c>
      <c r="D34" s="728">
        <v>44</v>
      </c>
      <c r="E34" s="598">
        <f t="shared" si="0"/>
        <v>0</v>
      </c>
      <c r="F34" s="590">
        <f t="shared" si="6"/>
        <v>0</v>
      </c>
      <c r="G34" s="598">
        <f t="shared" si="10"/>
        <v>0</v>
      </c>
      <c r="H34" s="590">
        <f t="shared" si="8"/>
        <v>0</v>
      </c>
      <c r="I34" s="590">
        <f t="shared" si="11"/>
        <v>0</v>
      </c>
      <c r="J34" s="585"/>
      <c r="K34" s="586">
        <v>32</v>
      </c>
      <c r="L34" s="586">
        <v>25</v>
      </c>
      <c r="M34" s="587"/>
      <c r="N34" s="588">
        <v>1</v>
      </c>
    </row>
    <row r="35" spans="1:14" ht="12.75">
      <c r="A35" s="581">
        <f t="shared" si="5"/>
        <v>29</v>
      </c>
      <c r="B35" s="589" t="s">
        <v>2776</v>
      </c>
      <c r="C35" s="583" t="s">
        <v>644</v>
      </c>
      <c r="D35" s="728">
        <v>3</v>
      </c>
      <c r="E35" s="598">
        <f t="shared" si="0"/>
        <v>0</v>
      </c>
      <c r="F35" s="590">
        <f t="shared" si="6"/>
        <v>0</v>
      </c>
      <c r="G35" s="598">
        <f t="shared" si="10"/>
        <v>0</v>
      </c>
      <c r="H35" s="590">
        <f>D35*G35</f>
        <v>0</v>
      </c>
      <c r="I35" s="590">
        <f t="shared" si="11"/>
        <v>0</v>
      </c>
      <c r="J35" s="585"/>
      <c r="K35" s="586">
        <v>680</v>
      </c>
      <c r="L35" s="586">
        <v>220</v>
      </c>
      <c r="M35" s="587"/>
      <c r="N35" s="588">
        <v>1</v>
      </c>
    </row>
    <row r="36" spans="1:10" ht="12.75">
      <c r="A36" s="581">
        <f t="shared" si="5"/>
        <v>30</v>
      </c>
      <c r="B36" s="730"/>
      <c r="C36" s="583"/>
      <c r="D36" s="728"/>
      <c r="E36" s="598"/>
      <c r="F36" s="591"/>
      <c r="G36" s="598"/>
      <c r="H36" s="591"/>
      <c r="I36" s="591"/>
      <c r="J36" s="564"/>
    </row>
    <row r="37" spans="1:10" ht="12.75">
      <c r="A37" s="581">
        <f t="shared" si="5"/>
        <v>31</v>
      </c>
      <c r="B37" s="729" t="s">
        <v>2777</v>
      </c>
      <c r="C37" s="583"/>
      <c r="D37" s="728"/>
      <c r="E37" s="598"/>
      <c r="F37" s="591"/>
      <c r="G37" s="598"/>
      <c r="H37" s="591"/>
      <c r="I37" s="591"/>
      <c r="J37" s="564"/>
    </row>
    <row r="38" spans="1:14" ht="12.75">
      <c r="A38" s="581">
        <f t="shared" si="5"/>
        <v>32</v>
      </c>
      <c r="B38" s="589" t="s">
        <v>2778</v>
      </c>
      <c r="C38" s="583" t="s">
        <v>359</v>
      </c>
      <c r="D38" s="728">
        <v>70</v>
      </c>
      <c r="E38" s="598">
        <f t="shared" si="0"/>
        <v>0</v>
      </c>
      <c r="F38" s="590">
        <f t="shared" si="6"/>
        <v>0</v>
      </c>
      <c r="G38" s="598">
        <f>L38*N38*$Q$3</f>
        <v>0</v>
      </c>
      <c r="H38" s="590">
        <f t="shared" si="8"/>
        <v>0</v>
      </c>
      <c r="I38" s="590">
        <f aca="true" t="shared" si="12" ref="I38:I42">F38+H38</f>
        <v>0</v>
      </c>
      <c r="J38" s="585"/>
      <c r="K38" s="586">
        <v>125</v>
      </c>
      <c r="L38" s="586">
        <v>75</v>
      </c>
      <c r="M38" s="587"/>
      <c r="N38" s="588">
        <v>1</v>
      </c>
    </row>
    <row r="39" spans="1:14" ht="12.75">
      <c r="A39" s="581">
        <f t="shared" si="5"/>
        <v>33</v>
      </c>
      <c r="B39" s="589" t="s">
        <v>2779</v>
      </c>
      <c r="C39" s="583" t="s">
        <v>644</v>
      </c>
      <c r="D39" s="728">
        <v>70</v>
      </c>
      <c r="E39" s="598">
        <v>0</v>
      </c>
      <c r="F39" s="590">
        <f t="shared" si="6"/>
        <v>0</v>
      </c>
      <c r="G39" s="598">
        <v>0</v>
      </c>
      <c r="H39" s="590">
        <f t="shared" si="8"/>
        <v>0</v>
      </c>
      <c r="I39" s="590">
        <f t="shared" si="12"/>
        <v>0</v>
      </c>
      <c r="J39" s="585"/>
      <c r="K39" s="586">
        <v>48</v>
      </c>
      <c r="L39" s="586">
        <v>35</v>
      </c>
      <c r="M39" s="587"/>
      <c r="N39" s="588">
        <v>1</v>
      </c>
    </row>
    <row r="40" spans="1:14" ht="12.75">
      <c r="A40" s="581">
        <f t="shared" si="5"/>
        <v>34</v>
      </c>
      <c r="B40" s="589" t="s">
        <v>2780</v>
      </c>
      <c r="C40" s="583" t="s">
        <v>644</v>
      </c>
      <c r="D40" s="728">
        <v>70</v>
      </c>
      <c r="E40" s="598">
        <f t="shared" si="0"/>
        <v>0</v>
      </c>
      <c r="F40" s="590">
        <f t="shared" si="6"/>
        <v>0</v>
      </c>
      <c r="G40" s="598">
        <f>L40*N40*$Q$3</f>
        <v>0</v>
      </c>
      <c r="H40" s="590">
        <f t="shared" si="8"/>
        <v>0</v>
      </c>
      <c r="I40" s="590">
        <f t="shared" si="12"/>
        <v>0</v>
      </c>
      <c r="J40" s="585"/>
      <c r="K40" s="586">
        <v>52</v>
      </c>
      <c r="L40" s="586">
        <v>36</v>
      </c>
      <c r="M40" s="587"/>
      <c r="N40" s="588">
        <v>1</v>
      </c>
    </row>
    <row r="41" spans="1:14" ht="12.75">
      <c r="A41" s="581">
        <f t="shared" si="5"/>
        <v>35</v>
      </c>
      <c r="B41" s="589" t="s">
        <v>2781</v>
      </c>
      <c r="C41" s="583" t="s">
        <v>644</v>
      </c>
      <c r="D41" s="728">
        <v>140</v>
      </c>
      <c r="E41" s="598">
        <f t="shared" si="0"/>
        <v>0</v>
      </c>
      <c r="F41" s="590">
        <f t="shared" si="6"/>
        <v>0</v>
      </c>
      <c r="G41" s="598">
        <f>L41*N41*$Q$3</f>
        <v>0</v>
      </c>
      <c r="H41" s="590">
        <f t="shared" si="8"/>
        <v>0</v>
      </c>
      <c r="I41" s="590">
        <f t="shared" si="12"/>
        <v>0</v>
      </c>
      <c r="J41" s="585"/>
      <c r="K41" s="586">
        <v>24</v>
      </c>
      <c r="L41" s="586">
        <v>14</v>
      </c>
      <c r="M41" s="587"/>
      <c r="N41" s="588">
        <v>1</v>
      </c>
    </row>
    <row r="42" spans="1:14" ht="12.75">
      <c r="A42" s="581">
        <f t="shared" si="5"/>
        <v>36</v>
      </c>
      <c r="B42" s="589" t="s">
        <v>2782</v>
      </c>
      <c r="C42" s="583" t="s">
        <v>644</v>
      </c>
      <c r="D42" s="728">
        <v>69</v>
      </c>
      <c r="E42" s="598">
        <f t="shared" si="0"/>
        <v>0</v>
      </c>
      <c r="F42" s="590">
        <f t="shared" si="6"/>
        <v>0</v>
      </c>
      <c r="G42" s="598">
        <f>L42*N42*$Q$3</f>
        <v>0</v>
      </c>
      <c r="H42" s="590">
        <f t="shared" si="8"/>
        <v>0</v>
      </c>
      <c r="I42" s="590">
        <f t="shared" si="12"/>
        <v>0</v>
      </c>
      <c r="J42" s="585"/>
      <c r="K42" s="586">
        <v>18</v>
      </c>
      <c r="L42" s="586">
        <v>22</v>
      </c>
      <c r="M42" s="587"/>
      <c r="N42" s="588">
        <v>1</v>
      </c>
    </row>
    <row r="43" spans="1:10" ht="12.75">
      <c r="A43" s="581">
        <f t="shared" si="5"/>
        <v>37</v>
      </c>
      <c r="B43" s="589"/>
      <c r="C43" s="583"/>
      <c r="D43" s="728"/>
      <c r="E43" s="598"/>
      <c r="F43" s="591"/>
      <c r="G43" s="598"/>
      <c r="H43" s="591"/>
      <c r="I43" s="591"/>
      <c r="J43" s="564"/>
    </row>
    <row r="44" spans="1:10" ht="12.75">
      <c r="A44" s="581">
        <f t="shared" si="5"/>
        <v>38</v>
      </c>
      <c r="B44" s="729" t="s">
        <v>3193</v>
      </c>
      <c r="C44" s="583"/>
      <c r="D44" s="728"/>
      <c r="E44" s="598"/>
      <c r="F44" s="591"/>
      <c r="G44" s="598"/>
      <c r="H44" s="591"/>
      <c r="I44" s="591"/>
      <c r="J44" s="564"/>
    </row>
    <row r="45" spans="1:14" ht="12.75">
      <c r="A45" s="581">
        <f t="shared" si="5"/>
        <v>39</v>
      </c>
      <c r="B45" s="589" t="s">
        <v>3194</v>
      </c>
      <c r="C45" s="583" t="s">
        <v>1134</v>
      </c>
      <c r="D45" s="728">
        <v>50</v>
      </c>
      <c r="E45" s="598">
        <f t="shared" si="0"/>
        <v>0</v>
      </c>
      <c r="F45" s="590">
        <f aca="true" t="shared" si="13" ref="F45:F56">E45*D45</f>
        <v>0</v>
      </c>
      <c r="G45" s="598">
        <f aca="true" t="shared" si="14" ref="G45:G54">L45*N45*$Q$3</f>
        <v>0</v>
      </c>
      <c r="H45" s="590">
        <f t="shared" si="8"/>
        <v>0</v>
      </c>
      <c r="I45" s="590">
        <f aca="true" t="shared" si="15" ref="I45:I56">F45+H45</f>
        <v>0</v>
      </c>
      <c r="J45" s="585"/>
      <c r="K45" s="586">
        <v>8.2</v>
      </c>
      <c r="L45" s="586">
        <v>36</v>
      </c>
      <c r="M45" s="587"/>
      <c r="N45" s="588">
        <v>1</v>
      </c>
    </row>
    <row r="46" spans="1:14" ht="12.75">
      <c r="A46" s="581">
        <f t="shared" si="5"/>
        <v>40</v>
      </c>
      <c r="B46" s="589" t="s">
        <v>3195</v>
      </c>
      <c r="C46" s="583" t="s">
        <v>644</v>
      </c>
      <c r="D46" s="728">
        <v>10</v>
      </c>
      <c r="E46" s="598">
        <v>0</v>
      </c>
      <c r="F46" s="590">
        <f t="shared" si="13"/>
        <v>0</v>
      </c>
      <c r="G46" s="598">
        <f t="shared" si="14"/>
        <v>0</v>
      </c>
      <c r="H46" s="590">
        <f t="shared" si="8"/>
        <v>0</v>
      </c>
      <c r="I46" s="590">
        <f t="shared" si="15"/>
        <v>0</v>
      </c>
      <c r="J46" s="585"/>
      <c r="K46" s="586">
        <v>2.5</v>
      </c>
      <c r="L46" s="586">
        <v>18</v>
      </c>
      <c r="M46" s="587"/>
      <c r="N46" s="588">
        <v>1</v>
      </c>
    </row>
    <row r="47" spans="1:14" ht="12.75">
      <c r="A47" s="581">
        <f t="shared" si="5"/>
        <v>41</v>
      </c>
      <c r="B47" s="589" t="s">
        <v>3196</v>
      </c>
      <c r="C47" s="583" t="s">
        <v>644</v>
      </c>
      <c r="D47" s="728">
        <v>17</v>
      </c>
      <c r="E47" s="598">
        <f t="shared" si="0"/>
        <v>0</v>
      </c>
      <c r="F47" s="590">
        <f t="shared" si="13"/>
        <v>0</v>
      </c>
      <c r="G47" s="598">
        <f t="shared" si="14"/>
        <v>0</v>
      </c>
      <c r="H47" s="590">
        <f t="shared" si="8"/>
        <v>0</v>
      </c>
      <c r="I47" s="590">
        <f t="shared" si="15"/>
        <v>0</v>
      </c>
      <c r="J47" s="585"/>
      <c r="K47" s="586">
        <v>1040</v>
      </c>
      <c r="L47" s="586">
        <v>450</v>
      </c>
      <c r="M47" s="587"/>
      <c r="N47" s="588">
        <v>1</v>
      </c>
    </row>
    <row r="48" spans="1:14" ht="12.75">
      <c r="A48" s="581">
        <f t="shared" si="5"/>
        <v>42</v>
      </c>
      <c r="B48" s="589" t="s">
        <v>3197</v>
      </c>
      <c r="C48" s="583" t="s">
        <v>644</v>
      </c>
      <c r="D48" s="728">
        <v>1</v>
      </c>
      <c r="E48" s="598">
        <f t="shared" si="0"/>
        <v>0</v>
      </c>
      <c r="F48" s="590">
        <f t="shared" si="13"/>
        <v>0</v>
      </c>
      <c r="G48" s="598">
        <f t="shared" si="14"/>
        <v>0</v>
      </c>
      <c r="H48" s="590">
        <f t="shared" si="8"/>
        <v>0</v>
      </c>
      <c r="I48" s="590">
        <f t="shared" si="15"/>
        <v>0</v>
      </c>
      <c r="J48" s="585"/>
      <c r="K48" s="586">
        <v>0</v>
      </c>
      <c r="L48" s="586">
        <v>3200</v>
      </c>
      <c r="M48" s="587"/>
      <c r="N48" s="588">
        <v>1</v>
      </c>
    </row>
    <row r="49" spans="1:14" ht="12.75">
      <c r="A49" s="581">
        <f t="shared" si="5"/>
        <v>43</v>
      </c>
      <c r="B49" s="589" t="s">
        <v>3198</v>
      </c>
      <c r="C49" s="583" t="s">
        <v>644</v>
      </c>
      <c r="D49" s="728">
        <v>1</v>
      </c>
      <c r="E49" s="598">
        <f t="shared" si="0"/>
        <v>0</v>
      </c>
      <c r="F49" s="590">
        <f t="shared" si="13"/>
        <v>0</v>
      </c>
      <c r="G49" s="598">
        <f t="shared" si="14"/>
        <v>0</v>
      </c>
      <c r="H49" s="590">
        <f t="shared" si="8"/>
        <v>0</v>
      </c>
      <c r="I49" s="590">
        <f t="shared" si="15"/>
        <v>0</v>
      </c>
      <c r="J49" s="585"/>
      <c r="K49" s="586">
        <v>0</v>
      </c>
      <c r="L49" s="586">
        <v>1800</v>
      </c>
      <c r="M49" s="587"/>
      <c r="N49" s="588">
        <v>1</v>
      </c>
    </row>
    <row r="50" spans="1:14" ht="12.75">
      <c r="A50" s="581">
        <f t="shared" si="5"/>
        <v>44</v>
      </c>
      <c r="B50" s="589" t="s">
        <v>3199</v>
      </c>
      <c r="C50" s="583" t="s">
        <v>644</v>
      </c>
      <c r="D50" s="728">
        <v>3</v>
      </c>
      <c r="E50" s="598">
        <f t="shared" si="0"/>
        <v>0</v>
      </c>
      <c r="F50" s="590">
        <f t="shared" si="13"/>
        <v>0</v>
      </c>
      <c r="G50" s="598">
        <f t="shared" si="14"/>
        <v>0</v>
      </c>
      <c r="H50" s="590">
        <f t="shared" si="8"/>
        <v>0</v>
      </c>
      <c r="I50" s="590">
        <f t="shared" si="15"/>
        <v>0</v>
      </c>
      <c r="J50" s="585"/>
      <c r="K50" s="586">
        <v>0</v>
      </c>
      <c r="L50" s="586">
        <v>450</v>
      </c>
      <c r="M50" s="587"/>
      <c r="N50" s="588">
        <v>1</v>
      </c>
    </row>
    <row r="51" spans="1:14" ht="12.75">
      <c r="A51" s="581">
        <f t="shared" si="5"/>
        <v>45</v>
      </c>
      <c r="B51" s="589" t="s">
        <v>3200</v>
      </c>
      <c r="C51" s="583" t="s">
        <v>644</v>
      </c>
      <c r="D51" s="728">
        <v>1</v>
      </c>
      <c r="E51" s="598">
        <f t="shared" si="0"/>
        <v>0</v>
      </c>
      <c r="F51" s="590">
        <f t="shared" si="13"/>
        <v>0</v>
      </c>
      <c r="G51" s="598">
        <f t="shared" si="14"/>
        <v>0</v>
      </c>
      <c r="H51" s="590">
        <f t="shared" si="8"/>
        <v>0</v>
      </c>
      <c r="I51" s="590">
        <f t="shared" si="15"/>
        <v>0</v>
      </c>
      <c r="J51" s="585"/>
      <c r="K51" s="586">
        <v>0</v>
      </c>
      <c r="L51" s="586">
        <v>1200</v>
      </c>
      <c r="M51" s="587"/>
      <c r="N51" s="588">
        <v>1</v>
      </c>
    </row>
    <row r="52" spans="1:14" ht="12.75">
      <c r="A52" s="581">
        <f t="shared" si="5"/>
        <v>46</v>
      </c>
      <c r="B52" s="589" t="s">
        <v>3201</v>
      </c>
      <c r="C52" s="583" t="s">
        <v>644</v>
      </c>
      <c r="D52" s="728">
        <v>1</v>
      </c>
      <c r="E52" s="598">
        <v>0</v>
      </c>
      <c r="F52" s="590">
        <f t="shared" si="13"/>
        <v>0</v>
      </c>
      <c r="G52" s="598">
        <f t="shared" si="14"/>
        <v>0</v>
      </c>
      <c r="H52" s="590">
        <f t="shared" si="8"/>
        <v>0</v>
      </c>
      <c r="I52" s="590">
        <f t="shared" si="15"/>
        <v>0</v>
      </c>
      <c r="J52" s="585"/>
      <c r="K52" s="586">
        <v>0</v>
      </c>
      <c r="L52" s="586">
        <v>850</v>
      </c>
      <c r="M52" s="587"/>
      <c r="N52" s="588">
        <v>1</v>
      </c>
    </row>
    <row r="53" spans="1:14" ht="12.75">
      <c r="A53" s="581">
        <f t="shared" si="5"/>
        <v>47</v>
      </c>
      <c r="B53" s="589" t="s">
        <v>3202</v>
      </c>
      <c r="C53" s="583" t="s">
        <v>644</v>
      </c>
      <c r="D53" s="728">
        <v>1</v>
      </c>
      <c r="E53" s="598">
        <v>0</v>
      </c>
      <c r="F53" s="590">
        <f t="shared" si="13"/>
        <v>0</v>
      </c>
      <c r="G53" s="598">
        <v>0</v>
      </c>
      <c r="H53" s="590">
        <f t="shared" si="8"/>
        <v>0</v>
      </c>
      <c r="I53" s="590">
        <f t="shared" si="15"/>
        <v>0</v>
      </c>
      <c r="J53" s="585"/>
      <c r="K53" s="586">
        <v>0</v>
      </c>
      <c r="L53" s="586">
        <v>850</v>
      </c>
      <c r="M53" s="587"/>
      <c r="N53" s="588">
        <v>1</v>
      </c>
    </row>
    <row r="54" spans="1:14" ht="12.75">
      <c r="A54" s="581">
        <f t="shared" si="5"/>
        <v>48</v>
      </c>
      <c r="B54" s="589" t="s">
        <v>3203</v>
      </c>
      <c r="C54" s="583" t="s">
        <v>644</v>
      </c>
      <c r="D54" s="728">
        <v>1</v>
      </c>
      <c r="E54" s="598">
        <v>0</v>
      </c>
      <c r="F54" s="590">
        <f t="shared" si="13"/>
        <v>0</v>
      </c>
      <c r="G54" s="598">
        <f t="shared" si="14"/>
        <v>0</v>
      </c>
      <c r="H54" s="590">
        <f t="shared" si="8"/>
        <v>0</v>
      </c>
      <c r="I54" s="590">
        <f t="shared" si="15"/>
        <v>0</v>
      </c>
      <c r="J54" s="585"/>
      <c r="K54" s="586">
        <v>0</v>
      </c>
      <c r="L54" s="586">
        <v>850</v>
      </c>
      <c r="M54" s="587"/>
      <c r="N54" s="588">
        <v>1</v>
      </c>
    </row>
    <row r="55" spans="1:14" ht="12.75">
      <c r="A55" s="581">
        <f t="shared" si="5"/>
        <v>49</v>
      </c>
      <c r="B55" s="589" t="s">
        <v>3204</v>
      </c>
      <c r="C55" s="583" t="s">
        <v>1398</v>
      </c>
      <c r="D55" s="581">
        <v>4</v>
      </c>
      <c r="E55" s="598">
        <v>0</v>
      </c>
      <c r="F55" s="590">
        <f t="shared" si="13"/>
        <v>0</v>
      </c>
      <c r="G55" s="598">
        <v>0</v>
      </c>
      <c r="H55" s="590">
        <f t="shared" si="8"/>
        <v>0</v>
      </c>
      <c r="I55" s="590">
        <f t="shared" si="15"/>
        <v>0</v>
      </c>
      <c r="J55" s="585"/>
      <c r="K55" s="586">
        <v>0</v>
      </c>
      <c r="L55" s="586">
        <v>380</v>
      </c>
      <c r="M55" s="587"/>
      <c r="N55" s="588">
        <v>1</v>
      </c>
    </row>
    <row r="56" spans="1:14" ht="12.75">
      <c r="A56" s="581">
        <f t="shared" si="5"/>
        <v>50</v>
      </c>
      <c r="B56" s="589" t="s">
        <v>3205</v>
      </c>
      <c r="C56" s="583" t="s">
        <v>1398</v>
      </c>
      <c r="D56" s="581">
        <v>8</v>
      </c>
      <c r="E56" s="598">
        <v>0</v>
      </c>
      <c r="F56" s="590">
        <f t="shared" si="13"/>
        <v>0</v>
      </c>
      <c r="G56" s="598">
        <v>0</v>
      </c>
      <c r="H56" s="590">
        <f t="shared" si="8"/>
        <v>0</v>
      </c>
      <c r="I56" s="590">
        <f t="shared" si="15"/>
        <v>0</v>
      </c>
      <c r="J56" s="585"/>
      <c r="K56" s="586">
        <v>0</v>
      </c>
      <c r="L56" s="586">
        <v>475</v>
      </c>
      <c r="M56" s="587"/>
      <c r="N56" s="588">
        <v>1</v>
      </c>
    </row>
    <row r="57" spans="1:10" ht="12">
      <c r="A57" s="581">
        <f t="shared" si="5"/>
        <v>51</v>
      </c>
      <c r="B57" s="583"/>
      <c r="C57" s="583"/>
      <c r="D57" s="581"/>
      <c r="E57" s="592"/>
      <c r="F57" s="592"/>
      <c r="G57" s="592"/>
      <c r="H57" s="592"/>
      <c r="I57" s="592"/>
      <c r="J57" s="564"/>
    </row>
    <row r="58" spans="1:10" ht="24.75" customHeight="1">
      <c r="A58" s="583"/>
      <c r="B58" s="593" t="s">
        <v>2783</v>
      </c>
      <c r="C58" s="593"/>
      <c r="D58" s="594"/>
      <c r="E58" s="595"/>
      <c r="F58" s="591">
        <f>SUM(F7:F56)</f>
        <v>0</v>
      </c>
      <c r="G58" s="596"/>
      <c r="H58" s="591">
        <f>SUM(H7:H56)</f>
        <v>0</v>
      </c>
      <c r="I58" s="597">
        <f>SUM(I7:I56)</f>
        <v>0</v>
      </c>
      <c r="J58" s="564"/>
    </row>
    <row r="59" spans="1:10" ht="12">
      <c r="A59" s="564"/>
      <c r="B59" s="564"/>
      <c r="C59" s="564"/>
      <c r="D59" s="565"/>
      <c r="E59" s="564"/>
      <c r="F59" s="564"/>
      <c r="G59" s="564"/>
      <c r="H59" s="564"/>
      <c r="I59" s="564"/>
      <c r="J59" s="564"/>
    </row>
  </sheetData>
  <sheetProtection sheet="1" objects="1" scenarios="1"/>
  <mergeCells count="7">
    <mergeCell ref="Q4:Q5"/>
    <mergeCell ref="A4:A5"/>
    <mergeCell ref="B4:B5"/>
    <mergeCell ref="K4:K5"/>
    <mergeCell ref="L4:L5"/>
    <mergeCell ref="N4:N5"/>
    <mergeCell ref="P4:P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26">
      <selection activeCell="I139" sqref="I1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1401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ROUND((SUM(BE123:BE171)),2)</f>
        <v>0</v>
      </c>
      <c r="I33" s="98">
        <v>0.21</v>
      </c>
      <c r="J33" s="97">
        <f>ROUND(((SUM(BE123:BE171))*I33),2)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ROUND((SUM(BF123:BF171)),2)</f>
        <v>0</v>
      </c>
      <c r="I34" s="98">
        <v>0.15</v>
      </c>
      <c r="J34" s="97">
        <f>ROUND(((SUM(BF123:BF171))*I34),2)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ROUND((SUM(BG123:BG171)),2)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ROUND((SUM(BH123:BH171)),2)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ROUND((SUM(BI123:BI171)),2)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02 - SO-02-zpevněné plochy,komunikace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J123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J124</f>
        <v>0</v>
      </c>
      <c r="L97" s="116"/>
    </row>
    <row r="98" spans="2:12" s="9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J125</f>
        <v>0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J142</f>
        <v>0</v>
      </c>
      <c r="L99" s="121"/>
    </row>
    <row r="100" spans="2:12" s="9" customFormat="1" ht="19.9" customHeight="1">
      <c r="B100" s="121"/>
      <c r="D100" s="122" t="s">
        <v>1402</v>
      </c>
      <c r="E100" s="123"/>
      <c r="F100" s="123"/>
      <c r="G100" s="123"/>
      <c r="H100" s="123"/>
      <c r="I100" s="124"/>
      <c r="J100" s="125">
        <f>J146</f>
        <v>0</v>
      </c>
      <c r="L100" s="121"/>
    </row>
    <row r="101" spans="2:12" s="9" customFormat="1" ht="19.9" customHeight="1">
      <c r="B101" s="121"/>
      <c r="D101" s="122" t="s">
        <v>121</v>
      </c>
      <c r="E101" s="123"/>
      <c r="F101" s="123"/>
      <c r="G101" s="123"/>
      <c r="H101" s="123"/>
      <c r="I101" s="124"/>
      <c r="J101" s="125">
        <f>J156</f>
        <v>0</v>
      </c>
      <c r="L101" s="121"/>
    </row>
    <row r="102" spans="2:12" s="9" customFormat="1" ht="19.9" customHeight="1">
      <c r="B102" s="121"/>
      <c r="D102" s="122" t="s">
        <v>122</v>
      </c>
      <c r="E102" s="123"/>
      <c r="F102" s="123"/>
      <c r="G102" s="123"/>
      <c r="H102" s="123"/>
      <c r="I102" s="124"/>
      <c r="J102" s="125">
        <f>J159</f>
        <v>0</v>
      </c>
      <c r="L102" s="121"/>
    </row>
    <row r="103" spans="2:12" s="9" customFormat="1" ht="19.9" customHeight="1">
      <c r="B103" s="121"/>
      <c r="D103" s="122" t="s">
        <v>124</v>
      </c>
      <c r="E103" s="123"/>
      <c r="F103" s="123"/>
      <c r="G103" s="123"/>
      <c r="H103" s="123"/>
      <c r="I103" s="124"/>
      <c r="J103" s="125">
        <f>J170</f>
        <v>0</v>
      </c>
      <c r="L103" s="121"/>
    </row>
    <row r="104" spans="2:12" s="1" customFormat="1" ht="21.75" customHeight="1">
      <c r="B104" s="30"/>
      <c r="I104" s="89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110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111"/>
      <c r="J109" s="45"/>
      <c r="K109" s="45"/>
      <c r="L109" s="30"/>
    </row>
    <row r="110" spans="2:12" s="1" customFormat="1" ht="24.95" customHeight="1">
      <c r="B110" s="30"/>
      <c r="C110" s="19" t="s">
        <v>143</v>
      </c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16</v>
      </c>
      <c r="I112" s="89"/>
      <c r="L112" s="30"/>
    </row>
    <row r="113" spans="2:12" s="1" customFormat="1" ht="16.5" customHeight="1">
      <c r="B113" s="30"/>
      <c r="E113" s="924" t="str">
        <f>E7</f>
        <v>Stavební úpravy v areálu Borek</v>
      </c>
      <c r="F113" s="925"/>
      <c r="G113" s="925"/>
      <c r="H113" s="925"/>
      <c r="I113" s="89"/>
      <c r="L113" s="30"/>
    </row>
    <row r="114" spans="2:12" s="1" customFormat="1" ht="12" customHeight="1">
      <c r="B114" s="30"/>
      <c r="C114" s="25" t="s">
        <v>109</v>
      </c>
      <c r="I114" s="89"/>
      <c r="L114" s="30"/>
    </row>
    <row r="115" spans="2:12" s="1" customFormat="1" ht="16.5" customHeight="1">
      <c r="B115" s="30"/>
      <c r="E115" s="908" t="str">
        <f>E9</f>
        <v>KLADRUBY 02 - SO-02-zpevněné plochy,komunikace</v>
      </c>
      <c r="F115" s="923"/>
      <c r="G115" s="923"/>
      <c r="H115" s="923"/>
      <c r="I115" s="89"/>
      <c r="L115" s="30"/>
    </row>
    <row r="116" spans="2:12" s="1" customFormat="1" ht="6.95" customHeight="1">
      <c r="B116" s="30"/>
      <c r="I116" s="89"/>
      <c r="L116" s="30"/>
    </row>
    <row r="117" spans="2:12" s="1" customFormat="1" ht="12" customHeight="1">
      <c r="B117" s="30"/>
      <c r="C117" s="25" t="s">
        <v>20</v>
      </c>
      <c r="F117" s="23" t="str">
        <f>F12</f>
        <v>Kladruby nad Labem</v>
      </c>
      <c r="I117" s="90" t="s">
        <v>22</v>
      </c>
      <c r="J117" s="50" t="str">
        <f>IF(J12="","",J12)</f>
        <v>15. 5. 2019</v>
      </c>
      <c r="L117" s="30"/>
    </row>
    <row r="118" spans="2:12" s="1" customFormat="1" ht="6.95" customHeight="1">
      <c r="B118" s="30"/>
      <c r="I118" s="89"/>
      <c r="L118" s="30"/>
    </row>
    <row r="119" spans="2:12" s="1" customFormat="1" ht="27.95" customHeight="1">
      <c r="B119" s="30"/>
      <c r="C119" s="25" t="s">
        <v>24</v>
      </c>
      <c r="F119" s="23" t="str">
        <f>E15</f>
        <v>Národní hřebčín Kladruby nad Labem s.p.o</v>
      </c>
      <c r="I119" s="90" t="s">
        <v>30</v>
      </c>
      <c r="J119" s="28" t="str">
        <f>E21</f>
        <v>Pridos Hradec Králové</v>
      </c>
      <c r="L119" s="30"/>
    </row>
    <row r="120" spans="2:12" s="1" customFormat="1" ht="15.2" customHeight="1">
      <c r="B120" s="30"/>
      <c r="C120" s="25" t="s">
        <v>28</v>
      </c>
      <c r="F120" s="23" t="str">
        <f>IF(E18="","",E18)</f>
        <v>Vyplň údaj</v>
      </c>
      <c r="I120" s="90" t="s">
        <v>33</v>
      </c>
      <c r="J120" s="28" t="str">
        <f>E24</f>
        <v>Ing.Pavel Michálek</v>
      </c>
      <c r="L120" s="30"/>
    </row>
    <row r="121" spans="2:12" s="1" customFormat="1" ht="10.35" customHeight="1">
      <c r="B121" s="30"/>
      <c r="I121" s="89"/>
      <c r="L121" s="30"/>
    </row>
    <row r="122" spans="2:20" s="10" customFormat="1" ht="29.25" customHeight="1">
      <c r="B122" s="126"/>
      <c r="C122" s="127" t="s">
        <v>144</v>
      </c>
      <c r="D122" s="128" t="s">
        <v>61</v>
      </c>
      <c r="E122" s="128" t="s">
        <v>57</v>
      </c>
      <c r="F122" s="128" t="s">
        <v>58</v>
      </c>
      <c r="G122" s="128" t="s">
        <v>145</v>
      </c>
      <c r="H122" s="128" t="s">
        <v>146</v>
      </c>
      <c r="I122" s="129" t="s">
        <v>147</v>
      </c>
      <c r="J122" s="128" t="s">
        <v>113</v>
      </c>
      <c r="K122" s="130" t="s">
        <v>148</v>
      </c>
      <c r="L122" s="126"/>
      <c r="M122" s="57" t="s">
        <v>1</v>
      </c>
      <c r="N122" s="58" t="s">
        <v>40</v>
      </c>
      <c r="O122" s="58" t="s">
        <v>149</v>
      </c>
      <c r="P122" s="58" t="s">
        <v>150</v>
      </c>
      <c r="Q122" s="58" t="s">
        <v>151</v>
      </c>
      <c r="R122" s="58" t="s">
        <v>152</v>
      </c>
      <c r="S122" s="58" t="s">
        <v>153</v>
      </c>
      <c r="T122" s="59" t="s">
        <v>154</v>
      </c>
    </row>
    <row r="123" spans="2:63" s="1" customFormat="1" ht="22.9" customHeight="1">
      <c r="B123" s="30"/>
      <c r="C123" s="62" t="s">
        <v>155</v>
      </c>
      <c r="I123" s="89"/>
      <c r="J123" s="131">
        <f>BK123</f>
        <v>0</v>
      </c>
      <c r="L123" s="30"/>
      <c r="M123" s="60"/>
      <c r="N123" s="51"/>
      <c r="O123" s="51"/>
      <c r="P123" s="132">
        <f>P124</f>
        <v>0</v>
      </c>
      <c r="Q123" s="51"/>
      <c r="R123" s="132">
        <f>R124</f>
        <v>94.58953100000001</v>
      </c>
      <c r="S123" s="51"/>
      <c r="T123" s="133">
        <f>T124</f>
        <v>0</v>
      </c>
      <c r="AT123" s="15" t="s">
        <v>75</v>
      </c>
      <c r="AU123" s="15" t="s">
        <v>115</v>
      </c>
      <c r="BK123" s="134">
        <f>BK124</f>
        <v>0</v>
      </c>
    </row>
    <row r="124" spans="2:63" s="11" customFormat="1" ht="25.9" customHeight="1">
      <c r="B124" s="135"/>
      <c r="D124" s="136" t="s">
        <v>75</v>
      </c>
      <c r="E124" s="137" t="s">
        <v>156</v>
      </c>
      <c r="F124" s="137" t="s">
        <v>157</v>
      </c>
      <c r="I124" s="138"/>
      <c r="J124" s="139">
        <f>BK124</f>
        <v>0</v>
      </c>
      <c r="L124" s="135"/>
      <c r="M124" s="140"/>
      <c r="N124" s="141"/>
      <c r="O124" s="141"/>
      <c r="P124" s="142">
        <f>P125+P142+P146+P156+P159+P170</f>
        <v>0</v>
      </c>
      <c r="Q124" s="141"/>
      <c r="R124" s="142">
        <f>R125+R142+R146+R156+R159+R170</f>
        <v>94.58953100000001</v>
      </c>
      <c r="S124" s="141"/>
      <c r="T124" s="143">
        <f>T125+T142+T146+T156+T159+T170</f>
        <v>0</v>
      </c>
      <c r="AR124" s="136" t="s">
        <v>84</v>
      </c>
      <c r="AT124" s="144" t="s">
        <v>75</v>
      </c>
      <c r="AU124" s="144" t="s">
        <v>76</v>
      </c>
      <c r="AY124" s="136" t="s">
        <v>158</v>
      </c>
      <c r="BK124" s="145">
        <f>BK125+BK142+BK146+BK156+BK159+BK170</f>
        <v>0</v>
      </c>
    </row>
    <row r="125" spans="2:63" s="11" customFormat="1" ht="22.9" customHeight="1">
      <c r="B125" s="135"/>
      <c r="D125" s="136" t="s">
        <v>75</v>
      </c>
      <c r="E125" s="146" t="s">
        <v>84</v>
      </c>
      <c r="F125" s="146" t="s">
        <v>159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SUM(P126:P141)</f>
        <v>0</v>
      </c>
      <c r="Q125" s="141"/>
      <c r="R125" s="142">
        <f>SUM(R126:R141)</f>
        <v>0</v>
      </c>
      <c r="S125" s="141"/>
      <c r="T125" s="143">
        <f>SUM(T126:T141)</f>
        <v>0</v>
      </c>
      <c r="AR125" s="136" t="s">
        <v>84</v>
      </c>
      <c r="AT125" s="144" t="s">
        <v>75</v>
      </c>
      <c r="AU125" s="144" t="s">
        <v>84</v>
      </c>
      <c r="AY125" s="136" t="s">
        <v>158</v>
      </c>
      <c r="BK125" s="145">
        <f>SUM(BK126:BK141)</f>
        <v>0</v>
      </c>
    </row>
    <row r="126" spans="2:65" s="1" customFormat="1" ht="24" customHeight="1">
      <c r="B126" s="148"/>
      <c r="C126" s="824" t="s">
        <v>84</v>
      </c>
      <c r="D126" s="824" t="s">
        <v>160</v>
      </c>
      <c r="E126" s="825" t="s">
        <v>1403</v>
      </c>
      <c r="F126" s="817" t="s">
        <v>1404</v>
      </c>
      <c r="G126" s="826" t="s">
        <v>222</v>
      </c>
      <c r="H126" s="811">
        <v>3196</v>
      </c>
      <c r="I126" s="154"/>
      <c r="J126" s="816">
        <f>ROUND(I126*H126,2)</f>
        <v>0</v>
      </c>
      <c r="K126" s="817" t="s">
        <v>164</v>
      </c>
      <c r="L126" s="30"/>
      <c r="M126" s="156" t="s">
        <v>1</v>
      </c>
      <c r="N126" s="157" t="s">
        <v>41</v>
      </c>
      <c r="O126" s="53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AR126" s="160" t="s">
        <v>165</v>
      </c>
      <c r="AT126" s="160" t="s">
        <v>160</v>
      </c>
      <c r="AU126" s="160" t="s">
        <v>86</v>
      </c>
      <c r="AY126" s="15" t="s">
        <v>158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84</v>
      </c>
      <c r="BK126" s="161">
        <f>ROUND(I126*H126,2)</f>
        <v>0</v>
      </c>
      <c r="BL126" s="15" t="s">
        <v>165</v>
      </c>
      <c r="BM126" s="160" t="s">
        <v>1405</v>
      </c>
    </row>
    <row r="127" spans="2:51" s="12" customFormat="1" ht="12">
      <c r="B127" s="162"/>
      <c r="C127" s="818"/>
      <c r="D127" s="827" t="s">
        <v>167</v>
      </c>
      <c r="E127" s="828" t="s">
        <v>1</v>
      </c>
      <c r="F127" s="829" t="s">
        <v>3189</v>
      </c>
      <c r="G127" s="818"/>
      <c r="H127" s="812">
        <v>3196</v>
      </c>
      <c r="I127" s="164"/>
      <c r="J127" s="818"/>
      <c r="K127" s="818"/>
      <c r="L127" s="16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1" customFormat="1" ht="24" customHeight="1">
      <c r="B128" s="148"/>
      <c r="C128" s="824" t="s">
        <v>86</v>
      </c>
      <c r="D128" s="824" t="s">
        <v>160</v>
      </c>
      <c r="E128" s="825" t="s">
        <v>1406</v>
      </c>
      <c r="F128" s="817" t="s">
        <v>1407</v>
      </c>
      <c r="G128" s="826" t="s">
        <v>163</v>
      </c>
      <c r="H128" s="811">
        <v>490.64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1408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1409</v>
      </c>
      <c r="G129" s="818"/>
      <c r="H129" s="812">
        <v>490.64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5" s="1" customFormat="1" ht="24" customHeight="1">
      <c r="B130" s="148"/>
      <c r="C130" s="824" t="s">
        <v>177</v>
      </c>
      <c r="D130" s="824" t="s">
        <v>160</v>
      </c>
      <c r="E130" s="825" t="s">
        <v>178</v>
      </c>
      <c r="F130" s="817" t="s">
        <v>179</v>
      </c>
      <c r="G130" s="826" t="s">
        <v>163</v>
      </c>
      <c r="H130" s="811">
        <v>490.64</v>
      </c>
      <c r="I130" s="154"/>
      <c r="J130" s="816">
        <f>ROUND(I130*H130,2)</f>
        <v>0</v>
      </c>
      <c r="K130" s="817" t="s">
        <v>164</v>
      </c>
      <c r="L130" s="30"/>
      <c r="M130" s="156" t="s">
        <v>1</v>
      </c>
      <c r="N130" s="157" t="s">
        <v>41</v>
      </c>
      <c r="O130" s="53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AR130" s="160" t="s">
        <v>165</v>
      </c>
      <c r="AT130" s="160" t="s">
        <v>160</v>
      </c>
      <c r="AU130" s="160" t="s">
        <v>86</v>
      </c>
      <c r="AY130" s="15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84</v>
      </c>
      <c r="BK130" s="161">
        <f>ROUND(I130*H130,2)</f>
        <v>0</v>
      </c>
      <c r="BL130" s="15" t="s">
        <v>165</v>
      </c>
      <c r="BM130" s="160" t="s">
        <v>1410</v>
      </c>
    </row>
    <row r="131" spans="2:51" s="12" customFormat="1" ht="12">
      <c r="B131" s="162"/>
      <c r="C131" s="818"/>
      <c r="D131" s="827" t="s">
        <v>167</v>
      </c>
      <c r="E131" s="828" t="s">
        <v>1</v>
      </c>
      <c r="F131" s="829" t="s">
        <v>1411</v>
      </c>
      <c r="G131" s="818"/>
      <c r="H131" s="812">
        <v>490.64</v>
      </c>
      <c r="I131" s="164"/>
      <c r="J131" s="818"/>
      <c r="K131" s="818"/>
      <c r="L131" s="162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84</v>
      </c>
      <c r="AY131" s="163" t="s">
        <v>158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182</v>
      </c>
      <c r="F132" s="817" t="s">
        <v>183</v>
      </c>
      <c r="G132" s="826" t="s">
        <v>163</v>
      </c>
      <c r="H132" s="811">
        <v>490.64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1412</v>
      </c>
    </row>
    <row r="133" spans="2:51" s="12" customFormat="1" ht="12">
      <c r="B133" s="162"/>
      <c r="C133" s="818"/>
      <c r="D133" s="827" t="s">
        <v>167</v>
      </c>
      <c r="E133" s="828" t="s">
        <v>1</v>
      </c>
      <c r="F133" s="829" t="s">
        <v>1413</v>
      </c>
      <c r="G133" s="818"/>
      <c r="H133" s="812">
        <v>490.64</v>
      </c>
      <c r="I133" s="164"/>
      <c r="J133" s="818"/>
      <c r="K133" s="818"/>
      <c r="L133" s="16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84</v>
      </c>
      <c r="AY133" s="163" t="s">
        <v>158</v>
      </c>
    </row>
    <row r="134" spans="2:65" s="1" customFormat="1" ht="16.5" customHeight="1">
      <c r="B134" s="148"/>
      <c r="C134" s="824" t="s">
        <v>186</v>
      </c>
      <c r="D134" s="824" t="s">
        <v>160</v>
      </c>
      <c r="E134" s="825" t="s">
        <v>1414</v>
      </c>
      <c r="F134" s="817" t="s">
        <v>1415</v>
      </c>
      <c r="G134" s="826" t="s">
        <v>163</v>
      </c>
      <c r="H134" s="811">
        <v>981.28</v>
      </c>
      <c r="I134" s="154"/>
      <c r="J134" s="816">
        <f>ROUND(I134*H134,2)</f>
        <v>0</v>
      </c>
      <c r="K134" s="817" t="s">
        <v>164</v>
      </c>
      <c r="L134" s="30"/>
      <c r="M134" s="156" t="s">
        <v>1</v>
      </c>
      <c r="N134" s="157" t="s">
        <v>41</v>
      </c>
      <c r="O134" s="53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AR134" s="160" t="s">
        <v>165</v>
      </c>
      <c r="AT134" s="160" t="s">
        <v>160</v>
      </c>
      <c r="AU134" s="160" t="s">
        <v>86</v>
      </c>
      <c r="AY134" s="15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84</v>
      </c>
      <c r="BK134" s="161">
        <f>ROUND(I134*H134,2)</f>
        <v>0</v>
      </c>
      <c r="BL134" s="15" t="s">
        <v>165</v>
      </c>
      <c r="BM134" s="160" t="s">
        <v>1416</v>
      </c>
    </row>
    <row r="135" spans="2:51" s="12" customFormat="1" ht="12">
      <c r="B135" s="162"/>
      <c r="C135" s="818"/>
      <c r="D135" s="827" t="s">
        <v>167</v>
      </c>
      <c r="E135" s="828" t="s">
        <v>1</v>
      </c>
      <c r="F135" s="829" t="s">
        <v>1417</v>
      </c>
      <c r="G135" s="818"/>
      <c r="H135" s="812">
        <v>981.28</v>
      </c>
      <c r="I135" s="164"/>
      <c r="J135" s="818"/>
      <c r="K135" s="818"/>
      <c r="L135" s="162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1" customFormat="1" ht="16.5" customHeight="1">
      <c r="B136" s="148"/>
      <c r="C136" s="824" t="s">
        <v>191</v>
      </c>
      <c r="D136" s="824" t="s">
        <v>160</v>
      </c>
      <c r="E136" s="825" t="s">
        <v>192</v>
      </c>
      <c r="F136" s="817" t="s">
        <v>193</v>
      </c>
      <c r="G136" s="826" t="s">
        <v>163</v>
      </c>
      <c r="H136" s="811">
        <v>490.64</v>
      </c>
      <c r="I136" s="154"/>
      <c r="J136" s="816">
        <f>ROUND(I136*H136,2)</f>
        <v>0</v>
      </c>
      <c r="K136" s="817" t="s">
        <v>164</v>
      </c>
      <c r="L136" s="30"/>
      <c r="M136" s="156" t="s">
        <v>1</v>
      </c>
      <c r="N136" s="157" t="s">
        <v>41</v>
      </c>
      <c r="O136" s="53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AR136" s="160" t="s">
        <v>165</v>
      </c>
      <c r="AT136" s="160" t="s">
        <v>160</v>
      </c>
      <c r="AU136" s="160" t="s">
        <v>86</v>
      </c>
      <c r="AY136" s="15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84</v>
      </c>
      <c r="BK136" s="161">
        <f>ROUND(I136*H136,2)</f>
        <v>0</v>
      </c>
      <c r="BL136" s="15" t="s">
        <v>165</v>
      </c>
      <c r="BM136" s="160" t="s">
        <v>1418</v>
      </c>
    </row>
    <row r="137" spans="2:65" s="1" customFormat="1" ht="24" customHeight="1">
      <c r="B137" s="148"/>
      <c r="C137" s="824" t="s">
        <v>196</v>
      </c>
      <c r="D137" s="824" t="s">
        <v>160</v>
      </c>
      <c r="E137" s="825" t="s">
        <v>197</v>
      </c>
      <c r="F137" s="817" t="s">
        <v>198</v>
      </c>
      <c r="G137" s="826" t="s">
        <v>199</v>
      </c>
      <c r="H137" s="811">
        <v>883.152</v>
      </c>
      <c r="I137" s="154"/>
      <c r="J137" s="816">
        <f>ROUND(I137*H137,2)</f>
        <v>0</v>
      </c>
      <c r="K137" s="817" t="s">
        <v>164</v>
      </c>
      <c r="L137" s="30"/>
      <c r="M137" s="156" t="s">
        <v>1</v>
      </c>
      <c r="N137" s="157" t="s">
        <v>41</v>
      </c>
      <c r="O137" s="53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1419</v>
      </c>
    </row>
    <row r="138" spans="2:51" s="12" customFormat="1" ht="12">
      <c r="B138" s="162"/>
      <c r="C138" s="818"/>
      <c r="D138" s="827" t="s">
        <v>167</v>
      </c>
      <c r="E138" s="828" t="s">
        <v>1</v>
      </c>
      <c r="F138" s="829" t="s">
        <v>1420</v>
      </c>
      <c r="G138" s="818"/>
      <c r="H138" s="812">
        <v>883.152</v>
      </c>
      <c r="I138" s="164"/>
      <c r="J138" s="818"/>
      <c r="K138" s="818"/>
      <c r="L138" s="162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84</v>
      </c>
      <c r="AY138" s="163" t="s">
        <v>158</v>
      </c>
    </row>
    <row r="139" spans="2:65" s="1" customFormat="1" ht="16.5" customHeight="1">
      <c r="B139" s="148"/>
      <c r="C139" s="824" t="s">
        <v>203</v>
      </c>
      <c r="D139" s="824" t="s">
        <v>160</v>
      </c>
      <c r="E139" s="825" t="s">
        <v>1421</v>
      </c>
      <c r="F139" s="817" t="s">
        <v>1422</v>
      </c>
      <c r="G139" s="826" t="s">
        <v>222</v>
      </c>
      <c r="H139" s="811">
        <v>916</v>
      </c>
      <c r="I139" s="154"/>
      <c r="J139" s="816">
        <f>ROUND(I139*H139,2)</f>
        <v>0</v>
      </c>
      <c r="K139" s="817" t="s">
        <v>164</v>
      </c>
      <c r="L139" s="30"/>
      <c r="M139" s="156" t="s">
        <v>1</v>
      </c>
      <c r="N139" s="157" t="s">
        <v>41</v>
      </c>
      <c r="O139" s="53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AR139" s="160" t="s">
        <v>165</v>
      </c>
      <c r="AT139" s="160" t="s">
        <v>160</v>
      </c>
      <c r="AU139" s="160" t="s">
        <v>86</v>
      </c>
      <c r="AY139" s="15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84</v>
      </c>
      <c r="BK139" s="161">
        <f>ROUND(I139*H139,2)</f>
        <v>0</v>
      </c>
      <c r="BL139" s="15" t="s">
        <v>165</v>
      </c>
      <c r="BM139" s="160" t="s">
        <v>1423</v>
      </c>
    </row>
    <row r="140" spans="2:51" s="12" customFormat="1" ht="12">
      <c r="B140" s="162"/>
      <c r="C140" s="818"/>
      <c r="D140" s="827" t="s">
        <v>167</v>
      </c>
      <c r="E140" s="828" t="s">
        <v>1</v>
      </c>
      <c r="F140" s="829" t="s">
        <v>1424</v>
      </c>
      <c r="G140" s="818"/>
      <c r="H140" s="812">
        <v>916</v>
      </c>
      <c r="I140" s="164"/>
      <c r="J140" s="818"/>
      <c r="K140" s="818"/>
      <c r="L140" s="162"/>
      <c r="M140" s="165"/>
      <c r="N140" s="166"/>
      <c r="O140" s="166"/>
      <c r="P140" s="166"/>
      <c r="Q140" s="166"/>
      <c r="R140" s="166"/>
      <c r="S140" s="166"/>
      <c r="T140" s="167"/>
      <c r="AT140" s="163" t="s">
        <v>167</v>
      </c>
      <c r="AU140" s="163" t="s">
        <v>86</v>
      </c>
      <c r="AV140" s="12" t="s">
        <v>86</v>
      </c>
      <c r="AW140" s="12" t="s">
        <v>32</v>
      </c>
      <c r="AX140" s="12" t="s">
        <v>84</v>
      </c>
      <c r="AY140" s="163" t="s">
        <v>158</v>
      </c>
    </row>
    <row r="141" spans="2:65" s="1" customFormat="1" ht="24" customHeight="1">
      <c r="B141" s="148"/>
      <c r="C141" s="824" t="s">
        <v>208</v>
      </c>
      <c r="D141" s="824" t="s">
        <v>160</v>
      </c>
      <c r="E141" s="825" t="s">
        <v>1425</v>
      </c>
      <c r="F141" s="817" t="s">
        <v>1426</v>
      </c>
      <c r="G141" s="826" t="s">
        <v>222</v>
      </c>
      <c r="H141" s="811">
        <v>3196</v>
      </c>
      <c r="I141" s="154"/>
      <c r="J141" s="816">
        <f>ROUND(I141*H141,2)</f>
        <v>0</v>
      </c>
      <c r="K141" s="817" t="s">
        <v>1</v>
      </c>
      <c r="L141" s="30"/>
      <c r="M141" s="156" t="s">
        <v>1</v>
      </c>
      <c r="N141" s="157" t="s">
        <v>41</v>
      </c>
      <c r="O141" s="53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AR141" s="160" t="s">
        <v>165</v>
      </c>
      <c r="AT141" s="160" t="s">
        <v>160</v>
      </c>
      <c r="AU141" s="160" t="s">
        <v>86</v>
      </c>
      <c r="AY141" s="15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84</v>
      </c>
      <c r="BK141" s="161">
        <f>ROUND(I141*H141,2)</f>
        <v>0</v>
      </c>
      <c r="BL141" s="15" t="s">
        <v>165</v>
      </c>
      <c r="BM141" s="160" t="s">
        <v>1427</v>
      </c>
    </row>
    <row r="142" spans="2:63" s="11" customFormat="1" ht="22.9" customHeight="1">
      <c r="B142" s="135"/>
      <c r="C142" s="814"/>
      <c r="D142" s="832" t="s">
        <v>75</v>
      </c>
      <c r="E142" s="833" t="s">
        <v>177</v>
      </c>
      <c r="F142" s="833" t="s">
        <v>213</v>
      </c>
      <c r="G142" s="814"/>
      <c r="H142" s="814"/>
      <c r="I142" s="138"/>
      <c r="J142" s="820">
        <f>BK142</f>
        <v>0</v>
      </c>
      <c r="K142" s="814"/>
      <c r="L142" s="135"/>
      <c r="M142" s="140"/>
      <c r="N142" s="141"/>
      <c r="O142" s="141"/>
      <c r="P142" s="142">
        <f>SUM(P143:P145)</f>
        <v>0</v>
      </c>
      <c r="Q142" s="141"/>
      <c r="R142" s="142">
        <f>SUM(R143:R145)</f>
        <v>9.40772</v>
      </c>
      <c r="S142" s="141"/>
      <c r="T142" s="143">
        <f>SUM(T143:T145)</f>
        <v>0</v>
      </c>
      <c r="AR142" s="136" t="s">
        <v>84</v>
      </c>
      <c r="AT142" s="144" t="s">
        <v>75</v>
      </c>
      <c r="AU142" s="144" t="s">
        <v>84</v>
      </c>
      <c r="AY142" s="136" t="s">
        <v>158</v>
      </c>
      <c r="BK142" s="145">
        <f>SUM(BK143:BK145)</f>
        <v>0</v>
      </c>
    </row>
    <row r="143" spans="2:65" s="1" customFormat="1" ht="24" customHeight="1">
      <c r="B143" s="148"/>
      <c r="C143" s="824" t="s">
        <v>214</v>
      </c>
      <c r="D143" s="824" t="s">
        <v>160</v>
      </c>
      <c r="E143" s="825" t="s">
        <v>1428</v>
      </c>
      <c r="F143" s="817" t="s">
        <v>1429</v>
      </c>
      <c r="G143" s="826" t="s">
        <v>359</v>
      </c>
      <c r="H143" s="811">
        <v>28</v>
      </c>
      <c r="I143" s="154"/>
      <c r="J143" s="816">
        <f>ROUND(I143*H143,2)</f>
        <v>0</v>
      </c>
      <c r="K143" s="817" t="s">
        <v>164</v>
      </c>
      <c r="L143" s="30"/>
      <c r="M143" s="156" t="s">
        <v>1</v>
      </c>
      <c r="N143" s="157" t="s">
        <v>41</v>
      </c>
      <c r="O143" s="53"/>
      <c r="P143" s="158">
        <f>O143*H143</f>
        <v>0</v>
      </c>
      <c r="Q143" s="158">
        <v>0.12064</v>
      </c>
      <c r="R143" s="158">
        <f>Q143*H143</f>
        <v>3.37792</v>
      </c>
      <c r="S143" s="158">
        <v>0</v>
      </c>
      <c r="T143" s="159">
        <f>S143*H143</f>
        <v>0</v>
      </c>
      <c r="AR143" s="160" t="s">
        <v>165</v>
      </c>
      <c r="AT143" s="160" t="s">
        <v>160</v>
      </c>
      <c r="AU143" s="160" t="s">
        <v>86</v>
      </c>
      <c r="AY143" s="15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84</v>
      </c>
      <c r="BK143" s="161">
        <f>ROUND(I143*H143,2)</f>
        <v>0</v>
      </c>
      <c r="BL143" s="15" t="s">
        <v>165</v>
      </c>
      <c r="BM143" s="160" t="s">
        <v>1430</v>
      </c>
    </row>
    <row r="144" spans="2:65" s="1" customFormat="1" ht="24" customHeight="1">
      <c r="B144" s="148"/>
      <c r="C144" s="834" t="s">
        <v>219</v>
      </c>
      <c r="D144" s="834" t="s">
        <v>420</v>
      </c>
      <c r="E144" s="835" t="s">
        <v>1431</v>
      </c>
      <c r="F144" s="822" t="s">
        <v>1432</v>
      </c>
      <c r="G144" s="836" t="s">
        <v>238</v>
      </c>
      <c r="H144" s="815">
        <v>165.2</v>
      </c>
      <c r="I144" s="174"/>
      <c r="J144" s="821">
        <f>ROUND(I144*H144,2)</f>
        <v>0</v>
      </c>
      <c r="K144" s="822" t="s">
        <v>164</v>
      </c>
      <c r="L144" s="175"/>
      <c r="M144" s="176" t="s">
        <v>1</v>
      </c>
      <c r="N144" s="177" t="s">
        <v>41</v>
      </c>
      <c r="O144" s="53"/>
      <c r="P144" s="158">
        <f>O144*H144</f>
        <v>0</v>
      </c>
      <c r="Q144" s="158">
        <v>0.0365</v>
      </c>
      <c r="R144" s="158">
        <f>Q144*H144</f>
        <v>6.029799999999999</v>
      </c>
      <c r="S144" s="158">
        <v>0</v>
      </c>
      <c r="T144" s="159">
        <f>S144*H144</f>
        <v>0</v>
      </c>
      <c r="AR144" s="160" t="s">
        <v>203</v>
      </c>
      <c r="AT144" s="160" t="s">
        <v>420</v>
      </c>
      <c r="AU144" s="160" t="s">
        <v>86</v>
      </c>
      <c r="AY144" s="15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84</v>
      </c>
      <c r="BK144" s="161">
        <f>ROUND(I144*H144,2)</f>
        <v>0</v>
      </c>
      <c r="BL144" s="15" t="s">
        <v>165</v>
      </c>
      <c r="BM144" s="160" t="s">
        <v>1433</v>
      </c>
    </row>
    <row r="145" spans="2:51" s="12" customFormat="1" ht="12">
      <c r="B145" s="162"/>
      <c r="C145" s="818"/>
      <c r="D145" s="827" t="s">
        <v>167</v>
      </c>
      <c r="E145" s="818"/>
      <c r="F145" s="829" t="s">
        <v>1434</v>
      </c>
      <c r="G145" s="818"/>
      <c r="H145" s="812">
        <v>165.2</v>
      </c>
      <c r="I145" s="164"/>
      <c r="J145" s="818"/>
      <c r="K145" s="818"/>
      <c r="L145" s="16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</v>
      </c>
      <c r="AX145" s="12" t="s">
        <v>84</v>
      </c>
      <c r="AY145" s="163" t="s">
        <v>158</v>
      </c>
    </row>
    <row r="146" spans="2:63" s="11" customFormat="1" ht="22.9" customHeight="1">
      <c r="B146" s="135"/>
      <c r="C146" s="814"/>
      <c r="D146" s="832" t="s">
        <v>75</v>
      </c>
      <c r="E146" s="833" t="s">
        <v>186</v>
      </c>
      <c r="F146" s="833" t="s">
        <v>1435</v>
      </c>
      <c r="G146" s="814"/>
      <c r="H146" s="814"/>
      <c r="I146" s="138"/>
      <c r="J146" s="820">
        <f>BK146</f>
        <v>0</v>
      </c>
      <c r="K146" s="814"/>
      <c r="L146" s="135"/>
      <c r="M146" s="140"/>
      <c r="N146" s="141"/>
      <c r="O146" s="141"/>
      <c r="P146" s="142">
        <f>SUM(P147:P155)</f>
        <v>0</v>
      </c>
      <c r="Q146" s="141"/>
      <c r="R146" s="142">
        <f>SUM(R147:R155)</f>
        <v>0</v>
      </c>
      <c r="S146" s="141"/>
      <c r="T146" s="143">
        <f>SUM(T147:T155)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SUM(BK147:BK155)</f>
        <v>0</v>
      </c>
    </row>
    <row r="147" spans="2:65" s="1" customFormat="1" ht="16.5" customHeight="1">
      <c r="B147" s="148"/>
      <c r="C147" s="824" t="s">
        <v>225</v>
      </c>
      <c r="D147" s="824" t="s">
        <v>160</v>
      </c>
      <c r="E147" s="825" t="s">
        <v>1436</v>
      </c>
      <c r="F147" s="817" t="s">
        <v>1437</v>
      </c>
      <c r="G147" s="826" t="s">
        <v>222</v>
      </c>
      <c r="H147" s="811">
        <v>507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AR147" s="160" t="s">
        <v>165</v>
      </c>
      <c r="AT147" s="160" t="s">
        <v>160</v>
      </c>
      <c r="AU147" s="160" t="s">
        <v>86</v>
      </c>
      <c r="AY147" s="15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84</v>
      </c>
      <c r="BK147" s="161">
        <f>ROUND(I147*H147,2)</f>
        <v>0</v>
      </c>
      <c r="BL147" s="15" t="s">
        <v>165</v>
      </c>
      <c r="BM147" s="160" t="s">
        <v>1438</v>
      </c>
    </row>
    <row r="148" spans="2:65" s="1" customFormat="1" ht="16.5" customHeight="1">
      <c r="B148" s="148"/>
      <c r="C148" s="824" t="s">
        <v>230</v>
      </c>
      <c r="D148" s="824" t="s">
        <v>160</v>
      </c>
      <c r="E148" s="825" t="s">
        <v>1439</v>
      </c>
      <c r="F148" s="817" t="s">
        <v>1440</v>
      </c>
      <c r="G148" s="826" t="s">
        <v>222</v>
      </c>
      <c r="H148" s="811">
        <v>291</v>
      </c>
      <c r="I148" s="154"/>
      <c r="J148" s="816">
        <f>ROUND(I148*H148,2)</f>
        <v>0</v>
      </c>
      <c r="K148" s="817" t="s">
        <v>164</v>
      </c>
      <c r="L148" s="30"/>
      <c r="M148" s="156" t="s">
        <v>1</v>
      </c>
      <c r="N148" s="157" t="s">
        <v>41</v>
      </c>
      <c r="O148" s="53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160" t="s">
        <v>165</v>
      </c>
      <c r="AT148" s="160" t="s">
        <v>160</v>
      </c>
      <c r="AU148" s="160" t="s">
        <v>86</v>
      </c>
      <c r="AY148" s="15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84</v>
      </c>
      <c r="BK148" s="161">
        <f>ROUND(I148*H148,2)</f>
        <v>0</v>
      </c>
      <c r="BL148" s="15" t="s">
        <v>165</v>
      </c>
      <c r="BM148" s="160" t="s">
        <v>1441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1442</v>
      </c>
      <c r="G149" s="818"/>
      <c r="H149" s="812">
        <v>291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84</v>
      </c>
      <c r="AY149" s="163" t="s">
        <v>158</v>
      </c>
    </row>
    <row r="150" spans="2:65" s="1" customFormat="1" ht="16.5" customHeight="1">
      <c r="B150" s="148"/>
      <c r="C150" s="824" t="s">
        <v>235</v>
      </c>
      <c r="D150" s="824" t="s">
        <v>160</v>
      </c>
      <c r="E150" s="825" t="s">
        <v>1443</v>
      </c>
      <c r="F150" s="817" t="s">
        <v>1444</v>
      </c>
      <c r="G150" s="826" t="s">
        <v>222</v>
      </c>
      <c r="H150" s="811">
        <v>2053</v>
      </c>
      <c r="I150" s="154"/>
      <c r="J150" s="816">
        <f>ROUND(I150*H150,2)</f>
        <v>0</v>
      </c>
      <c r="K150" s="817" t="s">
        <v>164</v>
      </c>
      <c r="L150" s="30"/>
      <c r="M150" s="156" t="s">
        <v>1</v>
      </c>
      <c r="N150" s="157" t="s">
        <v>41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165</v>
      </c>
      <c r="AT150" s="160" t="s">
        <v>160</v>
      </c>
      <c r="AU150" s="160" t="s">
        <v>86</v>
      </c>
      <c r="AY150" s="15" t="s">
        <v>158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84</v>
      </c>
      <c r="BK150" s="161">
        <f>ROUND(I150*H150,2)</f>
        <v>0</v>
      </c>
      <c r="BL150" s="15" t="s">
        <v>165</v>
      </c>
      <c r="BM150" s="160" t="s">
        <v>1445</v>
      </c>
    </row>
    <row r="151" spans="2:51" s="12" customFormat="1" ht="12">
      <c r="B151" s="162"/>
      <c r="C151" s="818"/>
      <c r="D151" s="827" t="s">
        <v>167</v>
      </c>
      <c r="E151" s="828" t="s">
        <v>1</v>
      </c>
      <c r="F151" s="829" t="s">
        <v>1446</v>
      </c>
      <c r="G151" s="818"/>
      <c r="H151" s="812">
        <v>2053</v>
      </c>
      <c r="I151" s="164"/>
      <c r="J151" s="818"/>
      <c r="K151" s="818"/>
      <c r="L151" s="162"/>
      <c r="M151" s="165"/>
      <c r="N151" s="166"/>
      <c r="O151" s="166"/>
      <c r="P151" s="166"/>
      <c r="Q151" s="166"/>
      <c r="R151" s="166"/>
      <c r="S151" s="166"/>
      <c r="T151" s="167"/>
      <c r="AT151" s="163" t="s">
        <v>167</v>
      </c>
      <c r="AU151" s="163" t="s">
        <v>86</v>
      </c>
      <c r="AV151" s="12" t="s">
        <v>86</v>
      </c>
      <c r="AW151" s="12" t="s">
        <v>32</v>
      </c>
      <c r="AX151" s="12" t="s">
        <v>84</v>
      </c>
      <c r="AY151" s="163" t="s">
        <v>158</v>
      </c>
    </row>
    <row r="152" spans="2:65" s="1" customFormat="1" ht="16.5" customHeight="1">
      <c r="B152" s="148"/>
      <c r="C152" s="824" t="s">
        <v>8</v>
      </c>
      <c r="D152" s="824" t="s">
        <v>160</v>
      </c>
      <c r="E152" s="825" t="s">
        <v>1447</v>
      </c>
      <c r="F152" s="817" t="s">
        <v>1448</v>
      </c>
      <c r="G152" s="826" t="s">
        <v>222</v>
      </c>
      <c r="H152" s="811">
        <v>507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AR152" s="160" t="s">
        <v>165</v>
      </c>
      <c r="AT152" s="160" t="s">
        <v>160</v>
      </c>
      <c r="AU152" s="160" t="s">
        <v>86</v>
      </c>
      <c r="AY152" s="15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84</v>
      </c>
      <c r="BK152" s="161">
        <f>ROUND(I152*H152,2)</f>
        <v>0</v>
      </c>
      <c r="BL152" s="15" t="s">
        <v>165</v>
      </c>
      <c r="BM152" s="160" t="s">
        <v>1449</v>
      </c>
    </row>
    <row r="153" spans="2:65" s="1" customFormat="1" ht="24" customHeight="1">
      <c r="B153" s="148"/>
      <c r="C153" s="824" t="s">
        <v>245</v>
      </c>
      <c r="D153" s="824" t="s">
        <v>160</v>
      </c>
      <c r="E153" s="825" t="s">
        <v>1450</v>
      </c>
      <c r="F153" s="817" t="s">
        <v>1451</v>
      </c>
      <c r="G153" s="826" t="s">
        <v>222</v>
      </c>
      <c r="H153" s="811">
        <v>3222</v>
      </c>
      <c r="I153" s="154"/>
      <c r="J153" s="816">
        <f>ROUND(I153*H153,2)</f>
        <v>0</v>
      </c>
      <c r="K153" s="817" t="s">
        <v>164</v>
      </c>
      <c r="L153" s="30"/>
      <c r="M153" s="156" t="s">
        <v>1</v>
      </c>
      <c r="N153" s="157" t="s">
        <v>41</v>
      </c>
      <c r="O153" s="53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AR153" s="160" t="s">
        <v>165</v>
      </c>
      <c r="AT153" s="160" t="s">
        <v>160</v>
      </c>
      <c r="AU153" s="160" t="s">
        <v>86</v>
      </c>
      <c r="AY153" s="15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84</v>
      </c>
      <c r="BK153" s="161">
        <f>ROUND(I153*H153,2)</f>
        <v>0</v>
      </c>
      <c r="BL153" s="15" t="s">
        <v>165</v>
      </c>
      <c r="BM153" s="160" t="s">
        <v>1452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3190</v>
      </c>
      <c r="G154" s="818"/>
      <c r="H154" s="812">
        <v>3222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5" s="1" customFormat="1" ht="24" customHeight="1">
      <c r="B155" s="148"/>
      <c r="C155" s="824" t="s">
        <v>250</v>
      </c>
      <c r="D155" s="824" t="s">
        <v>160</v>
      </c>
      <c r="E155" s="825" t="s">
        <v>3208</v>
      </c>
      <c r="F155" s="817" t="s">
        <v>3207</v>
      </c>
      <c r="G155" s="826" t="s">
        <v>222</v>
      </c>
      <c r="H155" s="811">
        <v>3222</v>
      </c>
      <c r="I155" s="154"/>
      <c r="J155" s="816">
        <f>ROUND(I155*H155,2)</f>
        <v>0</v>
      </c>
      <c r="K155" s="817" t="s">
        <v>164</v>
      </c>
      <c r="L155" s="30"/>
      <c r="M155" s="156" t="s">
        <v>1</v>
      </c>
      <c r="N155" s="157" t="s">
        <v>41</v>
      </c>
      <c r="O155" s="53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AR155" s="160" t="s">
        <v>165</v>
      </c>
      <c r="AT155" s="160" t="s">
        <v>160</v>
      </c>
      <c r="AU155" s="160" t="s">
        <v>86</v>
      </c>
      <c r="AY155" s="15" t="s">
        <v>158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84</v>
      </c>
      <c r="BK155" s="161">
        <f>ROUND(I155*H155,2)</f>
        <v>0</v>
      </c>
      <c r="BL155" s="15" t="s">
        <v>165</v>
      </c>
      <c r="BM155" s="160" t="s">
        <v>1453</v>
      </c>
    </row>
    <row r="156" spans="2:63" s="11" customFormat="1" ht="22.9" customHeight="1">
      <c r="B156" s="135"/>
      <c r="C156" s="814"/>
      <c r="D156" s="832" t="s">
        <v>75</v>
      </c>
      <c r="E156" s="833" t="s">
        <v>191</v>
      </c>
      <c r="F156" s="833" t="s">
        <v>379</v>
      </c>
      <c r="G156" s="814"/>
      <c r="H156" s="814"/>
      <c r="I156" s="138"/>
      <c r="J156" s="820">
        <f>BK156</f>
        <v>0</v>
      </c>
      <c r="K156" s="814"/>
      <c r="L156" s="135"/>
      <c r="M156" s="140"/>
      <c r="N156" s="141"/>
      <c r="O156" s="141"/>
      <c r="P156" s="142">
        <f>SUM(P157:P158)</f>
        <v>0</v>
      </c>
      <c r="Q156" s="141"/>
      <c r="R156" s="142">
        <f>SUM(R157:R158)</f>
        <v>23.0472</v>
      </c>
      <c r="S156" s="141"/>
      <c r="T156" s="143">
        <f>SUM(T157:T158)</f>
        <v>0</v>
      </c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SUM(BK157:BK158)</f>
        <v>0</v>
      </c>
    </row>
    <row r="157" spans="2:65" s="1" customFormat="1" ht="24" customHeight="1">
      <c r="B157" s="148"/>
      <c r="C157" s="824" t="s">
        <v>255</v>
      </c>
      <c r="D157" s="824" t="s">
        <v>160</v>
      </c>
      <c r="E157" s="825" t="s">
        <v>1454</v>
      </c>
      <c r="F157" s="817" t="s">
        <v>1455</v>
      </c>
      <c r="G157" s="826" t="s">
        <v>163</v>
      </c>
      <c r="H157" s="811">
        <v>11.64</v>
      </c>
      <c r="I157" s="154"/>
      <c r="J157" s="816">
        <f>ROUND(I157*H157,2)</f>
        <v>0</v>
      </c>
      <c r="K157" s="817" t="s">
        <v>164</v>
      </c>
      <c r="L157" s="30"/>
      <c r="M157" s="156" t="s">
        <v>1</v>
      </c>
      <c r="N157" s="157" t="s">
        <v>41</v>
      </c>
      <c r="O157" s="53"/>
      <c r="P157" s="158">
        <f>O157*H157</f>
        <v>0</v>
      </c>
      <c r="Q157" s="158">
        <v>1.98</v>
      </c>
      <c r="R157" s="158">
        <f>Q157*H157</f>
        <v>23.0472</v>
      </c>
      <c r="S157" s="158">
        <v>0</v>
      </c>
      <c r="T157" s="159">
        <f>S157*H157</f>
        <v>0</v>
      </c>
      <c r="AR157" s="160" t="s">
        <v>165</v>
      </c>
      <c r="AT157" s="160" t="s">
        <v>160</v>
      </c>
      <c r="AU157" s="160" t="s">
        <v>86</v>
      </c>
      <c r="AY157" s="15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84</v>
      </c>
      <c r="BK157" s="161">
        <f>ROUND(I157*H157,2)</f>
        <v>0</v>
      </c>
      <c r="BL157" s="15" t="s">
        <v>165</v>
      </c>
      <c r="BM157" s="160" t="s">
        <v>1456</v>
      </c>
    </row>
    <row r="158" spans="2:51" s="12" customFormat="1" ht="12">
      <c r="B158" s="162"/>
      <c r="C158" s="818"/>
      <c r="D158" s="827" t="s">
        <v>167</v>
      </c>
      <c r="E158" s="828" t="s">
        <v>1</v>
      </c>
      <c r="F158" s="829" t="s">
        <v>1457</v>
      </c>
      <c r="G158" s="818"/>
      <c r="H158" s="812">
        <v>11.64</v>
      </c>
      <c r="I158" s="164"/>
      <c r="J158" s="818"/>
      <c r="K158" s="818"/>
      <c r="L158" s="162"/>
      <c r="M158" s="165"/>
      <c r="N158" s="166"/>
      <c r="O158" s="166"/>
      <c r="P158" s="166"/>
      <c r="Q158" s="166"/>
      <c r="R158" s="166"/>
      <c r="S158" s="166"/>
      <c r="T158" s="167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84</v>
      </c>
      <c r="AY158" s="163" t="s">
        <v>158</v>
      </c>
    </row>
    <row r="159" spans="2:63" s="11" customFormat="1" ht="22.9" customHeight="1">
      <c r="B159" s="135"/>
      <c r="C159" s="814"/>
      <c r="D159" s="832" t="s">
        <v>75</v>
      </c>
      <c r="E159" s="833" t="s">
        <v>208</v>
      </c>
      <c r="F159" s="833" t="s">
        <v>432</v>
      </c>
      <c r="G159" s="814"/>
      <c r="H159" s="814"/>
      <c r="I159" s="138"/>
      <c r="J159" s="820">
        <f>BK159</f>
        <v>0</v>
      </c>
      <c r="K159" s="814"/>
      <c r="L159" s="135"/>
      <c r="M159" s="140"/>
      <c r="N159" s="141"/>
      <c r="O159" s="141"/>
      <c r="P159" s="142">
        <f>SUM(P160:P169)</f>
        <v>0</v>
      </c>
      <c r="Q159" s="141"/>
      <c r="R159" s="142">
        <f>SUM(R160:R169)</f>
        <v>62.13461100000001</v>
      </c>
      <c r="S159" s="141"/>
      <c r="T159" s="143">
        <f>SUM(T160:T169)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SUM(BK160:BK169)</f>
        <v>0</v>
      </c>
    </row>
    <row r="160" spans="2:65" s="1" customFormat="1" ht="24" customHeight="1">
      <c r="B160" s="148"/>
      <c r="C160" s="824" t="s">
        <v>260</v>
      </c>
      <c r="D160" s="824" t="s">
        <v>160</v>
      </c>
      <c r="E160" s="825" t="s">
        <v>1458</v>
      </c>
      <c r="F160" s="817" t="s">
        <v>1459</v>
      </c>
      <c r="G160" s="826" t="s">
        <v>359</v>
      </c>
      <c r="H160" s="811">
        <v>232.4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0.1554</v>
      </c>
      <c r="R160" s="158">
        <f>Q160*H160</f>
        <v>36.11496</v>
      </c>
      <c r="S160" s="158">
        <v>0</v>
      </c>
      <c r="T160" s="159">
        <f>S160*H160</f>
        <v>0</v>
      </c>
      <c r="AR160" s="160" t="s">
        <v>165</v>
      </c>
      <c r="AT160" s="160" t="s">
        <v>160</v>
      </c>
      <c r="AU160" s="160" t="s">
        <v>86</v>
      </c>
      <c r="AY160" s="15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84</v>
      </c>
      <c r="BK160" s="161">
        <f>ROUND(I160*H160,2)</f>
        <v>0</v>
      </c>
      <c r="BL160" s="15" t="s">
        <v>165</v>
      </c>
      <c r="BM160" s="160" t="s">
        <v>1460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1461</v>
      </c>
      <c r="G161" s="818"/>
      <c r="H161" s="812">
        <v>232.4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2:65" s="1" customFormat="1" ht="16.5" customHeight="1">
      <c r="B162" s="148"/>
      <c r="C162" s="834" t="s">
        <v>266</v>
      </c>
      <c r="D162" s="834" t="s">
        <v>420</v>
      </c>
      <c r="E162" s="835" t="s">
        <v>1462</v>
      </c>
      <c r="F162" s="822" t="s">
        <v>1463</v>
      </c>
      <c r="G162" s="836" t="s">
        <v>359</v>
      </c>
      <c r="H162" s="815">
        <v>199.5</v>
      </c>
      <c r="I162" s="174"/>
      <c r="J162" s="821">
        <f>ROUND(I162*H162,2)</f>
        <v>0</v>
      </c>
      <c r="K162" s="822" t="s">
        <v>164</v>
      </c>
      <c r="L162" s="175"/>
      <c r="M162" s="176" t="s">
        <v>1</v>
      </c>
      <c r="N162" s="177" t="s">
        <v>41</v>
      </c>
      <c r="O162" s="53"/>
      <c r="P162" s="158">
        <f>O162*H162</f>
        <v>0</v>
      </c>
      <c r="Q162" s="158">
        <v>0.102</v>
      </c>
      <c r="R162" s="158">
        <f>Q162*H162</f>
        <v>20.349</v>
      </c>
      <c r="S162" s="158">
        <v>0</v>
      </c>
      <c r="T162" s="159">
        <f>S162*H162</f>
        <v>0</v>
      </c>
      <c r="AR162" s="160" t="s">
        <v>203</v>
      </c>
      <c r="AT162" s="160" t="s">
        <v>420</v>
      </c>
      <c r="AU162" s="160" t="s">
        <v>86</v>
      </c>
      <c r="AY162" s="15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84</v>
      </c>
      <c r="BK162" s="161">
        <f>ROUND(I162*H162,2)</f>
        <v>0</v>
      </c>
      <c r="BL162" s="15" t="s">
        <v>165</v>
      </c>
      <c r="BM162" s="160" t="s">
        <v>1464</v>
      </c>
    </row>
    <row r="163" spans="2:51" s="12" customFormat="1" ht="12">
      <c r="B163" s="162"/>
      <c r="C163" s="818"/>
      <c r="D163" s="827" t="s">
        <v>167</v>
      </c>
      <c r="E163" s="818"/>
      <c r="F163" s="829" t="s">
        <v>1465</v>
      </c>
      <c r="G163" s="818"/>
      <c r="H163" s="812">
        <v>199.5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</v>
      </c>
      <c r="AX163" s="12" t="s">
        <v>84</v>
      </c>
      <c r="AY163" s="163" t="s">
        <v>158</v>
      </c>
    </row>
    <row r="164" spans="2:65" s="1" customFormat="1" ht="24" customHeight="1">
      <c r="B164" s="148"/>
      <c r="C164" s="834" t="s">
        <v>7</v>
      </c>
      <c r="D164" s="834" t="s">
        <v>420</v>
      </c>
      <c r="E164" s="835" t="s">
        <v>1466</v>
      </c>
      <c r="F164" s="822" t="s">
        <v>1467</v>
      </c>
      <c r="G164" s="836" t="s">
        <v>359</v>
      </c>
      <c r="H164" s="815">
        <v>44.52</v>
      </c>
      <c r="I164" s="174"/>
      <c r="J164" s="821">
        <f>ROUND(I164*H164,2)</f>
        <v>0</v>
      </c>
      <c r="K164" s="822" t="s">
        <v>164</v>
      </c>
      <c r="L164" s="175"/>
      <c r="M164" s="176" t="s">
        <v>1</v>
      </c>
      <c r="N164" s="177" t="s">
        <v>41</v>
      </c>
      <c r="O164" s="53"/>
      <c r="P164" s="158">
        <f>O164*H164</f>
        <v>0</v>
      </c>
      <c r="Q164" s="158">
        <v>0.0483</v>
      </c>
      <c r="R164" s="158">
        <f>Q164*H164</f>
        <v>2.150316</v>
      </c>
      <c r="S164" s="158">
        <v>0</v>
      </c>
      <c r="T164" s="159">
        <f>S164*H164</f>
        <v>0</v>
      </c>
      <c r="AR164" s="160" t="s">
        <v>203</v>
      </c>
      <c r="AT164" s="160" t="s">
        <v>420</v>
      </c>
      <c r="AU164" s="160" t="s">
        <v>86</v>
      </c>
      <c r="AY164" s="15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5" t="s">
        <v>84</v>
      </c>
      <c r="BK164" s="161">
        <f>ROUND(I164*H164,2)</f>
        <v>0</v>
      </c>
      <c r="BL164" s="15" t="s">
        <v>165</v>
      </c>
      <c r="BM164" s="160" t="s">
        <v>1468</v>
      </c>
    </row>
    <row r="165" spans="2:51" s="12" customFormat="1" ht="12">
      <c r="B165" s="162"/>
      <c r="C165" s="818"/>
      <c r="D165" s="827" t="s">
        <v>167</v>
      </c>
      <c r="E165" s="818"/>
      <c r="F165" s="829" t="s">
        <v>1469</v>
      </c>
      <c r="G165" s="818"/>
      <c r="H165" s="812">
        <v>44.52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1" customFormat="1" ht="24" customHeight="1">
      <c r="B166" s="148"/>
      <c r="C166" s="824" t="s">
        <v>280</v>
      </c>
      <c r="D166" s="824" t="s">
        <v>160</v>
      </c>
      <c r="E166" s="825" t="s">
        <v>1470</v>
      </c>
      <c r="F166" s="817" t="s">
        <v>1471</v>
      </c>
      <c r="G166" s="826" t="s">
        <v>359</v>
      </c>
      <c r="H166" s="811">
        <v>27.3</v>
      </c>
      <c r="I166" s="154"/>
      <c r="J166" s="816">
        <f>ROUND(I166*H166,2)</f>
        <v>0</v>
      </c>
      <c r="K166" s="817" t="s">
        <v>164</v>
      </c>
      <c r="L166" s="30"/>
      <c r="M166" s="156" t="s">
        <v>1</v>
      </c>
      <c r="N166" s="157" t="s">
        <v>41</v>
      </c>
      <c r="O166" s="53"/>
      <c r="P166" s="158">
        <f>O166*H166</f>
        <v>0</v>
      </c>
      <c r="Q166" s="158">
        <v>0.10095</v>
      </c>
      <c r="R166" s="158">
        <f>Q166*H166</f>
        <v>2.755935</v>
      </c>
      <c r="S166" s="158">
        <v>0</v>
      </c>
      <c r="T166" s="159">
        <f>S166*H166</f>
        <v>0</v>
      </c>
      <c r="AR166" s="160" t="s">
        <v>165</v>
      </c>
      <c r="AT166" s="160" t="s">
        <v>160</v>
      </c>
      <c r="AU166" s="160" t="s">
        <v>86</v>
      </c>
      <c r="AY166" s="15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84</v>
      </c>
      <c r="BK166" s="161">
        <f>ROUND(I166*H166,2)</f>
        <v>0</v>
      </c>
      <c r="BL166" s="15" t="s">
        <v>165</v>
      </c>
      <c r="BM166" s="160" t="s">
        <v>1472</v>
      </c>
    </row>
    <row r="167" spans="2:51" s="12" customFormat="1" ht="12">
      <c r="B167" s="162"/>
      <c r="C167" s="818"/>
      <c r="D167" s="827" t="s">
        <v>167</v>
      </c>
      <c r="E167" s="818"/>
      <c r="F167" s="829" t="s">
        <v>1473</v>
      </c>
      <c r="G167" s="818"/>
      <c r="H167" s="812">
        <v>27.3</v>
      </c>
      <c r="I167" s="164"/>
      <c r="J167" s="818"/>
      <c r="K167" s="818"/>
      <c r="L167" s="162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</v>
      </c>
      <c r="AX167" s="12" t="s">
        <v>84</v>
      </c>
      <c r="AY167" s="163" t="s">
        <v>158</v>
      </c>
    </row>
    <row r="168" spans="2:65" s="1" customFormat="1" ht="16.5" customHeight="1">
      <c r="B168" s="148"/>
      <c r="C168" s="834" t="s">
        <v>284</v>
      </c>
      <c r="D168" s="834" t="s">
        <v>420</v>
      </c>
      <c r="E168" s="835" t="s">
        <v>1474</v>
      </c>
      <c r="F168" s="822" t="s">
        <v>1475</v>
      </c>
      <c r="G168" s="836" t="s">
        <v>359</v>
      </c>
      <c r="H168" s="815">
        <v>27.3</v>
      </c>
      <c r="I168" s="174"/>
      <c r="J168" s="821">
        <f>ROUND(I168*H168,2)</f>
        <v>0</v>
      </c>
      <c r="K168" s="822" t="s">
        <v>164</v>
      </c>
      <c r="L168" s="175"/>
      <c r="M168" s="176" t="s">
        <v>1</v>
      </c>
      <c r="N168" s="177" t="s">
        <v>41</v>
      </c>
      <c r="O168" s="53"/>
      <c r="P168" s="158">
        <f>O168*H168</f>
        <v>0</v>
      </c>
      <c r="Q168" s="158">
        <v>0.028</v>
      </c>
      <c r="R168" s="158">
        <f>Q168*H168</f>
        <v>0.7644000000000001</v>
      </c>
      <c r="S168" s="158">
        <v>0</v>
      </c>
      <c r="T168" s="159">
        <f>S168*H168</f>
        <v>0</v>
      </c>
      <c r="AR168" s="160" t="s">
        <v>203</v>
      </c>
      <c r="AT168" s="160" t="s">
        <v>420</v>
      </c>
      <c r="AU168" s="160" t="s">
        <v>86</v>
      </c>
      <c r="AY168" s="15" t="s">
        <v>158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5" t="s">
        <v>84</v>
      </c>
      <c r="BK168" s="161">
        <f>ROUND(I168*H168,2)</f>
        <v>0</v>
      </c>
      <c r="BL168" s="15" t="s">
        <v>165</v>
      </c>
      <c r="BM168" s="160" t="s">
        <v>1476</v>
      </c>
    </row>
    <row r="169" spans="2:51" s="12" customFormat="1" ht="12">
      <c r="B169" s="162"/>
      <c r="C169" s="818"/>
      <c r="D169" s="827" t="s">
        <v>167</v>
      </c>
      <c r="E169" s="818"/>
      <c r="F169" s="829" t="s">
        <v>1473</v>
      </c>
      <c r="G169" s="818"/>
      <c r="H169" s="812">
        <v>27.3</v>
      </c>
      <c r="I169" s="164"/>
      <c r="J169" s="818"/>
      <c r="K169" s="818"/>
      <c r="L169" s="162"/>
      <c r="M169" s="165"/>
      <c r="N169" s="166"/>
      <c r="O169" s="166"/>
      <c r="P169" s="166"/>
      <c r="Q169" s="166"/>
      <c r="R169" s="166"/>
      <c r="S169" s="166"/>
      <c r="T169" s="167"/>
      <c r="AT169" s="163" t="s">
        <v>167</v>
      </c>
      <c r="AU169" s="163" t="s">
        <v>86</v>
      </c>
      <c r="AV169" s="12" t="s">
        <v>86</v>
      </c>
      <c r="AW169" s="12" t="s">
        <v>3</v>
      </c>
      <c r="AX169" s="12" t="s">
        <v>84</v>
      </c>
      <c r="AY169" s="163" t="s">
        <v>158</v>
      </c>
    </row>
    <row r="170" spans="2:63" s="11" customFormat="1" ht="22.9" customHeight="1">
      <c r="B170" s="135"/>
      <c r="C170" s="814"/>
      <c r="D170" s="832" t="s">
        <v>75</v>
      </c>
      <c r="E170" s="833" t="s">
        <v>555</v>
      </c>
      <c r="F170" s="833" t="s">
        <v>556</v>
      </c>
      <c r="G170" s="814"/>
      <c r="H170" s="814"/>
      <c r="I170" s="138"/>
      <c r="J170" s="820">
        <f>BK170</f>
        <v>0</v>
      </c>
      <c r="K170" s="814"/>
      <c r="L170" s="135"/>
      <c r="M170" s="140"/>
      <c r="N170" s="141"/>
      <c r="O170" s="141"/>
      <c r="P170" s="142">
        <f>P171</f>
        <v>0</v>
      </c>
      <c r="Q170" s="141"/>
      <c r="R170" s="142">
        <f>R171</f>
        <v>0</v>
      </c>
      <c r="S170" s="141"/>
      <c r="T170" s="143">
        <f>T171</f>
        <v>0</v>
      </c>
      <c r="AR170" s="136" t="s">
        <v>84</v>
      </c>
      <c r="AT170" s="144" t="s">
        <v>75</v>
      </c>
      <c r="AU170" s="144" t="s">
        <v>84</v>
      </c>
      <c r="AY170" s="136" t="s">
        <v>158</v>
      </c>
      <c r="BK170" s="145">
        <f>BK171</f>
        <v>0</v>
      </c>
    </row>
    <row r="171" spans="2:65" s="1" customFormat="1" ht="24" customHeight="1">
      <c r="B171" s="148"/>
      <c r="C171" s="824" t="s">
        <v>289</v>
      </c>
      <c r="D171" s="824" t="s">
        <v>160</v>
      </c>
      <c r="E171" s="825" t="s">
        <v>1477</v>
      </c>
      <c r="F171" s="817" t="s">
        <v>1478</v>
      </c>
      <c r="G171" s="826" t="s">
        <v>199</v>
      </c>
      <c r="H171" s="811">
        <v>94.59</v>
      </c>
      <c r="I171" s="154"/>
      <c r="J171" s="816">
        <f>ROUND(I171*H171,2)</f>
        <v>0</v>
      </c>
      <c r="K171" s="817" t="s">
        <v>164</v>
      </c>
      <c r="L171" s="30"/>
      <c r="M171" s="178" t="s">
        <v>1</v>
      </c>
      <c r="N171" s="179" t="s">
        <v>41</v>
      </c>
      <c r="O171" s="180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160" t="s">
        <v>165</v>
      </c>
      <c r="AT171" s="160" t="s">
        <v>160</v>
      </c>
      <c r="AU171" s="160" t="s">
        <v>86</v>
      </c>
      <c r="AY171" s="15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5" t="s">
        <v>84</v>
      </c>
      <c r="BK171" s="161">
        <f>ROUND(I171*H171,2)</f>
        <v>0</v>
      </c>
      <c r="BL171" s="15" t="s">
        <v>165</v>
      </c>
      <c r="BM171" s="160" t="s">
        <v>1479</v>
      </c>
    </row>
    <row r="172" spans="2:12" s="1" customFormat="1" ht="6.95" customHeight="1">
      <c r="B172" s="42"/>
      <c r="C172" s="43"/>
      <c r="D172" s="43"/>
      <c r="E172" s="43"/>
      <c r="F172" s="43"/>
      <c r="G172" s="43"/>
      <c r="H172" s="43"/>
      <c r="I172" s="110"/>
      <c r="J172" s="43"/>
      <c r="K172" s="43"/>
      <c r="L172" s="30"/>
    </row>
  </sheetData>
  <sheetProtection algorithmName="SHA-512" hashValue="KNzsTTYiT+VU63qcGTgZ16dJq2kYZfXYuIiq6rQLjRNzcje3bb3OaGQVyqGQp0g1A0JIM/IZxcvcLoPv2oA6kA==" saltValue="b1JOyu7/YCmQ/krtIOl/KA==" spinCount="100000" sheet="1" objects="1" scenarios="1"/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9">
      <selection activeCell="J121" sqref="J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1481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07 - SO-07-Vodovodní přípojka,areálový vodovod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1483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>KLADRUBY 07 - SO-07-Vodovodní přípojka,areálový vodovod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1485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1487</v>
      </c>
      <c r="G121" s="152" t="s">
        <v>610</v>
      </c>
      <c r="H121" s="153">
        <v>1</v>
      </c>
      <c r="I121" s="154">
        <f>'SO.07-Krycí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1488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XOINyN4VGCaT0Hky/K68QXINU3HqQq41uT7u6uNxMr4w6OWah7taH3043L9JJhaeSx61kq79xKU0eFTsu/VHDg==" saltValue="qX1P3Qcb2C2LiCe9KH0ns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'SO.07-Položky'!H99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U170"/>
  <sheetViews>
    <sheetView showGridLines="0" showZeros="0" zoomScaleSheetLayoutView="130" workbookViewId="0" topLeftCell="A49">
      <selection activeCell="H83" sqref="H8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93.281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93.281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93.281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93.281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93.281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93.281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93.281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93.281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93.281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93.281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93.281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93.281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93.281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93.281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93.281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93.281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93.281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93.281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93.281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93.281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93.281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93.281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93.281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93.281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93.281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93.281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93.281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93.281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93.281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93.281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93.281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93.281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93.281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93.281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93.281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93.281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93.281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93.281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93.281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93.281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93.281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93.281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93.281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93.281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93.281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93.281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93.281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93.281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93.281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93.281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93.281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93.281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93.281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93.281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93.281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93.281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93.281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93.281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93.281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93.281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93.281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93.281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93.281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93.281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0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J7" s="284"/>
    </row>
    <row r="8" spans="1:99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J8" s="284"/>
      <c r="AU8" s="253">
        <v>1</v>
      </c>
      <c r="AV8" s="253">
        <f>IF(AU8=1,H8,0)</f>
        <v>0</v>
      </c>
      <c r="AW8" s="253">
        <f>IF(AU8=2,H8,0)</f>
        <v>0</v>
      </c>
      <c r="AX8" s="253">
        <f>IF(AU8=3,H8,0)</f>
        <v>0</v>
      </c>
      <c r="AY8" s="253">
        <f>IF(AU8=4,H8,0)</f>
        <v>0</v>
      </c>
      <c r="AZ8" s="253">
        <f>IF(AU8=5,H8,0)</f>
        <v>0</v>
      </c>
      <c r="CU8" s="253">
        <v>0</v>
      </c>
    </row>
    <row r="9" spans="1:10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2415</v>
      </c>
      <c r="G9" s="391"/>
      <c r="H9" s="290">
        <f aca="true" t="shared" si="1" ref="H9:H25">F9*G9</f>
        <v>0</v>
      </c>
      <c r="I9" s="342"/>
      <c r="J9" s="284"/>
    </row>
    <row r="10" spans="1:10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2415</v>
      </c>
      <c r="G10" s="391"/>
      <c r="H10" s="290">
        <f t="shared" si="1"/>
        <v>0</v>
      </c>
      <c r="I10" s="342"/>
      <c r="J10" s="284"/>
    </row>
    <row r="11" spans="1:99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725</v>
      </c>
      <c r="G11" s="391"/>
      <c r="H11" s="290">
        <f t="shared" si="1"/>
        <v>0</v>
      </c>
      <c r="I11" s="342"/>
      <c r="J11" s="284"/>
      <c r="AU11" s="253">
        <v>1</v>
      </c>
      <c r="AV11" s="253">
        <f>IF(AU11=1,H11,0)</f>
        <v>0</v>
      </c>
      <c r="AW11" s="253">
        <f>IF(AU11=2,H11,0)</f>
        <v>0</v>
      </c>
      <c r="AX11" s="253">
        <f>IF(AU11=3,H11,0)</f>
        <v>0</v>
      </c>
      <c r="AY11" s="253">
        <f>IF(AU11=4,H11,0)</f>
        <v>0</v>
      </c>
      <c r="AZ11" s="253">
        <f>IF(AU11=5,H11,0)</f>
        <v>0</v>
      </c>
      <c r="CU11" s="253">
        <v>0</v>
      </c>
    </row>
    <row r="12" spans="1:10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45</v>
      </c>
      <c r="G12" s="391"/>
      <c r="H12" s="290">
        <f t="shared" si="1"/>
        <v>0</v>
      </c>
      <c r="I12" s="342"/>
      <c r="J12" s="284"/>
    </row>
    <row r="13" spans="1:99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770</v>
      </c>
      <c r="G13" s="391"/>
      <c r="H13" s="290">
        <f t="shared" si="1"/>
        <v>0</v>
      </c>
      <c r="I13" s="342"/>
      <c r="J13" s="284"/>
      <c r="AU13" s="253">
        <v>1</v>
      </c>
      <c r="AV13" s="253">
        <f aca="true" t="shared" si="2" ref="AV13:AV18">IF(AU13=1,H13,0)</f>
        <v>0</v>
      </c>
      <c r="AW13" s="253">
        <f aca="true" t="shared" si="3" ref="AW13:AW18">IF(AU13=2,H13,0)</f>
        <v>0</v>
      </c>
      <c r="AX13" s="253">
        <f aca="true" t="shared" si="4" ref="AX13:AX18">IF(AU13=3,H13,0)</f>
        <v>0</v>
      </c>
      <c r="AY13" s="253">
        <f aca="true" t="shared" si="5" ref="AY13:AY18">IF(AU13=4,H13,0)</f>
        <v>0</v>
      </c>
      <c r="AZ13" s="253">
        <f aca="true" t="shared" si="6" ref="AZ13:AZ18">IF(AU13=5,H13,0)</f>
        <v>0</v>
      </c>
      <c r="CU13" s="253">
        <v>0</v>
      </c>
    </row>
    <row r="14" spans="1:99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770</v>
      </c>
      <c r="G14" s="391"/>
      <c r="H14" s="290">
        <f t="shared" si="1"/>
        <v>0</v>
      </c>
      <c r="I14" s="342"/>
      <c r="J14" s="284"/>
      <c r="AU14" s="253">
        <v>1</v>
      </c>
      <c r="AV14" s="253">
        <f t="shared" si="2"/>
        <v>0</v>
      </c>
      <c r="AW14" s="253">
        <f t="shared" si="3"/>
        <v>0</v>
      </c>
      <c r="AX14" s="253">
        <f t="shared" si="4"/>
        <v>0</v>
      </c>
      <c r="AY14" s="253">
        <f t="shared" si="5"/>
        <v>0</v>
      </c>
      <c r="AZ14" s="253">
        <f t="shared" si="6"/>
        <v>0</v>
      </c>
      <c r="CU14" s="253">
        <v>0</v>
      </c>
    </row>
    <row r="15" spans="1:99" ht="12.95" customHeight="1">
      <c r="A15" s="326">
        <f t="shared" si="0"/>
        <v>9</v>
      </c>
      <c r="B15" s="285"/>
      <c r="C15" s="286"/>
      <c r="D15" s="287" t="s">
        <v>1767</v>
      </c>
      <c r="E15" s="288" t="s">
        <v>163</v>
      </c>
      <c r="F15" s="289">
        <v>150</v>
      </c>
      <c r="G15" s="391"/>
      <c r="H15" s="290">
        <f t="shared" si="1"/>
        <v>0</v>
      </c>
      <c r="I15" s="342"/>
      <c r="J15" s="284"/>
      <c r="AU15" s="253">
        <v>1</v>
      </c>
      <c r="AV15" s="253">
        <f t="shared" si="2"/>
        <v>0</v>
      </c>
      <c r="AW15" s="253">
        <f t="shared" si="3"/>
        <v>0</v>
      </c>
      <c r="AX15" s="253">
        <f t="shared" si="4"/>
        <v>0</v>
      </c>
      <c r="AY15" s="253">
        <f t="shared" si="5"/>
        <v>0</v>
      </c>
      <c r="AZ15" s="253">
        <f t="shared" si="6"/>
        <v>0</v>
      </c>
      <c r="CU15" s="253">
        <v>0</v>
      </c>
    </row>
    <row r="16" spans="1:99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620</v>
      </c>
      <c r="G16" s="391"/>
      <c r="H16" s="290">
        <f t="shared" si="1"/>
        <v>0</v>
      </c>
      <c r="I16" s="342"/>
      <c r="J16" s="284"/>
      <c r="AU16" s="253">
        <v>1</v>
      </c>
      <c r="AV16" s="253">
        <f t="shared" si="2"/>
        <v>0</v>
      </c>
      <c r="AW16" s="253">
        <f t="shared" si="3"/>
        <v>0</v>
      </c>
      <c r="AX16" s="253">
        <f t="shared" si="4"/>
        <v>0</v>
      </c>
      <c r="AY16" s="253">
        <f t="shared" si="5"/>
        <v>0</v>
      </c>
      <c r="AZ16" s="253">
        <f t="shared" si="6"/>
        <v>0</v>
      </c>
      <c r="CU16" s="253">
        <v>0</v>
      </c>
    </row>
    <row r="17" spans="1:99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150</v>
      </c>
      <c r="G17" s="391"/>
      <c r="H17" s="290">
        <f t="shared" si="1"/>
        <v>0</v>
      </c>
      <c r="I17" s="342"/>
      <c r="J17" s="284"/>
      <c r="AU17" s="253">
        <v>1</v>
      </c>
      <c r="AV17" s="253">
        <f t="shared" si="2"/>
        <v>0</v>
      </c>
      <c r="AW17" s="253">
        <f t="shared" si="3"/>
        <v>0</v>
      </c>
      <c r="AX17" s="253">
        <f t="shared" si="4"/>
        <v>0</v>
      </c>
      <c r="AY17" s="253">
        <f t="shared" si="5"/>
        <v>0</v>
      </c>
      <c r="AZ17" s="253">
        <f t="shared" si="6"/>
        <v>0</v>
      </c>
      <c r="CU17" s="253">
        <v>0</v>
      </c>
    </row>
    <row r="18" spans="1:99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300</v>
      </c>
      <c r="G18" s="391"/>
      <c r="H18" s="290">
        <f t="shared" si="1"/>
        <v>0</v>
      </c>
      <c r="I18" s="342"/>
      <c r="J18" s="284"/>
      <c r="AU18" s="253">
        <v>1</v>
      </c>
      <c r="AV18" s="253">
        <f t="shared" si="2"/>
        <v>0</v>
      </c>
      <c r="AW18" s="253">
        <f t="shared" si="3"/>
        <v>0</v>
      </c>
      <c r="AX18" s="253">
        <f t="shared" si="4"/>
        <v>0</v>
      </c>
      <c r="AY18" s="253">
        <f t="shared" si="5"/>
        <v>0</v>
      </c>
      <c r="AZ18" s="253">
        <f t="shared" si="6"/>
        <v>0</v>
      </c>
      <c r="CU18" s="253">
        <v>1</v>
      </c>
    </row>
    <row r="19" spans="1:10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50</v>
      </c>
      <c r="G19" s="391"/>
      <c r="H19" s="290">
        <f t="shared" si="1"/>
        <v>0</v>
      </c>
      <c r="I19" s="342"/>
      <c r="J19" s="284"/>
    </row>
    <row r="20" spans="1:10" ht="12.75" customHeight="1">
      <c r="A20" s="326">
        <f t="shared" si="0"/>
        <v>14</v>
      </c>
      <c r="B20" s="285"/>
      <c r="C20" s="286"/>
      <c r="D20" s="340" t="s">
        <v>1773</v>
      </c>
      <c r="E20" s="288" t="s">
        <v>359</v>
      </c>
      <c r="F20" s="289">
        <v>14</v>
      </c>
      <c r="G20" s="391"/>
      <c r="H20" s="290">
        <f t="shared" si="1"/>
        <v>0</v>
      </c>
      <c r="I20" s="342"/>
      <c r="J20" s="284"/>
    </row>
    <row r="21" spans="1:10" ht="12.75" customHeight="1">
      <c r="A21" s="326">
        <f t="shared" si="0"/>
        <v>15</v>
      </c>
      <c r="B21" s="285"/>
      <c r="C21" s="286"/>
      <c r="D21" s="340" t="s">
        <v>1774</v>
      </c>
      <c r="E21" s="288" t="s">
        <v>238</v>
      </c>
      <c r="F21" s="289">
        <v>1</v>
      </c>
      <c r="G21" s="391"/>
      <c r="H21" s="290">
        <f t="shared" si="1"/>
        <v>0</v>
      </c>
      <c r="I21" s="342"/>
      <c r="J21" s="284"/>
    </row>
    <row r="22" spans="1:10" ht="12.75" customHeight="1">
      <c r="A22" s="326">
        <f t="shared" si="0"/>
        <v>16</v>
      </c>
      <c r="B22" s="285"/>
      <c r="C22" s="286"/>
      <c r="D22" s="340" t="s">
        <v>1775</v>
      </c>
      <c r="E22" s="288" t="s">
        <v>222</v>
      </c>
      <c r="F22" s="289">
        <v>100</v>
      </c>
      <c r="G22" s="391"/>
      <c r="H22" s="290">
        <f t="shared" si="1"/>
        <v>0</v>
      </c>
      <c r="I22" s="342"/>
      <c r="J22" s="284"/>
    </row>
    <row r="23" spans="1:10" ht="12.75" customHeight="1">
      <c r="A23" s="326">
        <f t="shared" si="0"/>
        <v>17</v>
      </c>
      <c r="B23" s="285"/>
      <c r="C23" s="286"/>
      <c r="D23" s="340" t="s">
        <v>1776</v>
      </c>
      <c r="E23" s="288" t="s">
        <v>222</v>
      </c>
      <c r="F23" s="289">
        <v>100</v>
      </c>
      <c r="G23" s="391"/>
      <c r="H23" s="290">
        <f t="shared" si="1"/>
        <v>0</v>
      </c>
      <c r="I23" s="342"/>
      <c r="J23" s="284"/>
    </row>
    <row r="24" spans="1:10" ht="12.75" customHeight="1">
      <c r="A24" s="326">
        <f t="shared" si="0"/>
        <v>18</v>
      </c>
      <c r="B24" s="285"/>
      <c r="C24" s="286"/>
      <c r="D24" s="340" t="s">
        <v>1777</v>
      </c>
      <c r="E24" s="288" t="s">
        <v>222</v>
      </c>
      <c r="F24" s="289">
        <v>200</v>
      </c>
      <c r="G24" s="391"/>
      <c r="H24" s="290">
        <f t="shared" si="1"/>
        <v>0</v>
      </c>
      <c r="I24" s="342"/>
      <c r="J24" s="284"/>
    </row>
    <row r="25" spans="1:10" ht="12.75" customHeight="1">
      <c r="A25" s="326">
        <f t="shared" si="0"/>
        <v>19</v>
      </c>
      <c r="B25" s="285"/>
      <c r="C25" s="286"/>
      <c r="D25" s="340" t="s">
        <v>1778</v>
      </c>
      <c r="E25" s="288" t="s">
        <v>238</v>
      </c>
      <c r="F25" s="289">
        <v>15</v>
      </c>
      <c r="G25" s="391"/>
      <c r="H25" s="290">
        <f t="shared" si="1"/>
        <v>0</v>
      </c>
      <c r="I25" s="342"/>
      <c r="J25" s="284"/>
    </row>
    <row r="26" spans="1:52" ht="12.95" customHeight="1">
      <c r="A26" s="326">
        <f t="shared" si="0"/>
        <v>20</v>
      </c>
      <c r="B26" s="314"/>
      <c r="C26" s="292" t="s">
        <v>1592</v>
      </c>
      <c r="D26" s="293" t="str">
        <f>CONCATENATE(C7," ",D7)</f>
        <v>1 Zemní práce</v>
      </c>
      <c r="E26" s="294"/>
      <c r="F26" s="295"/>
      <c r="G26" s="392"/>
      <c r="H26" s="296">
        <f>SUM(H8:H25)</f>
        <v>0</v>
      </c>
      <c r="J26" s="284"/>
      <c r="AV26" s="303">
        <f>SUM(AV7:AV18)</f>
        <v>0</v>
      </c>
      <c r="AW26" s="303">
        <f>SUM(AW7:AW18)</f>
        <v>0</v>
      </c>
      <c r="AX26" s="303">
        <f>SUM(AX7:AX18)</f>
        <v>0</v>
      </c>
      <c r="AY26" s="303">
        <f>SUM(AY7:AY18)</f>
        <v>0</v>
      </c>
      <c r="AZ26" s="303">
        <f>SUM(AZ7:AZ18)</f>
        <v>0</v>
      </c>
    </row>
    <row r="27" spans="1:10" ht="12.95" customHeight="1">
      <c r="A27" s="326">
        <f t="shared" si="0"/>
        <v>21</v>
      </c>
      <c r="B27" s="277" t="s">
        <v>1588</v>
      </c>
      <c r="C27" s="278" t="s">
        <v>203</v>
      </c>
      <c r="D27" s="279" t="s">
        <v>1779</v>
      </c>
      <c r="E27" s="280"/>
      <c r="F27" s="281"/>
      <c r="G27" s="395"/>
      <c r="H27" s="282"/>
      <c r="I27" s="283"/>
      <c r="J27" s="284"/>
    </row>
    <row r="28" spans="1:10" ht="12.95" customHeight="1">
      <c r="A28" s="326">
        <f t="shared" si="0"/>
        <v>22</v>
      </c>
      <c r="B28" s="277"/>
      <c r="C28" s="344"/>
      <c r="D28" s="345" t="s">
        <v>1780</v>
      </c>
      <c r="E28" s="346"/>
      <c r="F28" s="347"/>
      <c r="G28" s="397"/>
      <c r="H28" s="348"/>
      <c r="I28" s="283"/>
      <c r="J28" s="284"/>
    </row>
    <row r="29" spans="1:10" ht="12.95" customHeight="1">
      <c r="A29" s="326">
        <f t="shared" si="0"/>
        <v>23</v>
      </c>
      <c r="B29" s="277"/>
      <c r="C29" s="278"/>
      <c r="D29" s="287" t="s">
        <v>1781</v>
      </c>
      <c r="E29" s="288" t="s">
        <v>238</v>
      </c>
      <c r="F29" s="289">
        <v>1</v>
      </c>
      <c r="G29" s="391"/>
      <c r="H29" s="290">
        <f>F29*G29</f>
        <v>0</v>
      </c>
      <c r="I29" s="283"/>
      <c r="J29" s="284"/>
    </row>
    <row r="30" spans="1:10" ht="12.95" customHeight="1">
      <c r="A30" s="326">
        <f t="shared" si="0"/>
        <v>24</v>
      </c>
      <c r="B30" s="277"/>
      <c r="C30" s="278"/>
      <c r="D30" s="287" t="s">
        <v>1782</v>
      </c>
      <c r="E30" s="288" t="s">
        <v>359</v>
      </c>
      <c r="F30" s="289">
        <v>15</v>
      </c>
      <c r="G30" s="391"/>
      <c r="H30" s="290">
        <f aca="true" t="shared" si="7" ref="H30:H78">F30*G30</f>
        <v>0</v>
      </c>
      <c r="I30" s="283"/>
      <c r="J30" s="284"/>
    </row>
    <row r="31" spans="1:10" ht="12.95" customHeight="1">
      <c r="A31" s="326">
        <f t="shared" si="0"/>
        <v>25</v>
      </c>
      <c r="B31" s="277"/>
      <c r="C31" s="278"/>
      <c r="D31" s="287" t="s">
        <v>1783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J31" s="284"/>
    </row>
    <row r="32" spans="1:10" ht="12.95" customHeight="1">
      <c r="A32" s="326">
        <f t="shared" si="0"/>
        <v>26</v>
      </c>
      <c r="B32" s="277"/>
      <c r="C32" s="278"/>
      <c r="D32" s="287" t="s">
        <v>1784</v>
      </c>
      <c r="E32" s="288" t="s">
        <v>238</v>
      </c>
      <c r="F32" s="289">
        <v>2</v>
      </c>
      <c r="G32" s="391"/>
      <c r="H32" s="290">
        <f t="shared" si="7"/>
        <v>0</v>
      </c>
      <c r="I32" s="283"/>
      <c r="J32" s="284"/>
    </row>
    <row r="33" spans="1:10" ht="12.95" customHeight="1">
      <c r="A33" s="326">
        <f t="shared" si="0"/>
        <v>27</v>
      </c>
      <c r="B33" s="277"/>
      <c r="C33" s="278"/>
      <c r="D33" s="287" t="s">
        <v>1785</v>
      </c>
      <c r="E33" s="288" t="s">
        <v>238</v>
      </c>
      <c r="F33" s="289">
        <v>1</v>
      </c>
      <c r="G33" s="391"/>
      <c r="H33" s="290">
        <f t="shared" si="7"/>
        <v>0</v>
      </c>
      <c r="I33" s="283"/>
      <c r="J33" s="284"/>
    </row>
    <row r="34" spans="1:10" ht="12.95" customHeight="1">
      <c r="A34" s="326">
        <f t="shared" si="0"/>
        <v>28</v>
      </c>
      <c r="B34" s="277"/>
      <c r="C34" s="278"/>
      <c r="D34" s="287" t="s">
        <v>1786</v>
      </c>
      <c r="E34" s="288" t="s">
        <v>238</v>
      </c>
      <c r="F34" s="289">
        <v>1</v>
      </c>
      <c r="G34" s="391"/>
      <c r="H34" s="290">
        <f t="shared" si="7"/>
        <v>0</v>
      </c>
      <c r="I34" s="283"/>
      <c r="J34" s="284"/>
    </row>
    <row r="35" spans="1:10" ht="12.95" customHeight="1">
      <c r="A35" s="326">
        <f t="shared" si="0"/>
        <v>29</v>
      </c>
      <c r="B35" s="277"/>
      <c r="C35" s="278"/>
      <c r="D35" s="287" t="s">
        <v>1787</v>
      </c>
      <c r="E35" s="288" t="s">
        <v>238</v>
      </c>
      <c r="F35" s="289">
        <v>1</v>
      </c>
      <c r="G35" s="391"/>
      <c r="H35" s="290">
        <f t="shared" si="7"/>
        <v>0</v>
      </c>
      <c r="I35" s="283"/>
      <c r="J35" s="284"/>
    </row>
    <row r="36" spans="1:10" ht="12.95" customHeight="1">
      <c r="A36" s="326">
        <f t="shared" si="0"/>
        <v>30</v>
      </c>
      <c r="B36" s="277"/>
      <c r="C36" s="278"/>
      <c r="D36" s="287" t="s">
        <v>1788</v>
      </c>
      <c r="E36" s="288" t="s">
        <v>238</v>
      </c>
      <c r="F36" s="289">
        <v>2</v>
      </c>
      <c r="G36" s="391"/>
      <c r="H36" s="290">
        <f t="shared" si="7"/>
        <v>0</v>
      </c>
      <c r="I36" s="283"/>
      <c r="J36" s="284"/>
    </row>
    <row r="37" spans="1:10" ht="12.95" customHeight="1">
      <c r="A37" s="326">
        <f t="shared" si="0"/>
        <v>31</v>
      </c>
      <c r="B37" s="277"/>
      <c r="C37" s="278"/>
      <c r="D37" s="287" t="s">
        <v>1789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J37" s="284"/>
    </row>
    <row r="38" spans="1:10" ht="12.95" customHeight="1">
      <c r="A38" s="326">
        <f t="shared" si="0"/>
        <v>32</v>
      </c>
      <c r="B38" s="277"/>
      <c r="C38" s="278"/>
      <c r="D38" s="287" t="s">
        <v>1790</v>
      </c>
      <c r="E38" s="288" t="s">
        <v>238</v>
      </c>
      <c r="F38" s="289">
        <v>1</v>
      </c>
      <c r="G38" s="391"/>
      <c r="H38" s="290">
        <f t="shared" si="7"/>
        <v>0</v>
      </c>
      <c r="I38" s="283"/>
      <c r="J38" s="284"/>
    </row>
    <row r="39" spans="1:10" ht="12.95" customHeight="1">
      <c r="A39" s="326">
        <f t="shared" si="0"/>
        <v>33</v>
      </c>
      <c r="B39" s="277"/>
      <c r="C39" s="278"/>
      <c r="D39" s="287" t="s">
        <v>1791</v>
      </c>
      <c r="E39" s="288" t="s">
        <v>238</v>
      </c>
      <c r="F39" s="289">
        <v>1</v>
      </c>
      <c r="G39" s="391"/>
      <c r="H39" s="290">
        <f t="shared" si="7"/>
        <v>0</v>
      </c>
      <c r="I39" s="283"/>
      <c r="J39" s="284"/>
    </row>
    <row r="40" spans="1:10" ht="12.95" customHeight="1">
      <c r="A40" s="326">
        <f t="shared" si="0"/>
        <v>34</v>
      </c>
      <c r="B40" s="277"/>
      <c r="C40" s="278"/>
      <c r="D40" s="287" t="s">
        <v>1792</v>
      </c>
      <c r="E40" s="288" t="s">
        <v>238</v>
      </c>
      <c r="F40" s="289">
        <v>1</v>
      </c>
      <c r="G40" s="391"/>
      <c r="H40" s="290">
        <f t="shared" si="7"/>
        <v>0</v>
      </c>
      <c r="I40" s="283"/>
      <c r="J40" s="284"/>
    </row>
    <row r="41" spans="1:10" ht="12.95" customHeight="1">
      <c r="A41" s="326">
        <f t="shared" si="0"/>
        <v>35</v>
      </c>
      <c r="B41" s="277"/>
      <c r="C41" s="278"/>
      <c r="D41" s="287" t="s">
        <v>1793</v>
      </c>
      <c r="E41" s="288" t="s">
        <v>238</v>
      </c>
      <c r="F41" s="289">
        <v>1</v>
      </c>
      <c r="G41" s="391"/>
      <c r="H41" s="290">
        <f t="shared" si="7"/>
        <v>0</v>
      </c>
      <c r="I41" s="283"/>
      <c r="J41" s="284"/>
    </row>
    <row r="42" spans="1:10" ht="12.95" customHeight="1">
      <c r="A42" s="326">
        <f t="shared" si="0"/>
        <v>36</v>
      </c>
      <c r="B42" s="277"/>
      <c r="C42" s="344"/>
      <c r="D42" s="345" t="s">
        <v>1794</v>
      </c>
      <c r="E42" s="349"/>
      <c r="F42" s="350"/>
      <c r="G42" s="398"/>
      <c r="H42" s="351">
        <f t="shared" si="7"/>
        <v>0</v>
      </c>
      <c r="I42" s="283"/>
      <c r="J42" s="284"/>
    </row>
    <row r="43" spans="1:10" ht="12.95" customHeight="1">
      <c r="A43" s="326">
        <f t="shared" si="0"/>
        <v>37</v>
      </c>
      <c r="B43" s="277"/>
      <c r="C43" s="278"/>
      <c r="D43" s="287" t="s">
        <v>1786</v>
      </c>
      <c r="E43" s="288" t="s">
        <v>238</v>
      </c>
      <c r="F43" s="289">
        <v>2</v>
      </c>
      <c r="G43" s="391"/>
      <c r="H43" s="290">
        <f t="shared" si="7"/>
        <v>0</v>
      </c>
      <c r="I43" s="283"/>
      <c r="J43" s="284"/>
    </row>
    <row r="44" spans="1:10" ht="12.95" customHeight="1">
      <c r="A44" s="326">
        <f t="shared" si="0"/>
        <v>38</v>
      </c>
      <c r="B44" s="277"/>
      <c r="C44" s="278"/>
      <c r="D44" s="287" t="s">
        <v>1795</v>
      </c>
      <c r="E44" s="288" t="s">
        <v>238</v>
      </c>
      <c r="F44" s="289">
        <v>2</v>
      </c>
      <c r="G44" s="391"/>
      <c r="H44" s="290">
        <f t="shared" si="7"/>
        <v>0</v>
      </c>
      <c r="I44" s="283"/>
      <c r="J44" s="284"/>
    </row>
    <row r="45" spans="1:10" ht="12.95" customHeight="1">
      <c r="A45" s="326">
        <f t="shared" si="0"/>
        <v>39</v>
      </c>
      <c r="B45" s="277"/>
      <c r="C45" s="278"/>
      <c r="D45" s="287" t="s">
        <v>1796</v>
      </c>
      <c r="E45" s="288" t="s">
        <v>238</v>
      </c>
      <c r="F45" s="289">
        <v>2</v>
      </c>
      <c r="G45" s="391"/>
      <c r="H45" s="290">
        <f t="shared" si="7"/>
        <v>0</v>
      </c>
      <c r="I45" s="283"/>
      <c r="J45" s="284"/>
    </row>
    <row r="46" spans="1:10" ht="12.95" customHeight="1">
      <c r="A46" s="326">
        <f t="shared" si="0"/>
        <v>40</v>
      </c>
      <c r="B46" s="277"/>
      <c r="C46" s="278"/>
      <c r="D46" s="287" t="s">
        <v>1797</v>
      </c>
      <c r="E46" s="288" t="s">
        <v>238</v>
      </c>
      <c r="F46" s="289">
        <v>2</v>
      </c>
      <c r="G46" s="391"/>
      <c r="H46" s="290">
        <f t="shared" si="7"/>
        <v>0</v>
      </c>
      <c r="I46" s="283"/>
      <c r="J46" s="284"/>
    </row>
    <row r="47" spans="1:10" ht="12.95" customHeight="1">
      <c r="A47" s="326">
        <f t="shared" si="0"/>
        <v>41</v>
      </c>
      <c r="B47" s="277"/>
      <c r="C47" s="278"/>
      <c r="D47" s="287" t="s">
        <v>1798</v>
      </c>
      <c r="E47" s="288" t="s">
        <v>238</v>
      </c>
      <c r="F47" s="289">
        <v>1</v>
      </c>
      <c r="G47" s="391"/>
      <c r="H47" s="290">
        <f t="shared" si="7"/>
        <v>0</v>
      </c>
      <c r="I47" s="283"/>
      <c r="J47" s="284"/>
    </row>
    <row r="48" spans="1:10" ht="12.95" customHeight="1">
      <c r="A48" s="326">
        <f t="shared" si="0"/>
        <v>42</v>
      </c>
      <c r="B48" s="277"/>
      <c r="C48" s="278"/>
      <c r="D48" s="287" t="s">
        <v>1799</v>
      </c>
      <c r="E48" s="288" t="s">
        <v>238</v>
      </c>
      <c r="F48" s="289">
        <v>1</v>
      </c>
      <c r="G48" s="391"/>
      <c r="H48" s="290">
        <f t="shared" si="7"/>
        <v>0</v>
      </c>
      <c r="I48" s="283"/>
      <c r="J48" s="284"/>
    </row>
    <row r="49" spans="1:10" ht="12.95" customHeight="1">
      <c r="A49" s="326">
        <f t="shared" si="0"/>
        <v>43</v>
      </c>
      <c r="B49" s="277"/>
      <c r="C49" s="278"/>
      <c r="D49" s="287" t="s">
        <v>1800</v>
      </c>
      <c r="E49" s="288" t="s">
        <v>238</v>
      </c>
      <c r="F49" s="289">
        <v>2</v>
      </c>
      <c r="G49" s="391"/>
      <c r="H49" s="290">
        <f t="shared" si="7"/>
        <v>0</v>
      </c>
      <c r="I49" s="283"/>
      <c r="J49" s="284"/>
    </row>
    <row r="50" spans="1:10" ht="12.95" customHeight="1">
      <c r="A50" s="326">
        <f t="shared" si="0"/>
        <v>44</v>
      </c>
      <c r="B50" s="277"/>
      <c r="C50" s="278"/>
      <c r="D50" s="287" t="s">
        <v>1801</v>
      </c>
      <c r="E50" s="288" t="s">
        <v>238</v>
      </c>
      <c r="F50" s="289">
        <v>1</v>
      </c>
      <c r="G50" s="391"/>
      <c r="H50" s="290">
        <f t="shared" si="7"/>
        <v>0</v>
      </c>
      <c r="I50" s="283"/>
      <c r="J50" s="284"/>
    </row>
    <row r="51" spans="1:10" ht="12.95" customHeight="1">
      <c r="A51" s="326">
        <f t="shared" si="0"/>
        <v>45</v>
      </c>
      <c r="B51" s="277"/>
      <c r="C51" s="278"/>
      <c r="D51" s="287" t="s">
        <v>1802</v>
      </c>
      <c r="E51" s="288" t="s">
        <v>238</v>
      </c>
      <c r="F51" s="289">
        <v>1</v>
      </c>
      <c r="G51" s="391"/>
      <c r="H51" s="290">
        <f t="shared" si="7"/>
        <v>0</v>
      </c>
      <c r="I51" s="283"/>
      <c r="J51" s="284"/>
    </row>
    <row r="52" spans="1:10" ht="12.95" customHeight="1">
      <c r="A52" s="326">
        <f t="shared" si="0"/>
        <v>46</v>
      </c>
      <c r="B52" s="277"/>
      <c r="C52" s="278"/>
      <c r="D52" s="287" t="s">
        <v>1803</v>
      </c>
      <c r="E52" s="288" t="s">
        <v>238</v>
      </c>
      <c r="F52" s="289">
        <v>1</v>
      </c>
      <c r="G52" s="391"/>
      <c r="H52" s="290">
        <f t="shared" si="7"/>
        <v>0</v>
      </c>
      <c r="I52" s="283"/>
      <c r="J52" s="284"/>
    </row>
    <row r="53" spans="1:10" ht="12.95" customHeight="1">
      <c r="A53" s="326">
        <f t="shared" si="0"/>
        <v>47</v>
      </c>
      <c r="B53" s="277"/>
      <c r="C53" s="344"/>
      <c r="D53" s="345" t="s">
        <v>1804</v>
      </c>
      <c r="E53" s="349"/>
      <c r="F53" s="350"/>
      <c r="G53" s="398"/>
      <c r="H53" s="351">
        <f t="shared" si="7"/>
        <v>0</v>
      </c>
      <c r="I53" s="283"/>
      <c r="J53" s="284"/>
    </row>
    <row r="54" spans="1:10" ht="12.95" customHeight="1">
      <c r="A54" s="326">
        <f t="shared" si="0"/>
        <v>48</v>
      </c>
      <c r="B54" s="277"/>
      <c r="C54" s="278"/>
      <c r="D54" s="287" t="s">
        <v>1805</v>
      </c>
      <c r="E54" s="288" t="s">
        <v>359</v>
      </c>
      <c r="F54" s="289">
        <v>100</v>
      </c>
      <c r="G54" s="391"/>
      <c r="H54" s="290">
        <f t="shared" si="7"/>
        <v>0</v>
      </c>
      <c r="I54" s="283"/>
      <c r="J54" s="284"/>
    </row>
    <row r="55" spans="1:10" ht="12.95" customHeight="1">
      <c r="A55" s="326">
        <f t="shared" si="0"/>
        <v>49</v>
      </c>
      <c r="B55" s="277"/>
      <c r="C55" s="278"/>
      <c r="D55" s="287" t="s">
        <v>1806</v>
      </c>
      <c r="E55" s="288" t="s">
        <v>359</v>
      </c>
      <c r="F55" s="289">
        <v>690</v>
      </c>
      <c r="G55" s="391"/>
      <c r="H55" s="290">
        <f t="shared" si="7"/>
        <v>0</v>
      </c>
      <c r="I55" s="283"/>
      <c r="J55" s="284"/>
    </row>
    <row r="56" spans="1:10" ht="12.95" customHeight="1">
      <c r="A56" s="326">
        <f t="shared" si="0"/>
        <v>50</v>
      </c>
      <c r="B56" s="277"/>
      <c r="C56" s="278"/>
      <c r="D56" s="287" t="s">
        <v>1807</v>
      </c>
      <c r="E56" s="288" t="s">
        <v>238</v>
      </c>
      <c r="F56" s="289">
        <v>4</v>
      </c>
      <c r="G56" s="391"/>
      <c r="H56" s="290">
        <f t="shared" si="7"/>
        <v>0</v>
      </c>
      <c r="I56" s="283"/>
      <c r="J56" s="284"/>
    </row>
    <row r="57" spans="1:10" ht="12.95" customHeight="1">
      <c r="A57" s="326">
        <f t="shared" si="0"/>
        <v>51</v>
      </c>
      <c r="B57" s="277"/>
      <c r="C57" s="278"/>
      <c r="D57" s="287" t="s">
        <v>1808</v>
      </c>
      <c r="E57" s="288" t="s">
        <v>238</v>
      </c>
      <c r="F57" s="289">
        <v>1</v>
      </c>
      <c r="G57" s="391"/>
      <c r="H57" s="290">
        <f t="shared" si="7"/>
        <v>0</v>
      </c>
      <c r="I57" s="283"/>
      <c r="J57" s="284"/>
    </row>
    <row r="58" spans="1:10" ht="12.95" customHeight="1">
      <c r="A58" s="326">
        <f t="shared" si="0"/>
        <v>52</v>
      </c>
      <c r="B58" s="277"/>
      <c r="C58" s="278"/>
      <c r="D58" s="287" t="s">
        <v>1809</v>
      </c>
      <c r="E58" s="288" t="s">
        <v>238</v>
      </c>
      <c r="F58" s="289">
        <v>9</v>
      </c>
      <c r="G58" s="391"/>
      <c r="H58" s="290">
        <f t="shared" si="7"/>
        <v>0</v>
      </c>
      <c r="I58" s="283"/>
      <c r="J58" s="284"/>
    </row>
    <row r="59" spans="1:10" ht="24" customHeight="1">
      <c r="A59" s="326">
        <f t="shared" si="0"/>
        <v>53</v>
      </c>
      <c r="B59" s="277"/>
      <c r="C59" s="278"/>
      <c r="D59" s="287" t="s">
        <v>1810</v>
      </c>
      <c r="E59" s="288" t="s">
        <v>238</v>
      </c>
      <c r="F59" s="289">
        <v>1</v>
      </c>
      <c r="G59" s="391"/>
      <c r="H59" s="290">
        <f t="shared" si="7"/>
        <v>0</v>
      </c>
      <c r="I59" s="283"/>
      <c r="J59" s="284"/>
    </row>
    <row r="60" spans="1:10" ht="12.95" customHeight="1">
      <c r="A60" s="326">
        <f t="shared" si="0"/>
        <v>54</v>
      </c>
      <c r="B60" s="277"/>
      <c r="C60" s="278"/>
      <c r="D60" s="287" t="s">
        <v>1811</v>
      </c>
      <c r="E60" s="288" t="s">
        <v>238</v>
      </c>
      <c r="F60" s="289">
        <v>3</v>
      </c>
      <c r="G60" s="391"/>
      <c r="H60" s="290">
        <f t="shared" si="7"/>
        <v>0</v>
      </c>
      <c r="I60" s="283"/>
      <c r="J60" s="284"/>
    </row>
    <row r="61" spans="1:10" ht="12.95" customHeight="1">
      <c r="A61" s="326">
        <f t="shared" si="0"/>
        <v>55</v>
      </c>
      <c r="B61" s="277"/>
      <c r="C61" s="278"/>
      <c r="D61" s="287" t="s">
        <v>1812</v>
      </c>
      <c r="E61" s="288" t="s">
        <v>238</v>
      </c>
      <c r="F61" s="289">
        <v>3</v>
      </c>
      <c r="G61" s="391"/>
      <c r="H61" s="290">
        <f t="shared" si="7"/>
        <v>0</v>
      </c>
      <c r="I61" s="283"/>
      <c r="J61" s="284"/>
    </row>
    <row r="62" spans="1:10" ht="12.95" customHeight="1">
      <c r="A62" s="326">
        <f t="shared" si="0"/>
        <v>56</v>
      </c>
      <c r="B62" s="277"/>
      <c r="C62" s="278"/>
      <c r="D62" s="287" t="s">
        <v>1813</v>
      </c>
      <c r="E62" s="288" t="s">
        <v>238</v>
      </c>
      <c r="F62" s="289">
        <v>4</v>
      </c>
      <c r="G62" s="391"/>
      <c r="H62" s="290">
        <f t="shared" si="7"/>
        <v>0</v>
      </c>
      <c r="I62" s="283"/>
      <c r="J62" s="284"/>
    </row>
    <row r="63" spans="1:10" ht="12.95" customHeight="1">
      <c r="A63" s="326">
        <f t="shared" si="0"/>
        <v>57</v>
      </c>
      <c r="B63" s="277"/>
      <c r="C63" s="278"/>
      <c r="D63" s="287" t="s">
        <v>1786</v>
      </c>
      <c r="E63" s="288" t="s">
        <v>238</v>
      </c>
      <c r="F63" s="289">
        <v>4</v>
      </c>
      <c r="G63" s="391"/>
      <c r="H63" s="290">
        <f t="shared" si="7"/>
        <v>0</v>
      </c>
      <c r="I63" s="283"/>
      <c r="J63" s="284"/>
    </row>
    <row r="64" spans="1:10" ht="12.95" customHeight="1">
      <c r="A64" s="326">
        <f t="shared" si="0"/>
        <v>58</v>
      </c>
      <c r="B64" s="277"/>
      <c r="C64" s="278"/>
      <c r="D64" s="287" t="s">
        <v>1814</v>
      </c>
      <c r="E64" s="288" t="s">
        <v>238</v>
      </c>
      <c r="F64" s="289">
        <v>4</v>
      </c>
      <c r="G64" s="391"/>
      <c r="H64" s="290">
        <f t="shared" si="7"/>
        <v>0</v>
      </c>
      <c r="I64" s="283"/>
      <c r="J64" s="284"/>
    </row>
    <row r="65" spans="1:10" ht="12.95" customHeight="1">
      <c r="A65" s="326">
        <f t="shared" si="0"/>
        <v>59</v>
      </c>
      <c r="B65" s="277"/>
      <c r="C65" s="278"/>
      <c r="D65" s="287" t="s">
        <v>1815</v>
      </c>
      <c r="E65" s="288" t="s">
        <v>238</v>
      </c>
      <c r="F65" s="289">
        <v>4</v>
      </c>
      <c r="G65" s="391"/>
      <c r="H65" s="290">
        <f t="shared" si="7"/>
        <v>0</v>
      </c>
      <c r="I65" s="283"/>
      <c r="J65" s="284"/>
    </row>
    <row r="66" spans="1:10" ht="12.95" customHeight="1">
      <c r="A66" s="326">
        <f t="shared" si="0"/>
        <v>60</v>
      </c>
      <c r="B66" s="277"/>
      <c r="C66" s="278"/>
      <c r="D66" s="287" t="s">
        <v>1816</v>
      </c>
      <c r="E66" s="288" t="s">
        <v>238</v>
      </c>
      <c r="F66" s="289">
        <v>1</v>
      </c>
      <c r="G66" s="391"/>
      <c r="H66" s="290">
        <f t="shared" si="7"/>
        <v>0</v>
      </c>
      <c r="I66" s="283"/>
      <c r="J66" s="284"/>
    </row>
    <row r="67" spans="1:10" ht="12.95" customHeight="1">
      <c r="A67" s="326">
        <f t="shared" si="0"/>
        <v>61</v>
      </c>
      <c r="B67" s="277"/>
      <c r="C67" s="278"/>
      <c r="D67" s="287" t="s">
        <v>1817</v>
      </c>
      <c r="E67" s="288" t="s">
        <v>238</v>
      </c>
      <c r="F67" s="289">
        <v>1</v>
      </c>
      <c r="G67" s="391"/>
      <c r="H67" s="290">
        <f t="shared" si="7"/>
        <v>0</v>
      </c>
      <c r="I67" s="283"/>
      <c r="J67" s="284"/>
    </row>
    <row r="68" spans="1:10" ht="12.95" customHeight="1">
      <c r="A68" s="326">
        <f t="shared" si="0"/>
        <v>62</v>
      </c>
      <c r="B68" s="277"/>
      <c r="C68" s="278"/>
      <c r="D68" s="287" t="s">
        <v>1818</v>
      </c>
      <c r="E68" s="288" t="s">
        <v>238</v>
      </c>
      <c r="F68" s="289">
        <v>1</v>
      </c>
      <c r="G68" s="391"/>
      <c r="H68" s="290">
        <f t="shared" si="7"/>
        <v>0</v>
      </c>
      <c r="I68" s="283"/>
      <c r="J68" s="284"/>
    </row>
    <row r="69" spans="1:10" ht="12.95" customHeight="1">
      <c r="A69" s="326">
        <f t="shared" si="0"/>
        <v>63</v>
      </c>
      <c r="B69" s="277"/>
      <c r="C69" s="278"/>
      <c r="D69" s="287" t="s">
        <v>1815</v>
      </c>
      <c r="E69" s="288" t="s">
        <v>238</v>
      </c>
      <c r="F69" s="289">
        <v>1</v>
      </c>
      <c r="G69" s="391"/>
      <c r="H69" s="290">
        <f t="shared" si="7"/>
        <v>0</v>
      </c>
      <c r="I69" s="283"/>
      <c r="J69" s="284"/>
    </row>
    <row r="70" spans="1:10" ht="12.95" customHeight="1">
      <c r="A70" s="326">
        <f t="shared" si="0"/>
        <v>64</v>
      </c>
      <c r="B70" s="277"/>
      <c r="C70" s="278"/>
      <c r="D70" s="287" t="s">
        <v>1819</v>
      </c>
      <c r="E70" s="288" t="s">
        <v>238</v>
      </c>
      <c r="F70" s="289">
        <v>1</v>
      </c>
      <c r="G70" s="391"/>
      <c r="H70" s="290">
        <f t="shared" si="7"/>
        <v>0</v>
      </c>
      <c r="I70" s="283"/>
      <c r="J70" s="284"/>
    </row>
    <row r="71" spans="1:10" ht="12.95" customHeight="1">
      <c r="A71" s="326">
        <f t="shared" si="0"/>
        <v>65</v>
      </c>
      <c r="B71" s="277"/>
      <c r="C71" s="278"/>
      <c r="D71" s="287" t="s">
        <v>1820</v>
      </c>
      <c r="E71" s="288" t="s">
        <v>238</v>
      </c>
      <c r="F71" s="289">
        <v>1</v>
      </c>
      <c r="G71" s="391"/>
      <c r="H71" s="290">
        <f t="shared" si="7"/>
        <v>0</v>
      </c>
      <c r="I71" s="283"/>
      <c r="J71" s="284"/>
    </row>
    <row r="72" spans="1:10" ht="12.95" customHeight="1">
      <c r="A72" s="326">
        <f t="shared" si="0"/>
        <v>66</v>
      </c>
      <c r="B72" s="277"/>
      <c r="C72" s="278"/>
      <c r="D72" s="287" t="s">
        <v>1821</v>
      </c>
      <c r="E72" s="288" t="s">
        <v>238</v>
      </c>
      <c r="F72" s="289">
        <v>1</v>
      </c>
      <c r="G72" s="391"/>
      <c r="H72" s="290">
        <f t="shared" si="7"/>
        <v>0</v>
      </c>
      <c r="I72" s="283"/>
      <c r="J72" s="284"/>
    </row>
    <row r="73" spans="1:10" ht="12.95" customHeight="1">
      <c r="A73" s="326">
        <f aca="true" t="shared" si="8" ref="A73:A101">A72+1</f>
        <v>67</v>
      </c>
      <c r="B73" s="277"/>
      <c r="C73" s="344"/>
      <c r="D73" s="345" t="s">
        <v>1822</v>
      </c>
      <c r="E73" s="349"/>
      <c r="F73" s="350"/>
      <c r="G73" s="398"/>
      <c r="H73" s="351">
        <f t="shared" si="7"/>
        <v>0</v>
      </c>
      <c r="I73" s="283"/>
      <c r="J73" s="284"/>
    </row>
    <row r="74" spans="1:10" ht="12.95" customHeight="1">
      <c r="A74" s="326">
        <f t="shared" si="8"/>
        <v>68</v>
      </c>
      <c r="B74" s="277"/>
      <c r="C74" s="278"/>
      <c r="D74" s="287" t="s">
        <v>1823</v>
      </c>
      <c r="E74" s="288" t="s">
        <v>238</v>
      </c>
      <c r="F74" s="289">
        <v>3</v>
      </c>
      <c r="G74" s="391"/>
      <c r="H74" s="290">
        <f t="shared" si="7"/>
        <v>0</v>
      </c>
      <c r="I74" s="283"/>
      <c r="J74" s="284"/>
    </row>
    <row r="75" spans="1:10" ht="12.95" customHeight="1">
      <c r="A75" s="326">
        <f t="shared" si="8"/>
        <v>69</v>
      </c>
      <c r="B75" s="277"/>
      <c r="C75" s="278"/>
      <c r="D75" s="287" t="s">
        <v>1821</v>
      </c>
      <c r="E75" s="288" t="s">
        <v>238</v>
      </c>
      <c r="F75" s="289">
        <v>3</v>
      </c>
      <c r="G75" s="391"/>
      <c r="H75" s="290">
        <f t="shared" si="7"/>
        <v>0</v>
      </c>
      <c r="I75" s="283"/>
      <c r="J75" s="284"/>
    </row>
    <row r="76" spans="1:10" ht="12.95" customHeight="1">
      <c r="A76" s="326">
        <f t="shared" si="8"/>
        <v>70</v>
      </c>
      <c r="B76" s="277"/>
      <c r="C76" s="278"/>
      <c r="D76" s="287" t="s">
        <v>1824</v>
      </c>
      <c r="E76" s="288" t="s">
        <v>359</v>
      </c>
      <c r="F76" s="289">
        <v>30</v>
      </c>
      <c r="G76" s="391"/>
      <c r="H76" s="290">
        <f t="shared" si="7"/>
        <v>0</v>
      </c>
      <c r="I76" s="283"/>
      <c r="J76" s="284"/>
    </row>
    <row r="77" spans="1:10" ht="12.95" customHeight="1">
      <c r="A77" s="326">
        <f t="shared" si="8"/>
        <v>71</v>
      </c>
      <c r="B77" s="277"/>
      <c r="C77" s="278"/>
      <c r="D77" s="287" t="s">
        <v>1825</v>
      </c>
      <c r="E77" s="288" t="s">
        <v>359</v>
      </c>
      <c r="F77" s="289">
        <v>30</v>
      </c>
      <c r="G77" s="391"/>
      <c r="H77" s="290">
        <f t="shared" si="7"/>
        <v>0</v>
      </c>
      <c r="I77" s="283"/>
      <c r="J77" s="284"/>
    </row>
    <row r="78" spans="1:10" ht="12.95" customHeight="1">
      <c r="A78" s="326">
        <f t="shared" si="8"/>
        <v>72</v>
      </c>
      <c r="B78" s="277"/>
      <c r="C78" s="278"/>
      <c r="D78" s="287" t="s">
        <v>1826</v>
      </c>
      <c r="E78" s="288" t="s">
        <v>238</v>
      </c>
      <c r="F78" s="289">
        <v>3</v>
      </c>
      <c r="G78" s="391"/>
      <c r="H78" s="290">
        <f t="shared" si="7"/>
        <v>0</v>
      </c>
      <c r="I78" s="283"/>
      <c r="J78" s="284"/>
    </row>
    <row r="79" spans="1:10" ht="12.95" customHeight="1">
      <c r="A79" s="326">
        <f t="shared" si="8"/>
        <v>73</v>
      </c>
      <c r="B79" s="277"/>
      <c r="C79" s="344"/>
      <c r="D79" s="345" t="s">
        <v>1827</v>
      </c>
      <c r="E79" s="349"/>
      <c r="F79" s="350"/>
      <c r="G79" s="398"/>
      <c r="H79" s="351"/>
      <c r="I79" s="283"/>
      <c r="J79" s="284"/>
    </row>
    <row r="80" spans="1:10" ht="12.95" customHeight="1">
      <c r="A80" s="326">
        <f t="shared" si="8"/>
        <v>74</v>
      </c>
      <c r="B80" s="277"/>
      <c r="C80" s="278"/>
      <c r="D80" s="287" t="s">
        <v>1828</v>
      </c>
      <c r="E80" s="288" t="s">
        <v>1829</v>
      </c>
      <c r="F80" s="289">
        <v>1</v>
      </c>
      <c r="G80" s="391"/>
      <c r="H80" s="290">
        <f>F80*G80</f>
        <v>0</v>
      </c>
      <c r="I80" s="283"/>
      <c r="J80" s="284"/>
    </row>
    <row r="81" spans="1:10" ht="12.95" customHeight="1">
      <c r="A81" s="326">
        <f t="shared" si="8"/>
        <v>75</v>
      </c>
      <c r="B81" s="277"/>
      <c r="C81" s="278"/>
      <c r="D81" s="287" t="s">
        <v>1830</v>
      </c>
      <c r="E81" s="288" t="s">
        <v>238</v>
      </c>
      <c r="F81" s="289">
        <v>80</v>
      </c>
      <c r="G81" s="391"/>
      <c r="H81" s="290">
        <f>F81*G81</f>
        <v>0</v>
      </c>
      <c r="I81" s="283"/>
      <c r="J81" s="284"/>
    </row>
    <row r="82" spans="1:10" ht="12.95" customHeight="1">
      <c r="A82" s="326">
        <f t="shared" si="8"/>
        <v>76</v>
      </c>
      <c r="B82" s="277"/>
      <c r="C82" s="278"/>
      <c r="D82" s="287" t="s">
        <v>1831</v>
      </c>
      <c r="E82" s="288" t="s">
        <v>359</v>
      </c>
      <c r="F82" s="289">
        <f>F55+F54+F30+F76</f>
        <v>835</v>
      </c>
      <c r="G82" s="391"/>
      <c r="H82" s="290">
        <f>F82*G82</f>
        <v>0</v>
      </c>
      <c r="I82" s="283"/>
      <c r="J82" s="284"/>
    </row>
    <row r="83" spans="1:10" ht="12.95" customHeight="1">
      <c r="A83" s="326">
        <f t="shared" si="8"/>
        <v>77</v>
      </c>
      <c r="B83" s="277"/>
      <c r="C83" s="278"/>
      <c r="D83" s="287" t="s">
        <v>556</v>
      </c>
      <c r="E83" s="288" t="s">
        <v>1480</v>
      </c>
      <c r="F83" s="289">
        <v>2.35</v>
      </c>
      <c r="G83" s="391"/>
      <c r="H83" s="290">
        <f>F83*G83</f>
        <v>0</v>
      </c>
      <c r="I83" s="283"/>
      <c r="J83" s="284"/>
    </row>
    <row r="84" spans="1:52" ht="12.95" customHeight="1">
      <c r="A84" s="326">
        <f t="shared" si="8"/>
        <v>78</v>
      </c>
      <c r="B84" s="314"/>
      <c r="C84" s="292" t="s">
        <v>1592</v>
      </c>
      <c r="D84" s="293" t="str">
        <f>CONCATENATE(C27," ",D27)</f>
        <v>8 Trubní vedení - vodovod</v>
      </c>
      <c r="E84" s="294"/>
      <c r="F84" s="295"/>
      <c r="G84" s="392"/>
      <c r="H84" s="296">
        <f>SUM(H29:H83)</f>
        <v>0</v>
      </c>
      <c r="J84" s="284"/>
      <c r="AV84" s="303">
        <f>SUM(AV27:AV83)</f>
        <v>0</v>
      </c>
      <c r="AW84" s="303">
        <f>SUM(AW27:AW83)</f>
        <v>0</v>
      </c>
      <c r="AX84" s="303">
        <f>SUM(AX27:AX83)</f>
        <v>0</v>
      </c>
      <c r="AY84" s="303">
        <f>SUM(AY27:AY83)</f>
        <v>0</v>
      </c>
      <c r="AZ84" s="303">
        <f>SUM(AZ27:AZ83)</f>
        <v>0</v>
      </c>
    </row>
    <row r="85" spans="1:10" ht="12.95" customHeight="1">
      <c r="A85" s="326">
        <f t="shared" si="8"/>
        <v>79</v>
      </c>
      <c r="B85" s="277" t="s">
        <v>1588</v>
      </c>
      <c r="C85" s="278" t="s">
        <v>672</v>
      </c>
      <c r="D85" s="279" t="s">
        <v>1832</v>
      </c>
      <c r="E85" s="280"/>
      <c r="F85" s="281"/>
      <c r="G85" s="395"/>
      <c r="H85" s="282"/>
      <c r="I85" s="283"/>
      <c r="J85" s="284"/>
    </row>
    <row r="86" spans="1:99" ht="12.95" customHeight="1">
      <c r="A86" s="326">
        <f t="shared" si="8"/>
        <v>80</v>
      </c>
      <c r="B86" s="285"/>
      <c r="C86" s="286"/>
      <c r="D86" s="287" t="s">
        <v>1833</v>
      </c>
      <c r="E86" s="288" t="s">
        <v>199</v>
      </c>
      <c r="F86" s="289">
        <v>400</v>
      </c>
      <c r="G86" s="391"/>
      <c r="H86" s="290">
        <f>F86*G86</f>
        <v>0</v>
      </c>
      <c r="J86" s="284"/>
      <c r="AU86" s="253">
        <v>1</v>
      </c>
      <c r="AV86" s="253">
        <f>IF(AU86=1,H86,0)</f>
        <v>0</v>
      </c>
      <c r="AW86" s="253">
        <f>IF(AU86=2,H86,0)</f>
        <v>0</v>
      </c>
      <c r="AX86" s="253">
        <f>IF(AU86=3,H86,0)</f>
        <v>0</v>
      </c>
      <c r="AY86" s="253">
        <f>IF(AU86=4,H86,0)</f>
        <v>0</v>
      </c>
      <c r="AZ86" s="253">
        <f>IF(AU86=5,H86,0)</f>
        <v>0</v>
      </c>
      <c r="CU86" s="253">
        <v>0</v>
      </c>
    </row>
    <row r="87" spans="1:52" ht="12.95" customHeight="1">
      <c r="A87" s="326">
        <f t="shared" si="8"/>
        <v>81</v>
      </c>
      <c r="B87" s="314"/>
      <c r="C87" s="292" t="s">
        <v>1592</v>
      </c>
      <c r="D87" s="293" t="str">
        <f>CONCATENATE(C85," ",D85)</f>
        <v>99 Staveništní přesun hmot</v>
      </c>
      <c r="E87" s="294"/>
      <c r="F87" s="295"/>
      <c r="G87" s="392"/>
      <c r="H87" s="296">
        <f>H86</f>
        <v>0</v>
      </c>
      <c r="J87" s="284"/>
      <c r="AV87" s="303">
        <f>SUM(AV85:AV86)</f>
        <v>0</v>
      </c>
      <c r="AW87" s="303">
        <f>SUM(AW85:AW86)</f>
        <v>0</v>
      </c>
      <c r="AX87" s="303">
        <f>SUM(AX85:AX86)</f>
        <v>0</v>
      </c>
      <c r="AY87" s="303">
        <f>SUM(AY85:AY86)</f>
        <v>0</v>
      </c>
      <c r="AZ87" s="303">
        <f>SUM(AZ85:AZ86)</f>
        <v>0</v>
      </c>
    </row>
    <row r="88" spans="1:52" ht="12.95" customHeight="1">
      <c r="A88" s="326">
        <f t="shared" si="8"/>
        <v>82</v>
      </c>
      <c r="B88" s="277" t="s">
        <v>1588</v>
      </c>
      <c r="C88" s="278" t="s">
        <v>1834</v>
      </c>
      <c r="D88" s="279" t="s">
        <v>1835</v>
      </c>
      <c r="E88" s="280"/>
      <c r="F88" s="352"/>
      <c r="G88" s="399"/>
      <c r="H88" s="353"/>
      <c r="J88" s="284"/>
      <c r="AV88" s="303"/>
      <c r="AW88" s="303"/>
      <c r="AX88" s="303"/>
      <c r="AY88" s="303"/>
      <c r="AZ88" s="303"/>
    </row>
    <row r="89" spans="1:52" ht="12.95" customHeight="1">
      <c r="A89" s="326">
        <f t="shared" si="8"/>
        <v>83</v>
      </c>
      <c r="B89" s="354"/>
      <c r="C89" s="355"/>
      <c r="D89" s="287" t="s">
        <v>1836</v>
      </c>
      <c r="E89" s="288" t="s">
        <v>359</v>
      </c>
      <c r="F89" s="289">
        <f>F82</f>
        <v>835</v>
      </c>
      <c r="G89" s="391"/>
      <c r="H89" s="290">
        <f>G89*F89</f>
        <v>0</v>
      </c>
      <c r="J89" s="284"/>
      <c r="AV89" s="303"/>
      <c r="AW89" s="303"/>
      <c r="AX89" s="303"/>
      <c r="AY89" s="303"/>
      <c r="AZ89" s="303"/>
    </row>
    <row r="90" spans="1:52" ht="12.95" customHeight="1">
      <c r="A90" s="326">
        <f t="shared" si="8"/>
        <v>84</v>
      </c>
      <c r="B90" s="354"/>
      <c r="C90" s="355" t="s">
        <v>1592</v>
      </c>
      <c r="D90" s="356" t="s">
        <v>1837</v>
      </c>
      <c r="E90" s="280"/>
      <c r="F90" s="352"/>
      <c r="G90" s="399"/>
      <c r="H90" s="353">
        <f>H89</f>
        <v>0</v>
      </c>
      <c r="J90" s="284"/>
      <c r="AV90" s="303"/>
      <c r="AW90" s="303"/>
      <c r="AX90" s="303"/>
      <c r="AY90" s="303"/>
      <c r="AZ90" s="303"/>
    </row>
    <row r="91" spans="1:10" ht="12.95" customHeight="1">
      <c r="A91" s="326">
        <f t="shared" si="8"/>
        <v>85</v>
      </c>
      <c r="B91" s="357" t="s">
        <v>1588</v>
      </c>
      <c r="C91" s="308" t="s">
        <v>1838</v>
      </c>
      <c r="D91" s="309" t="s">
        <v>1839</v>
      </c>
      <c r="E91" s="310"/>
      <c r="F91" s="311"/>
      <c r="G91" s="396"/>
      <c r="H91" s="312"/>
      <c r="I91" s="283"/>
      <c r="J91" s="284"/>
    </row>
    <row r="92" spans="1:99" ht="12.95" customHeight="1">
      <c r="A92" s="326">
        <f t="shared" si="8"/>
        <v>86</v>
      </c>
      <c r="B92" s="285"/>
      <c r="C92" s="286"/>
      <c r="D92" s="287" t="s">
        <v>1840</v>
      </c>
      <c r="E92" s="288" t="s">
        <v>359</v>
      </c>
      <c r="F92" s="289">
        <f>F89</f>
        <v>835</v>
      </c>
      <c r="G92" s="391"/>
      <c r="H92" s="290">
        <f>F92*G92</f>
        <v>0</v>
      </c>
      <c r="J92" s="284"/>
      <c r="AU92" s="253">
        <v>4</v>
      </c>
      <c r="AV92" s="253">
        <f>IF(AU92=1,H92,0)</f>
        <v>0</v>
      </c>
      <c r="AW92" s="253">
        <f>IF(AU92=2,H92,0)</f>
        <v>0</v>
      </c>
      <c r="AX92" s="253">
        <f>IF(AU92=3,H92,0)</f>
        <v>0</v>
      </c>
      <c r="AY92" s="253">
        <f>IF(AU92=4,H92,0)</f>
        <v>0</v>
      </c>
      <c r="AZ92" s="253">
        <f>IF(AU92=5,H92,0)</f>
        <v>0</v>
      </c>
      <c r="CU92" s="253">
        <v>0</v>
      </c>
    </row>
    <row r="93" spans="1:52" ht="12.95" customHeight="1">
      <c r="A93" s="326">
        <f t="shared" si="8"/>
        <v>87</v>
      </c>
      <c r="B93" s="314"/>
      <c r="C93" s="292" t="s">
        <v>1592</v>
      </c>
      <c r="D93" s="293" t="str">
        <f>CONCATENATE(C91," ",D91)</f>
        <v>M46 Zemní práce při montážích</v>
      </c>
      <c r="E93" s="294"/>
      <c r="F93" s="295"/>
      <c r="G93" s="392"/>
      <c r="H93" s="296">
        <f>H92</f>
        <v>0</v>
      </c>
      <c r="J93" s="284"/>
      <c r="AV93" s="303">
        <f>SUM(AV91:AV92)</f>
        <v>0</v>
      </c>
      <c r="AW93" s="303">
        <f>SUM(AW91:AW92)</f>
        <v>0</v>
      </c>
      <c r="AX93" s="303">
        <f>SUM(AX91:AX92)</f>
        <v>0</v>
      </c>
      <c r="AY93" s="303">
        <f>SUM(AY91:AY92)</f>
        <v>0</v>
      </c>
      <c r="AZ93" s="303">
        <f>SUM(AZ91:AZ92)</f>
        <v>0</v>
      </c>
    </row>
    <row r="94" spans="1:8" ht="12">
      <c r="A94" s="326">
        <f t="shared" si="8"/>
        <v>88</v>
      </c>
      <c r="B94" s="277" t="s">
        <v>1588</v>
      </c>
      <c r="C94" s="278"/>
      <c r="D94" s="279" t="s">
        <v>1655</v>
      </c>
      <c r="E94" s="280"/>
      <c r="F94" s="281"/>
      <c r="G94" s="395"/>
      <c r="H94" s="282"/>
    </row>
    <row r="95" spans="1:8" ht="12">
      <c r="A95" s="326">
        <f t="shared" si="8"/>
        <v>89</v>
      </c>
      <c r="B95" s="285"/>
      <c r="C95" s="286"/>
      <c r="D95" s="341" t="s">
        <v>1656</v>
      </c>
      <c r="E95" s="288" t="s">
        <v>644</v>
      </c>
      <c r="F95" s="289">
        <v>1</v>
      </c>
      <c r="G95" s="391"/>
      <c r="H95" s="290">
        <f>F95*G95</f>
        <v>0</v>
      </c>
    </row>
    <row r="96" spans="1:8" ht="12">
      <c r="A96" s="326">
        <f t="shared" si="8"/>
        <v>90</v>
      </c>
      <c r="B96" s="285"/>
      <c r="C96" s="286"/>
      <c r="D96" s="341" t="s">
        <v>1841</v>
      </c>
      <c r="E96" s="288" t="s">
        <v>644</v>
      </c>
      <c r="F96" s="289">
        <v>1</v>
      </c>
      <c r="G96" s="391"/>
      <c r="H96" s="290">
        <f>F96*G96</f>
        <v>0</v>
      </c>
    </row>
    <row r="97" spans="1:8" ht="12">
      <c r="A97" s="326">
        <f t="shared" si="8"/>
        <v>91</v>
      </c>
      <c r="B97" s="285"/>
      <c r="C97" s="286"/>
      <c r="D97" s="341" t="s">
        <v>1657</v>
      </c>
      <c r="E97" s="288" t="s">
        <v>644</v>
      </c>
      <c r="F97" s="289">
        <v>1</v>
      </c>
      <c r="G97" s="391"/>
      <c r="H97" s="290">
        <f>F97*G97</f>
        <v>0</v>
      </c>
    </row>
    <row r="98" spans="1:8" ht="13.5" thickBot="1">
      <c r="A98" s="326">
        <f t="shared" si="8"/>
        <v>92</v>
      </c>
      <c r="B98" s="314"/>
      <c r="C98" s="292" t="s">
        <v>1592</v>
      </c>
      <c r="D98" s="293" t="str">
        <f>CONCATENATE(C94," ",D94)</f>
        <v xml:space="preserve"> VRN + práce</v>
      </c>
      <c r="E98" s="294"/>
      <c r="F98" s="295"/>
      <c r="G98" s="392"/>
      <c r="H98" s="296">
        <f>SUM(H95:H97)</f>
        <v>0</v>
      </c>
    </row>
    <row r="99" spans="1:8" ht="13.5" thickBot="1">
      <c r="A99" s="326">
        <f t="shared" si="8"/>
        <v>93</v>
      </c>
      <c r="B99" s="315"/>
      <c r="C99" s="316"/>
      <c r="D99" s="317"/>
      <c r="E99" s="318"/>
      <c r="F99" s="319"/>
      <c r="G99" s="319"/>
      <c r="H99" s="320">
        <f>H98+H93+H90+H87+H84+H26</f>
        <v>0</v>
      </c>
    </row>
    <row r="100" spans="1:8" ht="12">
      <c r="A100" s="326">
        <f t="shared" si="8"/>
        <v>94</v>
      </c>
      <c r="B100" s="315"/>
      <c r="C100" s="321"/>
      <c r="D100" s="317"/>
      <c r="E100" s="318"/>
      <c r="F100" s="319"/>
      <c r="G100" s="319"/>
      <c r="H100" s="322"/>
    </row>
    <row r="101" spans="1:8" ht="13.5" thickBot="1">
      <c r="A101" s="326">
        <f t="shared" si="8"/>
        <v>95</v>
      </c>
      <c r="B101" s="323"/>
      <c r="C101" s="324" t="s">
        <v>1658</v>
      </c>
      <c r="D101" s="324"/>
      <c r="E101" s="324"/>
      <c r="F101" s="324"/>
      <c r="G101" s="324"/>
      <c r="H101" s="325"/>
    </row>
    <row r="102" spans="4:6" ht="12">
      <c r="D102" s="327"/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spans="2:8" ht="12">
      <c r="B121" s="328"/>
      <c r="C121" s="328"/>
      <c r="D121" s="328"/>
      <c r="E121" s="328"/>
      <c r="F121" s="328"/>
      <c r="G121" s="328"/>
      <c r="H121" s="328"/>
    </row>
    <row r="122" spans="2:8" ht="12">
      <c r="B122" s="328"/>
      <c r="C122" s="328"/>
      <c r="D122" s="328"/>
      <c r="E122" s="328"/>
      <c r="F122" s="328"/>
      <c r="G122" s="328"/>
      <c r="H122" s="328"/>
    </row>
    <row r="123" spans="2:8" ht="12">
      <c r="B123" s="328"/>
      <c r="C123" s="328"/>
      <c r="D123" s="328"/>
      <c r="E123" s="328"/>
      <c r="F123" s="328"/>
      <c r="G123" s="328"/>
      <c r="H123" s="328"/>
    </row>
    <row r="124" spans="2:8" ht="12">
      <c r="B124" s="328"/>
      <c r="C124" s="328"/>
      <c r="D124" s="328"/>
      <c r="E124" s="328"/>
      <c r="F124" s="328"/>
      <c r="G124" s="328"/>
      <c r="H124" s="328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ht="12">
      <c r="F141" s="253"/>
    </row>
    <row r="142" ht="12">
      <c r="F142" s="253"/>
    </row>
    <row r="143" ht="12">
      <c r="F143" s="253"/>
    </row>
    <row r="144" ht="12">
      <c r="F144" s="253"/>
    </row>
    <row r="145" ht="12">
      <c r="F145" s="253"/>
    </row>
    <row r="146" ht="12">
      <c r="F146" s="253"/>
    </row>
    <row r="147" ht="12">
      <c r="F147" s="253"/>
    </row>
    <row r="148" ht="12">
      <c r="F148" s="253"/>
    </row>
    <row r="149" ht="12">
      <c r="F149" s="253"/>
    </row>
    <row r="150" ht="12">
      <c r="F150" s="253"/>
    </row>
    <row r="151" ht="12">
      <c r="F151" s="253"/>
    </row>
    <row r="152" ht="12">
      <c r="F152" s="253"/>
    </row>
    <row r="153" ht="12">
      <c r="F153" s="253"/>
    </row>
    <row r="154" ht="12">
      <c r="F154" s="253"/>
    </row>
    <row r="155" ht="12">
      <c r="F155" s="253"/>
    </row>
    <row r="156" spans="2:3" ht="12">
      <c r="B156" s="329"/>
      <c r="C156" s="329"/>
    </row>
    <row r="157" spans="2:8" ht="12">
      <c r="B157" s="328"/>
      <c r="C157" s="328"/>
      <c r="D157" s="331"/>
      <c r="E157" s="331"/>
      <c r="F157" s="332"/>
      <c r="G157" s="331"/>
      <c r="H157" s="333"/>
    </row>
    <row r="158" spans="2:8" ht="12">
      <c r="B158" s="334"/>
      <c r="C158" s="334"/>
      <c r="D158" s="328"/>
      <c r="E158" s="328"/>
      <c r="F158" s="335"/>
      <c r="G158" s="328"/>
      <c r="H158" s="328"/>
    </row>
    <row r="159" spans="2:8" ht="12">
      <c r="B159" s="328"/>
      <c r="C159" s="328"/>
      <c r="D159" s="328"/>
      <c r="E159" s="328"/>
      <c r="F159" s="335"/>
      <c r="G159" s="328"/>
      <c r="H159" s="328"/>
    </row>
    <row r="160" spans="2:8" ht="12">
      <c r="B160" s="328"/>
      <c r="C160" s="328"/>
      <c r="D160" s="328"/>
      <c r="E160" s="328"/>
      <c r="F160" s="335"/>
      <c r="G160" s="328"/>
      <c r="H160" s="328"/>
    </row>
    <row r="161" spans="2:8" ht="12">
      <c r="B161" s="328"/>
      <c r="C161" s="328"/>
      <c r="D161" s="328"/>
      <c r="E161" s="328"/>
      <c r="F161" s="335"/>
      <c r="G161" s="328"/>
      <c r="H161" s="328"/>
    </row>
    <row r="162" spans="2:8" ht="12">
      <c r="B162" s="328"/>
      <c r="C162" s="328"/>
      <c r="D162" s="328"/>
      <c r="E162" s="328"/>
      <c r="F162" s="335"/>
      <c r="G162" s="328"/>
      <c r="H162" s="328"/>
    </row>
    <row r="163" spans="2:8" ht="12">
      <c r="B163" s="328"/>
      <c r="C163" s="328"/>
      <c r="D163" s="328"/>
      <c r="E163" s="328"/>
      <c r="F163" s="335"/>
      <c r="G163" s="328"/>
      <c r="H163" s="328"/>
    </row>
    <row r="164" spans="2:8" ht="12">
      <c r="B164" s="328"/>
      <c r="C164" s="328"/>
      <c r="D164" s="328"/>
      <c r="E164" s="328"/>
      <c r="F164" s="335"/>
      <c r="G164" s="328"/>
      <c r="H164" s="328"/>
    </row>
    <row r="165" spans="2:8" ht="12">
      <c r="B165" s="328"/>
      <c r="C165" s="328"/>
      <c r="D165" s="328"/>
      <c r="E165" s="328"/>
      <c r="F165" s="335"/>
      <c r="G165" s="328"/>
      <c r="H165" s="328"/>
    </row>
    <row r="166" spans="2:8" ht="12">
      <c r="B166" s="328"/>
      <c r="C166" s="328"/>
      <c r="D166" s="328"/>
      <c r="E166" s="328"/>
      <c r="F166" s="335"/>
      <c r="G166" s="328"/>
      <c r="H166" s="328"/>
    </row>
    <row r="167" spans="2:8" ht="12">
      <c r="B167" s="328"/>
      <c r="C167" s="328"/>
      <c r="D167" s="328"/>
      <c r="E167" s="328"/>
      <c r="F167" s="335"/>
      <c r="G167" s="328"/>
      <c r="H167" s="328"/>
    </row>
    <row r="168" spans="2:8" ht="12">
      <c r="B168" s="328"/>
      <c r="C168" s="328"/>
      <c r="D168" s="328"/>
      <c r="E168" s="328"/>
      <c r="F168" s="335"/>
      <c r="G168" s="328"/>
      <c r="H168" s="328"/>
    </row>
    <row r="169" spans="2:8" ht="12">
      <c r="B169" s="328"/>
      <c r="C169" s="328"/>
      <c r="D169" s="328"/>
      <c r="E169" s="328"/>
      <c r="F169" s="335"/>
      <c r="G169" s="328"/>
      <c r="H169" s="328"/>
    </row>
    <row r="170" spans="2:8" ht="12">
      <c r="B170" s="328"/>
      <c r="C170" s="328"/>
      <c r="D170" s="328"/>
      <c r="E170" s="328"/>
      <c r="F170" s="335"/>
      <c r="G170" s="328"/>
      <c r="H170" s="328"/>
    </row>
  </sheetData>
  <sheetProtection algorithmName="SHA-512" hashValue="D2UAZ0W3tRcILF+9kqoRs6Yr6hF/x7HBVgqQc5sWyJlAVPn1xrayP+HxTAyyHxoVq3TM5PknaLWz2FtsdNjDeA==" saltValue="YMzdGq4hEXGHGQrs8PkCH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92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1489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08 - SO-08-Prodloužení STL plynovodu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1490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08 - SO-08-Prodloužení STL plynovodu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1491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1492</v>
      </c>
      <c r="G121" s="152" t="s">
        <v>610</v>
      </c>
      <c r="H121" s="153">
        <v>1</v>
      </c>
      <c r="I121" s="154">
        <f>'SO.08.1-Krycí list'!F29+'SO.08.2-Krycí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1493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2AVYQ1C3NzlUkb07cE+7IHtSlNqv78DgQo6U3lPEknBZMaki9dNGjd3tdwNh2ajGTLwXlAhSXb5ikcRWcPAtMA==" saltValue="+xt94NrOpEtD4TVWITFPO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1842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'SO.08.1-Položky'!H60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3"/>
  <sheetViews>
    <sheetView showGridLines="0" zoomScale="85" zoomScaleNormal="85" workbookViewId="0" topLeftCell="A116">
      <selection activeCell="I350" sqref="I350"/>
    </sheetView>
  </sheetViews>
  <sheetFormatPr defaultColWidth="9.28125" defaultRowHeight="12"/>
  <cols>
    <col min="1" max="1" width="8.28125" style="706" customWidth="1"/>
    <col min="2" max="2" width="1.7109375" style="706" customWidth="1"/>
    <col min="3" max="3" width="4.140625" style="706" customWidth="1"/>
    <col min="4" max="4" width="4.28125" style="706" customWidth="1"/>
    <col min="5" max="5" width="17.140625" style="706" customWidth="1"/>
    <col min="6" max="6" width="50.8515625" style="706" customWidth="1"/>
    <col min="7" max="7" width="7.00390625" style="706" customWidth="1"/>
    <col min="8" max="8" width="11.421875" style="706" customWidth="1"/>
    <col min="9" max="9" width="20.140625" style="86" customWidth="1"/>
    <col min="10" max="11" width="20.140625" style="706" customWidth="1"/>
    <col min="12" max="12" width="9.28125" style="706" customWidth="1"/>
    <col min="13" max="13" width="10.8515625" style="706" hidden="1" customWidth="1"/>
    <col min="14" max="14" width="9.28125" style="706" customWidth="1"/>
    <col min="15" max="20" width="14.140625" style="706" hidden="1" customWidth="1"/>
    <col min="21" max="21" width="16.28125" style="706" hidden="1" customWidth="1"/>
    <col min="22" max="22" width="12.28125" style="706" customWidth="1"/>
    <col min="23" max="23" width="16.28125" style="706" customWidth="1"/>
    <col min="24" max="24" width="12.28125" style="706" customWidth="1"/>
    <col min="25" max="25" width="15.00390625" style="706" customWidth="1"/>
    <col min="26" max="26" width="11.00390625" style="706" customWidth="1"/>
    <col min="27" max="27" width="15.00390625" style="706" customWidth="1"/>
    <col min="28" max="28" width="16.28125" style="706" customWidth="1"/>
    <col min="29" max="29" width="11.00390625" style="706" customWidth="1"/>
    <col min="30" max="30" width="15.00390625" style="706" customWidth="1"/>
    <col min="31" max="31" width="16.28125" style="706" customWidth="1"/>
    <col min="32" max="16384" width="9.28125" style="706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17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717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717" t="s">
        <v>3</v>
      </c>
    </row>
    <row r="5" spans="2:12" ht="6.95" customHeight="1">
      <c r="B5" s="18"/>
      <c r="L5" s="18"/>
    </row>
    <row r="6" spans="2:12" ht="12" customHeight="1">
      <c r="B6" s="18"/>
      <c r="D6" s="713" t="s">
        <v>16</v>
      </c>
      <c r="L6" s="18"/>
    </row>
    <row r="7" spans="2:12" ht="16.5" customHeight="1">
      <c r="B7" s="18"/>
      <c r="E7" s="924" t="s">
        <v>17</v>
      </c>
      <c r="F7" s="925"/>
      <c r="G7" s="925"/>
      <c r="H7" s="925"/>
      <c r="L7" s="18"/>
    </row>
    <row r="8" spans="1:31" s="719" customFormat="1" ht="12" customHeight="1">
      <c r="A8" s="712"/>
      <c r="B8" s="30"/>
      <c r="C8" s="712"/>
      <c r="D8" s="713" t="s">
        <v>109</v>
      </c>
      <c r="E8" s="712"/>
      <c r="F8" s="712"/>
      <c r="G8" s="712"/>
      <c r="H8" s="712"/>
      <c r="I8" s="89"/>
      <c r="J8" s="712"/>
      <c r="K8" s="712"/>
      <c r="L8" s="718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</row>
    <row r="9" spans="1:31" s="719" customFormat="1" ht="16.5" customHeight="1">
      <c r="A9" s="712"/>
      <c r="B9" s="30"/>
      <c r="C9" s="712"/>
      <c r="D9" s="712"/>
      <c r="E9" s="908" t="s">
        <v>110</v>
      </c>
      <c r="F9" s="923"/>
      <c r="G9" s="923"/>
      <c r="H9" s="923"/>
      <c r="I9" s="89"/>
      <c r="J9" s="712"/>
      <c r="K9" s="712"/>
      <c r="L9" s="718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</row>
    <row r="10" spans="1:31" s="719" customFormat="1" ht="12">
      <c r="A10" s="712"/>
      <c r="B10" s="30"/>
      <c r="C10" s="712"/>
      <c r="D10" s="712"/>
      <c r="E10" s="712"/>
      <c r="F10" s="712"/>
      <c r="G10" s="712"/>
      <c r="H10" s="712"/>
      <c r="I10" s="89"/>
      <c r="J10" s="712"/>
      <c r="K10" s="712"/>
      <c r="L10" s="718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</row>
    <row r="11" spans="1:31" s="719" customFormat="1" ht="12" customHeight="1">
      <c r="A11" s="712"/>
      <c r="B11" s="30"/>
      <c r="C11" s="712"/>
      <c r="D11" s="713" t="s">
        <v>18</v>
      </c>
      <c r="E11" s="712"/>
      <c r="F11" s="708" t="s">
        <v>1</v>
      </c>
      <c r="G11" s="712"/>
      <c r="H11" s="712"/>
      <c r="I11" s="90" t="s">
        <v>19</v>
      </c>
      <c r="J11" s="708" t="s">
        <v>1</v>
      </c>
      <c r="K11" s="712"/>
      <c r="L11" s="718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</row>
    <row r="12" spans="1:31" s="719" customFormat="1" ht="12" customHeight="1">
      <c r="A12" s="712"/>
      <c r="B12" s="30"/>
      <c r="C12" s="712"/>
      <c r="D12" s="713" t="s">
        <v>20</v>
      </c>
      <c r="E12" s="712"/>
      <c r="F12" s="708" t="s">
        <v>21</v>
      </c>
      <c r="G12" s="712"/>
      <c r="H12" s="712"/>
      <c r="I12" s="90" t="s">
        <v>22</v>
      </c>
      <c r="J12" s="707" t="s">
        <v>23</v>
      </c>
      <c r="K12" s="712"/>
      <c r="L12" s="718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</row>
    <row r="13" spans="1:31" s="719" customFormat="1" ht="10.9" customHeight="1">
      <c r="A13" s="712"/>
      <c r="B13" s="30"/>
      <c r="C13" s="712"/>
      <c r="D13" s="712"/>
      <c r="E13" s="712"/>
      <c r="F13" s="712"/>
      <c r="G13" s="712"/>
      <c r="H13" s="712"/>
      <c r="I13" s="89"/>
      <c r="J13" s="712"/>
      <c r="K13" s="712"/>
      <c r="L13" s="718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</row>
    <row r="14" spans="1:31" s="719" customFormat="1" ht="12" customHeight="1">
      <c r="A14" s="712"/>
      <c r="B14" s="30"/>
      <c r="C14" s="712"/>
      <c r="D14" s="713" t="s">
        <v>24</v>
      </c>
      <c r="E14" s="712"/>
      <c r="F14" s="712"/>
      <c r="G14" s="712"/>
      <c r="H14" s="712"/>
      <c r="I14" s="90" t="s">
        <v>25</v>
      </c>
      <c r="J14" s="708" t="s">
        <v>1</v>
      </c>
      <c r="K14" s="712"/>
      <c r="L14" s="718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</row>
    <row r="15" spans="1:31" s="719" customFormat="1" ht="18" customHeight="1">
      <c r="A15" s="712"/>
      <c r="B15" s="30"/>
      <c r="C15" s="712"/>
      <c r="D15" s="712"/>
      <c r="E15" s="708" t="s">
        <v>26</v>
      </c>
      <c r="F15" s="712"/>
      <c r="G15" s="712"/>
      <c r="H15" s="712"/>
      <c r="I15" s="90" t="s">
        <v>27</v>
      </c>
      <c r="J15" s="708" t="s">
        <v>1</v>
      </c>
      <c r="K15" s="712"/>
      <c r="L15" s="718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</row>
    <row r="16" spans="1:31" s="719" customFormat="1" ht="6.95" customHeight="1">
      <c r="A16" s="712"/>
      <c r="B16" s="30"/>
      <c r="C16" s="712"/>
      <c r="D16" s="712"/>
      <c r="E16" s="712"/>
      <c r="F16" s="712"/>
      <c r="G16" s="712"/>
      <c r="H16" s="712"/>
      <c r="I16" s="89"/>
      <c r="J16" s="712"/>
      <c r="K16" s="712"/>
      <c r="L16" s="718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</row>
    <row r="17" spans="1:31" s="719" customFormat="1" ht="12" customHeight="1">
      <c r="A17" s="712"/>
      <c r="B17" s="30"/>
      <c r="C17" s="712"/>
      <c r="D17" s="713" t="s">
        <v>28</v>
      </c>
      <c r="E17" s="712"/>
      <c r="F17" s="712"/>
      <c r="G17" s="712"/>
      <c r="H17" s="712"/>
      <c r="I17" s="90" t="s">
        <v>25</v>
      </c>
      <c r="J17" s="714" t="s">
        <v>29</v>
      </c>
      <c r="K17" s="712"/>
      <c r="L17" s="718"/>
      <c r="S17" s="712"/>
      <c r="T17" s="712"/>
      <c r="U17" s="712"/>
      <c r="V17" s="712"/>
      <c r="W17" s="712"/>
      <c r="X17" s="712"/>
      <c r="Y17" s="712"/>
      <c r="Z17" s="712"/>
      <c r="AA17" s="712"/>
      <c r="AB17" s="712"/>
      <c r="AC17" s="712"/>
      <c r="AD17" s="712"/>
      <c r="AE17" s="712"/>
    </row>
    <row r="18" spans="1:31" s="719" customFormat="1" ht="18" customHeight="1">
      <c r="A18" s="712"/>
      <c r="B18" s="30"/>
      <c r="C18" s="712"/>
      <c r="D18" s="712"/>
      <c r="E18" s="926" t="s">
        <v>29</v>
      </c>
      <c r="F18" s="911"/>
      <c r="G18" s="911"/>
      <c r="H18" s="911"/>
      <c r="I18" s="90" t="s">
        <v>27</v>
      </c>
      <c r="J18" s="714" t="s">
        <v>29</v>
      </c>
      <c r="K18" s="712"/>
      <c r="L18" s="718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</row>
    <row r="19" spans="1:31" s="719" customFormat="1" ht="6.95" customHeight="1">
      <c r="A19" s="712"/>
      <c r="B19" s="30"/>
      <c r="C19" s="712"/>
      <c r="D19" s="712"/>
      <c r="E19" s="712"/>
      <c r="F19" s="712"/>
      <c r="G19" s="712"/>
      <c r="H19" s="712"/>
      <c r="I19" s="89"/>
      <c r="J19" s="712"/>
      <c r="K19" s="712"/>
      <c r="L19" s="718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</row>
    <row r="20" spans="1:31" s="719" customFormat="1" ht="12" customHeight="1">
      <c r="A20" s="712"/>
      <c r="B20" s="30"/>
      <c r="C20" s="712"/>
      <c r="D20" s="713" t="s">
        <v>30</v>
      </c>
      <c r="E20" s="712"/>
      <c r="F20" s="712"/>
      <c r="G20" s="712"/>
      <c r="H20" s="712"/>
      <c r="I20" s="90" t="s">
        <v>25</v>
      </c>
      <c r="J20" s="708" t="s">
        <v>1</v>
      </c>
      <c r="K20" s="712"/>
      <c r="L20" s="718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</row>
    <row r="21" spans="1:31" s="719" customFormat="1" ht="18" customHeight="1">
      <c r="A21" s="712"/>
      <c r="B21" s="30"/>
      <c r="C21" s="712"/>
      <c r="D21" s="712"/>
      <c r="E21" s="708" t="s">
        <v>31</v>
      </c>
      <c r="F21" s="712"/>
      <c r="G21" s="712"/>
      <c r="H21" s="712"/>
      <c r="I21" s="90" t="s">
        <v>27</v>
      </c>
      <c r="J21" s="708" t="s">
        <v>1</v>
      </c>
      <c r="K21" s="712"/>
      <c r="L21" s="718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</row>
    <row r="22" spans="1:31" s="719" customFormat="1" ht="6.95" customHeight="1">
      <c r="A22" s="712"/>
      <c r="B22" s="30"/>
      <c r="C22" s="712"/>
      <c r="D22" s="712"/>
      <c r="E22" s="712"/>
      <c r="F22" s="712"/>
      <c r="G22" s="712"/>
      <c r="H22" s="712"/>
      <c r="I22" s="89"/>
      <c r="J22" s="712"/>
      <c r="K22" s="712"/>
      <c r="L22" s="718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</row>
    <row r="23" spans="1:31" s="719" customFormat="1" ht="12" customHeight="1">
      <c r="A23" s="712"/>
      <c r="B23" s="30"/>
      <c r="C23" s="712"/>
      <c r="D23" s="713" t="s">
        <v>33</v>
      </c>
      <c r="E23" s="712"/>
      <c r="F23" s="712"/>
      <c r="G23" s="712"/>
      <c r="H23" s="712"/>
      <c r="I23" s="90" t="s">
        <v>25</v>
      </c>
      <c r="J23" s="708" t="s">
        <v>1</v>
      </c>
      <c r="K23" s="712"/>
      <c r="L23" s="718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</row>
    <row r="24" spans="1:31" s="719" customFormat="1" ht="18" customHeight="1">
      <c r="A24" s="712"/>
      <c r="B24" s="30"/>
      <c r="C24" s="712"/>
      <c r="D24" s="712"/>
      <c r="E24" s="708" t="s">
        <v>34</v>
      </c>
      <c r="F24" s="712"/>
      <c r="G24" s="712"/>
      <c r="H24" s="712"/>
      <c r="I24" s="90" t="s">
        <v>27</v>
      </c>
      <c r="J24" s="708" t="s">
        <v>1</v>
      </c>
      <c r="K24" s="712"/>
      <c r="L24" s="718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</row>
    <row r="25" spans="1:31" s="719" customFormat="1" ht="6.95" customHeight="1">
      <c r="A25" s="712"/>
      <c r="B25" s="30"/>
      <c r="C25" s="712"/>
      <c r="D25" s="712"/>
      <c r="E25" s="712"/>
      <c r="F25" s="712"/>
      <c r="G25" s="712"/>
      <c r="H25" s="712"/>
      <c r="I25" s="89"/>
      <c r="J25" s="712"/>
      <c r="K25" s="712"/>
      <c r="L25" s="718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</row>
    <row r="26" spans="1:31" s="719" customFormat="1" ht="12" customHeight="1">
      <c r="A26" s="712"/>
      <c r="B26" s="30"/>
      <c r="C26" s="712"/>
      <c r="D26" s="713" t="s">
        <v>35</v>
      </c>
      <c r="E26" s="712"/>
      <c r="F26" s="712"/>
      <c r="G26" s="712"/>
      <c r="H26" s="712"/>
      <c r="I26" s="89"/>
      <c r="J26" s="712"/>
      <c r="K26" s="712"/>
      <c r="L26" s="718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</row>
    <row r="27" spans="1:31" s="721" customFormat="1" ht="16.5" customHeight="1">
      <c r="A27" s="716"/>
      <c r="B27" s="91"/>
      <c r="C27" s="716"/>
      <c r="D27" s="716"/>
      <c r="E27" s="915" t="s">
        <v>1</v>
      </c>
      <c r="F27" s="915"/>
      <c r="G27" s="915"/>
      <c r="H27" s="915"/>
      <c r="I27" s="92"/>
      <c r="J27" s="716"/>
      <c r="K27" s="716"/>
      <c r="L27" s="720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</row>
    <row r="28" spans="1:31" s="719" customFormat="1" ht="6.95" customHeight="1">
      <c r="A28" s="712"/>
      <c r="B28" s="30"/>
      <c r="C28" s="712"/>
      <c r="D28" s="712"/>
      <c r="E28" s="712"/>
      <c r="F28" s="712"/>
      <c r="G28" s="712"/>
      <c r="H28" s="712"/>
      <c r="I28" s="89"/>
      <c r="J28" s="712"/>
      <c r="K28" s="712"/>
      <c r="L28" s="718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</row>
    <row r="29" spans="1:31" s="719" customFormat="1" ht="6.95" customHeight="1">
      <c r="A29" s="712"/>
      <c r="B29" s="30"/>
      <c r="C29" s="712"/>
      <c r="D29" s="51"/>
      <c r="E29" s="51"/>
      <c r="F29" s="51"/>
      <c r="G29" s="51"/>
      <c r="H29" s="51"/>
      <c r="I29" s="93"/>
      <c r="J29" s="51"/>
      <c r="K29" s="51"/>
      <c r="L29" s="718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</row>
    <row r="30" spans="1:31" s="719" customFormat="1" ht="25.35" customHeight="1">
      <c r="A30" s="712"/>
      <c r="B30" s="30"/>
      <c r="C30" s="712"/>
      <c r="D30" s="94" t="s">
        <v>36</v>
      </c>
      <c r="E30" s="712"/>
      <c r="F30" s="712"/>
      <c r="G30" s="712"/>
      <c r="H30" s="712"/>
      <c r="I30" s="89"/>
      <c r="J30" s="705">
        <f>ROUND(J144,2)</f>
        <v>0</v>
      </c>
      <c r="K30" s="712"/>
      <c r="L30" s="718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</row>
    <row r="31" spans="1:31" s="719" customFormat="1" ht="6.95" customHeight="1">
      <c r="A31" s="712"/>
      <c r="B31" s="30"/>
      <c r="C31" s="712"/>
      <c r="D31" s="51"/>
      <c r="E31" s="51"/>
      <c r="F31" s="51"/>
      <c r="G31" s="51"/>
      <c r="H31" s="51"/>
      <c r="I31" s="93"/>
      <c r="J31" s="51"/>
      <c r="K31" s="51"/>
      <c r="L31" s="718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</row>
    <row r="32" spans="1:31" s="719" customFormat="1" ht="14.45" customHeight="1">
      <c r="A32" s="712"/>
      <c r="B32" s="30"/>
      <c r="C32" s="712"/>
      <c r="D32" s="712"/>
      <c r="E32" s="712"/>
      <c r="F32" s="710" t="s">
        <v>38</v>
      </c>
      <c r="G32" s="712"/>
      <c r="H32" s="712"/>
      <c r="I32" s="95" t="s">
        <v>37</v>
      </c>
      <c r="J32" s="710" t="s">
        <v>39</v>
      </c>
      <c r="K32" s="712"/>
      <c r="L32" s="718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</row>
    <row r="33" spans="1:31" s="719" customFormat="1" ht="14.45" customHeight="1">
      <c r="A33" s="712"/>
      <c r="B33" s="30"/>
      <c r="C33" s="712"/>
      <c r="D33" s="96" t="s">
        <v>40</v>
      </c>
      <c r="E33" s="713" t="s">
        <v>41</v>
      </c>
      <c r="F33" s="97">
        <f>ROUND((SUM(BE144:BE692)),2)</f>
        <v>0</v>
      </c>
      <c r="G33" s="712"/>
      <c r="H33" s="712"/>
      <c r="I33" s="98">
        <v>0.21</v>
      </c>
      <c r="J33" s="97">
        <f>ROUND(((SUM(BE144:BE692))*I33),2)</f>
        <v>0</v>
      </c>
      <c r="K33" s="712"/>
      <c r="L33" s="718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</row>
    <row r="34" spans="1:31" s="719" customFormat="1" ht="14.45" customHeight="1">
      <c r="A34" s="712"/>
      <c r="B34" s="30"/>
      <c r="C34" s="712"/>
      <c r="D34" s="712"/>
      <c r="E34" s="713" t="s">
        <v>42</v>
      </c>
      <c r="F34" s="97">
        <f>ROUND((SUM(BF144:BF692)),2)</f>
        <v>0</v>
      </c>
      <c r="G34" s="712"/>
      <c r="H34" s="712"/>
      <c r="I34" s="98">
        <v>0.15</v>
      </c>
      <c r="J34" s="97">
        <f>ROUND(((SUM(BF144:BF692))*I34),2)</f>
        <v>0</v>
      </c>
      <c r="K34" s="712"/>
      <c r="L34" s="718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712"/>
    </row>
    <row r="35" spans="1:31" s="719" customFormat="1" ht="14.45" customHeight="1" hidden="1">
      <c r="A35" s="712"/>
      <c r="B35" s="30"/>
      <c r="C35" s="712"/>
      <c r="D35" s="712"/>
      <c r="E35" s="713" t="s">
        <v>43</v>
      </c>
      <c r="F35" s="97">
        <f>ROUND((SUM(BG144:BG692)),2)</f>
        <v>0</v>
      </c>
      <c r="G35" s="712"/>
      <c r="H35" s="712"/>
      <c r="I35" s="98">
        <v>0.21</v>
      </c>
      <c r="J35" s="97">
        <f>0</f>
        <v>0</v>
      </c>
      <c r="K35" s="712"/>
      <c r="L35" s="718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</row>
    <row r="36" spans="1:31" s="719" customFormat="1" ht="14.45" customHeight="1" hidden="1">
      <c r="A36" s="712"/>
      <c r="B36" s="30"/>
      <c r="C36" s="712"/>
      <c r="D36" s="712"/>
      <c r="E36" s="713" t="s">
        <v>44</v>
      </c>
      <c r="F36" s="97">
        <f>ROUND((SUM(BH144:BH692)),2)</f>
        <v>0</v>
      </c>
      <c r="G36" s="712"/>
      <c r="H36" s="712"/>
      <c r="I36" s="98">
        <v>0.15</v>
      </c>
      <c r="J36" s="97">
        <f>0</f>
        <v>0</v>
      </c>
      <c r="K36" s="712"/>
      <c r="L36" s="718"/>
      <c r="S36" s="712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</row>
    <row r="37" spans="1:31" s="719" customFormat="1" ht="14.45" customHeight="1" hidden="1">
      <c r="A37" s="712"/>
      <c r="B37" s="30"/>
      <c r="C37" s="712"/>
      <c r="D37" s="712"/>
      <c r="E37" s="713" t="s">
        <v>45</v>
      </c>
      <c r="F37" s="97">
        <f>ROUND((SUM(BI144:BI692)),2)</f>
        <v>0</v>
      </c>
      <c r="G37" s="712"/>
      <c r="H37" s="712"/>
      <c r="I37" s="98">
        <v>0</v>
      </c>
      <c r="J37" s="97">
        <f>0</f>
        <v>0</v>
      </c>
      <c r="K37" s="712"/>
      <c r="L37" s="718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</row>
    <row r="38" spans="1:31" s="719" customFormat="1" ht="6.95" customHeight="1">
      <c r="A38" s="712"/>
      <c r="B38" s="30"/>
      <c r="C38" s="712"/>
      <c r="D38" s="712"/>
      <c r="E38" s="712"/>
      <c r="F38" s="712"/>
      <c r="G38" s="712"/>
      <c r="H38" s="712"/>
      <c r="I38" s="89"/>
      <c r="J38" s="712"/>
      <c r="K38" s="712"/>
      <c r="L38" s="718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</row>
    <row r="39" spans="1:31" s="719" customFormat="1" ht="25.35" customHeight="1">
      <c r="A39" s="712"/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718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</row>
    <row r="40" spans="1:31" s="719" customFormat="1" ht="14.45" customHeight="1">
      <c r="A40" s="712"/>
      <c r="B40" s="30"/>
      <c r="C40" s="712"/>
      <c r="D40" s="712"/>
      <c r="E40" s="712"/>
      <c r="F40" s="712"/>
      <c r="G40" s="712"/>
      <c r="H40" s="712"/>
      <c r="I40" s="89"/>
      <c r="J40" s="712"/>
      <c r="K40" s="712"/>
      <c r="L40" s="718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719" customFormat="1" ht="14.45" customHeight="1">
      <c r="B50" s="718"/>
      <c r="D50" s="39" t="s">
        <v>49</v>
      </c>
      <c r="E50" s="722"/>
      <c r="F50" s="722"/>
      <c r="G50" s="39" t="s">
        <v>50</v>
      </c>
      <c r="H50" s="722"/>
      <c r="I50" s="723"/>
      <c r="J50" s="722"/>
      <c r="K50" s="722"/>
      <c r="L50" s="7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719" customFormat="1" ht="12.75">
      <c r="A61" s="712"/>
      <c r="B61" s="30"/>
      <c r="C61" s="712"/>
      <c r="D61" s="41" t="s">
        <v>51</v>
      </c>
      <c r="E61" s="711"/>
      <c r="F61" s="107" t="s">
        <v>52</v>
      </c>
      <c r="G61" s="41" t="s">
        <v>51</v>
      </c>
      <c r="H61" s="711"/>
      <c r="I61" s="108"/>
      <c r="J61" s="109" t="s">
        <v>52</v>
      </c>
      <c r="K61" s="711"/>
      <c r="L61" s="718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719" customFormat="1" ht="12.75">
      <c r="A65" s="712"/>
      <c r="B65" s="30"/>
      <c r="C65" s="712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718"/>
      <c r="S65" s="712"/>
      <c r="T65" s="712"/>
      <c r="U65" s="712"/>
      <c r="V65" s="712"/>
      <c r="W65" s="712"/>
      <c r="X65" s="712"/>
      <c r="Y65" s="712"/>
      <c r="Z65" s="712"/>
      <c r="AA65" s="712"/>
      <c r="AB65" s="712"/>
      <c r="AC65" s="712"/>
      <c r="AD65" s="712"/>
      <c r="AE65" s="71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719" customFormat="1" ht="12.75">
      <c r="A76" s="712"/>
      <c r="B76" s="30"/>
      <c r="C76" s="712"/>
      <c r="D76" s="41" t="s">
        <v>51</v>
      </c>
      <c r="E76" s="711"/>
      <c r="F76" s="107" t="s">
        <v>52</v>
      </c>
      <c r="G76" s="41" t="s">
        <v>51</v>
      </c>
      <c r="H76" s="711"/>
      <c r="I76" s="108"/>
      <c r="J76" s="109" t="s">
        <v>52</v>
      </c>
      <c r="K76" s="711"/>
      <c r="L76" s="718"/>
      <c r="S76" s="712"/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</row>
    <row r="77" spans="1:31" s="719" customFormat="1" ht="14.45" customHeight="1">
      <c r="A77" s="712"/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718"/>
      <c r="S77" s="712"/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</row>
    <row r="81" spans="1:31" s="719" customFormat="1" ht="6.95" customHeight="1">
      <c r="A81" s="712"/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718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</row>
    <row r="82" spans="1:31" s="719" customFormat="1" ht="24.95" customHeight="1">
      <c r="A82" s="712"/>
      <c r="B82" s="30"/>
      <c r="C82" s="19" t="s">
        <v>111</v>
      </c>
      <c r="D82" s="712"/>
      <c r="E82" s="712"/>
      <c r="F82" s="712"/>
      <c r="G82" s="712"/>
      <c r="H82" s="712"/>
      <c r="I82" s="89"/>
      <c r="J82" s="712"/>
      <c r="K82" s="712"/>
      <c r="L82" s="718"/>
      <c r="S82" s="712"/>
      <c r="T82" s="712"/>
      <c r="U82" s="712"/>
      <c r="V82" s="712"/>
      <c r="W82" s="712"/>
      <c r="X82" s="712"/>
      <c r="Y82" s="712"/>
      <c r="Z82" s="712"/>
      <c r="AA82" s="712"/>
      <c r="AB82" s="712"/>
      <c r="AC82" s="712"/>
      <c r="AD82" s="712"/>
      <c r="AE82" s="712"/>
    </row>
    <row r="83" spans="1:31" s="719" customFormat="1" ht="6.95" customHeight="1">
      <c r="A83" s="712"/>
      <c r="B83" s="30"/>
      <c r="C83" s="712"/>
      <c r="D83" s="712"/>
      <c r="E83" s="712"/>
      <c r="F83" s="712"/>
      <c r="G83" s="712"/>
      <c r="H83" s="712"/>
      <c r="I83" s="89"/>
      <c r="J83" s="712"/>
      <c r="K83" s="712"/>
      <c r="L83" s="718"/>
      <c r="S83" s="712"/>
      <c r="T83" s="712"/>
      <c r="U83" s="712"/>
      <c r="V83" s="712"/>
      <c r="W83" s="712"/>
      <c r="X83" s="712"/>
      <c r="Y83" s="712"/>
      <c r="Z83" s="712"/>
      <c r="AA83" s="712"/>
      <c r="AB83" s="712"/>
      <c r="AC83" s="712"/>
      <c r="AD83" s="712"/>
      <c r="AE83" s="712"/>
    </row>
    <row r="84" spans="1:31" s="719" customFormat="1" ht="12" customHeight="1">
      <c r="A84" s="712"/>
      <c r="B84" s="30"/>
      <c r="C84" s="713" t="s">
        <v>16</v>
      </c>
      <c r="D84" s="712"/>
      <c r="E84" s="712"/>
      <c r="F84" s="712"/>
      <c r="G84" s="712"/>
      <c r="H84" s="712"/>
      <c r="I84" s="89"/>
      <c r="J84" s="712"/>
      <c r="K84" s="712"/>
      <c r="L84" s="718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</row>
    <row r="85" spans="1:31" s="719" customFormat="1" ht="16.5" customHeight="1">
      <c r="A85" s="712"/>
      <c r="B85" s="30"/>
      <c r="C85" s="712"/>
      <c r="D85" s="712"/>
      <c r="E85" s="924" t="str">
        <f>E7</f>
        <v>Stavební úpravy v areálu Borek</v>
      </c>
      <c r="F85" s="925"/>
      <c r="G85" s="925"/>
      <c r="H85" s="925"/>
      <c r="I85" s="89"/>
      <c r="J85" s="712"/>
      <c r="K85" s="712"/>
      <c r="L85" s="718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</row>
    <row r="86" spans="1:31" s="719" customFormat="1" ht="12" customHeight="1">
      <c r="A86" s="712"/>
      <c r="B86" s="30"/>
      <c r="C86" s="713" t="s">
        <v>109</v>
      </c>
      <c r="D86" s="712"/>
      <c r="E86" s="712"/>
      <c r="F86" s="712"/>
      <c r="G86" s="712"/>
      <c r="H86" s="712"/>
      <c r="I86" s="89"/>
      <c r="J86" s="712"/>
      <c r="K86" s="712"/>
      <c r="L86" s="718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</row>
    <row r="87" spans="1:31" s="719" customFormat="1" ht="16.5" customHeight="1">
      <c r="A87" s="712"/>
      <c r="B87" s="30"/>
      <c r="C87" s="712"/>
      <c r="D87" s="712"/>
      <c r="E87" s="908" t="str">
        <f>E9</f>
        <v>KLADRUBY 01 - SO-01-Vlastní objekt</v>
      </c>
      <c r="F87" s="923"/>
      <c r="G87" s="923"/>
      <c r="H87" s="923"/>
      <c r="I87" s="89"/>
      <c r="J87" s="712"/>
      <c r="K87" s="712"/>
      <c r="L87" s="718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</row>
    <row r="88" spans="1:31" s="719" customFormat="1" ht="6.95" customHeight="1">
      <c r="A88" s="712"/>
      <c r="B88" s="30"/>
      <c r="C88" s="712"/>
      <c r="D88" s="712"/>
      <c r="E88" s="712"/>
      <c r="F88" s="712"/>
      <c r="G88" s="712"/>
      <c r="H88" s="712"/>
      <c r="I88" s="89"/>
      <c r="J88" s="712"/>
      <c r="K88" s="712"/>
      <c r="L88" s="718"/>
      <c r="S88" s="712"/>
      <c r="T88" s="712"/>
      <c r="U88" s="712"/>
      <c r="V88" s="712"/>
      <c r="W88" s="712"/>
      <c r="X88" s="712"/>
      <c r="Y88" s="712"/>
      <c r="Z88" s="712"/>
      <c r="AA88" s="712"/>
      <c r="AB88" s="712"/>
      <c r="AC88" s="712"/>
      <c r="AD88" s="712"/>
      <c r="AE88" s="712"/>
    </row>
    <row r="89" spans="1:31" s="719" customFormat="1" ht="12" customHeight="1">
      <c r="A89" s="712"/>
      <c r="B89" s="30"/>
      <c r="C89" s="713" t="s">
        <v>20</v>
      </c>
      <c r="D89" s="712"/>
      <c r="E89" s="712"/>
      <c r="F89" s="708" t="str">
        <f>F12</f>
        <v>Kladruby nad Labem</v>
      </c>
      <c r="G89" s="712"/>
      <c r="H89" s="712"/>
      <c r="I89" s="90" t="s">
        <v>22</v>
      </c>
      <c r="J89" s="707" t="str">
        <f>IF(J12="","",J12)</f>
        <v>15. 5. 2019</v>
      </c>
      <c r="K89" s="712"/>
      <c r="L89" s="718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</row>
    <row r="90" spans="1:31" s="719" customFormat="1" ht="6.95" customHeight="1">
      <c r="A90" s="712"/>
      <c r="B90" s="30"/>
      <c r="C90" s="712"/>
      <c r="D90" s="712"/>
      <c r="E90" s="712"/>
      <c r="F90" s="712"/>
      <c r="G90" s="712"/>
      <c r="H90" s="712"/>
      <c r="I90" s="89"/>
      <c r="J90" s="712"/>
      <c r="K90" s="712"/>
      <c r="L90" s="718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</row>
    <row r="91" spans="1:31" s="719" customFormat="1" ht="27.95" customHeight="1">
      <c r="A91" s="712"/>
      <c r="B91" s="30"/>
      <c r="C91" s="713" t="s">
        <v>24</v>
      </c>
      <c r="D91" s="712"/>
      <c r="E91" s="712"/>
      <c r="F91" s="708" t="str">
        <f>E15</f>
        <v>Národní hřebčín Kladruby nad Labem s.p.o</v>
      </c>
      <c r="G91" s="712"/>
      <c r="H91" s="712"/>
      <c r="I91" s="90" t="s">
        <v>30</v>
      </c>
      <c r="J91" s="709" t="str">
        <f>E21</f>
        <v>Pridos Hradec Králové</v>
      </c>
      <c r="K91" s="712"/>
      <c r="L91" s="718"/>
      <c r="S91" s="712"/>
      <c r="T91" s="712"/>
      <c r="U91" s="712"/>
      <c r="V91" s="712"/>
      <c r="W91" s="712"/>
      <c r="X91" s="712"/>
      <c r="Y91" s="712"/>
      <c r="Z91" s="712"/>
      <c r="AA91" s="712"/>
      <c r="AB91" s="712"/>
      <c r="AC91" s="712"/>
      <c r="AD91" s="712"/>
      <c r="AE91" s="712"/>
    </row>
    <row r="92" spans="1:31" s="719" customFormat="1" ht="15.2" customHeight="1">
      <c r="A92" s="712"/>
      <c r="B92" s="30"/>
      <c r="C92" s="713" t="s">
        <v>28</v>
      </c>
      <c r="D92" s="712"/>
      <c r="E92" s="712"/>
      <c r="F92" s="708" t="str">
        <f>IF(E18="","",E18)</f>
        <v>Vyplň údaj</v>
      </c>
      <c r="G92" s="712"/>
      <c r="H92" s="712"/>
      <c r="I92" s="90" t="s">
        <v>33</v>
      </c>
      <c r="J92" s="709" t="str">
        <f>E24</f>
        <v>Ing.Pavel Michálek</v>
      </c>
      <c r="K92" s="712"/>
      <c r="L92" s="718"/>
      <c r="S92" s="712"/>
      <c r="T92" s="712"/>
      <c r="U92" s="712"/>
      <c r="V92" s="712"/>
      <c r="W92" s="712"/>
      <c r="X92" s="712"/>
      <c r="Y92" s="712"/>
      <c r="Z92" s="712"/>
      <c r="AA92" s="712"/>
      <c r="AB92" s="712"/>
      <c r="AC92" s="712"/>
      <c r="AD92" s="712"/>
      <c r="AE92" s="712"/>
    </row>
    <row r="93" spans="1:31" s="719" customFormat="1" ht="10.35" customHeight="1">
      <c r="A93" s="712"/>
      <c r="B93" s="30"/>
      <c r="C93" s="712"/>
      <c r="D93" s="712"/>
      <c r="E93" s="712"/>
      <c r="F93" s="712"/>
      <c r="G93" s="712"/>
      <c r="H93" s="712"/>
      <c r="I93" s="89"/>
      <c r="J93" s="712"/>
      <c r="K93" s="712"/>
      <c r="L93" s="718"/>
      <c r="S93" s="712"/>
      <c r="T93" s="712"/>
      <c r="U93" s="712"/>
      <c r="V93" s="712"/>
      <c r="W93" s="712"/>
      <c r="X93" s="712"/>
      <c r="Y93" s="712"/>
      <c r="Z93" s="712"/>
      <c r="AA93" s="712"/>
      <c r="AB93" s="712"/>
      <c r="AC93" s="712"/>
      <c r="AD93" s="712"/>
      <c r="AE93" s="712"/>
    </row>
    <row r="94" spans="1:31" s="719" customFormat="1" ht="29.25" customHeight="1">
      <c r="A94" s="712"/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718"/>
      <c r="S94" s="712"/>
      <c r="T94" s="712"/>
      <c r="U94" s="712"/>
      <c r="V94" s="712"/>
      <c r="W94" s="712"/>
      <c r="X94" s="712"/>
      <c r="Y94" s="712"/>
      <c r="Z94" s="712"/>
      <c r="AA94" s="712"/>
      <c r="AB94" s="712"/>
      <c r="AC94" s="712"/>
      <c r="AD94" s="712"/>
      <c r="AE94" s="712"/>
    </row>
    <row r="95" spans="1:31" s="719" customFormat="1" ht="10.35" customHeight="1">
      <c r="A95" s="712"/>
      <c r="B95" s="30"/>
      <c r="C95" s="712"/>
      <c r="D95" s="712"/>
      <c r="E95" s="712"/>
      <c r="F95" s="712"/>
      <c r="G95" s="712"/>
      <c r="H95" s="712"/>
      <c r="I95" s="89"/>
      <c r="J95" s="712"/>
      <c r="K95" s="712"/>
      <c r="L95" s="718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</row>
    <row r="96" spans="1:47" s="719" customFormat="1" ht="22.9" customHeight="1">
      <c r="A96" s="712"/>
      <c r="B96" s="30"/>
      <c r="C96" s="115" t="s">
        <v>114</v>
      </c>
      <c r="D96" s="712"/>
      <c r="E96" s="712"/>
      <c r="F96" s="712"/>
      <c r="G96" s="712"/>
      <c r="H96" s="712"/>
      <c r="I96" s="89"/>
      <c r="J96" s="705">
        <f>J144</f>
        <v>0</v>
      </c>
      <c r="K96" s="712"/>
      <c r="L96" s="718"/>
      <c r="S96" s="712"/>
      <c r="T96" s="712"/>
      <c r="U96" s="712"/>
      <c r="V96" s="712"/>
      <c r="W96" s="712"/>
      <c r="X96" s="712"/>
      <c r="Y96" s="712"/>
      <c r="Z96" s="712"/>
      <c r="AA96" s="712"/>
      <c r="AB96" s="712"/>
      <c r="AC96" s="712"/>
      <c r="AD96" s="712"/>
      <c r="AE96" s="712"/>
      <c r="AU96" s="717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J145</f>
        <v>0</v>
      </c>
      <c r="L97" s="116"/>
    </row>
    <row r="98" spans="2:12" s="715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J146</f>
        <v>0</v>
      </c>
      <c r="L98" s="121"/>
    </row>
    <row r="99" spans="2:12" s="715" customFormat="1" ht="19.9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J166</f>
        <v>0</v>
      </c>
      <c r="L99" s="121"/>
    </row>
    <row r="100" spans="2:12" s="715" customFormat="1" ht="19.9" customHeight="1">
      <c r="B100" s="121"/>
      <c r="D100" s="122" t="s">
        <v>119</v>
      </c>
      <c r="E100" s="123"/>
      <c r="F100" s="123"/>
      <c r="G100" s="123"/>
      <c r="H100" s="123"/>
      <c r="I100" s="124"/>
      <c r="J100" s="125">
        <f>J171</f>
        <v>0</v>
      </c>
      <c r="L100" s="121"/>
    </row>
    <row r="101" spans="2:12" s="715" customFormat="1" ht="19.9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J193</f>
        <v>0</v>
      </c>
      <c r="L101" s="121"/>
    </row>
    <row r="102" spans="2:12" s="715" customFormat="1" ht="19.9" customHeight="1">
      <c r="B102" s="121"/>
      <c r="D102" s="122" t="s">
        <v>121</v>
      </c>
      <c r="E102" s="123"/>
      <c r="F102" s="123"/>
      <c r="G102" s="123"/>
      <c r="H102" s="123"/>
      <c r="I102" s="124"/>
      <c r="J102" s="125">
        <f>J245</f>
        <v>0</v>
      </c>
      <c r="L102" s="121"/>
    </row>
    <row r="103" spans="2:12" s="715" customFormat="1" ht="19.9" customHeight="1">
      <c r="B103" s="121"/>
      <c r="D103" s="122" t="s">
        <v>122</v>
      </c>
      <c r="E103" s="123"/>
      <c r="F103" s="123"/>
      <c r="G103" s="123"/>
      <c r="H103" s="123"/>
      <c r="I103" s="124"/>
      <c r="J103" s="125">
        <f>J262</f>
        <v>0</v>
      </c>
      <c r="L103" s="121"/>
    </row>
    <row r="104" spans="2:12" s="715" customFormat="1" ht="19.9" customHeight="1">
      <c r="B104" s="121"/>
      <c r="D104" s="122" t="s">
        <v>123</v>
      </c>
      <c r="E104" s="123"/>
      <c r="F104" s="123"/>
      <c r="G104" s="123"/>
      <c r="H104" s="123"/>
      <c r="I104" s="124"/>
      <c r="J104" s="125">
        <f>J309</f>
        <v>0</v>
      </c>
      <c r="L104" s="121"/>
    </row>
    <row r="105" spans="2:12" s="715" customFormat="1" ht="19.9" customHeight="1">
      <c r="B105" s="121"/>
      <c r="D105" s="122" t="s">
        <v>124</v>
      </c>
      <c r="E105" s="123"/>
      <c r="F105" s="123"/>
      <c r="G105" s="123"/>
      <c r="H105" s="123"/>
      <c r="I105" s="124"/>
      <c r="J105" s="125">
        <f>J317</f>
        <v>0</v>
      </c>
      <c r="L105" s="121"/>
    </row>
    <row r="106" spans="2:12" s="8" customFormat="1" ht="24.95" customHeight="1">
      <c r="B106" s="116"/>
      <c r="D106" s="117" t="s">
        <v>125</v>
      </c>
      <c r="E106" s="118"/>
      <c r="F106" s="118"/>
      <c r="G106" s="118"/>
      <c r="H106" s="118"/>
      <c r="I106" s="119"/>
      <c r="J106" s="120">
        <f>J319</f>
        <v>0</v>
      </c>
      <c r="L106" s="116"/>
    </row>
    <row r="107" spans="2:12" s="715" customFormat="1" ht="19.9" customHeight="1">
      <c r="B107" s="121"/>
      <c r="D107" s="122" t="s">
        <v>3109</v>
      </c>
      <c r="E107" s="123"/>
      <c r="F107" s="123"/>
      <c r="G107" s="123"/>
      <c r="H107" s="123"/>
      <c r="I107" s="124"/>
      <c r="J107" s="125">
        <f>J320</f>
        <v>0</v>
      </c>
      <c r="L107" s="121"/>
    </row>
    <row r="108" spans="2:12" s="715" customFormat="1" ht="19.9" customHeight="1">
      <c r="B108" s="121"/>
      <c r="D108" s="122" t="s">
        <v>126</v>
      </c>
      <c r="E108" s="123"/>
      <c r="F108" s="123"/>
      <c r="G108" s="123"/>
      <c r="H108" s="123"/>
      <c r="I108" s="124"/>
      <c r="J108" s="125">
        <f>J324</f>
        <v>0</v>
      </c>
      <c r="L108" s="121"/>
    </row>
    <row r="109" spans="2:12" s="715" customFormat="1" ht="19.9" customHeight="1">
      <c r="B109" s="121"/>
      <c r="D109" s="122" t="s">
        <v>127</v>
      </c>
      <c r="E109" s="123"/>
      <c r="F109" s="123"/>
      <c r="G109" s="123"/>
      <c r="H109" s="123"/>
      <c r="I109" s="124"/>
      <c r="J109" s="125">
        <f>J344</f>
        <v>0</v>
      </c>
      <c r="L109" s="121"/>
    </row>
    <row r="110" spans="2:12" s="715" customFormat="1" ht="19.9" customHeight="1">
      <c r="B110" s="121"/>
      <c r="D110" s="122" t="s">
        <v>128</v>
      </c>
      <c r="E110" s="123"/>
      <c r="F110" s="123"/>
      <c r="G110" s="123"/>
      <c r="H110" s="123"/>
      <c r="I110" s="124"/>
      <c r="J110" s="125">
        <f>J347</f>
        <v>0</v>
      </c>
      <c r="L110" s="121"/>
    </row>
    <row r="111" spans="2:12" s="715" customFormat="1" ht="19.9" customHeight="1">
      <c r="B111" s="121"/>
      <c r="D111" s="122" t="s">
        <v>129</v>
      </c>
      <c r="E111" s="123"/>
      <c r="F111" s="123"/>
      <c r="G111" s="123"/>
      <c r="H111" s="123"/>
      <c r="I111" s="124"/>
      <c r="J111" s="125">
        <f>J349</f>
        <v>0</v>
      </c>
      <c r="L111" s="121"/>
    </row>
    <row r="112" spans="2:12" s="715" customFormat="1" ht="19.9" customHeight="1">
      <c r="B112" s="121"/>
      <c r="D112" s="122" t="s">
        <v>130</v>
      </c>
      <c r="E112" s="123"/>
      <c r="F112" s="123"/>
      <c r="G112" s="123"/>
      <c r="H112" s="123"/>
      <c r="I112" s="124"/>
      <c r="J112" s="125">
        <f>J351</f>
        <v>0</v>
      </c>
      <c r="L112" s="121"/>
    </row>
    <row r="113" spans="2:12" s="715" customFormat="1" ht="19.9" customHeight="1">
      <c r="B113" s="121"/>
      <c r="D113" s="122" t="s">
        <v>131</v>
      </c>
      <c r="E113" s="123"/>
      <c r="F113" s="123"/>
      <c r="G113" s="123"/>
      <c r="H113" s="123"/>
      <c r="I113" s="124"/>
      <c r="J113" s="125">
        <f>J354</f>
        <v>0</v>
      </c>
      <c r="L113" s="121"/>
    </row>
    <row r="114" spans="2:12" s="715" customFormat="1" ht="19.9" customHeight="1">
      <c r="B114" s="121"/>
      <c r="D114" s="122" t="s">
        <v>132</v>
      </c>
      <c r="E114" s="123"/>
      <c r="F114" s="123"/>
      <c r="G114" s="123"/>
      <c r="H114" s="123"/>
      <c r="I114" s="124"/>
      <c r="J114" s="125">
        <f>J414</f>
        <v>0</v>
      </c>
      <c r="L114" s="121"/>
    </row>
    <row r="115" spans="2:12" s="715" customFormat="1" ht="19.9" customHeight="1">
      <c r="B115" s="121"/>
      <c r="D115" s="122" t="s">
        <v>133</v>
      </c>
      <c r="E115" s="123"/>
      <c r="F115" s="123"/>
      <c r="G115" s="123"/>
      <c r="H115" s="123"/>
      <c r="I115" s="124"/>
      <c r="J115" s="125">
        <f>J469</f>
        <v>0</v>
      </c>
      <c r="L115" s="121"/>
    </row>
    <row r="116" spans="2:12" s="715" customFormat="1" ht="19.9" customHeight="1">
      <c r="B116" s="121"/>
      <c r="D116" s="122" t="s">
        <v>134</v>
      </c>
      <c r="E116" s="123"/>
      <c r="F116" s="123"/>
      <c r="G116" s="123"/>
      <c r="H116" s="123"/>
      <c r="I116" s="124"/>
      <c r="J116" s="125">
        <f>J508</f>
        <v>0</v>
      </c>
      <c r="L116" s="121"/>
    </row>
    <row r="117" spans="2:12" s="715" customFormat="1" ht="19.9" customHeight="1">
      <c r="B117" s="121"/>
      <c r="D117" s="122" t="s">
        <v>135</v>
      </c>
      <c r="E117" s="123"/>
      <c r="F117" s="123"/>
      <c r="G117" s="123"/>
      <c r="H117" s="123"/>
      <c r="I117" s="124"/>
      <c r="J117" s="125">
        <f>J534</f>
        <v>0</v>
      </c>
      <c r="L117" s="121"/>
    </row>
    <row r="118" spans="2:12" s="715" customFormat="1" ht="19.9" customHeight="1">
      <c r="B118" s="121"/>
      <c r="D118" s="122" t="s">
        <v>136</v>
      </c>
      <c r="E118" s="123"/>
      <c r="F118" s="123"/>
      <c r="G118" s="123"/>
      <c r="H118" s="123"/>
      <c r="I118" s="124"/>
      <c r="J118" s="125">
        <f>J578</f>
        <v>0</v>
      </c>
      <c r="L118" s="121"/>
    </row>
    <row r="119" spans="2:12" s="715" customFormat="1" ht="19.9" customHeight="1">
      <c r="B119" s="121"/>
      <c r="D119" s="122" t="s">
        <v>137</v>
      </c>
      <c r="E119" s="123"/>
      <c r="F119" s="123"/>
      <c r="G119" s="123"/>
      <c r="H119" s="123"/>
      <c r="I119" s="124"/>
      <c r="J119" s="125">
        <f>J601</f>
        <v>0</v>
      </c>
      <c r="L119" s="121"/>
    </row>
    <row r="120" spans="2:12" s="715" customFormat="1" ht="19.9" customHeight="1">
      <c r="B120" s="121"/>
      <c r="D120" s="122" t="s">
        <v>138</v>
      </c>
      <c r="E120" s="123"/>
      <c r="F120" s="123"/>
      <c r="G120" s="123"/>
      <c r="H120" s="123"/>
      <c r="I120" s="124"/>
      <c r="J120" s="125">
        <f>J616</f>
        <v>0</v>
      </c>
      <c r="L120" s="121"/>
    </row>
    <row r="121" spans="2:12" s="715" customFormat="1" ht="19.9" customHeight="1">
      <c r="B121" s="121"/>
      <c r="D121" s="122" t="s">
        <v>139</v>
      </c>
      <c r="E121" s="123"/>
      <c r="F121" s="123"/>
      <c r="G121" s="123"/>
      <c r="H121" s="123"/>
      <c r="I121" s="124"/>
      <c r="J121" s="125">
        <f>J629</f>
        <v>0</v>
      </c>
      <c r="L121" s="121"/>
    </row>
    <row r="122" spans="2:12" s="715" customFormat="1" ht="19.9" customHeight="1">
      <c r="B122" s="121"/>
      <c r="D122" s="122" t="s">
        <v>140</v>
      </c>
      <c r="E122" s="123"/>
      <c r="F122" s="123"/>
      <c r="G122" s="123"/>
      <c r="H122" s="123"/>
      <c r="I122" s="124"/>
      <c r="J122" s="125">
        <f>J638</f>
        <v>0</v>
      </c>
      <c r="L122" s="121"/>
    </row>
    <row r="123" spans="2:12" s="715" customFormat="1" ht="19.9" customHeight="1">
      <c r="B123" s="121"/>
      <c r="D123" s="122" t="s">
        <v>141</v>
      </c>
      <c r="E123" s="123"/>
      <c r="F123" s="123"/>
      <c r="G123" s="123"/>
      <c r="H123" s="123"/>
      <c r="I123" s="124"/>
      <c r="J123" s="125">
        <f>J644</f>
        <v>0</v>
      </c>
      <c r="L123" s="121"/>
    </row>
    <row r="124" spans="2:12" s="8" customFormat="1" ht="24.95" customHeight="1">
      <c r="B124" s="116"/>
      <c r="D124" s="117" t="s">
        <v>142</v>
      </c>
      <c r="E124" s="118"/>
      <c r="F124" s="118"/>
      <c r="G124" s="118"/>
      <c r="H124" s="118"/>
      <c r="I124" s="119"/>
      <c r="J124" s="120">
        <f>J691</f>
        <v>0</v>
      </c>
      <c r="L124" s="116"/>
    </row>
    <row r="125" spans="1:31" s="719" customFormat="1" ht="21.75" customHeight="1">
      <c r="A125" s="712"/>
      <c r="B125" s="30"/>
      <c r="C125" s="712"/>
      <c r="D125" s="712"/>
      <c r="E125" s="712"/>
      <c r="F125" s="712"/>
      <c r="G125" s="712"/>
      <c r="H125" s="712"/>
      <c r="I125" s="89"/>
      <c r="J125" s="712"/>
      <c r="K125" s="712"/>
      <c r="L125" s="718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</row>
    <row r="126" spans="1:31" s="719" customFormat="1" ht="6.95" customHeight="1">
      <c r="A126" s="712"/>
      <c r="B126" s="42"/>
      <c r="C126" s="43"/>
      <c r="D126" s="43"/>
      <c r="E126" s="43"/>
      <c r="F126" s="43"/>
      <c r="G126" s="43"/>
      <c r="H126" s="43"/>
      <c r="I126" s="110"/>
      <c r="J126" s="43"/>
      <c r="K126" s="43"/>
      <c r="L126" s="718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</row>
    <row r="130" spans="1:31" s="719" customFormat="1" ht="6.95" customHeight="1">
      <c r="A130" s="712"/>
      <c r="B130" s="44"/>
      <c r="C130" s="45"/>
      <c r="D130" s="45"/>
      <c r="E130" s="45"/>
      <c r="F130" s="45"/>
      <c r="G130" s="45"/>
      <c r="H130" s="45"/>
      <c r="I130" s="111"/>
      <c r="J130" s="45"/>
      <c r="K130" s="45"/>
      <c r="L130" s="718"/>
      <c r="S130" s="712"/>
      <c r="T130" s="712"/>
      <c r="U130" s="712"/>
      <c r="V130" s="712"/>
      <c r="W130" s="712"/>
      <c r="X130" s="712"/>
      <c r="Y130" s="712"/>
      <c r="Z130" s="712"/>
      <c r="AA130" s="712"/>
      <c r="AB130" s="712"/>
      <c r="AC130" s="712"/>
      <c r="AD130" s="712"/>
      <c r="AE130" s="712"/>
    </row>
    <row r="131" spans="1:31" s="719" customFormat="1" ht="24.95" customHeight="1">
      <c r="A131" s="712"/>
      <c r="B131" s="30"/>
      <c r="C131" s="19" t="s">
        <v>143</v>
      </c>
      <c r="D131" s="712"/>
      <c r="E131" s="712"/>
      <c r="F131" s="712"/>
      <c r="G131" s="712"/>
      <c r="H131" s="712"/>
      <c r="I131" s="89"/>
      <c r="J131" s="712"/>
      <c r="K131" s="712"/>
      <c r="L131" s="718"/>
      <c r="S131" s="712"/>
      <c r="T131" s="712"/>
      <c r="U131" s="712"/>
      <c r="V131" s="712"/>
      <c r="W131" s="712"/>
      <c r="X131" s="712"/>
      <c r="Y131" s="712"/>
      <c r="Z131" s="712"/>
      <c r="AA131" s="712"/>
      <c r="AB131" s="712"/>
      <c r="AC131" s="712"/>
      <c r="AD131" s="712"/>
      <c r="AE131" s="712"/>
    </row>
    <row r="132" spans="1:31" s="719" customFormat="1" ht="6.95" customHeight="1">
      <c r="A132" s="712"/>
      <c r="B132" s="30"/>
      <c r="C132" s="712"/>
      <c r="D132" s="712"/>
      <c r="E132" s="712"/>
      <c r="F132" s="712"/>
      <c r="G132" s="712"/>
      <c r="H132" s="712"/>
      <c r="I132" s="89"/>
      <c r="J132" s="712"/>
      <c r="K132" s="712"/>
      <c r="L132" s="718"/>
      <c r="S132" s="712"/>
      <c r="T132" s="712"/>
      <c r="U132" s="712"/>
      <c r="V132" s="712"/>
      <c r="W132" s="712"/>
      <c r="X132" s="712"/>
      <c r="Y132" s="712"/>
      <c r="Z132" s="712"/>
      <c r="AA132" s="712"/>
      <c r="AB132" s="712"/>
      <c r="AC132" s="712"/>
      <c r="AD132" s="712"/>
      <c r="AE132" s="712"/>
    </row>
    <row r="133" spans="1:31" s="719" customFormat="1" ht="12" customHeight="1">
      <c r="A133" s="712"/>
      <c r="B133" s="30"/>
      <c r="C133" s="713" t="s">
        <v>16</v>
      </c>
      <c r="D133" s="712"/>
      <c r="E133" s="712"/>
      <c r="F133" s="712"/>
      <c r="G133" s="712"/>
      <c r="H133" s="712"/>
      <c r="I133" s="89"/>
      <c r="J133" s="712"/>
      <c r="K133" s="712"/>
      <c r="L133" s="718"/>
      <c r="S133" s="712"/>
      <c r="T133" s="712"/>
      <c r="U133" s="712"/>
      <c r="V133" s="712"/>
      <c r="W133" s="712"/>
      <c r="X133" s="712"/>
      <c r="Y133" s="712"/>
      <c r="Z133" s="712"/>
      <c r="AA133" s="712"/>
      <c r="AB133" s="712"/>
      <c r="AC133" s="712"/>
      <c r="AD133" s="712"/>
      <c r="AE133" s="712"/>
    </row>
    <row r="134" spans="1:31" s="719" customFormat="1" ht="16.5" customHeight="1">
      <c r="A134" s="712"/>
      <c r="B134" s="30"/>
      <c r="C134" s="712"/>
      <c r="D134" s="712"/>
      <c r="E134" s="924" t="str">
        <f>E7</f>
        <v>Stavební úpravy v areálu Borek</v>
      </c>
      <c r="F134" s="925"/>
      <c r="G134" s="925"/>
      <c r="H134" s="925"/>
      <c r="I134" s="89"/>
      <c r="J134" s="712"/>
      <c r="K134" s="712"/>
      <c r="L134" s="718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12"/>
      <c r="AC134" s="712"/>
      <c r="AD134" s="712"/>
      <c r="AE134" s="712"/>
    </row>
    <row r="135" spans="1:31" s="719" customFormat="1" ht="12" customHeight="1">
      <c r="A135" s="712"/>
      <c r="B135" s="30"/>
      <c r="C135" s="713" t="s">
        <v>109</v>
      </c>
      <c r="D135" s="712"/>
      <c r="E135" s="712"/>
      <c r="F135" s="712"/>
      <c r="G135" s="712"/>
      <c r="H135" s="712"/>
      <c r="I135" s="89"/>
      <c r="J135" s="712"/>
      <c r="K135" s="712"/>
      <c r="L135" s="718"/>
      <c r="S135" s="712"/>
      <c r="T135" s="712"/>
      <c r="U135" s="712"/>
      <c r="V135" s="712"/>
      <c r="W135" s="712"/>
      <c r="X135" s="712"/>
      <c r="Y135" s="712"/>
      <c r="Z135" s="712"/>
      <c r="AA135" s="712"/>
      <c r="AB135" s="712"/>
      <c r="AC135" s="712"/>
      <c r="AD135" s="712"/>
      <c r="AE135" s="712"/>
    </row>
    <row r="136" spans="1:31" s="719" customFormat="1" ht="16.5" customHeight="1">
      <c r="A136" s="712"/>
      <c r="B136" s="30"/>
      <c r="C136" s="712"/>
      <c r="D136" s="712"/>
      <c r="E136" s="908" t="str">
        <f>E9</f>
        <v>KLADRUBY 01 - SO-01-Vlastní objekt</v>
      </c>
      <c r="F136" s="923"/>
      <c r="G136" s="923"/>
      <c r="H136" s="923"/>
      <c r="I136" s="89"/>
      <c r="J136" s="712"/>
      <c r="K136" s="712"/>
      <c r="L136" s="718"/>
      <c r="S136" s="712"/>
      <c r="T136" s="712"/>
      <c r="U136" s="712"/>
      <c r="V136" s="712"/>
      <c r="W136" s="712"/>
      <c r="X136" s="712"/>
      <c r="Y136" s="712"/>
      <c r="Z136" s="712"/>
      <c r="AA136" s="712"/>
      <c r="AB136" s="712"/>
      <c r="AC136" s="712"/>
      <c r="AD136" s="712"/>
      <c r="AE136" s="712"/>
    </row>
    <row r="137" spans="1:31" s="719" customFormat="1" ht="6.95" customHeight="1">
      <c r="A137" s="712"/>
      <c r="B137" s="30"/>
      <c r="C137" s="712"/>
      <c r="D137" s="712"/>
      <c r="E137" s="712"/>
      <c r="F137" s="712"/>
      <c r="G137" s="712"/>
      <c r="H137" s="712"/>
      <c r="I137" s="89"/>
      <c r="J137" s="712"/>
      <c r="K137" s="712"/>
      <c r="L137" s="718"/>
      <c r="S137" s="712"/>
      <c r="T137" s="712"/>
      <c r="U137" s="712"/>
      <c r="V137" s="712"/>
      <c r="W137" s="712"/>
      <c r="X137" s="712"/>
      <c r="Y137" s="712"/>
      <c r="Z137" s="712"/>
      <c r="AA137" s="712"/>
      <c r="AB137" s="712"/>
      <c r="AC137" s="712"/>
      <c r="AD137" s="712"/>
      <c r="AE137" s="712"/>
    </row>
    <row r="138" spans="1:31" s="719" customFormat="1" ht="12" customHeight="1">
      <c r="A138" s="712"/>
      <c r="B138" s="30"/>
      <c r="C138" s="713" t="s">
        <v>20</v>
      </c>
      <c r="D138" s="712"/>
      <c r="E138" s="712"/>
      <c r="F138" s="708" t="str">
        <f>F12</f>
        <v>Kladruby nad Labem</v>
      </c>
      <c r="G138" s="712"/>
      <c r="H138" s="712"/>
      <c r="I138" s="90" t="s">
        <v>22</v>
      </c>
      <c r="J138" s="707" t="str">
        <f>IF(J12="","",J12)</f>
        <v>15. 5. 2019</v>
      </c>
      <c r="K138" s="712"/>
      <c r="L138" s="718"/>
      <c r="S138" s="712"/>
      <c r="T138" s="712"/>
      <c r="U138" s="712"/>
      <c r="V138" s="712"/>
      <c r="W138" s="712"/>
      <c r="X138" s="712"/>
      <c r="Y138" s="712"/>
      <c r="Z138" s="712"/>
      <c r="AA138" s="712"/>
      <c r="AB138" s="712"/>
      <c r="AC138" s="712"/>
      <c r="AD138" s="712"/>
      <c r="AE138" s="712"/>
    </row>
    <row r="139" spans="1:31" s="719" customFormat="1" ht="6.95" customHeight="1">
      <c r="A139" s="712"/>
      <c r="B139" s="30"/>
      <c r="C139" s="712"/>
      <c r="D139" s="712"/>
      <c r="E139" s="712"/>
      <c r="F139" s="712"/>
      <c r="G139" s="712"/>
      <c r="H139" s="712"/>
      <c r="I139" s="89"/>
      <c r="J139" s="712"/>
      <c r="K139" s="712"/>
      <c r="L139" s="718"/>
      <c r="S139" s="712"/>
      <c r="T139" s="712"/>
      <c r="U139" s="712"/>
      <c r="V139" s="712"/>
      <c r="W139" s="712"/>
      <c r="X139" s="712"/>
      <c r="Y139" s="712"/>
      <c r="Z139" s="712"/>
      <c r="AA139" s="712"/>
      <c r="AB139" s="712"/>
      <c r="AC139" s="712"/>
      <c r="AD139" s="712"/>
      <c r="AE139" s="712"/>
    </row>
    <row r="140" spans="1:31" s="719" customFormat="1" ht="27.95" customHeight="1">
      <c r="A140" s="712"/>
      <c r="B140" s="30"/>
      <c r="C140" s="713" t="s">
        <v>24</v>
      </c>
      <c r="D140" s="712"/>
      <c r="E140" s="712"/>
      <c r="F140" s="708" t="str">
        <f>E15</f>
        <v>Národní hřebčín Kladruby nad Labem s.p.o</v>
      </c>
      <c r="G140" s="712"/>
      <c r="H140" s="712"/>
      <c r="I140" s="90" t="s">
        <v>30</v>
      </c>
      <c r="J140" s="709" t="str">
        <f>E21</f>
        <v>Pridos Hradec Králové</v>
      </c>
      <c r="K140" s="712"/>
      <c r="L140" s="718"/>
      <c r="S140" s="712"/>
      <c r="T140" s="712"/>
      <c r="U140" s="712"/>
      <c r="V140" s="712"/>
      <c r="W140" s="712"/>
      <c r="X140" s="712"/>
      <c r="Y140" s="712"/>
      <c r="Z140" s="712"/>
      <c r="AA140" s="712"/>
      <c r="AB140" s="712"/>
      <c r="AC140" s="712"/>
      <c r="AD140" s="712"/>
      <c r="AE140" s="712"/>
    </row>
    <row r="141" spans="1:31" s="719" customFormat="1" ht="15.2" customHeight="1">
      <c r="A141" s="712"/>
      <c r="B141" s="30"/>
      <c r="C141" s="713" t="s">
        <v>28</v>
      </c>
      <c r="D141" s="712"/>
      <c r="E141" s="712"/>
      <c r="F141" s="708" t="str">
        <f>IF(E18="","",E18)</f>
        <v>Vyplň údaj</v>
      </c>
      <c r="G141" s="712"/>
      <c r="H141" s="712"/>
      <c r="I141" s="90" t="s">
        <v>33</v>
      </c>
      <c r="J141" s="709" t="str">
        <f>E24</f>
        <v>Ing.Pavel Michálek</v>
      </c>
      <c r="K141" s="712"/>
      <c r="L141" s="718"/>
      <c r="S141" s="712"/>
      <c r="T141" s="712"/>
      <c r="U141" s="712"/>
      <c r="V141" s="712"/>
      <c r="W141" s="712"/>
      <c r="X141" s="712"/>
      <c r="Y141" s="712"/>
      <c r="Z141" s="712"/>
      <c r="AA141" s="712"/>
      <c r="AB141" s="712"/>
      <c r="AC141" s="712"/>
      <c r="AD141" s="712"/>
      <c r="AE141" s="712"/>
    </row>
    <row r="142" spans="1:31" s="719" customFormat="1" ht="10.35" customHeight="1">
      <c r="A142" s="712"/>
      <c r="B142" s="30"/>
      <c r="C142" s="712"/>
      <c r="D142" s="712"/>
      <c r="E142" s="712"/>
      <c r="F142" s="712"/>
      <c r="G142" s="712"/>
      <c r="H142" s="712"/>
      <c r="I142" s="89"/>
      <c r="J142" s="712"/>
      <c r="K142" s="712"/>
      <c r="L142" s="718"/>
      <c r="S142" s="712"/>
      <c r="T142" s="712"/>
      <c r="U142" s="712"/>
      <c r="V142" s="712"/>
      <c r="W142" s="712"/>
      <c r="X142" s="712"/>
      <c r="Y142" s="712"/>
      <c r="Z142" s="712"/>
      <c r="AA142" s="712"/>
      <c r="AB142" s="712"/>
      <c r="AC142" s="712"/>
      <c r="AD142" s="712"/>
      <c r="AE142" s="712"/>
    </row>
    <row r="143" spans="1:31" s="725" customFormat="1" ht="29.25" customHeight="1">
      <c r="A143" s="10"/>
      <c r="B143" s="126"/>
      <c r="C143" s="127" t="s">
        <v>144</v>
      </c>
      <c r="D143" s="128" t="s">
        <v>61</v>
      </c>
      <c r="E143" s="128" t="s">
        <v>57</v>
      </c>
      <c r="F143" s="128" t="s">
        <v>58</v>
      </c>
      <c r="G143" s="128" t="s">
        <v>145</v>
      </c>
      <c r="H143" s="128" t="s">
        <v>146</v>
      </c>
      <c r="I143" s="129" t="s">
        <v>147</v>
      </c>
      <c r="J143" s="128" t="s">
        <v>113</v>
      </c>
      <c r="K143" s="130" t="s">
        <v>148</v>
      </c>
      <c r="L143" s="724"/>
      <c r="M143" s="57" t="s">
        <v>1</v>
      </c>
      <c r="N143" s="58" t="s">
        <v>40</v>
      </c>
      <c r="O143" s="58" t="s">
        <v>149</v>
      </c>
      <c r="P143" s="58" t="s">
        <v>150</v>
      </c>
      <c r="Q143" s="58" t="s">
        <v>151</v>
      </c>
      <c r="R143" s="58" t="s">
        <v>152</v>
      </c>
      <c r="S143" s="58" t="s">
        <v>153</v>
      </c>
      <c r="T143" s="59" t="s">
        <v>154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63" s="719" customFormat="1" ht="22.9" customHeight="1">
      <c r="A144" s="712"/>
      <c r="B144" s="30"/>
      <c r="C144" s="62" t="s">
        <v>155</v>
      </c>
      <c r="D144" s="712"/>
      <c r="E144" s="712"/>
      <c r="F144" s="712"/>
      <c r="G144" s="712"/>
      <c r="H144" s="712"/>
      <c r="I144" s="89"/>
      <c r="J144" s="131">
        <f>BK144</f>
        <v>0</v>
      </c>
      <c r="K144" s="712"/>
      <c r="L144" s="30"/>
      <c r="M144" s="60"/>
      <c r="N144" s="726"/>
      <c r="O144" s="51"/>
      <c r="P144" s="132">
        <f>P145+P319+P691</f>
        <v>0</v>
      </c>
      <c r="Q144" s="51"/>
      <c r="R144" s="132">
        <f>R145+R319+R691</f>
        <v>286.0311986</v>
      </c>
      <c r="S144" s="51"/>
      <c r="T144" s="133">
        <f>T145+T319+T691</f>
        <v>143.526445</v>
      </c>
      <c r="U144" s="712"/>
      <c r="V144" s="712"/>
      <c r="W144" s="712"/>
      <c r="X144" s="712"/>
      <c r="Y144" s="712"/>
      <c r="Z144" s="712"/>
      <c r="AA144" s="712"/>
      <c r="AB144" s="712"/>
      <c r="AC144" s="712"/>
      <c r="AD144" s="712"/>
      <c r="AE144" s="712"/>
      <c r="AT144" s="717" t="s">
        <v>75</v>
      </c>
      <c r="AU144" s="717" t="s">
        <v>115</v>
      </c>
      <c r="BK144" s="134">
        <f>BK145+BK319+BK691</f>
        <v>0</v>
      </c>
    </row>
    <row r="145" spans="2:63" s="11" customFormat="1" ht="25.9" customHeight="1">
      <c r="B145" s="135"/>
      <c r="D145" s="136" t="s">
        <v>75</v>
      </c>
      <c r="E145" s="137" t="s">
        <v>156</v>
      </c>
      <c r="F145" s="137" t="s">
        <v>157</v>
      </c>
      <c r="I145" s="138"/>
      <c r="J145" s="139">
        <f>BK145</f>
        <v>0</v>
      </c>
      <c r="L145" s="135"/>
      <c r="M145" s="140"/>
      <c r="N145" s="141"/>
      <c r="O145" s="141"/>
      <c r="P145" s="142">
        <f>P146+P166+P171+P193+P245+P262+P309+P317</f>
        <v>0</v>
      </c>
      <c r="Q145" s="141"/>
      <c r="R145" s="142">
        <f>R146+R166+R171+R193+R245+R262+R309+R317</f>
        <v>56.667755709999994</v>
      </c>
      <c r="S145" s="141"/>
      <c r="T145" s="143">
        <f>T146+T166+T171+T193+T245+T262+T309+T317</f>
        <v>101.57250099999999</v>
      </c>
      <c r="AR145" s="136" t="s">
        <v>84</v>
      </c>
      <c r="AT145" s="144" t="s">
        <v>75</v>
      </c>
      <c r="AU145" s="144" t="s">
        <v>76</v>
      </c>
      <c r="AY145" s="136" t="s">
        <v>158</v>
      </c>
      <c r="BK145" s="145">
        <f>BK146+BK166+BK171+BK193+BK245+BK262+BK309+BK317</f>
        <v>0</v>
      </c>
    </row>
    <row r="146" spans="2:63" s="11" customFormat="1" ht="22.9" customHeight="1">
      <c r="B146" s="135"/>
      <c r="D146" s="136" t="s">
        <v>75</v>
      </c>
      <c r="E146" s="146" t="s">
        <v>84</v>
      </c>
      <c r="F146" s="146" t="s">
        <v>159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SUM(P147:P165)</f>
        <v>0</v>
      </c>
      <c r="Q146" s="141"/>
      <c r="R146" s="142">
        <f>SUM(R147:R165)</f>
        <v>0</v>
      </c>
      <c r="S146" s="141"/>
      <c r="T146" s="143">
        <f>SUM(T147:T165)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SUM(BK147:BK165)</f>
        <v>0</v>
      </c>
    </row>
    <row r="147" spans="1:65" s="719" customFormat="1" ht="24" customHeight="1">
      <c r="A147" s="712"/>
      <c r="B147" s="148"/>
      <c r="C147" s="824" t="s">
        <v>84</v>
      </c>
      <c r="D147" s="824" t="s">
        <v>160</v>
      </c>
      <c r="E147" s="825" t="s">
        <v>161</v>
      </c>
      <c r="F147" s="817" t="s">
        <v>162</v>
      </c>
      <c r="G147" s="826" t="s">
        <v>163</v>
      </c>
      <c r="H147" s="811">
        <v>2.675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712"/>
      <c r="V147" s="712"/>
      <c r="W147" s="712"/>
      <c r="X147" s="712"/>
      <c r="Y147" s="712"/>
      <c r="Z147" s="712"/>
      <c r="AA147" s="712"/>
      <c r="AB147" s="712"/>
      <c r="AC147" s="712"/>
      <c r="AD147" s="712"/>
      <c r="AE147" s="712"/>
      <c r="AR147" s="160" t="s">
        <v>165</v>
      </c>
      <c r="AT147" s="160" t="s">
        <v>160</v>
      </c>
      <c r="AU147" s="160" t="s">
        <v>86</v>
      </c>
      <c r="AY147" s="71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17" t="s">
        <v>84</v>
      </c>
      <c r="BK147" s="161">
        <f>ROUND(I147*H147,2)</f>
        <v>0</v>
      </c>
      <c r="BL147" s="717" t="s">
        <v>165</v>
      </c>
      <c r="BM147" s="160" t="s">
        <v>166</v>
      </c>
    </row>
    <row r="148" spans="2:51" s="12" customFormat="1" ht="22.5">
      <c r="B148" s="162"/>
      <c r="C148" s="818"/>
      <c r="D148" s="827" t="s">
        <v>167</v>
      </c>
      <c r="E148" s="828" t="s">
        <v>1</v>
      </c>
      <c r="F148" s="829" t="s">
        <v>168</v>
      </c>
      <c r="G148" s="818"/>
      <c r="H148" s="812">
        <v>0.821</v>
      </c>
      <c r="I148" s="164"/>
      <c r="J148" s="818"/>
      <c r="K148" s="818"/>
      <c r="L148" s="162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169</v>
      </c>
      <c r="G149" s="818"/>
      <c r="H149" s="812">
        <v>1.299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2" customFormat="1" ht="12">
      <c r="B150" s="162"/>
      <c r="C150" s="818"/>
      <c r="D150" s="827" t="s">
        <v>167</v>
      </c>
      <c r="E150" s="828" t="s">
        <v>1</v>
      </c>
      <c r="F150" s="829" t="s">
        <v>170</v>
      </c>
      <c r="G150" s="818"/>
      <c r="H150" s="812">
        <v>0.555</v>
      </c>
      <c r="I150" s="164"/>
      <c r="J150" s="818"/>
      <c r="K150" s="818"/>
      <c r="L150" s="162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2:51" s="13" customFormat="1" ht="12">
      <c r="B151" s="168"/>
      <c r="C151" s="819"/>
      <c r="D151" s="827" t="s">
        <v>167</v>
      </c>
      <c r="E151" s="830" t="s">
        <v>1</v>
      </c>
      <c r="F151" s="831" t="s">
        <v>171</v>
      </c>
      <c r="G151" s="819"/>
      <c r="H151" s="813">
        <v>2.6750000000000003</v>
      </c>
      <c r="I151" s="170"/>
      <c r="J151" s="819"/>
      <c r="K151" s="819"/>
      <c r="L151" s="168"/>
      <c r="M151" s="171"/>
      <c r="N151" s="172"/>
      <c r="O151" s="172"/>
      <c r="P151" s="172"/>
      <c r="Q151" s="172"/>
      <c r="R151" s="172"/>
      <c r="S151" s="172"/>
      <c r="T151" s="173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1:65" s="719" customFormat="1" ht="16.5" customHeight="1">
      <c r="A152" s="712"/>
      <c r="B152" s="148"/>
      <c r="C152" s="824" t="s">
        <v>86</v>
      </c>
      <c r="D152" s="824" t="s">
        <v>160</v>
      </c>
      <c r="E152" s="825" t="s">
        <v>172</v>
      </c>
      <c r="F152" s="817" t="s">
        <v>173</v>
      </c>
      <c r="G152" s="826" t="s">
        <v>163</v>
      </c>
      <c r="H152" s="811">
        <v>0.74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712"/>
      <c r="V152" s="712"/>
      <c r="W152" s="712"/>
      <c r="X152" s="712"/>
      <c r="Y152" s="712"/>
      <c r="Z152" s="712"/>
      <c r="AA152" s="712"/>
      <c r="AB152" s="712"/>
      <c r="AC152" s="712"/>
      <c r="AD152" s="712"/>
      <c r="AE152" s="712"/>
      <c r="AR152" s="160" t="s">
        <v>165</v>
      </c>
      <c r="AT152" s="160" t="s">
        <v>160</v>
      </c>
      <c r="AU152" s="160" t="s">
        <v>86</v>
      </c>
      <c r="AY152" s="717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717" t="s">
        <v>84</v>
      </c>
      <c r="BK152" s="161">
        <f>ROUND(I152*H152,2)</f>
        <v>0</v>
      </c>
      <c r="BL152" s="717" t="s">
        <v>165</v>
      </c>
      <c r="BM152" s="160" t="s">
        <v>174</v>
      </c>
    </row>
    <row r="153" spans="2:51" s="12" customFormat="1" ht="12">
      <c r="B153" s="162"/>
      <c r="C153" s="818"/>
      <c r="D153" s="827" t="s">
        <v>167</v>
      </c>
      <c r="E153" s="828" t="s">
        <v>1</v>
      </c>
      <c r="F153" s="829" t="s">
        <v>175</v>
      </c>
      <c r="G153" s="818"/>
      <c r="H153" s="812">
        <v>0.24</v>
      </c>
      <c r="I153" s="164"/>
      <c r="J153" s="818"/>
      <c r="K153" s="818"/>
      <c r="L153" s="162"/>
      <c r="M153" s="165"/>
      <c r="N153" s="166"/>
      <c r="O153" s="166"/>
      <c r="P153" s="166"/>
      <c r="Q153" s="166"/>
      <c r="R153" s="166"/>
      <c r="S153" s="166"/>
      <c r="T153" s="167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76</v>
      </c>
      <c r="AY153" s="163" t="s">
        <v>158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176</v>
      </c>
      <c r="G154" s="818"/>
      <c r="H154" s="812">
        <v>0.5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76</v>
      </c>
      <c r="AY154" s="163" t="s">
        <v>158</v>
      </c>
    </row>
    <row r="155" spans="2:51" s="13" customFormat="1" ht="12">
      <c r="B155" s="168"/>
      <c r="C155" s="819"/>
      <c r="D155" s="827" t="s">
        <v>167</v>
      </c>
      <c r="E155" s="830" t="s">
        <v>1</v>
      </c>
      <c r="F155" s="831" t="s">
        <v>171</v>
      </c>
      <c r="G155" s="819"/>
      <c r="H155" s="813">
        <v>0.74</v>
      </c>
      <c r="I155" s="170"/>
      <c r="J155" s="819"/>
      <c r="K155" s="819"/>
      <c r="L155" s="168"/>
      <c r="M155" s="171"/>
      <c r="N155" s="172"/>
      <c r="O155" s="172"/>
      <c r="P155" s="172"/>
      <c r="Q155" s="172"/>
      <c r="R155" s="172"/>
      <c r="S155" s="172"/>
      <c r="T155" s="173"/>
      <c r="AT155" s="169" t="s">
        <v>167</v>
      </c>
      <c r="AU155" s="169" t="s">
        <v>86</v>
      </c>
      <c r="AV155" s="13" t="s">
        <v>165</v>
      </c>
      <c r="AW155" s="13" t="s">
        <v>32</v>
      </c>
      <c r="AX155" s="13" t="s">
        <v>84</v>
      </c>
      <c r="AY155" s="169" t="s">
        <v>158</v>
      </c>
    </row>
    <row r="156" spans="1:65" s="719" customFormat="1" ht="24" customHeight="1">
      <c r="A156" s="712"/>
      <c r="B156" s="148"/>
      <c r="C156" s="824" t="s">
        <v>177</v>
      </c>
      <c r="D156" s="824" t="s">
        <v>160</v>
      </c>
      <c r="E156" s="825" t="s">
        <v>178</v>
      </c>
      <c r="F156" s="817" t="s">
        <v>179</v>
      </c>
      <c r="G156" s="826" t="s">
        <v>163</v>
      </c>
      <c r="H156" s="811">
        <v>3.415</v>
      </c>
      <c r="I156" s="154"/>
      <c r="J156" s="816">
        <f>ROUND(I156*H156,2)</f>
        <v>0</v>
      </c>
      <c r="K156" s="817" t="s">
        <v>164</v>
      </c>
      <c r="L156" s="30"/>
      <c r="M156" s="156" t="s">
        <v>1</v>
      </c>
      <c r="N156" s="157" t="s">
        <v>41</v>
      </c>
      <c r="O156" s="53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712"/>
      <c r="V156" s="712"/>
      <c r="W156" s="712"/>
      <c r="X156" s="712"/>
      <c r="Y156" s="712"/>
      <c r="Z156" s="712"/>
      <c r="AA156" s="712"/>
      <c r="AB156" s="712"/>
      <c r="AC156" s="712"/>
      <c r="AD156" s="712"/>
      <c r="AE156" s="712"/>
      <c r="AR156" s="160" t="s">
        <v>165</v>
      </c>
      <c r="AT156" s="160" t="s">
        <v>160</v>
      </c>
      <c r="AU156" s="160" t="s">
        <v>86</v>
      </c>
      <c r="AY156" s="71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17" t="s">
        <v>84</v>
      </c>
      <c r="BK156" s="161">
        <f>ROUND(I156*H156,2)</f>
        <v>0</v>
      </c>
      <c r="BL156" s="717" t="s">
        <v>165</v>
      </c>
      <c r="BM156" s="160" t="s">
        <v>180</v>
      </c>
    </row>
    <row r="157" spans="2:51" s="12" customFormat="1" ht="12">
      <c r="B157" s="162"/>
      <c r="C157" s="818"/>
      <c r="D157" s="827" t="s">
        <v>167</v>
      </c>
      <c r="E157" s="828" t="s">
        <v>1</v>
      </c>
      <c r="F157" s="829" t="s">
        <v>181</v>
      </c>
      <c r="G157" s="818"/>
      <c r="H157" s="812">
        <v>3.415</v>
      </c>
      <c r="I157" s="164"/>
      <c r="J157" s="818"/>
      <c r="K157" s="818"/>
      <c r="L157" s="162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1:65" s="719" customFormat="1" ht="24" customHeight="1">
      <c r="A158" s="712"/>
      <c r="B158" s="148"/>
      <c r="C158" s="824" t="s">
        <v>165</v>
      </c>
      <c r="D158" s="824" t="s">
        <v>160</v>
      </c>
      <c r="E158" s="825" t="s">
        <v>182</v>
      </c>
      <c r="F158" s="817" t="s">
        <v>183</v>
      </c>
      <c r="G158" s="826" t="s">
        <v>163</v>
      </c>
      <c r="H158" s="811">
        <v>3.415</v>
      </c>
      <c r="I158" s="154"/>
      <c r="J158" s="816">
        <f>ROUND(I158*H158,2)</f>
        <v>0</v>
      </c>
      <c r="K158" s="817" t="s">
        <v>164</v>
      </c>
      <c r="L158" s="30"/>
      <c r="M158" s="156" t="s">
        <v>1</v>
      </c>
      <c r="N158" s="157" t="s">
        <v>41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712"/>
      <c r="V158" s="712"/>
      <c r="W158" s="712"/>
      <c r="X158" s="712"/>
      <c r="Y158" s="712"/>
      <c r="Z158" s="712"/>
      <c r="AA158" s="712"/>
      <c r="AB158" s="712"/>
      <c r="AC158" s="712"/>
      <c r="AD158" s="712"/>
      <c r="AE158" s="712"/>
      <c r="AR158" s="160" t="s">
        <v>165</v>
      </c>
      <c r="AT158" s="160" t="s">
        <v>160</v>
      </c>
      <c r="AU158" s="160" t="s">
        <v>86</v>
      </c>
      <c r="AY158" s="71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17" t="s">
        <v>84</v>
      </c>
      <c r="BK158" s="161">
        <f>ROUND(I158*H158,2)</f>
        <v>0</v>
      </c>
      <c r="BL158" s="717" t="s">
        <v>165</v>
      </c>
      <c r="BM158" s="160" t="s">
        <v>184</v>
      </c>
    </row>
    <row r="159" spans="2:51" s="12" customFormat="1" ht="12">
      <c r="B159" s="162"/>
      <c r="C159" s="818"/>
      <c r="D159" s="827" t="s">
        <v>167</v>
      </c>
      <c r="E159" s="828" t="s">
        <v>1</v>
      </c>
      <c r="F159" s="829" t="s">
        <v>185</v>
      </c>
      <c r="G159" s="818"/>
      <c r="H159" s="812">
        <v>3.415</v>
      </c>
      <c r="I159" s="164"/>
      <c r="J159" s="818"/>
      <c r="K159" s="818"/>
      <c r="L159" s="162"/>
      <c r="M159" s="165"/>
      <c r="N159" s="166"/>
      <c r="O159" s="166"/>
      <c r="P159" s="166"/>
      <c r="Q159" s="166"/>
      <c r="R159" s="166"/>
      <c r="S159" s="166"/>
      <c r="T159" s="167"/>
      <c r="AT159" s="163" t="s">
        <v>167</v>
      </c>
      <c r="AU159" s="163" t="s">
        <v>86</v>
      </c>
      <c r="AV159" s="12" t="s">
        <v>86</v>
      </c>
      <c r="AW159" s="12" t="s">
        <v>32</v>
      </c>
      <c r="AX159" s="12" t="s">
        <v>84</v>
      </c>
      <c r="AY159" s="163" t="s">
        <v>158</v>
      </c>
    </row>
    <row r="160" spans="1:65" s="719" customFormat="1" ht="16.5" customHeight="1">
      <c r="A160" s="712"/>
      <c r="B160" s="148"/>
      <c r="C160" s="824" t="s">
        <v>186</v>
      </c>
      <c r="D160" s="824" t="s">
        <v>160</v>
      </c>
      <c r="E160" s="825" t="s">
        <v>187</v>
      </c>
      <c r="F160" s="817" t="s">
        <v>188</v>
      </c>
      <c r="G160" s="826" t="s">
        <v>163</v>
      </c>
      <c r="H160" s="811">
        <v>6.83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712"/>
      <c r="V160" s="712"/>
      <c r="W160" s="712"/>
      <c r="X160" s="712"/>
      <c r="Y160" s="712"/>
      <c r="Z160" s="712"/>
      <c r="AA160" s="712"/>
      <c r="AB160" s="712"/>
      <c r="AC160" s="712"/>
      <c r="AD160" s="712"/>
      <c r="AE160" s="712"/>
      <c r="AR160" s="160" t="s">
        <v>165</v>
      </c>
      <c r="AT160" s="160" t="s">
        <v>160</v>
      </c>
      <c r="AU160" s="160" t="s">
        <v>86</v>
      </c>
      <c r="AY160" s="71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17" t="s">
        <v>84</v>
      </c>
      <c r="BK160" s="161">
        <f>ROUND(I160*H160,2)</f>
        <v>0</v>
      </c>
      <c r="BL160" s="717" t="s">
        <v>165</v>
      </c>
      <c r="BM160" s="160" t="s">
        <v>189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190</v>
      </c>
      <c r="G161" s="818"/>
      <c r="H161" s="812">
        <v>6.83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19" customFormat="1" ht="16.5" customHeight="1">
      <c r="A162" s="712"/>
      <c r="B162" s="148"/>
      <c r="C162" s="824" t="s">
        <v>191</v>
      </c>
      <c r="D162" s="824" t="s">
        <v>160</v>
      </c>
      <c r="E162" s="825" t="s">
        <v>192</v>
      </c>
      <c r="F162" s="817" t="s">
        <v>193</v>
      </c>
      <c r="G162" s="826" t="s">
        <v>163</v>
      </c>
      <c r="H162" s="811">
        <v>3.415</v>
      </c>
      <c r="I162" s="154"/>
      <c r="J162" s="816">
        <f>ROUND(I162*H162,2)</f>
        <v>0</v>
      </c>
      <c r="K162" s="817" t="s">
        <v>164</v>
      </c>
      <c r="L162" s="30"/>
      <c r="M162" s="156" t="s">
        <v>1</v>
      </c>
      <c r="N162" s="157" t="s">
        <v>41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712"/>
      <c r="V162" s="712"/>
      <c r="W162" s="712"/>
      <c r="X162" s="712"/>
      <c r="Y162" s="712"/>
      <c r="Z162" s="712"/>
      <c r="AA162" s="712"/>
      <c r="AB162" s="712"/>
      <c r="AC162" s="712"/>
      <c r="AD162" s="712"/>
      <c r="AE162" s="712"/>
      <c r="AR162" s="160" t="s">
        <v>165</v>
      </c>
      <c r="AT162" s="160" t="s">
        <v>160</v>
      </c>
      <c r="AU162" s="160" t="s">
        <v>86</v>
      </c>
      <c r="AY162" s="71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17" t="s">
        <v>84</v>
      </c>
      <c r="BK162" s="161">
        <f>ROUND(I162*H162,2)</f>
        <v>0</v>
      </c>
      <c r="BL162" s="717" t="s">
        <v>165</v>
      </c>
      <c r="BM162" s="160" t="s">
        <v>194</v>
      </c>
    </row>
    <row r="163" spans="2:51" s="12" customFormat="1" ht="12">
      <c r="B163" s="162"/>
      <c r="C163" s="818"/>
      <c r="D163" s="827" t="s">
        <v>167</v>
      </c>
      <c r="E163" s="828" t="s">
        <v>1</v>
      </c>
      <c r="F163" s="829" t="s">
        <v>195</v>
      </c>
      <c r="G163" s="818"/>
      <c r="H163" s="812">
        <v>3.415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19" customFormat="1" ht="24" customHeight="1">
      <c r="A164" s="712"/>
      <c r="B164" s="148"/>
      <c r="C164" s="824" t="s">
        <v>196</v>
      </c>
      <c r="D164" s="824" t="s">
        <v>160</v>
      </c>
      <c r="E164" s="825" t="s">
        <v>197</v>
      </c>
      <c r="F164" s="817" t="s">
        <v>198</v>
      </c>
      <c r="G164" s="826" t="s">
        <v>199</v>
      </c>
      <c r="H164" s="811">
        <v>6.147</v>
      </c>
      <c r="I164" s="154"/>
      <c r="J164" s="816">
        <f>ROUND(I164*H164,2)</f>
        <v>0</v>
      </c>
      <c r="K164" s="817" t="s">
        <v>164</v>
      </c>
      <c r="L164" s="30"/>
      <c r="M164" s="156" t="s">
        <v>1</v>
      </c>
      <c r="N164" s="157" t="s">
        <v>41</v>
      </c>
      <c r="O164" s="53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712"/>
      <c r="V164" s="712"/>
      <c r="W164" s="712"/>
      <c r="X164" s="712"/>
      <c r="Y164" s="712"/>
      <c r="Z164" s="712"/>
      <c r="AA164" s="712"/>
      <c r="AB164" s="712"/>
      <c r="AC164" s="712"/>
      <c r="AD164" s="712"/>
      <c r="AE164" s="712"/>
      <c r="AR164" s="160" t="s">
        <v>165</v>
      </c>
      <c r="AT164" s="160" t="s">
        <v>160</v>
      </c>
      <c r="AU164" s="160" t="s">
        <v>86</v>
      </c>
      <c r="AY164" s="717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717" t="s">
        <v>84</v>
      </c>
      <c r="BK164" s="161">
        <f>ROUND(I164*H164,2)</f>
        <v>0</v>
      </c>
      <c r="BL164" s="717" t="s">
        <v>165</v>
      </c>
      <c r="BM164" s="160" t="s">
        <v>200</v>
      </c>
    </row>
    <row r="165" spans="2:51" s="12" customFormat="1" ht="12">
      <c r="B165" s="162"/>
      <c r="C165" s="818"/>
      <c r="D165" s="827" t="s">
        <v>167</v>
      </c>
      <c r="E165" s="828" t="s">
        <v>1</v>
      </c>
      <c r="F165" s="829" t="s">
        <v>201</v>
      </c>
      <c r="G165" s="818"/>
      <c r="H165" s="812">
        <v>6.147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32</v>
      </c>
      <c r="AX165" s="12" t="s">
        <v>84</v>
      </c>
      <c r="AY165" s="163" t="s">
        <v>158</v>
      </c>
    </row>
    <row r="166" spans="2:63" s="11" customFormat="1" ht="22.9" customHeight="1">
      <c r="B166" s="135"/>
      <c r="C166" s="814"/>
      <c r="D166" s="832" t="s">
        <v>75</v>
      </c>
      <c r="E166" s="833" t="s">
        <v>86</v>
      </c>
      <c r="F166" s="833" t="s">
        <v>202</v>
      </c>
      <c r="G166" s="814"/>
      <c r="H166" s="814"/>
      <c r="I166" s="138"/>
      <c r="J166" s="820">
        <f>BK166</f>
        <v>0</v>
      </c>
      <c r="K166" s="814"/>
      <c r="L166" s="135"/>
      <c r="M166" s="140"/>
      <c r="N166" s="141"/>
      <c r="O166" s="141"/>
      <c r="P166" s="142">
        <f>SUM(P167:P170)</f>
        <v>0</v>
      </c>
      <c r="Q166" s="141"/>
      <c r="R166" s="142">
        <f>SUM(R167:R170)</f>
        <v>3.0234955999999995</v>
      </c>
      <c r="S166" s="141"/>
      <c r="T166" s="143">
        <f>SUM(T167:T170)</f>
        <v>0</v>
      </c>
      <c r="AR166" s="136" t="s">
        <v>84</v>
      </c>
      <c r="AT166" s="144" t="s">
        <v>75</v>
      </c>
      <c r="AU166" s="144" t="s">
        <v>84</v>
      </c>
      <c r="AY166" s="136" t="s">
        <v>158</v>
      </c>
      <c r="BK166" s="145">
        <f>SUM(BK167:BK170)</f>
        <v>0</v>
      </c>
    </row>
    <row r="167" spans="1:65" s="719" customFormat="1" ht="16.5" customHeight="1">
      <c r="A167" s="712"/>
      <c r="B167" s="148"/>
      <c r="C167" s="824" t="s">
        <v>203</v>
      </c>
      <c r="D167" s="824" t="s">
        <v>160</v>
      </c>
      <c r="E167" s="825" t="s">
        <v>204</v>
      </c>
      <c r="F167" s="817" t="s">
        <v>205</v>
      </c>
      <c r="G167" s="826" t="s">
        <v>163</v>
      </c>
      <c r="H167" s="811">
        <v>0.574</v>
      </c>
      <c r="I167" s="154"/>
      <c r="J167" s="816">
        <f>ROUND(I167*H167,2)</f>
        <v>0</v>
      </c>
      <c r="K167" s="817" t="s">
        <v>164</v>
      </c>
      <c r="L167" s="30"/>
      <c r="M167" s="156" t="s">
        <v>1</v>
      </c>
      <c r="N167" s="157" t="s">
        <v>41</v>
      </c>
      <c r="O167" s="53"/>
      <c r="P167" s="158">
        <f>O167*H167</f>
        <v>0</v>
      </c>
      <c r="Q167" s="158">
        <v>2.25634</v>
      </c>
      <c r="R167" s="158">
        <f>Q167*H167</f>
        <v>1.2951391599999997</v>
      </c>
      <c r="S167" s="158">
        <v>0</v>
      </c>
      <c r="T167" s="159">
        <f>S167*H167</f>
        <v>0</v>
      </c>
      <c r="U167" s="712"/>
      <c r="V167" s="712"/>
      <c r="W167" s="712"/>
      <c r="X167" s="712"/>
      <c r="Y167" s="712"/>
      <c r="Z167" s="712"/>
      <c r="AA167" s="712"/>
      <c r="AB167" s="712"/>
      <c r="AC167" s="712"/>
      <c r="AD167" s="712"/>
      <c r="AE167" s="712"/>
      <c r="AR167" s="160" t="s">
        <v>165</v>
      </c>
      <c r="AT167" s="160" t="s">
        <v>160</v>
      </c>
      <c r="AU167" s="160" t="s">
        <v>86</v>
      </c>
      <c r="AY167" s="71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17" t="s">
        <v>84</v>
      </c>
      <c r="BK167" s="161">
        <f>ROUND(I167*H167,2)</f>
        <v>0</v>
      </c>
      <c r="BL167" s="717" t="s">
        <v>165</v>
      </c>
      <c r="BM167" s="160" t="s">
        <v>206</v>
      </c>
    </row>
    <row r="168" spans="2:51" s="12" customFormat="1" ht="12">
      <c r="B168" s="162"/>
      <c r="C168" s="818"/>
      <c r="D168" s="827" t="s">
        <v>167</v>
      </c>
      <c r="E168" s="828" t="s">
        <v>1</v>
      </c>
      <c r="F168" s="829" t="s">
        <v>207</v>
      </c>
      <c r="G168" s="818"/>
      <c r="H168" s="812">
        <v>0.574</v>
      </c>
      <c r="I168" s="164"/>
      <c r="J168" s="818"/>
      <c r="K168" s="818"/>
      <c r="L168" s="162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84</v>
      </c>
      <c r="AY168" s="163" t="s">
        <v>158</v>
      </c>
    </row>
    <row r="169" spans="1:65" s="719" customFormat="1" ht="16.5" customHeight="1">
      <c r="A169" s="712"/>
      <c r="B169" s="148"/>
      <c r="C169" s="824" t="s">
        <v>208</v>
      </c>
      <c r="D169" s="824" t="s">
        <v>160</v>
      </c>
      <c r="E169" s="825" t="s">
        <v>209</v>
      </c>
      <c r="F169" s="817" t="s">
        <v>210</v>
      </c>
      <c r="G169" s="826" t="s">
        <v>163</v>
      </c>
      <c r="H169" s="811">
        <v>0.766</v>
      </c>
      <c r="I169" s="154"/>
      <c r="J169" s="816">
        <f>ROUND(I169*H169,2)</f>
        <v>0</v>
      </c>
      <c r="K169" s="817" t="s">
        <v>164</v>
      </c>
      <c r="L169" s="30"/>
      <c r="M169" s="156" t="s">
        <v>1</v>
      </c>
      <c r="N169" s="157" t="s">
        <v>41</v>
      </c>
      <c r="O169" s="53"/>
      <c r="P169" s="158">
        <f>O169*H169</f>
        <v>0</v>
      </c>
      <c r="Q169" s="158">
        <v>2.25634</v>
      </c>
      <c r="R169" s="158">
        <f>Q169*H169</f>
        <v>1.7283564399999998</v>
      </c>
      <c r="S169" s="158">
        <v>0</v>
      </c>
      <c r="T169" s="159">
        <f>S169*H169</f>
        <v>0</v>
      </c>
      <c r="U169" s="712"/>
      <c r="V169" s="712"/>
      <c r="W169" s="712"/>
      <c r="X169" s="712"/>
      <c r="Y169" s="712"/>
      <c r="Z169" s="712"/>
      <c r="AA169" s="712"/>
      <c r="AB169" s="712"/>
      <c r="AC169" s="712"/>
      <c r="AD169" s="712"/>
      <c r="AE169" s="712"/>
      <c r="AR169" s="160" t="s">
        <v>165</v>
      </c>
      <c r="AT169" s="160" t="s">
        <v>160</v>
      </c>
      <c r="AU169" s="160" t="s">
        <v>86</v>
      </c>
      <c r="AY169" s="71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17" t="s">
        <v>84</v>
      </c>
      <c r="BK169" s="161">
        <f>ROUND(I169*H169,2)</f>
        <v>0</v>
      </c>
      <c r="BL169" s="717" t="s">
        <v>165</v>
      </c>
      <c r="BM169" s="160" t="s">
        <v>211</v>
      </c>
    </row>
    <row r="170" spans="2:51" s="12" customFormat="1" ht="12">
      <c r="B170" s="162"/>
      <c r="C170" s="818"/>
      <c r="D170" s="827" t="s">
        <v>167</v>
      </c>
      <c r="E170" s="828" t="s">
        <v>1</v>
      </c>
      <c r="F170" s="829" t="s">
        <v>212</v>
      </c>
      <c r="G170" s="818"/>
      <c r="H170" s="812">
        <v>0.766</v>
      </c>
      <c r="I170" s="164"/>
      <c r="J170" s="818"/>
      <c r="K170" s="818"/>
      <c r="L170" s="162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3" s="11" customFormat="1" ht="22.9" customHeight="1">
      <c r="B171" s="135"/>
      <c r="C171" s="814"/>
      <c r="D171" s="832" t="s">
        <v>75</v>
      </c>
      <c r="E171" s="833" t="s">
        <v>177</v>
      </c>
      <c r="F171" s="833" t="s">
        <v>213</v>
      </c>
      <c r="G171" s="814"/>
      <c r="H171" s="814"/>
      <c r="I171" s="138"/>
      <c r="J171" s="820">
        <f>BK171</f>
        <v>0</v>
      </c>
      <c r="K171" s="814"/>
      <c r="L171" s="135"/>
      <c r="M171" s="140"/>
      <c r="N171" s="141"/>
      <c r="O171" s="141"/>
      <c r="P171" s="142">
        <f>SUM(P172:P192)</f>
        <v>0</v>
      </c>
      <c r="Q171" s="141"/>
      <c r="R171" s="142">
        <f>SUM(R172:R192)</f>
        <v>15.099329109999998</v>
      </c>
      <c r="S171" s="141"/>
      <c r="T171" s="143">
        <f>SUM(T172:T192)</f>
        <v>0</v>
      </c>
      <c r="AR171" s="136" t="s">
        <v>84</v>
      </c>
      <c r="AT171" s="144" t="s">
        <v>75</v>
      </c>
      <c r="AU171" s="144" t="s">
        <v>84</v>
      </c>
      <c r="AY171" s="136" t="s">
        <v>158</v>
      </c>
      <c r="BK171" s="145">
        <f>SUM(BK172:BK192)</f>
        <v>0</v>
      </c>
    </row>
    <row r="172" spans="1:65" s="719" customFormat="1" ht="24" customHeight="1">
      <c r="A172" s="712"/>
      <c r="B172" s="148"/>
      <c r="C172" s="824" t="s">
        <v>214</v>
      </c>
      <c r="D172" s="824" t="s">
        <v>160</v>
      </c>
      <c r="E172" s="825" t="s">
        <v>215</v>
      </c>
      <c r="F172" s="817" t="s">
        <v>216</v>
      </c>
      <c r="G172" s="826" t="s">
        <v>163</v>
      </c>
      <c r="H172" s="811">
        <v>1.134</v>
      </c>
      <c r="I172" s="154"/>
      <c r="J172" s="816">
        <f>ROUND(I172*H172,2)</f>
        <v>0</v>
      </c>
      <c r="K172" s="817" t="s">
        <v>164</v>
      </c>
      <c r="L172" s="30"/>
      <c r="M172" s="156" t="s">
        <v>1</v>
      </c>
      <c r="N172" s="157" t="s">
        <v>41</v>
      </c>
      <c r="O172" s="53"/>
      <c r="P172" s="158">
        <f>O172*H172</f>
        <v>0</v>
      </c>
      <c r="Q172" s="158">
        <v>1.8775</v>
      </c>
      <c r="R172" s="158">
        <f>Q172*H172</f>
        <v>2.129085</v>
      </c>
      <c r="S172" s="158">
        <v>0</v>
      </c>
      <c r="T172" s="159">
        <f>S172*H172</f>
        <v>0</v>
      </c>
      <c r="U172" s="712"/>
      <c r="V172" s="712"/>
      <c r="W172" s="712"/>
      <c r="X172" s="712"/>
      <c r="Y172" s="712"/>
      <c r="Z172" s="712"/>
      <c r="AA172" s="712"/>
      <c r="AB172" s="712"/>
      <c r="AC172" s="712"/>
      <c r="AD172" s="712"/>
      <c r="AE172" s="712"/>
      <c r="AR172" s="160" t="s">
        <v>165</v>
      </c>
      <c r="AT172" s="160" t="s">
        <v>160</v>
      </c>
      <c r="AU172" s="160" t="s">
        <v>86</v>
      </c>
      <c r="AY172" s="71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17" t="s">
        <v>84</v>
      </c>
      <c r="BK172" s="161">
        <f>ROUND(I172*H172,2)</f>
        <v>0</v>
      </c>
      <c r="BL172" s="717" t="s">
        <v>165</v>
      </c>
      <c r="BM172" s="160" t="s">
        <v>217</v>
      </c>
    </row>
    <row r="173" spans="2:51" s="12" customFormat="1" ht="12">
      <c r="B173" s="162"/>
      <c r="C173" s="818"/>
      <c r="D173" s="827" t="s">
        <v>167</v>
      </c>
      <c r="E173" s="828" t="s">
        <v>1</v>
      </c>
      <c r="F173" s="829" t="s">
        <v>218</v>
      </c>
      <c r="G173" s="818"/>
      <c r="H173" s="812">
        <v>1.134</v>
      </c>
      <c r="I173" s="164"/>
      <c r="J173" s="818"/>
      <c r="K173" s="818"/>
      <c r="L173" s="162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84</v>
      </c>
      <c r="AY173" s="163" t="s">
        <v>158</v>
      </c>
    </row>
    <row r="174" spans="1:65" s="719" customFormat="1" ht="24" customHeight="1">
      <c r="A174" s="712"/>
      <c r="B174" s="148"/>
      <c r="C174" s="824" t="s">
        <v>219</v>
      </c>
      <c r="D174" s="824" t="s">
        <v>160</v>
      </c>
      <c r="E174" s="825" t="s">
        <v>220</v>
      </c>
      <c r="F174" s="817" t="s">
        <v>221</v>
      </c>
      <c r="G174" s="826" t="s">
        <v>222</v>
      </c>
      <c r="H174" s="811">
        <v>30.031</v>
      </c>
      <c r="I174" s="154"/>
      <c r="J174" s="816">
        <f>ROUND(I174*H174,2)</f>
        <v>0</v>
      </c>
      <c r="K174" s="817" t="s">
        <v>164</v>
      </c>
      <c r="L174" s="30"/>
      <c r="M174" s="156" t="s">
        <v>1</v>
      </c>
      <c r="N174" s="157" t="s">
        <v>41</v>
      </c>
      <c r="O174" s="53"/>
      <c r="P174" s="158">
        <f>O174*H174</f>
        <v>0</v>
      </c>
      <c r="Q174" s="158">
        <v>0.13709</v>
      </c>
      <c r="R174" s="158">
        <f>Q174*H174</f>
        <v>4.11694979</v>
      </c>
      <c r="S174" s="158">
        <v>0</v>
      </c>
      <c r="T174" s="159">
        <f>S174*H174</f>
        <v>0</v>
      </c>
      <c r="U174" s="712"/>
      <c r="V174" s="712"/>
      <c r="W174" s="712"/>
      <c r="X174" s="712"/>
      <c r="Y174" s="712"/>
      <c r="Z174" s="712"/>
      <c r="AA174" s="712"/>
      <c r="AB174" s="712"/>
      <c r="AC174" s="712"/>
      <c r="AD174" s="712"/>
      <c r="AE174" s="712"/>
      <c r="AR174" s="160" t="s">
        <v>165</v>
      </c>
      <c r="AT174" s="160" t="s">
        <v>160</v>
      </c>
      <c r="AU174" s="160" t="s">
        <v>86</v>
      </c>
      <c r="AY174" s="717" t="s">
        <v>158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717" t="s">
        <v>84</v>
      </c>
      <c r="BK174" s="161">
        <f>ROUND(I174*H174,2)</f>
        <v>0</v>
      </c>
      <c r="BL174" s="717" t="s">
        <v>165</v>
      </c>
      <c r="BM174" s="160" t="s">
        <v>223</v>
      </c>
    </row>
    <row r="175" spans="2:51" s="12" customFormat="1" ht="12">
      <c r="B175" s="162"/>
      <c r="C175" s="818"/>
      <c r="D175" s="827" t="s">
        <v>167</v>
      </c>
      <c r="E175" s="828" t="s">
        <v>1</v>
      </c>
      <c r="F175" s="829" t="s">
        <v>224</v>
      </c>
      <c r="G175" s="818"/>
      <c r="H175" s="812">
        <v>30.031</v>
      </c>
      <c r="I175" s="164"/>
      <c r="J175" s="818"/>
      <c r="K175" s="818"/>
      <c r="L175" s="162"/>
      <c r="M175" s="165"/>
      <c r="N175" s="166"/>
      <c r="O175" s="166"/>
      <c r="P175" s="166"/>
      <c r="Q175" s="166"/>
      <c r="R175" s="166"/>
      <c r="S175" s="166"/>
      <c r="T175" s="167"/>
      <c r="AT175" s="163" t="s">
        <v>167</v>
      </c>
      <c r="AU175" s="163" t="s">
        <v>86</v>
      </c>
      <c r="AV175" s="12" t="s">
        <v>86</v>
      </c>
      <c r="AW175" s="12" t="s">
        <v>32</v>
      </c>
      <c r="AX175" s="12" t="s">
        <v>84</v>
      </c>
      <c r="AY175" s="163" t="s">
        <v>158</v>
      </c>
    </row>
    <row r="176" spans="1:65" s="719" customFormat="1" ht="24" customHeight="1">
      <c r="A176" s="712"/>
      <c r="B176" s="148"/>
      <c r="C176" s="824" t="s">
        <v>225</v>
      </c>
      <c r="D176" s="824" t="s">
        <v>160</v>
      </c>
      <c r="E176" s="825" t="s">
        <v>226</v>
      </c>
      <c r="F176" s="817" t="s">
        <v>227</v>
      </c>
      <c r="G176" s="826" t="s">
        <v>222</v>
      </c>
      <c r="H176" s="811">
        <v>6.633</v>
      </c>
      <c r="I176" s="154"/>
      <c r="J176" s="816">
        <f>ROUND(I176*H176,2)</f>
        <v>0</v>
      </c>
      <c r="K176" s="817" t="s">
        <v>164</v>
      </c>
      <c r="L176" s="30"/>
      <c r="M176" s="156" t="s">
        <v>1</v>
      </c>
      <c r="N176" s="157" t="s">
        <v>41</v>
      </c>
      <c r="O176" s="53"/>
      <c r="P176" s="158">
        <f>O176*H176</f>
        <v>0</v>
      </c>
      <c r="Q176" s="158">
        <v>0.26032</v>
      </c>
      <c r="R176" s="158">
        <f>Q176*H176</f>
        <v>1.7267025599999999</v>
      </c>
      <c r="S176" s="158">
        <v>0</v>
      </c>
      <c r="T176" s="159">
        <f>S176*H176</f>
        <v>0</v>
      </c>
      <c r="U176" s="712"/>
      <c r="V176" s="712"/>
      <c r="W176" s="712"/>
      <c r="X176" s="712"/>
      <c r="Y176" s="712"/>
      <c r="Z176" s="712"/>
      <c r="AA176" s="712"/>
      <c r="AB176" s="712"/>
      <c r="AC176" s="712"/>
      <c r="AD176" s="712"/>
      <c r="AE176" s="712"/>
      <c r="AR176" s="160" t="s">
        <v>165</v>
      </c>
      <c r="AT176" s="160" t="s">
        <v>160</v>
      </c>
      <c r="AU176" s="160" t="s">
        <v>86</v>
      </c>
      <c r="AY176" s="717" t="s">
        <v>158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717" t="s">
        <v>84</v>
      </c>
      <c r="BK176" s="161">
        <f>ROUND(I176*H176,2)</f>
        <v>0</v>
      </c>
      <c r="BL176" s="717" t="s">
        <v>165</v>
      </c>
      <c r="BM176" s="160" t="s">
        <v>228</v>
      </c>
    </row>
    <row r="177" spans="2:51" s="12" customFormat="1" ht="12">
      <c r="B177" s="162"/>
      <c r="C177" s="818"/>
      <c r="D177" s="827" t="s">
        <v>167</v>
      </c>
      <c r="E177" s="828" t="s">
        <v>1</v>
      </c>
      <c r="F177" s="829" t="s">
        <v>229</v>
      </c>
      <c r="G177" s="818"/>
      <c r="H177" s="812">
        <v>6.633</v>
      </c>
      <c r="I177" s="164"/>
      <c r="J177" s="818"/>
      <c r="K177" s="818"/>
      <c r="L177" s="162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84</v>
      </c>
      <c r="AY177" s="163" t="s">
        <v>158</v>
      </c>
    </row>
    <row r="178" spans="1:65" s="719" customFormat="1" ht="24" customHeight="1">
      <c r="A178" s="712"/>
      <c r="B178" s="148"/>
      <c r="C178" s="824" t="s">
        <v>230</v>
      </c>
      <c r="D178" s="824" t="s">
        <v>160</v>
      </c>
      <c r="E178" s="825" t="s">
        <v>231</v>
      </c>
      <c r="F178" s="817" t="s">
        <v>232</v>
      </c>
      <c r="G178" s="826" t="s">
        <v>222</v>
      </c>
      <c r="H178" s="811">
        <v>4.69</v>
      </c>
      <c r="I178" s="154"/>
      <c r="J178" s="816">
        <f>ROUND(I178*H178,2)</f>
        <v>0</v>
      </c>
      <c r="K178" s="817" t="s">
        <v>164</v>
      </c>
      <c r="L178" s="30"/>
      <c r="M178" s="156" t="s">
        <v>1</v>
      </c>
      <c r="N178" s="157" t="s">
        <v>41</v>
      </c>
      <c r="O178" s="53"/>
      <c r="P178" s="158">
        <f>O178*H178</f>
        <v>0</v>
      </c>
      <c r="Q178" s="158">
        <v>0.29233</v>
      </c>
      <c r="R178" s="158">
        <f>Q178*H178</f>
        <v>1.3710277</v>
      </c>
      <c r="S178" s="158">
        <v>0</v>
      </c>
      <c r="T178" s="159">
        <f>S178*H178</f>
        <v>0</v>
      </c>
      <c r="U178" s="712"/>
      <c r="V178" s="712"/>
      <c r="W178" s="712"/>
      <c r="X178" s="712"/>
      <c r="Y178" s="712"/>
      <c r="Z178" s="712"/>
      <c r="AA178" s="712"/>
      <c r="AB178" s="712"/>
      <c r="AC178" s="712"/>
      <c r="AD178" s="712"/>
      <c r="AE178" s="712"/>
      <c r="AR178" s="160" t="s">
        <v>165</v>
      </c>
      <c r="AT178" s="160" t="s">
        <v>160</v>
      </c>
      <c r="AU178" s="160" t="s">
        <v>86</v>
      </c>
      <c r="AY178" s="717" t="s">
        <v>158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717" t="s">
        <v>84</v>
      </c>
      <c r="BK178" s="161">
        <f>ROUND(I178*H178,2)</f>
        <v>0</v>
      </c>
      <c r="BL178" s="717" t="s">
        <v>165</v>
      </c>
      <c r="BM178" s="160" t="s">
        <v>233</v>
      </c>
    </row>
    <row r="179" spans="2:51" s="12" customFormat="1" ht="12">
      <c r="B179" s="162"/>
      <c r="C179" s="818"/>
      <c r="D179" s="827" t="s">
        <v>167</v>
      </c>
      <c r="E179" s="828" t="s">
        <v>1</v>
      </c>
      <c r="F179" s="829" t="s">
        <v>234</v>
      </c>
      <c r="G179" s="818"/>
      <c r="H179" s="812">
        <v>4.69</v>
      </c>
      <c r="I179" s="164"/>
      <c r="J179" s="818"/>
      <c r="K179" s="818"/>
      <c r="L179" s="162"/>
      <c r="M179" s="165"/>
      <c r="N179" s="166"/>
      <c r="O179" s="166"/>
      <c r="P179" s="166"/>
      <c r="Q179" s="166"/>
      <c r="R179" s="166"/>
      <c r="S179" s="166"/>
      <c r="T179" s="167"/>
      <c r="AT179" s="163" t="s">
        <v>167</v>
      </c>
      <c r="AU179" s="163" t="s">
        <v>86</v>
      </c>
      <c r="AV179" s="12" t="s">
        <v>86</v>
      </c>
      <c r="AW179" s="12" t="s">
        <v>32</v>
      </c>
      <c r="AX179" s="12" t="s">
        <v>84</v>
      </c>
      <c r="AY179" s="163" t="s">
        <v>158</v>
      </c>
    </row>
    <row r="180" spans="1:65" s="719" customFormat="1" ht="16.5" customHeight="1">
      <c r="A180" s="712"/>
      <c r="B180" s="148"/>
      <c r="C180" s="824" t="s">
        <v>235</v>
      </c>
      <c r="D180" s="824" t="s">
        <v>160</v>
      </c>
      <c r="E180" s="825" t="s">
        <v>236</v>
      </c>
      <c r="F180" s="817" t="s">
        <v>237</v>
      </c>
      <c r="G180" s="826" t="s">
        <v>238</v>
      </c>
      <c r="H180" s="811">
        <v>2</v>
      </c>
      <c r="I180" s="154"/>
      <c r="J180" s="816">
        <f>ROUND(I180*H180,2)</f>
        <v>0</v>
      </c>
      <c r="K180" s="817" t="s">
        <v>164</v>
      </c>
      <c r="L180" s="30"/>
      <c r="M180" s="156" t="s">
        <v>1</v>
      </c>
      <c r="N180" s="157" t="s">
        <v>41</v>
      </c>
      <c r="O180" s="53"/>
      <c r="P180" s="158">
        <f>O180*H180</f>
        <v>0</v>
      </c>
      <c r="Q180" s="158">
        <v>0.05455</v>
      </c>
      <c r="R180" s="158">
        <f>Q180*H180</f>
        <v>0.1091</v>
      </c>
      <c r="S180" s="158">
        <v>0</v>
      </c>
      <c r="T180" s="159">
        <f>S180*H180</f>
        <v>0</v>
      </c>
      <c r="U180" s="712"/>
      <c r="V180" s="712"/>
      <c r="W180" s="712"/>
      <c r="X180" s="712"/>
      <c r="Y180" s="712"/>
      <c r="Z180" s="712"/>
      <c r="AA180" s="712"/>
      <c r="AB180" s="712"/>
      <c r="AC180" s="712"/>
      <c r="AD180" s="712"/>
      <c r="AE180" s="712"/>
      <c r="AR180" s="160" t="s">
        <v>165</v>
      </c>
      <c r="AT180" s="160" t="s">
        <v>160</v>
      </c>
      <c r="AU180" s="160" t="s">
        <v>86</v>
      </c>
      <c r="AY180" s="717" t="s">
        <v>158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717" t="s">
        <v>84</v>
      </c>
      <c r="BK180" s="161">
        <f>ROUND(I180*H180,2)</f>
        <v>0</v>
      </c>
      <c r="BL180" s="717" t="s">
        <v>165</v>
      </c>
      <c r="BM180" s="160" t="s">
        <v>239</v>
      </c>
    </row>
    <row r="181" spans="1:65" s="719" customFormat="1" ht="16.5" customHeight="1">
      <c r="A181" s="712"/>
      <c r="B181" s="148"/>
      <c r="C181" s="824" t="s">
        <v>8</v>
      </c>
      <c r="D181" s="824" t="s">
        <v>160</v>
      </c>
      <c r="E181" s="825" t="s">
        <v>240</v>
      </c>
      <c r="F181" s="817" t="s">
        <v>241</v>
      </c>
      <c r="G181" s="826" t="s">
        <v>163</v>
      </c>
      <c r="H181" s="811">
        <v>0.994</v>
      </c>
      <c r="I181" s="154"/>
      <c r="J181" s="816">
        <f>ROUND(I181*H181,2)</f>
        <v>0</v>
      </c>
      <c r="K181" s="817" t="s">
        <v>164</v>
      </c>
      <c r="L181" s="30"/>
      <c r="M181" s="156" t="s">
        <v>1</v>
      </c>
      <c r="N181" s="157" t="s">
        <v>41</v>
      </c>
      <c r="O181" s="53"/>
      <c r="P181" s="158">
        <f>O181*H181</f>
        <v>0</v>
      </c>
      <c r="Q181" s="158">
        <v>1.94302</v>
      </c>
      <c r="R181" s="158">
        <f>Q181*H181</f>
        <v>1.9313618799999999</v>
      </c>
      <c r="S181" s="158">
        <v>0</v>
      </c>
      <c r="T181" s="159">
        <f>S181*H181</f>
        <v>0</v>
      </c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R181" s="160" t="s">
        <v>165</v>
      </c>
      <c r="AT181" s="160" t="s">
        <v>160</v>
      </c>
      <c r="AU181" s="160" t="s">
        <v>86</v>
      </c>
      <c r="AY181" s="717" t="s">
        <v>158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717" t="s">
        <v>84</v>
      </c>
      <c r="BK181" s="161">
        <f>ROUND(I181*H181,2)</f>
        <v>0</v>
      </c>
      <c r="BL181" s="717" t="s">
        <v>165</v>
      </c>
      <c r="BM181" s="160" t="s">
        <v>242</v>
      </c>
    </row>
    <row r="182" spans="2:51" s="12" customFormat="1" ht="12">
      <c r="B182" s="162"/>
      <c r="C182" s="818"/>
      <c r="D182" s="827" t="s">
        <v>167</v>
      </c>
      <c r="E182" s="828" t="s">
        <v>1</v>
      </c>
      <c r="F182" s="829" t="s">
        <v>243</v>
      </c>
      <c r="G182" s="818"/>
      <c r="H182" s="812">
        <v>0.428</v>
      </c>
      <c r="I182" s="164"/>
      <c r="J182" s="818"/>
      <c r="K182" s="818"/>
      <c r="L182" s="162"/>
      <c r="M182" s="165"/>
      <c r="N182" s="166"/>
      <c r="O182" s="166"/>
      <c r="P182" s="166"/>
      <c r="Q182" s="166"/>
      <c r="R182" s="166"/>
      <c r="S182" s="166"/>
      <c r="T182" s="167"/>
      <c r="AT182" s="163" t="s">
        <v>167</v>
      </c>
      <c r="AU182" s="163" t="s">
        <v>86</v>
      </c>
      <c r="AV182" s="12" t="s">
        <v>86</v>
      </c>
      <c r="AW182" s="12" t="s">
        <v>32</v>
      </c>
      <c r="AX182" s="12" t="s">
        <v>76</v>
      </c>
      <c r="AY182" s="163" t="s">
        <v>158</v>
      </c>
    </row>
    <row r="183" spans="2:51" s="12" customFormat="1" ht="22.5">
      <c r="B183" s="162"/>
      <c r="C183" s="818"/>
      <c r="D183" s="827" t="s">
        <v>167</v>
      </c>
      <c r="E183" s="828" t="s">
        <v>1</v>
      </c>
      <c r="F183" s="829" t="s">
        <v>244</v>
      </c>
      <c r="G183" s="818"/>
      <c r="H183" s="812">
        <v>0.566</v>
      </c>
      <c r="I183" s="164"/>
      <c r="J183" s="818"/>
      <c r="K183" s="818"/>
      <c r="L183" s="162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76</v>
      </c>
      <c r="AY183" s="163" t="s">
        <v>158</v>
      </c>
    </row>
    <row r="184" spans="2:51" s="13" customFormat="1" ht="12">
      <c r="B184" s="168"/>
      <c r="C184" s="819"/>
      <c r="D184" s="827" t="s">
        <v>167</v>
      </c>
      <c r="E184" s="830" t="s">
        <v>1</v>
      </c>
      <c r="F184" s="831" t="s">
        <v>171</v>
      </c>
      <c r="G184" s="819"/>
      <c r="H184" s="813">
        <v>0.994</v>
      </c>
      <c r="I184" s="170"/>
      <c r="J184" s="819"/>
      <c r="K184" s="819"/>
      <c r="L184" s="168"/>
      <c r="M184" s="171"/>
      <c r="N184" s="172"/>
      <c r="O184" s="172"/>
      <c r="P184" s="172"/>
      <c r="Q184" s="172"/>
      <c r="R184" s="172"/>
      <c r="S184" s="172"/>
      <c r="T184" s="173"/>
      <c r="AT184" s="169" t="s">
        <v>167</v>
      </c>
      <c r="AU184" s="169" t="s">
        <v>86</v>
      </c>
      <c r="AV184" s="13" t="s">
        <v>165</v>
      </c>
      <c r="AW184" s="13" t="s">
        <v>32</v>
      </c>
      <c r="AX184" s="13" t="s">
        <v>84</v>
      </c>
      <c r="AY184" s="169" t="s">
        <v>158</v>
      </c>
    </row>
    <row r="185" spans="1:65" s="719" customFormat="1" ht="24" customHeight="1">
      <c r="A185" s="712"/>
      <c r="B185" s="148"/>
      <c r="C185" s="824" t="s">
        <v>245</v>
      </c>
      <c r="D185" s="824" t="s">
        <v>160</v>
      </c>
      <c r="E185" s="825" t="s">
        <v>246</v>
      </c>
      <c r="F185" s="817" t="s">
        <v>247</v>
      </c>
      <c r="G185" s="826" t="s">
        <v>199</v>
      </c>
      <c r="H185" s="811">
        <v>0.169</v>
      </c>
      <c r="I185" s="154"/>
      <c r="J185" s="816">
        <f>ROUND(I185*H185,2)</f>
        <v>0</v>
      </c>
      <c r="K185" s="817" t="s">
        <v>164</v>
      </c>
      <c r="L185" s="30"/>
      <c r="M185" s="156" t="s">
        <v>1</v>
      </c>
      <c r="N185" s="157" t="s">
        <v>41</v>
      </c>
      <c r="O185" s="53"/>
      <c r="P185" s="158">
        <f>O185*H185</f>
        <v>0</v>
      </c>
      <c r="Q185" s="158">
        <v>1.09</v>
      </c>
      <c r="R185" s="158">
        <f>Q185*H185</f>
        <v>0.18421</v>
      </c>
      <c r="S185" s="158">
        <v>0</v>
      </c>
      <c r="T185" s="159">
        <f>S185*H185</f>
        <v>0</v>
      </c>
      <c r="U185" s="712"/>
      <c r="V185" s="712"/>
      <c r="W185" s="712"/>
      <c r="X185" s="712"/>
      <c r="Y185" s="712"/>
      <c r="Z185" s="712"/>
      <c r="AA185" s="712"/>
      <c r="AB185" s="712"/>
      <c r="AC185" s="712"/>
      <c r="AD185" s="712"/>
      <c r="AE185" s="712"/>
      <c r="AR185" s="160" t="s">
        <v>165</v>
      </c>
      <c r="AT185" s="160" t="s">
        <v>160</v>
      </c>
      <c r="AU185" s="160" t="s">
        <v>86</v>
      </c>
      <c r="AY185" s="71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17" t="s">
        <v>84</v>
      </c>
      <c r="BK185" s="161">
        <f>ROUND(I185*H185,2)</f>
        <v>0</v>
      </c>
      <c r="BL185" s="717" t="s">
        <v>165</v>
      </c>
      <c r="BM185" s="160" t="s">
        <v>248</v>
      </c>
    </row>
    <row r="186" spans="2:51" s="12" customFormat="1" ht="12">
      <c r="B186" s="162"/>
      <c r="C186" s="818"/>
      <c r="D186" s="827" t="s">
        <v>167</v>
      </c>
      <c r="E186" s="828" t="s">
        <v>1</v>
      </c>
      <c r="F186" s="829" t="s">
        <v>249</v>
      </c>
      <c r="G186" s="818"/>
      <c r="H186" s="812">
        <v>0.169</v>
      </c>
      <c r="I186" s="164"/>
      <c r="J186" s="818"/>
      <c r="K186" s="818"/>
      <c r="L186" s="162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84</v>
      </c>
      <c r="AY186" s="163" t="s">
        <v>158</v>
      </c>
    </row>
    <row r="187" spans="1:65" s="719" customFormat="1" ht="24" customHeight="1">
      <c r="A187" s="712"/>
      <c r="B187" s="148"/>
      <c r="C187" s="824" t="s">
        <v>250</v>
      </c>
      <c r="D187" s="824" t="s">
        <v>160</v>
      </c>
      <c r="E187" s="825" t="s">
        <v>251</v>
      </c>
      <c r="F187" s="817" t="s">
        <v>252</v>
      </c>
      <c r="G187" s="826" t="s">
        <v>199</v>
      </c>
      <c r="H187" s="811">
        <v>0.164</v>
      </c>
      <c r="I187" s="154"/>
      <c r="J187" s="816">
        <f>ROUND(I187*H187,2)</f>
        <v>0</v>
      </c>
      <c r="K187" s="817" t="s">
        <v>164</v>
      </c>
      <c r="L187" s="30"/>
      <c r="M187" s="156" t="s">
        <v>1</v>
      </c>
      <c r="N187" s="157" t="s">
        <v>41</v>
      </c>
      <c r="O187" s="53"/>
      <c r="P187" s="158">
        <f>O187*H187</f>
        <v>0</v>
      </c>
      <c r="Q187" s="158">
        <v>1.09</v>
      </c>
      <c r="R187" s="158">
        <f>Q187*H187</f>
        <v>0.17876000000000003</v>
      </c>
      <c r="S187" s="158">
        <v>0</v>
      </c>
      <c r="T187" s="159">
        <f>S187*H187</f>
        <v>0</v>
      </c>
      <c r="U187" s="712"/>
      <c r="V187" s="712"/>
      <c r="W187" s="712"/>
      <c r="X187" s="712"/>
      <c r="Y187" s="712"/>
      <c r="Z187" s="712"/>
      <c r="AA187" s="712"/>
      <c r="AB187" s="712"/>
      <c r="AC187" s="712"/>
      <c r="AD187" s="712"/>
      <c r="AE187" s="712"/>
      <c r="AR187" s="160" t="s">
        <v>165</v>
      </c>
      <c r="AT187" s="160" t="s">
        <v>160</v>
      </c>
      <c r="AU187" s="160" t="s">
        <v>86</v>
      </c>
      <c r="AY187" s="71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17" t="s">
        <v>84</v>
      </c>
      <c r="BK187" s="161">
        <f>ROUND(I187*H187,2)</f>
        <v>0</v>
      </c>
      <c r="BL187" s="717" t="s">
        <v>165</v>
      </c>
      <c r="BM187" s="160" t="s">
        <v>253</v>
      </c>
    </row>
    <row r="188" spans="2:51" s="12" customFormat="1" ht="12">
      <c r="B188" s="162"/>
      <c r="C188" s="818"/>
      <c r="D188" s="827" t="s">
        <v>167</v>
      </c>
      <c r="E188" s="828" t="s">
        <v>1</v>
      </c>
      <c r="F188" s="829" t="s">
        <v>254</v>
      </c>
      <c r="G188" s="818"/>
      <c r="H188" s="812">
        <v>0.164</v>
      </c>
      <c r="I188" s="164"/>
      <c r="J188" s="818"/>
      <c r="K188" s="818"/>
      <c r="L188" s="162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1:65" s="719" customFormat="1" ht="24" customHeight="1">
      <c r="A189" s="712"/>
      <c r="B189" s="148"/>
      <c r="C189" s="824" t="s">
        <v>255</v>
      </c>
      <c r="D189" s="824" t="s">
        <v>160</v>
      </c>
      <c r="E189" s="825" t="s">
        <v>256</v>
      </c>
      <c r="F189" s="817" t="s">
        <v>257</v>
      </c>
      <c r="G189" s="826" t="s">
        <v>222</v>
      </c>
      <c r="H189" s="811">
        <v>9.883</v>
      </c>
      <c r="I189" s="154"/>
      <c r="J189" s="816">
        <f>ROUND(I189*H189,2)</f>
        <v>0</v>
      </c>
      <c r="K189" s="817" t="s">
        <v>164</v>
      </c>
      <c r="L189" s="30"/>
      <c r="M189" s="156" t="s">
        <v>1</v>
      </c>
      <c r="N189" s="157" t="s">
        <v>41</v>
      </c>
      <c r="O189" s="53"/>
      <c r="P189" s="158">
        <f>O189*H189</f>
        <v>0</v>
      </c>
      <c r="Q189" s="158">
        <v>0.08731</v>
      </c>
      <c r="R189" s="158">
        <f>Q189*H189</f>
        <v>0.8628847299999999</v>
      </c>
      <c r="S189" s="158">
        <v>0</v>
      </c>
      <c r="T189" s="159">
        <f>S189*H189</f>
        <v>0</v>
      </c>
      <c r="U189" s="712"/>
      <c r="V189" s="712"/>
      <c r="W189" s="712"/>
      <c r="X189" s="712"/>
      <c r="Y189" s="712"/>
      <c r="Z189" s="712"/>
      <c r="AA189" s="712"/>
      <c r="AB189" s="712"/>
      <c r="AC189" s="712"/>
      <c r="AD189" s="712"/>
      <c r="AE189" s="712"/>
      <c r="AR189" s="160" t="s">
        <v>165</v>
      </c>
      <c r="AT189" s="160" t="s">
        <v>160</v>
      </c>
      <c r="AU189" s="160" t="s">
        <v>86</v>
      </c>
      <c r="AY189" s="717" t="s">
        <v>158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717" t="s">
        <v>84</v>
      </c>
      <c r="BK189" s="161">
        <f>ROUND(I189*H189,2)</f>
        <v>0</v>
      </c>
      <c r="BL189" s="717" t="s">
        <v>165</v>
      </c>
      <c r="BM189" s="160" t="s">
        <v>258</v>
      </c>
    </row>
    <row r="190" spans="2:51" s="12" customFormat="1" ht="12">
      <c r="B190" s="162"/>
      <c r="C190" s="818"/>
      <c r="D190" s="827" t="s">
        <v>167</v>
      </c>
      <c r="E190" s="828" t="s">
        <v>1</v>
      </c>
      <c r="F190" s="829" t="s">
        <v>259</v>
      </c>
      <c r="G190" s="818"/>
      <c r="H190" s="812">
        <v>9.883</v>
      </c>
      <c r="I190" s="164"/>
      <c r="J190" s="818"/>
      <c r="K190" s="818"/>
      <c r="L190" s="162"/>
      <c r="M190" s="165"/>
      <c r="N190" s="166"/>
      <c r="O190" s="166"/>
      <c r="P190" s="166"/>
      <c r="Q190" s="166"/>
      <c r="R190" s="166"/>
      <c r="S190" s="166"/>
      <c r="T190" s="167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84</v>
      </c>
      <c r="AY190" s="163" t="s">
        <v>158</v>
      </c>
    </row>
    <row r="191" spans="1:65" s="719" customFormat="1" ht="16.5" customHeight="1">
      <c r="A191" s="712"/>
      <c r="B191" s="148"/>
      <c r="C191" s="824" t="s">
        <v>260</v>
      </c>
      <c r="D191" s="824" t="s">
        <v>160</v>
      </c>
      <c r="E191" s="825" t="s">
        <v>261</v>
      </c>
      <c r="F191" s="817" t="s">
        <v>262</v>
      </c>
      <c r="G191" s="826" t="s">
        <v>222</v>
      </c>
      <c r="H191" s="811">
        <v>9.315</v>
      </c>
      <c r="I191" s="154"/>
      <c r="J191" s="816">
        <f>ROUND(I191*H191,2)</f>
        <v>0</v>
      </c>
      <c r="K191" s="817" t="s">
        <v>164</v>
      </c>
      <c r="L191" s="30"/>
      <c r="M191" s="156" t="s">
        <v>1</v>
      </c>
      <c r="N191" s="157" t="s">
        <v>41</v>
      </c>
      <c r="O191" s="53"/>
      <c r="P191" s="158">
        <f>O191*H191</f>
        <v>0</v>
      </c>
      <c r="Q191" s="158">
        <v>0.26723</v>
      </c>
      <c r="R191" s="158">
        <f>Q191*H191</f>
        <v>2.48924745</v>
      </c>
      <c r="S191" s="158">
        <v>0</v>
      </c>
      <c r="T191" s="159">
        <f>S191*H191</f>
        <v>0</v>
      </c>
      <c r="U191" s="712"/>
      <c r="V191" s="712"/>
      <c r="W191" s="712"/>
      <c r="X191" s="712"/>
      <c r="Y191" s="712"/>
      <c r="Z191" s="712"/>
      <c r="AA191" s="712"/>
      <c r="AB191" s="712"/>
      <c r="AC191" s="712"/>
      <c r="AD191" s="712"/>
      <c r="AE191" s="712"/>
      <c r="AR191" s="160" t="s">
        <v>165</v>
      </c>
      <c r="AT191" s="160" t="s">
        <v>160</v>
      </c>
      <c r="AU191" s="160" t="s">
        <v>86</v>
      </c>
      <c r="AY191" s="717" t="s">
        <v>158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717" t="s">
        <v>84</v>
      </c>
      <c r="BK191" s="161">
        <f>ROUND(I191*H191,2)</f>
        <v>0</v>
      </c>
      <c r="BL191" s="717" t="s">
        <v>165</v>
      </c>
      <c r="BM191" s="160" t="s">
        <v>263</v>
      </c>
    </row>
    <row r="192" spans="2:51" s="12" customFormat="1" ht="22.5">
      <c r="B192" s="162"/>
      <c r="C192" s="818"/>
      <c r="D192" s="827" t="s">
        <v>167</v>
      </c>
      <c r="E192" s="828" t="s">
        <v>1</v>
      </c>
      <c r="F192" s="829" t="s">
        <v>264</v>
      </c>
      <c r="G192" s="818"/>
      <c r="H192" s="812">
        <v>9.315</v>
      </c>
      <c r="I192" s="164"/>
      <c r="J192" s="818"/>
      <c r="K192" s="818"/>
      <c r="L192" s="162"/>
      <c r="M192" s="165"/>
      <c r="N192" s="166"/>
      <c r="O192" s="166"/>
      <c r="P192" s="166"/>
      <c r="Q192" s="166"/>
      <c r="R192" s="166"/>
      <c r="S192" s="166"/>
      <c r="T192" s="167"/>
      <c r="AT192" s="163" t="s">
        <v>167</v>
      </c>
      <c r="AU192" s="163" t="s">
        <v>86</v>
      </c>
      <c r="AV192" s="12" t="s">
        <v>86</v>
      </c>
      <c r="AW192" s="12" t="s">
        <v>32</v>
      </c>
      <c r="AX192" s="12" t="s">
        <v>84</v>
      </c>
      <c r="AY192" s="163" t="s">
        <v>158</v>
      </c>
    </row>
    <row r="193" spans="2:63" s="11" customFormat="1" ht="22.9" customHeight="1">
      <c r="B193" s="135"/>
      <c r="C193" s="814"/>
      <c r="D193" s="832" t="s">
        <v>75</v>
      </c>
      <c r="E193" s="833" t="s">
        <v>165</v>
      </c>
      <c r="F193" s="833" t="s">
        <v>265</v>
      </c>
      <c r="G193" s="814"/>
      <c r="H193" s="814"/>
      <c r="I193" s="138"/>
      <c r="J193" s="820">
        <f>BK193</f>
        <v>0</v>
      </c>
      <c r="K193" s="814"/>
      <c r="L193" s="135"/>
      <c r="M193" s="140"/>
      <c r="N193" s="141"/>
      <c r="O193" s="141"/>
      <c r="P193" s="142">
        <f>SUM(P194:P244)</f>
        <v>0</v>
      </c>
      <c r="Q193" s="141"/>
      <c r="R193" s="142">
        <f>SUM(R194:R244)</f>
        <v>31.3941283</v>
      </c>
      <c r="S193" s="141"/>
      <c r="T193" s="143">
        <f>SUM(T194:T244)</f>
        <v>0</v>
      </c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SUM(BK194:BK244)</f>
        <v>0</v>
      </c>
    </row>
    <row r="194" spans="1:65" s="719" customFormat="1" ht="16.5" customHeight="1">
      <c r="A194" s="712"/>
      <c r="B194" s="148"/>
      <c r="C194" s="824" t="s">
        <v>266</v>
      </c>
      <c r="D194" s="824" t="s">
        <v>160</v>
      </c>
      <c r="E194" s="825" t="s">
        <v>267</v>
      </c>
      <c r="F194" s="817" t="s">
        <v>268</v>
      </c>
      <c r="G194" s="826" t="s">
        <v>163</v>
      </c>
      <c r="H194" s="811">
        <v>3.582</v>
      </c>
      <c r="I194" s="154"/>
      <c r="J194" s="816">
        <f>ROUND(I194*H194,2)</f>
        <v>0</v>
      </c>
      <c r="K194" s="817" t="s">
        <v>164</v>
      </c>
      <c r="L194" s="30"/>
      <c r="M194" s="156" t="s">
        <v>1</v>
      </c>
      <c r="N194" s="157" t="s">
        <v>41</v>
      </c>
      <c r="O194" s="53"/>
      <c r="P194" s="158">
        <f>O194*H194</f>
        <v>0</v>
      </c>
      <c r="Q194" s="158">
        <v>2.45343</v>
      </c>
      <c r="R194" s="158">
        <f>Q194*H194</f>
        <v>8.78818626</v>
      </c>
      <c r="S194" s="158">
        <v>0</v>
      </c>
      <c r="T194" s="159">
        <f>S194*H194</f>
        <v>0</v>
      </c>
      <c r="U194" s="712"/>
      <c r="V194" s="712"/>
      <c r="W194" s="712"/>
      <c r="X194" s="712"/>
      <c r="Y194" s="712"/>
      <c r="Z194" s="712"/>
      <c r="AA194" s="712"/>
      <c r="AB194" s="712"/>
      <c r="AC194" s="712"/>
      <c r="AD194" s="712"/>
      <c r="AE194" s="712"/>
      <c r="AR194" s="160" t="s">
        <v>165</v>
      </c>
      <c r="AT194" s="160" t="s">
        <v>160</v>
      </c>
      <c r="AU194" s="160" t="s">
        <v>86</v>
      </c>
      <c r="AY194" s="717" t="s">
        <v>158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717" t="s">
        <v>84</v>
      </c>
      <c r="BK194" s="161">
        <f>ROUND(I194*H194,2)</f>
        <v>0</v>
      </c>
      <c r="BL194" s="717" t="s">
        <v>165</v>
      </c>
      <c r="BM194" s="160" t="s">
        <v>269</v>
      </c>
    </row>
    <row r="195" spans="2:51" s="12" customFormat="1" ht="12">
      <c r="B195" s="162"/>
      <c r="C195" s="818"/>
      <c r="D195" s="827" t="s">
        <v>167</v>
      </c>
      <c r="E195" s="828" t="s">
        <v>1</v>
      </c>
      <c r="F195" s="829" t="s">
        <v>270</v>
      </c>
      <c r="G195" s="818"/>
      <c r="H195" s="812">
        <v>0.403</v>
      </c>
      <c r="I195" s="164"/>
      <c r="J195" s="818"/>
      <c r="K195" s="818"/>
      <c r="L195" s="162"/>
      <c r="M195" s="165"/>
      <c r="N195" s="166"/>
      <c r="O195" s="166"/>
      <c r="P195" s="166"/>
      <c r="Q195" s="166"/>
      <c r="R195" s="166"/>
      <c r="S195" s="166"/>
      <c r="T195" s="167"/>
      <c r="AT195" s="163" t="s">
        <v>167</v>
      </c>
      <c r="AU195" s="163" t="s">
        <v>86</v>
      </c>
      <c r="AV195" s="12" t="s">
        <v>86</v>
      </c>
      <c r="AW195" s="12" t="s">
        <v>32</v>
      </c>
      <c r="AX195" s="12" t="s">
        <v>76</v>
      </c>
      <c r="AY195" s="163" t="s">
        <v>158</v>
      </c>
    </row>
    <row r="196" spans="2:51" s="12" customFormat="1" ht="12">
      <c r="B196" s="162"/>
      <c r="C196" s="818"/>
      <c r="D196" s="827" t="s">
        <v>167</v>
      </c>
      <c r="E196" s="828" t="s">
        <v>1</v>
      </c>
      <c r="F196" s="829" t="s">
        <v>271</v>
      </c>
      <c r="G196" s="818"/>
      <c r="H196" s="812">
        <v>0.48</v>
      </c>
      <c r="I196" s="164"/>
      <c r="J196" s="818"/>
      <c r="K196" s="818"/>
      <c r="L196" s="162"/>
      <c r="M196" s="165"/>
      <c r="N196" s="166"/>
      <c r="O196" s="166"/>
      <c r="P196" s="166"/>
      <c r="Q196" s="166"/>
      <c r="R196" s="166"/>
      <c r="S196" s="166"/>
      <c r="T196" s="167"/>
      <c r="AT196" s="163" t="s">
        <v>167</v>
      </c>
      <c r="AU196" s="163" t="s">
        <v>86</v>
      </c>
      <c r="AV196" s="12" t="s">
        <v>86</v>
      </c>
      <c r="AW196" s="12" t="s">
        <v>32</v>
      </c>
      <c r="AX196" s="12" t="s">
        <v>76</v>
      </c>
      <c r="AY196" s="163" t="s">
        <v>158</v>
      </c>
    </row>
    <row r="197" spans="2:51" s="12" customFormat="1" ht="12">
      <c r="B197" s="162"/>
      <c r="C197" s="818"/>
      <c r="D197" s="827" t="s">
        <v>167</v>
      </c>
      <c r="E197" s="828" t="s">
        <v>1</v>
      </c>
      <c r="F197" s="829" t="s">
        <v>272</v>
      </c>
      <c r="G197" s="818"/>
      <c r="H197" s="812">
        <v>0.423</v>
      </c>
      <c r="I197" s="164"/>
      <c r="J197" s="818"/>
      <c r="K197" s="818"/>
      <c r="L197" s="162"/>
      <c r="M197" s="165"/>
      <c r="N197" s="166"/>
      <c r="O197" s="166"/>
      <c r="P197" s="166"/>
      <c r="Q197" s="166"/>
      <c r="R197" s="166"/>
      <c r="S197" s="166"/>
      <c r="T197" s="167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2" customFormat="1" ht="12">
      <c r="B198" s="162"/>
      <c r="C198" s="818"/>
      <c r="D198" s="827" t="s">
        <v>167</v>
      </c>
      <c r="E198" s="828" t="s">
        <v>1</v>
      </c>
      <c r="F198" s="829" t="s">
        <v>273</v>
      </c>
      <c r="G198" s="818"/>
      <c r="H198" s="812">
        <v>0.3</v>
      </c>
      <c r="I198" s="164"/>
      <c r="J198" s="818"/>
      <c r="K198" s="818"/>
      <c r="L198" s="162"/>
      <c r="M198" s="165"/>
      <c r="N198" s="166"/>
      <c r="O198" s="166"/>
      <c r="P198" s="166"/>
      <c r="Q198" s="166"/>
      <c r="R198" s="166"/>
      <c r="S198" s="166"/>
      <c r="T198" s="167"/>
      <c r="AT198" s="163" t="s">
        <v>167</v>
      </c>
      <c r="AU198" s="163" t="s">
        <v>86</v>
      </c>
      <c r="AV198" s="12" t="s">
        <v>86</v>
      </c>
      <c r="AW198" s="12" t="s">
        <v>32</v>
      </c>
      <c r="AX198" s="12" t="s">
        <v>76</v>
      </c>
      <c r="AY198" s="163" t="s">
        <v>158</v>
      </c>
    </row>
    <row r="199" spans="2:51" s="12" customFormat="1" ht="12">
      <c r="B199" s="162"/>
      <c r="C199" s="818"/>
      <c r="D199" s="827" t="s">
        <v>167</v>
      </c>
      <c r="E199" s="828" t="s">
        <v>1</v>
      </c>
      <c r="F199" s="829" t="s">
        <v>274</v>
      </c>
      <c r="G199" s="818"/>
      <c r="H199" s="812">
        <v>0.265</v>
      </c>
      <c r="I199" s="164"/>
      <c r="J199" s="818"/>
      <c r="K199" s="818"/>
      <c r="L199" s="162"/>
      <c r="M199" s="165"/>
      <c r="N199" s="166"/>
      <c r="O199" s="166"/>
      <c r="P199" s="166"/>
      <c r="Q199" s="166"/>
      <c r="R199" s="166"/>
      <c r="S199" s="166"/>
      <c r="T199" s="167"/>
      <c r="AT199" s="163" t="s">
        <v>167</v>
      </c>
      <c r="AU199" s="163" t="s">
        <v>86</v>
      </c>
      <c r="AV199" s="12" t="s">
        <v>86</v>
      </c>
      <c r="AW199" s="12" t="s">
        <v>32</v>
      </c>
      <c r="AX199" s="12" t="s">
        <v>76</v>
      </c>
      <c r="AY199" s="163" t="s">
        <v>158</v>
      </c>
    </row>
    <row r="200" spans="2:51" s="12" customFormat="1" ht="12">
      <c r="B200" s="162"/>
      <c r="C200" s="818"/>
      <c r="D200" s="827" t="s">
        <v>167</v>
      </c>
      <c r="E200" s="828" t="s">
        <v>1</v>
      </c>
      <c r="F200" s="829" t="s">
        <v>275</v>
      </c>
      <c r="G200" s="818"/>
      <c r="H200" s="812">
        <v>1.711</v>
      </c>
      <c r="I200" s="164"/>
      <c r="J200" s="818"/>
      <c r="K200" s="818"/>
      <c r="L200" s="162"/>
      <c r="M200" s="165"/>
      <c r="N200" s="166"/>
      <c r="O200" s="166"/>
      <c r="P200" s="166"/>
      <c r="Q200" s="166"/>
      <c r="R200" s="166"/>
      <c r="S200" s="166"/>
      <c r="T200" s="167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3" customFormat="1" ht="12">
      <c r="B201" s="168"/>
      <c r="C201" s="819"/>
      <c r="D201" s="827" t="s">
        <v>167</v>
      </c>
      <c r="E201" s="830" t="s">
        <v>1</v>
      </c>
      <c r="F201" s="831" t="s">
        <v>171</v>
      </c>
      <c r="G201" s="819"/>
      <c r="H201" s="813">
        <v>3.582</v>
      </c>
      <c r="I201" s="170"/>
      <c r="J201" s="819"/>
      <c r="K201" s="819"/>
      <c r="L201" s="168"/>
      <c r="M201" s="171"/>
      <c r="N201" s="172"/>
      <c r="O201" s="172"/>
      <c r="P201" s="172"/>
      <c r="Q201" s="172"/>
      <c r="R201" s="172"/>
      <c r="S201" s="172"/>
      <c r="T201" s="173"/>
      <c r="AT201" s="169" t="s">
        <v>167</v>
      </c>
      <c r="AU201" s="169" t="s">
        <v>86</v>
      </c>
      <c r="AV201" s="13" t="s">
        <v>165</v>
      </c>
      <c r="AW201" s="13" t="s">
        <v>32</v>
      </c>
      <c r="AX201" s="13" t="s">
        <v>84</v>
      </c>
      <c r="AY201" s="169" t="s">
        <v>158</v>
      </c>
    </row>
    <row r="202" spans="1:65" s="719" customFormat="1" ht="24" customHeight="1">
      <c r="A202" s="712"/>
      <c r="B202" s="148"/>
      <c r="C202" s="824" t="s">
        <v>7</v>
      </c>
      <c r="D202" s="824" t="s">
        <v>160</v>
      </c>
      <c r="E202" s="825" t="s">
        <v>276</v>
      </c>
      <c r="F202" s="817" t="s">
        <v>277</v>
      </c>
      <c r="G202" s="826" t="s">
        <v>222</v>
      </c>
      <c r="H202" s="811">
        <v>11.225</v>
      </c>
      <c r="I202" s="154"/>
      <c r="J202" s="816">
        <f>ROUND(I202*H202,2)</f>
        <v>0</v>
      </c>
      <c r="K202" s="817" t="s">
        <v>164</v>
      </c>
      <c r="L202" s="30"/>
      <c r="M202" s="156" t="s">
        <v>1</v>
      </c>
      <c r="N202" s="157" t="s">
        <v>41</v>
      </c>
      <c r="O202" s="53"/>
      <c r="P202" s="158">
        <f>O202*H202</f>
        <v>0</v>
      </c>
      <c r="Q202" s="158">
        <v>0.00533</v>
      </c>
      <c r="R202" s="158">
        <f>Q202*H202</f>
        <v>0.059829249999999994</v>
      </c>
      <c r="S202" s="158">
        <v>0</v>
      </c>
      <c r="T202" s="159">
        <f>S202*H202</f>
        <v>0</v>
      </c>
      <c r="U202" s="712"/>
      <c r="V202" s="712"/>
      <c r="W202" s="712"/>
      <c r="X202" s="712"/>
      <c r="Y202" s="712"/>
      <c r="Z202" s="712"/>
      <c r="AA202" s="712"/>
      <c r="AB202" s="712"/>
      <c r="AC202" s="712"/>
      <c r="AD202" s="712"/>
      <c r="AE202" s="712"/>
      <c r="AR202" s="160" t="s">
        <v>165</v>
      </c>
      <c r="AT202" s="160" t="s">
        <v>160</v>
      </c>
      <c r="AU202" s="160" t="s">
        <v>86</v>
      </c>
      <c r="AY202" s="717" t="s">
        <v>158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717" t="s">
        <v>84</v>
      </c>
      <c r="BK202" s="161">
        <f>ROUND(I202*H202,2)</f>
        <v>0</v>
      </c>
      <c r="BL202" s="717" t="s">
        <v>165</v>
      </c>
      <c r="BM202" s="160" t="s">
        <v>278</v>
      </c>
    </row>
    <row r="203" spans="2:51" s="12" customFormat="1" ht="12">
      <c r="B203" s="162"/>
      <c r="C203" s="818"/>
      <c r="D203" s="827" t="s">
        <v>167</v>
      </c>
      <c r="E203" s="828" t="s">
        <v>1</v>
      </c>
      <c r="F203" s="829" t="s">
        <v>279</v>
      </c>
      <c r="G203" s="818"/>
      <c r="H203" s="812">
        <v>11.225</v>
      </c>
      <c r="I203" s="164"/>
      <c r="J203" s="818"/>
      <c r="K203" s="818"/>
      <c r="L203" s="162"/>
      <c r="M203" s="165"/>
      <c r="N203" s="166"/>
      <c r="O203" s="166"/>
      <c r="P203" s="166"/>
      <c r="Q203" s="166"/>
      <c r="R203" s="166"/>
      <c r="S203" s="166"/>
      <c r="T203" s="167"/>
      <c r="AT203" s="163" t="s">
        <v>167</v>
      </c>
      <c r="AU203" s="163" t="s">
        <v>86</v>
      </c>
      <c r="AV203" s="12" t="s">
        <v>86</v>
      </c>
      <c r="AW203" s="12" t="s">
        <v>32</v>
      </c>
      <c r="AX203" s="12" t="s">
        <v>84</v>
      </c>
      <c r="AY203" s="163" t="s">
        <v>158</v>
      </c>
    </row>
    <row r="204" spans="1:65" s="719" customFormat="1" ht="24" customHeight="1">
      <c r="A204" s="712"/>
      <c r="B204" s="148"/>
      <c r="C204" s="824" t="s">
        <v>280</v>
      </c>
      <c r="D204" s="824" t="s">
        <v>160</v>
      </c>
      <c r="E204" s="825" t="s">
        <v>281</v>
      </c>
      <c r="F204" s="817" t="s">
        <v>282</v>
      </c>
      <c r="G204" s="826" t="s">
        <v>222</v>
      </c>
      <c r="H204" s="811">
        <v>11.225</v>
      </c>
      <c r="I204" s="154"/>
      <c r="J204" s="816">
        <f>ROUND(I204*H204,2)</f>
        <v>0</v>
      </c>
      <c r="K204" s="817" t="s">
        <v>164</v>
      </c>
      <c r="L204" s="30"/>
      <c r="M204" s="156" t="s">
        <v>1</v>
      </c>
      <c r="N204" s="157" t="s">
        <v>41</v>
      </c>
      <c r="O204" s="53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712"/>
      <c r="V204" s="712"/>
      <c r="W204" s="712"/>
      <c r="X204" s="712"/>
      <c r="Y204" s="712"/>
      <c r="Z204" s="712"/>
      <c r="AA204" s="712"/>
      <c r="AB204" s="712"/>
      <c r="AC204" s="712"/>
      <c r="AD204" s="712"/>
      <c r="AE204" s="712"/>
      <c r="AR204" s="160" t="s">
        <v>165</v>
      </c>
      <c r="AT204" s="160" t="s">
        <v>160</v>
      </c>
      <c r="AU204" s="160" t="s">
        <v>86</v>
      </c>
      <c r="AY204" s="717" t="s">
        <v>158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717" t="s">
        <v>84</v>
      </c>
      <c r="BK204" s="161">
        <f>ROUND(I204*H204,2)</f>
        <v>0</v>
      </c>
      <c r="BL204" s="717" t="s">
        <v>165</v>
      </c>
      <c r="BM204" s="160" t="s">
        <v>283</v>
      </c>
    </row>
    <row r="205" spans="1:65" s="719" customFormat="1" ht="24" customHeight="1">
      <c r="A205" s="712"/>
      <c r="B205" s="148"/>
      <c r="C205" s="824" t="s">
        <v>284</v>
      </c>
      <c r="D205" s="824" t="s">
        <v>160</v>
      </c>
      <c r="E205" s="825" t="s">
        <v>285</v>
      </c>
      <c r="F205" s="817" t="s">
        <v>286</v>
      </c>
      <c r="G205" s="826" t="s">
        <v>222</v>
      </c>
      <c r="H205" s="811">
        <v>5.346</v>
      </c>
      <c r="I205" s="154"/>
      <c r="J205" s="816">
        <f>ROUND(I205*H205,2)</f>
        <v>0</v>
      </c>
      <c r="K205" s="817" t="s">
        <v>164</v>
      </c>
      <c r="L205" s="30"/>
      <c r="M205" s="156" t="s">
        <v>1</v>
      </c>
      <c r="N205" s="157" t="s">
        <v>41</v>
      </c>
      <c r="O205" s="53"/>
      <c r="P205" s="158">
        <f>O205*H205</f>
        <v>0</v>
      </c>
      <c r="Q205" s="158">
        <v>0.00552</v>
      </c>
      <c r="R205" s="158">
        <f>Q205*H205</f>
        <v>0.02950992</v>
      </c>
      <c r="S205" s="158">
        <v>0</v>
      </c>
      <c r="T205" s="159">
        <f>S205*H205</f>
        <v>0</v>
      </c>
      <c r="U205" s="712"/>
      <c r="V205" s="712"/>
      <c r="W205" s="712"/>
      <c r="X205" s="712"/>
      <c r="Y205" s="712"/>
      <c r="Z205" s="712"/>
      <c r="AA205" s="712"/>
      <c r="AB205" s="712"/>
      <c r="AC205" s="712"/>
      <c r="AD205" s="712"/>
      <c r="AE205" s="712"/>
      <c r="AR205" s="160" t="s">
        <v>165</v>
      </c>
      <c r="AT205" s="160" t="s">
        <v>160</v>
      </c>
      <c r="AU205" s="160" t="s">
        <v>86</v>
      </c>
      <c r="AY205" s="717" t="s">
        <v>158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717" t="s">
        <v>84</v>
      </c>
      <c r="BK205" s="161">
        <f>ROUND(I205*H205,2)</f>
        <v>0</v>
      </c>
      <c r="BL205" s="717" t="s">
        <v>165</v>
      </c>
      <c r="BM205" s="160" t="s">
        <v>287</v>
      </c>
    </row>
    <row r="206" spans="2:51" s="12" customFormat="1" ht="12">
      <c r="B206" s="162"/>
      <c r="C206" s="818"/>
      <c r="D206" s="827" t="s">
        <v>167</v>
      </c>
      <c r="E206" s="828" t="s">
        <v>1</v>
      </c>
      <c r="F206" s="829" t="s">
        <v>288</v>
      </c>
      <c r="G206" s="818"/>
      <c r="H206" s="812">
        <v>5.346</v>
      </c>
      <c r="I206" s="164"/>
      <c r="J206" s="818"/>
      <c r="K206" s="818"/>
      <c r="L206" s="162"/>
      <c r="M206" s="165"/>
      <c r="N206" s="166"/>
      <c r="O206" s="166"/>
      <c r="P206" s="166"/>
      <c r="Q206" s="166"/>
      <c r="R206" s="166"/>
      <c r="S206" s="166"/>
      <c r="T206" s="167"/>
      <c r="AT206" s="163" t="s">
        <v>167</v>
      </c>
      <c r="AU206" s="163" t="s">
        <v>86</v>
      </c>
      <c r="AV206" s="12" t="s">
        <v>86</v>
      </c>
      <c r="AW206" s="12" t="s">
        <v>32</v>
      </c>
      <c r="AX206" s="12" t="s">
        <v>84</v>
      </c>
      <c r="AY206" s="163" t="s">
        <v>158</v>
      </c>
    </row>
    <row r="207" spans="1:65" s="719" customFormat="1" ht="24" customHeight="1">
      <c r="A207" s="712"/>
      <c r="B207" s="148"/>
      <c r="C207" s="824" t="s">
        <v>289</v>
      </c>
      <c r="D207" s="824" t="s">
        <v>160</v>
      </c>
      <c r="E207" s="825" t="s">
        <v>290</v>
      </c>
      <c r="F207" s="817" t="s">
        <v>291</v>
      </c>
      <c r="G207" s="826" t="s">
        <v>222</v>
      </c>
      <c r="H207" s="811">
        <v>5.346</v>
      </c>
      <c r="I207" s="154"/>
      <c r="J207" s="816">
        <f>ROUND(I207*H207,2)</f>
        <v>0</v>
      </c>
      <c r="K207" s="817" t="s">
        <v>164</v>
      </c>
      <c r="L207" s="30"/>
      <c r="M207" s="156" t="s">
        <v>1</v>
      </c>
      <c r="N207" s="157" t="s">
        <v>41</v>
      </c>
      <c r="O207" s="53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712"/>
      <c r="V207" s="712"/>
      <c r="W207" s="712"/>
      <c r="X207" s="712"/>
      <c r="Y207" s="712"/>
      <c r="Z207" s="712"/>
      <c r="AA207" s="712"/>
      <c r="AB207" s="712"/>
      <c r="AC207" s="712"/>
      <c r="AD207" s="712"/>
      <c r="AE207" s="712"/>
      <c r="AR207" s="160" t="s">
        <v>165</v>
      </c>
      <c r="AT207" s="160" t="s">
        <v>160</v>
      </c>
      <c r="AU207" s="160" t="s">
        <v>86</v>
      </c>
      <c r="AY207" s="717" t="s">
        <v>158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717" t="s">
        <v>84</v>
      </c>
      <c r="BK207" s="161">
        <f>ROUND(I207*H207,2)</f>
        <v>0</v>
      </c>
      <c r="BL207" s="717" t="s">
        <v>165</v>
      </c>
      <c r="BM207" s="160" t="s">
        <v>292</v>
      </c>
    </row>
    <row r="208" spans="1:65" s="719" customFormat="1" ht="24" customHeight="1">
      <c r="A208" s="712"/>
      <c r="B208" s="148"/>
      <c r="C208" s="824" t="s">
        <v>293</v>
      </c>
      <c r="D208" s="824" t="s">
        <v>160</v>
      </c>
      <c r="E208" s="825" t="s">
        <v>294</v>
      </c>
      <c r="F208" s="817" t="s">
        <v>295</v>
      </c>
      <c r="G208" s="826" t="s">
        <v>222</v>
      </c>
      <c r="H208" s="811">
        <v>11.244</v>
      </c>
      <c r="I208" s="154"/>
      <c r="J208" s="816">
        <f>ROUND(I208*H208,2)</f>
        <v>0</v>
      </c>
      <c r="K208" s="817" t="s">
        <v>164</v>
      </c>
      <c r="L208" s="30"/>
      <c r="M208" s="156" t="s">
        <v>1</v>
      </c>
      <c r="N208" s="157" t="s">
        <v>41</v>
      </c>
      <c r="O208" s="53"/>
      <c r="P208" s="158">
        <f>O208*H208</f>
        <v>0</v>
      </c>
      <c r="Q208" s="158">
        <v>0.00088</v>
      </c>
      <c r="R208" s="158">
        <f>Q208*H208</f>
        <v>0.009894720000000001</v>
      </c>
      <c r="S208" s="158">
        <v>0</v>
      </c>
      <c r="T208" s="159">
        <f>S208*H208</f>
        <v>0</v>
      </c>
      <c r="U208" s="712"/>
      <c r="V208" s="712"/>
      <c r="W208" s="712"/>
      <c r="X208" s="712"/>
      <c r="Y208" s="712"/>
      <c r="Z208" s="712"/>
      <c r="AA208" s="712"/>
      <c r="AB208" s="712"/>
      <c r="AC208" s="712"/>
      <c r="AD208" s="712"/>
      <c r="AE208" s="712"/>
      <c r="AR208" s="160" t="s">
        <v>165</v>
      </c>
      <c r="AT208" s="160" t="s">
        <v>160</v>
      </c>
      <c r="AU208" s="160" t="s">
        <v>86</v>
      </c>
      <c r="AY208" s="717" t="s">
        <v>158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717" t="s">
        <v>84</v>
      </c>
      <c r="BK208" s="161">
        <f>ROUND(I208*H208,2)</f>
        <v>0</v>
      </c>
      <c r="BL208" s="717" t="s">
        <v>165</v>
      </c>
      <c r="BM208" s="160" t="s">
        <v>296</v>
      </c>
    </row>
    <row r="209" spans="2:51" s="12" customFormat="1" ht="12">
      <c r="B209" s="162"/>
      <c r="C209" s="818"/>
      <c r="D209" s="827" t="s">
        <v>167</v>
      </c>
      <c r="E209" s="828" t="s">
        <v>1</v>
      </c>
      <c r="F209" s="829" t="s">
        <v>297</v>
      </c>
      <c r="G209" s="818"/>
      <c r="H209" s="812">
        <v>11.244</v>
      </c>
      <c r="I209" s="164"/>
      <c r="J209" s="818"/>
      <c r="K209" s="818"/>
      <c r="L209" s="162"/>
      <c r="M209" s="165"/>
      <c r="N209" s="166"/>
      <c r="O209" s="166"/>
      <c r="P209" s="166"/>
      <c r="Q209" s="166"/>
      <c r="R209" s="166"/>
      <c r="S209" s="166"/>
      <c r="T209" s="167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84</v>
      </c>
      <c r="AY209" s="163" t="s">
        <v>158</v>
      </c>
    </row>
    <row r="210" spans="1:65" s="719" customFormat="1" ht="24" customHeight="1">
      <c r="A210" s="712"/>
      <c r="B210" s="148"/>
      <c r="C210" s="824" t="s">
        <v>298</v>
      </c>
      <c r="D210" s="824" t="s">
        <v>160</v>
      </c>
      <c r="E210" s="825" t="s">
        <v>299</v>
      </c>
      <c r="F210" s="817" t="s">
        <v>300</v>
      </c>
      <c r="G210" s="826" t="s">
        <v>222</v>
      </c>
      <c r="H210" s="811">
        <v>11.244</v>
      </c>
      <c r="I210" s="154"/>
      <c r="J210" s="816">
        <f>ROUND(I210*H210,2)</f>
        <v>0</v>
      </c>
      <c r="K210" s="817" t="s">
        <v>164</v>
      </c>
      <c r="L210" s="30"/>
      <c r="M210" s="156" t="s">
        <v>1</v>
      </c>
      <c r="N210" s="157" t="s">
        <v>41</v>
      </c>
      <c r="O210" s="53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712"/>
      <c r="V210" s="712"/>
      <c r="W210" s="712"/>
      <c r="X210" s="712"/>
      <c r="Y210" s="712"/>
      <c r="Z210" s="712"/>
      <c r="AA210" s="712"/>
      <c r="AB210" s="712"/>
      <c r="AC210" s="712"/>
      <c r="AD210" s="712"/>
      <c r="AE210" s="712"/>
      <c r="AR210" s="160" t="s">
        <v>165</v>
      </c>
      <c r="AT210" s="160" t="s">
        <v>160</v>
      </c>
      <c r="AU210" s="160" t="s">
        <v>86</v>
      </c>
      <c r="AY210" s="717" t="s">
        <v>158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717" t="s">
        <v>84</v>
      </c>
      <c r="BK210" s="161">
        <f>ROUND(I210*H210,2)</f>
        <v>0</v>
      </c>
      <c r="BL210" s="717" t="s">
        <v>165</v>
      </c>
      <c r="BM210" s="160" t="s">
        <v>301</v>
      </c>
    </row>
    <row r="211" spans="1:65" s="719" customFormat="1" ht="24" customHeight="1">
      <c r="A211" s="712"/>
      <c r="B211" s="148"/>
      <c r="C211" s="824" t="s">
        <v>302</v>
      </c>
      <c r="D211" s="824" t="s">
        <v>160</v>
      </c>
      <c r="E211" s="825" t="s">
        <v>303</v>
      </c>
      <c r="F211" s="817" t="s">
        <v>304</v>
      </c>
      <c r="G211" s="826" t="s">
        <v>222</v>
      </c>
      <c r="H211" s="811">
        <v>5.346</v>
      </c>
      <c r="I211" s="154"/>
      <c r="J211" s="816">
        <f>ROUND(I211*H211,2)</f>
        <v>0</v>
      </c>
      <c r="K211" s="817" t="s">
        <v>164</v>
      </c>
      <c r="L211" s="30"/>
      <c r="M211" s="156" t="s">
        <v>1</v>
      </c>
      <c r="N211" s="157" t="s">
        <v>41</v>
      </c>
      <c r="O211" s="53"/>
      <c r="P211" s="158">
        <f>O211*H211</f>
        <v>0</v>
      </c>
      <c r="Q211" s="158">
        <v>0.001</v>
      </c>
      <c r="R211" s="158">
        <f>Q211*H211</f>
        <v>0.005346</v>
      </c>
      <c r="S211" s="158">
        <v>0</v>
      </c>
      <c r="T211" s="159">
        <f>S211*H211</f>
        <v>0</v>
      </c>
      <c r="U211" s="712"/>
      <c r="V211" s="712"/>
      <c r="W211" s="712"/>
      <c r="X211" s="712"/>
      <c r="Y211" s="712"/>
      <c r="Z211" s="712"/>
      <c r="AA211" s="712"/>
      <c r="AB211" s="712"/>
      <c r="AC211" s="712"/>
      <c r="AD211" s="712"/>
      <c r="AE211" s="712"/>
      <c r="AR211" s="160" t="s">
        <v>165</v>
      </c>
      <c r="AT211" s="160" t="s">
        <v>160</v>
      </c>
      <c r="AU211" s="160" t="s">
        <v>86</v>
      </c>
      <c r="AY211" s="717" t="s">
        <v>158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717" t="s">
        <v>84</v>
      </c>
      <c r="BK211" s="161">
        <f>ROUND(I211*H211,2)</f>
        <v>0</v>
      </c>
      <c r="BL211" s="717" t="s">
        <v>165</v>
      </c>
      <c r="BM211" s="160" t="s">
        <v>305</v>
      </c>
    </row>
    <row r="212" spans="2:51" s="12" customFormat="1" ht="12">
      <c r="B212" s="162"/>
      <c r="C212" s="818"/>
      <c r="D212" s="827" t="s">
        <v>167</v>
      </c>
      <c r="E212" s="828" t="s">
        <v>1</v>
      </c>
      <c r="F212" s="829" t="s">
        <v>288</v>
      </c>
      <c r="G212" s="818"/>
      <c r="H212" s="812">
        <v>5.346</v>
      </c>
      <c r="I212" s="164"/>
      <c r="J212" s="818"/>
      <c r="K212" s="818"/>
      <c r="L212" s="162"/>
      <c r="M212" s="165"/>
      <c r="N212" s="166"/>
      <c r="O212" s="166"/>
      <c r="P212" s="166"/>
      <c r="Q212" s="166"/>
      <c r="R212" s="166"/>
      <c r="S212" s="166"/>
      <c r="T212" s="167"/>
      <c r="AT212" s="163" t="s">
        <v>167</v>
      </c>
      <c r="AU212" s="163" t="s">
        <v>86</v>
      </c>
      <c r="AV212" s="12" t="s">
        <v>86</v>
      </c>
      <c r="AW212" s="12" t="s">
        <v>32</v>
      </c>
      <c r="AX212" s="12" t="s">
        <v>84</v>
      </c>
      <c r="AY212" s="163" t="s">
        <v>158</v>
      </c>
    </row>
    <row r="213" spans="1:65" s="719" customFormat="1" ht="24" customHeight="1">
      <c r="A213" s="712"/>
      <c r="B213" s="148"/>
      <c r="C213" s="824" t="s">
        <v>306</v>
      </c>
      <c r="D213" s="824" t="s">
        <v>160</v>
      </c>
      <c r="E213" s="825" t="s">
        <v>307</v>
      </c>
      <c r="F213" s="817" t="s">
        <v>308</v>
      </c>
      <c r="G213" s="826" t="s">
        <v>222</v>
      </c>
      <c r="H213" s="811">
        <v>5.346</v>
      </c>
      <c r="I213" s="154"/>
      <c r="J213" s="816">
        <f>ROUND(I213*H213,2)</f>
        <v>0</v>
      </c>
      <c r="K213" s="817" t="s">
        <v>164</v>
      </c>
      <c r="L213" s="30"/>
      <c r="M213" s="156" t="s">
        <v>1</v>
      </c>
      <c r="N213" s="157" t="s">
        <v>41</v>
      </c>
      <c r="O213" s="53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712"/>
      <c r="V213" s="712"/>
      <c r="W213" s="712"/>
      <c r="X213" s="712"/>
      <c r="Y213" s="712"/>
      <c r="Z213" s="712"/>
      <c r="AA213" s="712"/>
      <c r="AB213" s="712"/>
      <c r="AC213" s="712"/>
      <c r="AD213" s="712"/>
      <c r="AE213" s="712"/>
      <c r="AR213" s="160" t="s">
        <v>165</v>
      </c>
      <c r="AT213" s="160" t="s">
        <v>160</v>
      </c>
      <c r="AU213" s="160" t="s">
        <v>86</v>
      </c>
      <c r="AY213" s="717" t="s">
        <v>158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717" t="s">
        <v>84</v>
      </c>
      <c r="BK213" s="161">
        <f>ROUND(I213*H213,2)</f>
        <v>0</v>
      </c>
      <c r="BL213" s="717" t="s">
        <v>165</v>
      </c>
      <c r="BM213" s="160" t="s">
        <v>309</v>
      </c>
    </row>
    <row r="214" spans="1:65" s="719" customFormat="1" ht="16.5" customHeight="1">
      <c r="A214" s="712"/>
      <c r="B214" s="148"/>
      <c r="C214" s="824" t="s">
        <v>310</v>
      </c>
      <c r="D214" s="824" t="s">
        <v>160</v>
      </c>
      <c r="E214" s="825" t="s">
        <v>311</v>
      </c>
      <c r="F214" s="817" t="s">
        <v>312</v>
      </c>
      <c r="G214" s="826" t="s">
        <v>199</v>
      </c>
      <c r="H214" s="811">
        <v>0.414</v>
      </c>
      <c r="I214" s="154"/>
      <c r="J214" s="816">
        <f>ROUND(I214*H214,2)</f>
        <v>0</v>
      </c>
      <c r="K214" s="817" t="s">
        <v>164</v>
      </c>
      <c r="L214" s="30"/>
      <c r="M214" s="156" t="s">
        <v>1</v>
      </c>
      <c r="N214" s="157" t="s">
        <v>41</v>
      </c>
      <c r="O214" s="53"/>
      <c r="P214" s="158">
        <f>O214*H214</f>
        <v>0</v>
      </c>
      <c r="Q214" s="158">
        <v>1.05516</v>
      </c>
      <c r="R214" s="158">
        <f>Q214*H214</f>
        <v>0.43683624000000004</v>
      </c>
      <c r="S214" s="158">
        <v>0</v>
      </c>
      <c r="T214" s="159">
        <f>S214*H214</f>
        <v>0</v>
      </c>
      <c r="U214" s="712"/>
      <c r="V214" s="712"/>
      <c r="W214" s="712"/>
      <c r="X214" s="712"/>
      <c r="Y214" s="712"/>
      <c r="Z214" s="712"/>
      <c r="AA214" s="712"/>
      <c r="AB214" s="712"/>
      <c r="AC214" s="712"/>
      <c r="AD214" s="712"/>
      <c r="AE214" s="712"/>
      <c r="AR214" s="160" t="s">
        <v>165</v>
      </c>
      <c r="AT214" s="160" t="s">
        <v>160</v>
      </c>
      <c r="AU214" s="160" t="s">
        <v>86</v>
      </c>
      <c r="AY214" s="717" t="s">
        <v>158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717" t="s">
        <v>84</v>
      </c>
      <c r="BK214" s="161">
        <f>ROUND(I214*H214,2)</f>
        <v>0</v>
      </c>
      <c r="BL214" s="717" t="s">
        <v>165</v>
      </c>
      <c r="BM214" s="160" t="s">
        <v>313</v>
      </c>
    </row>
    <row r="215" spans="2:51" s="12" customFormat="1" ht="12">
      <c r="B215" s="162"/>
      <c r="C215" s="818"/>
      <c r="D215" s="827" t="s">
        <v>167</v>
      </c>
      <c r="E215" s="828" t="s">
        <v>1</v>
      </c>
      <c r="F215" s="829" t="s">
        <v>314</v>
      </c>
      <c r="G215" s="818"/>
      <c r="H215" s="812">
        <v>0.414</v>
      </c>
      <c r="I215" s="164"/>
      <c r="J215" s="818"/>
      <c r="K215" s="818"/>
      <c r="L215" s="162"/>
      <c r="M215" s="165"/>
      <c r="N215" s="166"/>
      <c r="O215" s="166"/>
      <c r="P215" s="166"/>
      <c r="Q215" s="166"/>
      <c r="R215" s="166"/>
      <c r="S215" s="166"/>
      <c r="T215" s="167"/>
      <c r="AT215" s="163" t="s">
        <v>167</v>
      </c>
      <c r="AU215" s="163" t="s">
        <v>86</v>
      </c>
      <c r="AV215" s="12" t="s">
        <v>86</v>
      </c>
      <c r="AW215" s="12" t="s">
        <v>32</v>
      </c>
      <c r="AX215" s="12" t="s">
        <v>84</v>
      </c>
      <c r="AY215" s="163" t="s">
        <v>158</v>
      </c>
    </row>
    <row r="216" spans="1:65" s="719" customFormat="1" ht="16.5" customHeight="1">
      <c r="A216" s="712"/>
      <c r="B216" s="148"/>
      <c r="C216" s="824" t="s">
        <v>315</v>
      </c>
      <c r="D216" s="824" t="s">
        <v>160</v>
      </c>
      <c r="E216" s="825" t="s">
        <v>316</v>
      </c>
      <c r="F216" s="817" t="s">
        <v>317</v>
      </c>
      <c r="G216" s="826" t="s">
        <v>199</v>
      </c>
      <c r="H216" s="811">
        <v>0.062</v>
      </c>
      <c r="I216" s="154"/>
      <c r="J216" s="816">
        <f>ROUND(I216*H216,2)</f>
        <v>0</v>
      </c>
      <c r="K216" s="817" t="s">
        <v>164</v>
      </c>
      <c r="L216" s="30"/>
      <c r="M216" s="156" t="s">
        <v>1</v>
      </c>
      <c r="N216" s="157" t="s">
        <v>41</v>
      </c>
      <c r="O216" s="53"/>
      <c r="P216" s="158">
        <f>O216*H216</f>
        <v>0</v>
      </c>
      <c r="Q216" s="158">
        <v>1.06277</v>
      </c>
      <c r="R216" s="158">
        <f>Q216*H216</f>
        <v>0.06589174</v>
      </c>
      <c r="S216" s="158">
        <v>0</v>
      </c>
      <c r="T216" s="159">
        <f>S216*H216</f>
        <v>0</v>
      </c>
      <c r="U216" s="712"/>
      <c r="V216" s="712"/>
      <c r="W216" s="712"/>
      <c r="X216" s="712"/>
      <c r="Y216" s="712"/>
      <c r="Z216" s="712"/>
      <c r="AA216" s="712"/>
      <c r="AB216" s="712"/>
      <c r="AC216" s="712"/>
      <c r="AD216" s="712"/>
      <c r="AE216" s="712"/>
      <c r="AR216" s="160" t="s">
        <v>165</v>
      </c>
      <c r="AT216" s="160" t="s">
        <v>160</v>
      </c>
      <c r="AU216" s="160" t="s">
        <v>86</v>
      </c>
      <c r="AY216" s="717" t="s">
        <v>158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717" t="s">
        <v>84</v>
      </c>
      <c r="BK216" s="161">
        <f>ROUND(I216*H216,2)</f>
        <v>0</v>
      </c>
      <c r="BL216" s="717" t="s">
        <v>165</v>
      </c>
      <c r="BM216" s="160" t="s">
        <v>318</v>
      </c>
    </row>
    <row r="217" spans="2:51" s="12" customFormat="1" ht="12">
      <c r="B217" s="162"/>
      <c r="C217" s="818"/>
      <c r="D217" s="827" t="s">
        <v>167</v>
      </c>
      <c r="E217" s="828" t="s">
        <v>1</v>
      </c>
      <c r="F217" s="829" t="s">
        <v>319</v>
      </c>
      <c r="G217" s="818"/>
      <c r="H217" s="812">
        <v>0.062</v>
      </c>
      <c r="I217" s="164"/>
      <c r="J217" s="818"/>
      <c r="K217" s="818"/>
      <c r="L217" s="162"/>
      <c r="M217" s="165"/>
      <c r="N217" s="166"/>
      <c r="O217" s="166"/>
      <c r="P217" s="166"/>
      <c r="Q217" s="166"/>
      <c r="R217" s="166"/>
      <c r="S217" s="166"/>
      <c r="T217" s="167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84</v>
      </c>
      <c r="AY217" s="163" t="s">
        <v>158</v>
      </c>
    </row>
    <row r="218" spans="1:65" s="719" customFormat="1" ht="16.5" customHeight="1">
      <c r="A218" s="712"/>
      <c r="B218" s="148"/>
      <c r="C218" s="824" t="s">
        <v>320</v>
      </c>
      <c r="D218" s="824" t="s">
        <v>160</v>
      </c>
      <c r="E218" s="825" t="s">
        <v>321</v>
      </c>
      <c r="F218" s="817" t="s">
        <v>322</v>
      </c>
      <c r="G218" s="826" t="s">
        <v>163</v>
      </c>
      <c r="H218" s="811">
        <v>5.66</v>
      </c>
      <c r="I218" s="154"/>
      <c r="J218" s="816">
        <f>ROUND(I218*H218,2)</f>
        <v>0</v>
      </c>
      <c r="K218" s="817" t="s">
        <v>164</v>
      </c>
      <c r="L218" s="30"/>
      <c r="M218" s="156" t="s">
        <v>1</v>
      </c>
      <c r="N218" s="157" t="s">
        <v>41</v>
      </c>
      <c r="O218" s="53"/>
      <c r="P218" s="158">
        <f>O218*H218</f>
        <v>0</v>
      </c>
      <c r="Q218" s="158">
        <v>2.4534</v>
      </c>
      <c r="R218" s="158">
        <f>Q218*H218</f>
        <v>13.886244</v>
      </c>
      <c r="S218" s="158">
        <v>0</v>
      </c>
      <c r="T218" s="159">
        <f>S218*H218</f>
        <v>0</v>
      </c>
      <c r="U218" s="712"/>
      <c r="V218" s="712"/>
      <c r="W218" s="712"/>
      <c r="X218" s="712"/>
      <c r="Y218" s="712"/>
      <c r="Z218" s="712"/>
      <c r="AA218" s="712"/>
      <c r="AB218" s="712"/>
      <c r="AC218" s="712"/>
      <c r="AD218" s="712"/>
      <c r="AE218" s="712"/>
      <c r="AR218" s="160" t="s">
        <v>165</v>
      </c>
      <c r="AT218" s="160" t="s">
        <v>160</v>
      </c>
      <c r="AU218" s="160" t="s">
        <v>86</v>
      </c>
      <c r="AY218" s="717" t="s">
        <v>158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717" t="s">
        <v>84</v>
      </c>
      <c r="BK218" s="161">
        <f>ROUND(I218*H218,2)</f>
        <v>0</v>
      </c>
      <c r="BL218" s="717" t="s">
        <v>165</v>
      </c>
      <c r="BM218" s="160" t="s">
        <v>323</v>
      </c>
    </row>
    <row r="219" spans="2:51" s="12" customFormat="1" ht="12">
      <c r="B219" s="162"/>
      <c r="C219" s="818"/>
      <c r="D219" s="827" t="s">
        <v>167</v>
      </c>
      <c r="E219" s="828" t="s">
        <v>1</v>
      </c>
      <c r="F219" s="829" t="s">
        <v>324</v>
      </c>
      <c r="G219" s="818"/>
      <c r="H219" s="812">
        <v>4.5</v>
      </c>
      <c r="I219" s="164"/>
      <c r="J219" s="818"/>
      <c r="K219" s="818"/>
      <c r="L219" s="162"/>
      <c r="M219" s="165"/>
      <c r="N219" s="166"/>
      <c r="O219" s="166"/>
      <c r="P219" s="166"/>
      <c r="Q219" s="166"/>
      <c r="R219" s="166"/>
      <c r="S219" s="166"/>
      <c r="T219" s="167"/>
      <c r="AT219" s="163" t="s">
        <v>167</v>
      </c>
      <c r="AU219" s="163" t="s">
        <v>86</v>
      </c>
      <c r="AV219" s="12" t="s">
        <v>86</v>
      </c>
      <c r="AW219" s="12" t="s">
        <v>32</v>
      </c>
      <c r="AX219" s="12" t="s">
        <v>76</v>
      </c>
      <c r="AY219" s="163" t="s">
        <v>158</v>
      </c>
    </row>
    <row r="220" spans="2:51" s="12" customFormat="1" ht="12">
      <c r="B220" s="162"/>
      <c r="C220" s="818"/>
      <c r="D220" s="827" t="s">
        <v>167</v>
      </c>
      <c r="E220" s="828" t="s">
        <v>1</v>
      </c>
      <c r="F220" s="829" t="s">
        <v>325</v>
      </c>
      <c r="G220" s="818"/>
      <c r="H220" s="812">
        <v>1.16</v>
      </c>
      <c r="I220" s="164"/>
      <c r="J220" s="818"/>
      <c r="K220" s="818"/>
      <c r="L220" s="162"/>
      <c r="M220" s="165"/>
      <c r="N220" s="166"/>
      <c r="O220" s="166"/>
      <c r="P220" s="166"/>
      <c r="Q220" s="166"/>
      <c r="R220" s="166"/>
      <c r="S220" s="166"/>
      <c r="T220" s="167"/>
      <c r="AT220" s="163" t="s">
        <v>167</v>
      </c>
      <c r="AU220" s="163" t="s">
        <v>86</v>
      </c>
      <c r="AV220" s="12" t="s">
        <v>86</v>
      </c>
      <c r="AW220" s="12" t="s">
        <v>32</v>
      </c>
      <c r="AX220" s="12" t="s">
        <v>76</v>
      </c>
      <c r="AY220" s="163" t="s">
        <v>158</v>
      </c>
    </row>
    <row r="221" spans="2:51" s="13" customFormat="1" ht="12">
      <c r="B221" s="168"/>
      <c r="C221" s="819"/>
      <c r="D221" s="827" t="s">
        <v>167</v>
      </c>
      <c r="E221" s="830" t="s">
        <v>1</v>
      </c>
      <c r="F221" s="831" t="s">
        <v>171</v>
      </c>
      <c r="G221" s="819"/>
      <c r="H221" s="813">
        <v>5.66</v>
      </c>
      <c r="I221" s="170"/>
      <c r="J221" s="819"/>
      <c r="K221" s="819"/>
      <c r="L221" s="168"/>
      <c r="M221" s="171"/>
      <c r="N221" s="172"/>
      <c r="O221" s="172"/>
      <c r="P221" s="172"/>
      <c r="Q221" s="172"/>
      <c r="R221" s="172"/>
      <c r="S221" s="172"/>
      <c r="T221" s="173"/>
      <c r="AT221" s="169" t="s">
        <v>167</v>
      </c>
      <c r="AU221" s="169" t="s">
        <v>86</v>
      </c>
      <c r="AV221" s="13" t="s">
        <v>165</v>
      </c>
      <c r="AW221" s="13" t="s">
        <v>32</v>
      </c>
      <c r="AX221" s="13" t="s">
        <v>84</v>
      </c>
      <c r="AY221" s="169" t="s">
        <v>158</v>
      </c>
    </row>
    <row r="222" spans="1:65" s="719" customFormat="1" ht="16.5" customHeight="1">
      <c r="A222" s="712"/>
      <c r="B222" s="148"/>
      <c r="C222" s="824" t="s">
        <v>326</v>
      </c>
      <c r="D222" s="824" t="s">
        <v>160</v>
      </c>
      <c r="E222" s="825" t="s">
        <v>327</v>
      </c>
      <c r="F222" s="817" t="s">
        <v>328</v>
      </c>
      <c r="G222" s="826" t="s">
        <v>222</v>
      </c>
      <c r="H222" s="811">
        <v>31.6</v>
      </c>
      <c r="I222" s="154"/>
      <c r="J222" s="816">
        <f>ROUND(I222*H222,2)</f>
        <v>0</v>
      </c>
      <c r="K222" s="817" t="s">
        <v>164</v>
      </c>
      <c r="L222" s="30"/>
      <c r="M222" s="156" t="s">
        <v>1</v>
      </c>
      <c r="N222" s="157" t="s">
        <v>41</v>
      </c>
      <c r="O222" s="53"/>
      <c r="P222" s="158">
        <f>O222*H222</f>
        <v>0</v>
      </c>
      <c r="Q222" s="158">
        <v>0.00519</v>
      </c>
      <c r="R222" s="158">
        <f>Q222*H222</f>
        <v>0.164004</v>
      </c>
      <c r="S222" s="158">
        <v>0</v>
      </c>
      <c r="T222" s="159">
        <f>S222*H222</f>
        <v>0</v>
      </c>
      <c r="U222" s="712"/>
      <c r="V222" s="712"/>
      <c r="W222" s="712"/>
      <c r="X222" s="712"/>
      <c r="Y222" s="712"/>
      <c r="Z222" s="712"/>
      <c r="AA222" s="712"/>
      <c r="AB222" s="712"/>
      <c r="AC222" s="712"/>
      <c r="AD222" s="712"/>
      <c r="AE222" s="712"/>
      <c r="AR222" s="160" t="s">
        <v>165</v>
      </c>
      <c r="AT222" s="160" t="s">
        <v>160</v>
      </c>
      <c r="AU222" s="160" t="s">
        <v>86</v>
      </c>
      <c r="AY222" s="717" t="s">
        <v>158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717" t="s">
        <v>84</v>
      </c>
      <c r="BK222" s="161">
        <f>ROUND(I222*H222,2)</f>
        <v>0</v>
      </c>
      <c r="BL222" s="717" t="s">
        <v>165</v>
      </c>
      <c r="BM222" s="160" t="s">
        <v>329</v>
      </c>
    </row>
    <row r="223" spans="2:51" s="12" customFormat="1" ht="12">
      <c r="B223" s="162"/>
      <c r="C223" s="818"/>
      <c r="D223" s="827" t="s">
        <v>167</v>
      </c>
      <c r="E223" s="828" t="s">
        <v>1</v>
      </c>
      <c r="F223" s="829" t="s">
        <v>330</v>
      </c>
      <c r="G223" s="818"/>
      <c r="H223" s="812">
        <v>31.6</v>
      </c>
      <c r="I223" s="164"/>
      <c r="J223" s="818"/>
      <c r="K223" s="818"/>
      <c r="L223" s="162"/>
      <c r="M223" s="165"/>
      <c r="N223" s="166"/>
      <c r="O223" s="166"/>
      <c r="P223" s="166"/>
      <c r="Q223" s="166"/>
      <c r="R223" s="166"/>
      <c r="S223" s="166"/>
      <c r="T223" s="167"/>
      <c r="AT223" s="163" t="s">
        <v>167</v>
      </c>
      <c r="AU223" s="163" t="s">
        <v>86</v>
      </c>
      <c r="AV223" s="12" t="s">
        <v>86</v>
      </c>
      <c r="AW223" s="12" t="s">
        <v>32</v>
      </c>
      <c r="AX223" s="12" t="s">
        <v>84</v>
      </c>
      <c r="AY223" s="163" t="s">
        <v>158</v>
      </c>
    </row>
    <row r="224" spans="1:65" s="719" customFormat="1" ht="16.5" customHeight="1">
      <c r="A224" s="712"/>
      <c r="B224" s="148"/>
      <c r="C224" s="824" t="s">
        <v>331</v>
      </c>
      <c r="D224" s="824" t="s">
        <v>160</v>
      </c>
      <c r="E224" s="825" t="s">
        <v>332</v>
      </c>
      <c r="F224" s="817" t="s">
        <v>333</v>
      </c>
      <c r="G224" s="826" t="s">
        <v>222</v>
      </c>
      <c r="H224" s="811">
        <v>31.6</v>
      </c>
      <c r="I224" s="154"/>
      <c r="J224" s="816">
        <f>ROUND(I224*H224,2)</f>
        <v>0</v>
      </c>
      <c r="K224" s="817" t="s">
        <v>164</v>
      </c>
      <c r="L224" s="30"/>
      <c r="M224" s="156" t="s">
        <v>1</v>
      </c>
      <c r="N224" s="157" t="s">
        <v>41</v>
      </c>
      <c r="O224" s="53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712"/>
      <c r="V224" s="712"/>
      <c r="W224" s="712"/>
      <c r="X224" s="712"/>
      <c r="Y224" s="712"/>
      <c r="Z224" s="712"/>
      <c r="AA224" s="712"/>
      <c r="AB224" s="712"/>
      <c r="AC224" s="712"/>
      <c r="AD224" s="712"/>
      <c r="AE224" s="712"/>
      <c r="AR224" s="160" t="s">
        <v>165</v>
      </c>
      <c r="AT224" s="160" t="s">
        <v>160</v>
      </c>
      <c r="AU224" s="160" t="s">
        <v>86</v>
      </c>
      <c r="AY224" s="717" t="s">
        <v>158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717" t="s">
        <v>84</v>
      </c>
      <c r="BK224" s="161">
        <f>ROUND(I224*H224,2)</f>
        <v>0</v>
      </c>
      <c r="BL224" s="717" t="s">
        <v>165</v>
      </c>
      <c r="BM224" s="160" t="s">
        <v>334</v>
      </c>
    </row>
    <row r="225" spans="1:65" s="719" customFormat="1" ht="16.5" customHeight="1">
      <c r="A225" s="712"/>
      <c r="B225" s="148"/>
      <c r="C225" s="824" t="s">
        <v>335</v>
      </c>
      <c r="D225" s="824" t="s">
        <v>160</v>
      </c>
      <c r="E225" s="825" t="s">
        <v>336</v>
      </c>
      <c r="F225" s="817" t="s">
        <v>337</v>
      </c>
      <c r="G225" s="826" t="s">
        <v>163</v>
      </c>
      <c r="H225" s="811">
        <v>1.725</v>
      </c>
      <c r="I225" s="154"/>
      <c r="J225" s="816">
        <f>ROUND(I225*H225,2)</f>
        <v>0</v>
      </c>
      <c r="K225" s="817" t="s">
        <v>164</v>
      </c>
      <c r="L225" s="30"/>
      <c r="M225" s="156" t="s">
        <v>1</v>
      </c>
      <c r="N225" s="157" t="s">
        <v>41</v>
      </c>
      <c r="O225" s="53"/>
      <c r="P225" s="158">
        <f>O225*H225</f>
        <v>0</v>
      </c>
      <c r="Q225" s="158">
        <v>2.45337</v>
      </c>
      <c r="R225" s="158">
        <f>Q225*H225</f>
        <v>4.23206325</v>
      </c>
      <c r="S225" s="158">
        <v>0</v>
      </c>
      <c r="T225" s="159">
        <f>S225*H225</f>
        <v>0</v>
      </c>
      <c r="U225" s="712"/>
      <c r="V225" s="712"/>
      <c r="W225" s="712"/>
      <c r="X225" s="712"/>
      <c r="Y225" s="712"/>
      <c r="Z225" s="712"/>
      <c r="AA225" s="712"/>
      <c r="AB225" s="712"/>
      <c r="AC225" s="712"/>
      <c r="AD225" s="712"/>
      <c r="AE225" s="712"/>
      <c r="AR225" s="160" t="s">
        <v>165</v>
      </c>
      <c r="AT225" s="160" t="s">
        <v>160</v>
      </c>
      <c r="AU225" s="160" t="s">
        <v>86</v>
      </c>
      <c r="AY225" s="717" t="s">
        <v>158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717" t="s">
        <v>84</v>
      </c>
      <c r="BK225" s="161">
        <f>ROUND(I225*H225,2)</f>
        <v>0</v>
      </c>
      <c r="BL225" s="717" t="s">
        <v>165</v>
      </c>
      <c r="BM225" s="160" t="s">
        <v>338</v>
      </c>
    </row>
    <row r="226" spans="2:51" s="12" customFormat="1" ht="12">
      <c r="B226" s="162"/>
      <c r="C226" s="818"/>
      <c r="D226" s="827" t="s">
        <v>167</v>
      </c>
      <c r="E226" s="828" t="s">
        <v>1</v>
      </c>
      <c r="F226" s="829" t="s">
        <v>339</v>
      </c>
      <c r="G226" s="818"/>
      <c r="H226" s="812">
        <v>0.656</v>
      </c>
      <c r="I226" s="164"/>
      <c r="J226" s="818"/>
      <c r="K226" s="818"/>
      <c r="L226" s="162"/>
      <c r="M226" s="165"/>
      <c r="N226" s="166"/>
      <c r="O226" s="166"/>
      <c r="P226" s="166"/>
      <c r="Q226" s="166"/>
      <c r="R226" s="166"/>
      <c r="S226" s="166"/>
      <c r="T226" s="167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2:51" s="12" customFormat="1" ht="12">
      <c r="B227" s="162"/>
      <c r="C227" s="818"/>
      <c r="D227" s="827" t="s">
        <v>167</v>
      </c>
      <c r="E227" s="828" t="s">
        <v>1</v>
      </c>
      <c r="F227" s="829" t="s">
        <v>340</v>
      </c>
      <c r="G227" s="818"/>
      <c r="H227" s="812">
        <v>0.619</v>
      </c>
      <c r="I227" s="164"/>
      <c r="J227" s="818"/>
      <c r="K227" s="818"/>
      <c r="L227" s="162"/>
      <c r="M227" s="165"/>
      <c r="N227" s="166"/>
      <c r="O227" s="166"/>
      <c r="P227" s="166"/>
      <c r="Q227" s="166"/>
      <c r="R227" s="166"/>
      <c r="S227" s="166"/>
      <c r="T227" s="167"/>
      <c r="AT227" s="163" t="s">
        <v>167</v>
      </c>
      <c r="AU227" s="163" t="s">
        <v>86</v>
      </c>
      <c r="AV227" s="12" t="s">
        <v>86</v>
      </c>
      <c r="AW227" s="12" t="s">
        <v>32</v>
      </c>
      <c r="AX227" s="12" t="s">
        <v>76</v>
      </c>
      <c r="AY227" s="163" t="s">
        <v>158</v>
      </c>
    </row>
    <row r="228" spans="2:51" s="12" customFormat="1" ht="12">
      <c r="B228" s="162"/>
      <c r="C228" s="818"/>
      <c r="D228" s="827" t="s">
        <v>167</v>
      </c>
      <c r="E228" s="828" t="s">
        <v>1</v>
      </c>
      <c r="F228" s="829" t="s">
        <v>341</v>
      </c>
      <c r="G228" s="818"/>
      <c r="H228" s="812">
        <v>0.45</v>
      </c>
      <c r="I228" s="164"/>
      <c r="J228" s="818"/>
      <c r="K228" s="818"/>
      <c r="L228" s="162"/>
      <c r="M228" s="165"/>
      <c r="N228" s="166"/>
      <c r="O228" s="166"/>
      <c r="P228" s="166"/>
      <c r="Q228" s="166"/>
      <c r="R228" s="166"/>
      <c r="S228" s="166"/>
      <c r="T228" s="167"/>
      <c r="AT228" s="163" t="s">
        <v>167</v>
      </c>
      <c r="AU228" s="163" t="s">
        <v>86</v>
      </c>
      <c r="AV228" s="12" t="s">
        <v>86</v>
      </c>
      <c r="AW228" s="12" t="s">
        <v>32</v>
      </c>
      <c r="AX228" s="12" t="s">
        <v>76</v>
      </c>
      <c r="AY228" s="163" t="s">
        <v>158</v>
      </c>
    </row>
    <row r="229" spans="2:51" s="13" customFormat="1" ht="12">
      <c r="B229" s="168"/>
      <c r="C229" s="819"/>
      <c r="D229" s="827" t="s">
        <v>167</v>
      </c>
      <c r="E229" s="830" t="s">
        <v>1</v>
      </c>
      <c r="F229" s="831" t="s">
        <v>171</v>
      </c>
      <c r="G229" s="819"/>
      <c r="H229" s="813">
        <v>1.7249999999999999</v>
      </c>
      <c r="I229" s="170"/>
      <c r="J229" s="819"/>
      <c r="K229" s="819"/>
      <c r="L229" s="168"/>
      <c r="M229" s="171"/>
      <c r="N229" s="172"/>
      <c r="O229" s="172"/>
      <c r="P229" s="172"/>
      <c r="Q229" s="172"/>
      <c r="R229" s="172"/>
      <c r="S229" s="172"/>
      <c r="T229" s="173"/>
      <c r="AT229" s="169" t="s">
        <v>167</v>
      </c>
      <c r="AU229" s="169" t="s">
        <v>86</v>
      </c>
      <c r="AV229" s="13" t="s">
        <v>165</v>
      </c>
      <c r="AW229" s="13" t="s">
        <v>32</v>
      </c>
      <c r="AX229" s="13" t="s">
        <v>84</v>
      </c>
      <c r="AY229" s="169" t="s">
        <v>158</v>
      </c>
    </row>
    <row r="230" spans="1:65" s="719" customFormat="1" ht="24" customHeight="1">
      <c r="A230" s="712"/>
      <c r="B230" s="148"/>
      <c r="C230" s="824" t="s">
        <v>342</v>
      </c>
      <c r="D230" s="824" t="s">
        <v>160</v>
      </c>
      <c r="E230" s="825" t="s">
        <v>343</v>
      </c>
      <c r="F230" s="817" t="s">
        <v>344</v>
      </c>
      <c r="G230" s="826" t="s">
        <v>199</v>
      </c>
      <c r="H230" s="811">
        <v>0.204</v>
      </c>
      <c r="I230" s="154"/>
      <c r="J230" s="816">
        <f>ROUND(I230*H230,2)</f>
        <v>0</v>
      </c>
      <c r="K230" s="817" t="s">
        <v>164</v>
      </c>
      <c r="L230" s="30"/>
      <c r="M230" s="156" t="s">
        <v>1</v>
      </c>
      <c r="N230" s="157" t="s">
        <v>41</v>
      </c>
      <c r="O230" s="53"/>
      <c r="P230" s="158">
        <f>O230*H230</f>
        <v>0</v>
      </c>
      <c r="Q230" s="158">
        <v>1.04887</v>
      </c>
      <c r="R230" s="158">
        <f>Q230*H230</f>
        <v>0.21396948</v>
      </c>
      <c r="S230" s="158">
        <v>0</v>
      </c>
      <c r="T230" s="159">
        <f>S230*H230</f>
        <v>0</v>
      </c>
      <c r="U230" s="712"/>
      <c r="V230" s="712"/>
      <c r="W230" s="712"/>
      <c r="X230" s="712"/>
      <c r="Y230" s="712"/>
      <c r="Z230" s="712"/>
      <c r="AA230" s="712"/>
      <c r="AB230" s="712"/>
      <c r="AC230" s="712"/>
      <c r="AD230" s="712"/>
      <c r="AE230" s="712"/>
      <c r="AR230" s="160" t="s">
        <v>165</v>
      </c>
      <c r="AT230" s="160" t="s">
        <v>160</v>
      </c>
      <c r="AU230" s="160" t="s">
        <v>86</v>
      </c>
      <c r="AY230" s="717" t="s">
        <v>158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717" t="s">
        <v>84</v>
      </c>
      <c r="BK230" s="161">
        <f>ROUND(I230*H230,2)</f>
        <v>0</v>
      </c>
      <c r="BL230" s="717" t="s">
        <v>165</v>
      </c>
      <c r="BM230" s="160" t="s">
        <v>345</v>
      </c>
    </row>
    <row r="231" spans="2:51" s="12" customFormat="1" ht="12">
      <c r="B231" s="162"/>
      <c r="C231" s="818"/>
      <c r="D231" s="827" t="s">
        <v>167</v>
      </c>
      <c r="E231" s="828" t="s">
        <v>1</v>
      </c>
      <c r="F231" s="829" t="s">
        <v>346</v>
      </c>
      <c r="G231" s="818"/>
      <c r="H231" s="812">
        <v>0.204</v>
      </c>
      <c r="I231" s="164"/>
      <c r="J231" s="818"/>
      <c r="K231" s="818"/>
      <c r="L231" s="162"/>
      <c r="M231" s="165"/>
      <c r="N231" s="166"/>
      <c r="O231" s="166"/>
      <c r="P231" s="166"/>
      <c r="Q231" s="166"/>
      <c r="R231" s="166"/>
      <c r="S231" s="166"/>
      <c r="T231" s="167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84</v>
      </c>
      <c r="AY231" s="163" t="s">
        <v>158</v>
      </c>
    </row>
    <row r="232" spans="1:65" s="719" customFormat="1" ht="24" customHeight="1">
      <c r="A232" s="712"/>
      <c r="B232" s="148"/>
      <c r="C232" s="824" t="s">
        <v>347</v>
      </c>
      <c r="D232" s="824" t="s">
        <v>160</v>
      </c>
      <c r="E232" s="825" t="s">
        <v>348</v>
      </c>
      <c r="F232" s="817" t="s">
        <v>349</v>
      </c>
      <c r="G232" s="826" t="s">
        <v>222</v>
      </c>
      <c r="H232" s="811">
        <v>10.875</v>
      </c>
      <c r="I232" s="154"/>
      <c r="J232" s="816">
        <f>ROUND(I232*H232,2)</f>
        <v>0</v>
      </c>
      <c r="K232" s="817" t="s">
        <v>164</v>
      </c>
      <c r="L232" s="30"/>
      <c r="M232" s="156" t="s">
        <v>1</v>
      </c>
      <c r="N232" s="157" t="s">
        <v>41</v>
      </c>
      <c r="O232" s="53"/>
      <c r="P232" s="158">
        <f>O232*H232</f>
        <v>0</v>
      </c>
      <c r="Q232" s="158">
        <v>0.01282</v>
      </c>
      <c r="R232" s="158">
        <f>Q232*H232</f>
        <v>0.1394175</v>
      </c>
      <c r="S232" s="158">
        <v>0</v>
      </c>
      <c r="T232" s="159">
        <f>S232*H232</f>
        <v>0</v>
      </c>
      <c r="U232" s="712"/>
      <c r="V232" s="712"/>
      <c r="W232" s="712"/>
      <c r="X232" s="712"/>
      <c r="Y232" s="712"/>
      <c r="Z232" s="712"/>
      <c r="AA232" s="712"/>
      <c r="AB232" s="712"/>
      <c r="AC232" s="712"/>
      <c r="AD232" s="712"/>
      <c r="AE232" s="712"/>
      <c r="AR232" s="160" t="s">
        <v>165</v>
      </c>
      <c r="AT232" s="160" t="s">
        <v>160</v>
      </c>
      <c r="AU232" s="160" t="s">
        <v>86</v>
      </c>
      <c r="AY232" s="717" t="s">
        <v>158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717" t="s">
        <v>84</v>
      </c>
      <c r="BK232" s="161">
        <f>ROUND(I232*H232,2)</f>
        <v>0</v>
      </c>
      <c r="BL232" s="717" t="s">
        <v>165</v>
      </c>
      <c r="BM232" s="160" t="s">
        <v>350</v>
      </c>
    </row>
    <row r="233" spans="2:51" s="12" customFormat="1" ht="12">
      <c r="B233" s="162"/>
      <c r="C233" s="818"/>
      <c r="D233" s="827" t="s">
        <v>167</v>
      </c>
      <c r="E233" s="828" t="s">
        <v>1</v>
      </c>
      <c r="F233" s="829" t="s">
        <v>351</v>
      </c>
      <c r="G233" s="818"/>
      <c r="H233" s="812">
        <v>10.875</v>
      </c>
      <c r="I233" s="164"/>
      <c r="J233" s="818"/>
      <c r="K233" s="818"/>
      <c r="L233" s="162"/>
      <c r="M233" s="165"/>
      <c r="N233" s="166"/>
      <c r="O233" s="166"/>
      <c r="P233" s="166"/>
      <c r="Q233" s="166"/>
      <c r="R233" s="166"/>
      <c r="S233" s="166"/>
      <c r="T233" s="167"/>
      <c r="AT233" s="163" t="s">
        <v>167</v>
      </c>
      <c r="AU233" s="163" t="s">
        <v>86</v>
      </c>
      <c r="AV233" s="12" t="s">
        <v>86</v>
      </c>
      <c r="AW233" s="12" t="s">
        <v>32</v>
      </c>
      <c r="AX233" s="12" t="s">
        <v>84</v>
      </c>
      <c r="AY233" s="163" t="s">
        <v>158</v>
      </c>
    </row>
    <row r="234" spans="1:65" s="719" customFormat="1" ht="24" customHeight="1">
      <c r="A234" s="712"/>
      <c r="B234" s="148"/>
      <c r="C234" s="824" t="s">
        <v>352</v>
      </c>
      <c r="D234" s="824" t="s">
        <v>160</v>
      </c>
      <c r="E234" s="825" t="s">
        <v>353</v>
      </c>
      <c r="F234" s="817" t="s">
        <v>354</v>
      </c>
      <c r="G234" s="826" t="s">
        <v>222</v>
      </c>
      <c r="H234" s="811">
        <v>10.875</v>
      </c>
      <c r="I234" s="154"/>
      <c r="J234" s="816">
        <f>ROUND(I234*H234,2)</f>
        <v>0</v>
      </c>
      <c r="K234" s="817" t="s">
        <v>164</v>
      </c>
      <c r="L234" s="30"/>
      <c r="M234" s="156" t="s">
        <v>1</v>
      </c>
      <c r="N234" s="157" t="s">
        <v>41</v>
      </c>
      <c r="O234" s="53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712"/>
      <c r="V234" s="712"/>
      <c r="W234" s="712"/>
      <c r="X234" s="712"/>
      <c r="Y234" s="712"/>
      <c r="Z234" s="712"/>
      <c r="AA234" s="712"/>
      <c r="AB234" s="712"/>
      <c r="AC234" s="712"/>
      <c r="AD234" s="712"/>
      <c r="AE234" s="712"/>
      <c r="AR234" s="160" t="s">
        <v>165</v>
      </c>
      <c r="AT234" s="160" t="s">
        <v>160</v>
      </c>
      <c r="AU234" s="160" t="s">
        <v>86</v>
      </c>
      <c r="AY234" s="717" t="s">
        <v>158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717" t="s">
        <v>84</v>
      </c>
      <c r="BK234" s="161">
        <f>ROUND(I234*H234,2)</f>
        <v>0</v>
      </c>
      <c r="BL234" s="717" t="s">
        <v>165</v>
      </c>
      <c r="BM234" s="160" t="s">
        <v>355</v>
      </c>
    </row>
    <row r="235" spans="1:65" s="719" customFormat="1" ht="24" customHeight="1">
      <c r="A235" s="712"/>
      <c r="B235" s="148"/>
      <c r="C235" s="824" t="s">
        <v>356</v>
      </c>
      <c r="D235" s="824" t="s">
        <v>160</v>
      </c>
      <c r="E235" s="825" t="s">
        <v>357</v>
      </c>
      <c r="F235" s="817" t="s">
        <v>358</v>
      </c>
      <c r="G235" s="826" t="s">
        <v>359</v>
      </c>
      <c r="H235" s="811">
        <v>26.25</v>
      </c>
      <c r="I235" s="154"/>
      <c r="J235" s="816">
        <f>ROUND(I235*H235,2)</f>
        <v>0</v>
      </c>
      <c r="K235" s="817" t="s">
        <v>164</v>
      </c>
      <c r="L235" s="30"/>
      <c r="M235" s="156" t="s">
        <v>1</v>
      </c>
      <c r="N235" s="157" t="s">
        <v>41</v>
      </c>
      <c r="O235" s="53"/>
      <c r="P235" s="158">
        <f>O235*H235</f>
        <v>0</v>
      </c>
      <c r="Q235" s="158">
        <v>0.11046</v>
      </c>
      <c r="R235" s="158">
        <f>Q235*H235</f>
        <v>2.899575</v>
      </c>
      <c r="S235" s="158">
        <v>0</v>
      </c>
      <c r="T235" s="159">
        <f>S235*H235</f>
        <v>0</v>
      </c>
      <c r="U235" s="712"/>
      <c r="V235" s="712"/>
      <c r="W235" s="712"/>
      <c r="X235" s="712"/>
      <c r="Y235" s="712"/>
      <c r="Z235" s="712"/>
      <c r="AA235" s="712"/>
      <c r="AB235" s="712"/>
      <c r="AC235" s="712"/>
      <c r="AD235" s="712"/>
      <c r="AE235" s="712"/>
      <c r="AR235" s="160" t="s">
        <v>165</v>
      </c>
      <c r="AT235" s="160" t="s">
        <v>160</v>
      </c>
      <c r="AU235" s="160" t="s">
        <v>86</v>
      </c>
      <c r="AY235" s="717" t="s">
        <v>158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717" t="s">
        <v>84</v>
      </c>
      <c r="BK235" s="161">
        <f>ROUND(I235*H235,2)</f>
        <v>0</v>
      </c>
      <c r="BL235" s="717" t="s">
        <v>165</v>
      </c>
      <c r="BM235" s="160" t="s">
        <v>360</v>
      </c>
    </row>
    <row r="236" spans="2:51" s="12" customFormat="1" ht="12">
      <c r="B236" s="162"/>
      <c r="C236" s="818"/>
      <c r="D236" s="827" t="s">
        <v>167</v>
      </c>
      <c r="E236" s="828" t="s">
        <v>1</v>
      </c>
      <c r="F236" s="829" t="s">
        <v>361</v>
      </c>
      <c r="G236" s="818"/>
      <c r="H236" s="812">
        <v>26.25</v>
      </c>
      <c r="I236" s="164"/>
      <c r="J236" s="818"/>
      <c r="K236" s="818"/>
      <c r="L236" s="162"/>
      <c r="M236" s="165"/>
      <c r="N236" s="166"/>
      <c r="O236" s="166"/>
      <c r="P236" s="166"/>
      <c r="Q236" s="166"/>
      <c r="R236" s="166"/>
      <c r="S236" s="166"/>
      <c r="T236" s="167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84</v>
      </c>
      <c r="AY236" s="163" t="s">
        <v>158</v>
      </c>
    </row>
    <row r="237" spans="1:65" s="719" customFormat="1" ht="24" customHeight="1">
      <c r="A237" s="712"/>
      <c r="B237" s="148"/>
      <c r="C237" s="824" t="s">
        <v>362</v>
      </c>
      <c r="D237" s="824" t="s">
        <v>160</v>
      </c>
      <c r="E237" s="825" t="s">
        <v>357</v>
      </c>
      <c r="F237" s="817" t="s">
        <v>358</v>
      </c>
      <c r="G237" s="826" t="s">
        <v>359</v>
      </c>
      <c r="H237" s="811">
        <v>3.4</v>
      </c>
      <c r="I237" s="154"/>
      <c r="J237" s="816">
        <f>ROUND(I237*H237,2)</f>
        <v>0</v>
      </c>
      <c r="K237" s="817" t="s">
        <v>164</v>
      </c>
      <c r="L237" s="30"/>
      <c r="M237" s="156" t="s">
        <v>1</v>
      </c>
      <c r="N237" s="157" t="s">
        <v>41</v>
      </c>
      <c r="O237" s="53"/>
      <c r="P237" s="158">
        <f>O237*H237</f>
        <v>0</v>
      </c>
      <c r="Q237" s="158">
        <v>0.11046</v>
      </c>
      <c r="R237" s="158">
        <f>Q237*H237</f>
        <v>0.375564</v>
      </c>
      <c r="S237" s="158">
        <v>0</v>
      </c>
      <c r="T237" s="159">
        <f>S237*H237</f>
        <v>0</v>
      </c>
      <c r="U237" s="712"/>
      <c r="V237" s="712"/>
      <c r="W237" s="712"/>
      <c r="X237" s="712"/>
      <c r="Y237" s="712"/>
      <c r="Z237" s="712"/>
      <c r="AA237" s="712"/>
      <c r="AB237" s="712"/>
      <c r="AC237" s="712"/>
      <c r="AD237" s="712"/>
      <c r="AE237" s="712"/>
      <c r="AR237" s="160" t="s">
        <v>165</v>
      </c>
      <c r="AT237" s="160" t="s">
        <v>160</v>
      </c>
      <c r="AU237" s="160" t="s">
        <v>86</v>
      </c>
      <c r="AY237" s="717" t="s">
        <v>158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717" t="s">
        <v>84</v>
      </c>
      <c r="BK237" s="161">
        <f>ROUND(I237*H237,2)</f>
        <v>0</v>
      </c>
      <c r="BL237" s="717" t="s">
        <v>165</v>
      </c>
      <c r="BM237" s="160" t="s">
        <v>363</v>
      </c>
    </row>
    <row r="238" spans="2:51" s="12" customFormat="1" ht="12">
      <c r="B238" s="162"/>
      <c r="C238" s="818"/>
      <c r="D238" s="827" t="s">
        <v>167</v>
      </c>
      <c r="E238" s="828" t="s">
        <v>1</v>
      </c>
      <c r="F238" s="829" t="s">
        <v>364</v>
      </c>
      <c r="G238" s="818"/>
      <c r="H238" s="812">
        <v>3.4</v>
      </c>
      <c r="I238" s="164"/>
      <c r="J238" s="818"/>
      <c r="K238" s="818"/>
      <c r="L238" s="162"/>
      <c r="M238" s="165"/>
      <c r="N238" s="166"/>
      <c r="O238" s="166"/>
      <c r="P238" s="166"/>
      <c r="Q238" s="166"/>
      <c r="R238" s="166"/>
      <c r="S238" s="166"/>
      <c r="T238" s="167"/>
      <c r="AT238" s="163" t="s">
        <v>167</v>
      </c>
      <c r="AU238" s="163" t="s">
        <v>86</v>
      </c>
      <c r="AV238" s="12" t="s">
        <v>86</v>
      </c>
      <c r="AW238" s="12" t="s">
        <v>32</v>
      </c>
      <c r="AX238" s="12" t="s">
        <v>84</v>
      </c>
      <c r="AY238" s="163" t="s">
        <v>158</v>
      </c>
    </row>
    <row r="239" spans="1:65" s="719" customFormat="1" ht="16.5" customHeight="1">
      <c r="A239" s="712"/>
      <c r="B239" s="148"/>
      <c r="C239" s="824" t="s">
        <v>365</v>
      </c>
      <c r="D239" s="824" t="s">
        <v>160</v>
      </c>
      <c r="E239" s="825" t="s">
        <v>366</v>
      </c>
      <c r="F239" s="817" t="s">
        <v>367</v>
      </c>
      <c r="G239" s="826" t="s">
        <v>222</v>
      </c>
      <c r="H239" s="811">
        <v>11.813</v>
      </c>
      <c r="I239" s="154"/>
      <c r="J239" s="816">
        <f>ROUND(I239*H239,2)</f>
        <v>0</v>
      </c>
      <c r="K239" s="817" t="s">
        <v>164</v>
      </c>
      <c r="L239" s="30"/>
      <c r="M239" s="156" t="s">
        <v>1</v>
      </c>
      <c r="N239" s="157" t="s">
        <v>41</v>
      </c>
      <c r="O239" s="53"/>
      <c r="P239" s="158">
        <f>O239*H239</f>
        <v>0</v>
      </c>
      <c r="Q239" s="158">
        <v>0.00658</v>
      </c>
      <c r="R239" s="158">
        <f>Q239*H239</f>
        <v>0.07772954</v>
      </c>
      <c r="S239" s="158">
        <v>0</v>
      </c>
      <c r="T239" s="159">
        <f>S239*H239</f>
        <v>0</v>
      </c>
      <c r="U239" s="712"/>
      <c r="V239" s="712"/>
      <c r="W239" s="712"/>
      <c r="X239" s="712"/>
      <c r="Y239" s="712"/>
      <c r="Z239" s="712"/>
      <c r="AA239" s="712"/>
      <c r="AB239" s="712"/>
      <c r="AC239" s="712"/>
      <c r="AD239" s="712"/>
      <c r="AE239" s="712"/>
      <c r="AR239" s="160" t="s">
        <v>165</v>
      </c>
      <c r="AT239" s="160" t="s">
        <v>160</v>
      </c>
      <c r="AU239" s="160" t="s">
        <v>86</v>
      </c>
      <c r="AY239" s="717" t="s">
        <v>158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717" t="s">
        <v>84</v>
      </c>
      <c r="BK239" s="161">
        <f>ROUND(I239*H239,2)</f>
        <v>0</v>
      </c>
      <c r="BL239" s="717" t="s">
        <v>165</v>
      </c>
      <c r="BM239" s="160" t="s">
        <v>368</v>
      </c>
    </row>
    <row r="240" spans="1:65" s="719" customFormat="1" ht="16.5" customHeight="1">
      <c r="A240" s="712"/>
      <c r="B240" s="148"/>
      <c r="C240" s="824" t="s">
        <v>369</v>
      </c>
      <c r="D240" s="824" t="s">
        <v>160</v>
      </c>
      <c r="E240" s="825" t="s">
        <v>366</v>
      </c>
      <c r="F240" s="817" t="s">
        <v>367</v>
      </c>
      <c r="G240" s="826" t="s">
        <v>222</v>
      </c>
      <c r="H240" s="811">
        <v>1.53</v>
      </c>
      <c r="I240" s="154"/>
      <c r="J240" s="816">
        <f>ROUND(I240*H240,2)</f>
        <v>0</v>
      </c>
      <c r="K240" s="817" t="s">
        <v>164</v>
      </c>
      <c r="L240" s="30"/>
      <c r="M240" s="156" t="s">
        <v>1</v>
      </c>
      <c r="N240" s="157" t="s">
        <v>41</v>
      </c>
      <c r="O240" s="53"/>
      <c r="P240" s="158">
        <f>O240*H240</f>
        <v>0</v>
      </c>
      <c r="Q240" s="158">
        <v>0.00658</v>
      </c>
      <c r="R240" s="158">
        <f>Q240*H240</f>
        <v>0.0100674</v>
      </c>
      <c r="S240" s="158">
        <v>0</v>
      </c>
      <c r="T240" s="159">
        <f>S240*H240</f>
        <v>0</v>
      </c>
      <c r="U240" s="712"/>
      <c r="V240" s="712"/>
      <c r="W240" s="712"/>
      <c r="X240" s="712"/>
      <c r="Y240" s="712"/>
      <c r="Z240" s="712"/>
      <c r="AA240" s="712"/>
      <c r="AB240" s="712"/>
      <c r="AC240" s="712"/>
      <c r="AD240" s="712"/>
      <c r="AE240" s="712"/>
      <c r="AR240" s="160" t="s">
        <v>165</v>
      </c>
      <c r="AT240" s="160" t="s">
        <v>160</v>
      </c>
      <c r="AU240" s="160" t="s">
        <v>86</v>
      </c>
      <c r="AY240" s="717" t="s">
        <v>158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717" t="s">
        <v>84</v>
      </c>
      <c r="BK240" s="161">
        <f>ROUND(I240*H240,2)</f>
        <v>0</v>
      </c>
      <c r="BL240" s="717" t="s">
        <v>165</v>
      </c>
      <c r="BM240" s="160" t="s">
        <v>370</v>
      </c>
    </row>
    <row r="241" spans="2:51" s="12" customFormat="1" ht="12">
      <c r="B241" s="162"/>
      <c r="C241" s="818"/>
      <c r="D241" s="827" t="s">
        <v>167</v>
      </c>
      <c r="E241" s="828" t="s">
        <v>1</v>
      </c>
      <c r="F241" s="829" t="s">
        <v>371</v>
      </c>
      <c r="G241" s="818"/>
      <c r="H241" s="812">
        <v>1.53</v>
      </c>
      <c r="I241" s="164"/>
      <c r="J241" s="818"/>
      <c r="K241" s="818"/>
      <c r="L241" s="162"/>
      <c r="M241" s="165"/>
      <c r="N241" s="166"/>
      <c r="O241" s="166"/>
      <c r="P241" s="166"/>
      <c r="Q241" s="166"/>
      <c r="R241" s="166"/>
      <c r="S241" s="166"/>
      <c r="T241" s="167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84</v>
      </c>
      <c r="AY241" s="163" t="s">
        <v>158</v>
      </c>
    </row>
    <row r="242" spans="1:65" s="719" customFormat="1" ht="16.5" customHeight="1">
      <c r="A242" s="712"/>
      <c r="B242" s="148"/>
      <c r="C242" s="824" t="s">
        <v>372</v>
      </c>
      <c r="D242" s="824" t="s">
        <v>160</v>
      </c>
      <c r="E242" s="825" t="s">
        <v>373</v>
      </c>
      <c r="F242" s="817" t="s">
        <v>374</v>
      </c>
      <c r="G242" s="826" t="s">
        <v>222</v>
      </c>
      <c r="H242" s="811">
        <v>11.813</v>
      </c>
      <c r="I242" s="154"/>
      <c r="J242" s="816">
        <f>ROUND(I242*H242,2)</f>
        <v>0</v>
      </c>
      <c r="K242" s="817" t="s">
        <v>164</v>
      </c>
      <c r="L242" s="30"/>
      <c r="M242" s="156" t="s">
        <v>1</v>
      </c>
      <c r="N242" s="157" t="s">
        <v>41</v>
      </c>
      <c r="O242" s="53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712"/>
      <c r="V242" s="712"/>
      <c r="W242" s="712"/>
      <c r="X242" s="712"/>
      <c r="Y242" s="712"/>
      <c r="Z242" s="712"/>
      <c r="AA242" s="712"/>
      <c r="AB242" s="712"/>
      <c r="AC242" s="712"/>
      <c r="AD242" s="712"/>
      <c r="AE242" s="712"/>
      <c r="AR242" s="160" t="s">
        <v>165</v>
      </c>
      <c r="AT242" s="160" t="s">
        <v>160</v>
      </c>
      <c r="AU242" s="160" t="s">
        <v>86</v>
      </c>
      <c r="AY242" s="717" t="s">
        <v>158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717" t="s">
        <v>84</v>
      </c>
      <c r="BK242" s="161">
        <f>ROUND(I242*H242,2)</f>
        <v>0</v>
      </c>
      <c r="BL242" s="717" t="s">
        <v>165</v>
      </c>
      <c r="BM242" s="160" t="s">
        <v>375</v>
      </c>
    </row>
    <row r="243" spans="2:51" s="12" customFormat="1" ht="12">
      <c r="B243" s="162"/>
      <c r="C243" s="818"/>
      <c r="D243" s="827" t="s">
        <v>167</v>
      </c>
      <c r="E243" s="828" t="s">
        <v>1</v>
      </c>
      <c r="F243" s="829" t="s">
        <v>376</v>
      </c>
      <c r="G243" s="818"/>
      <c r="H243" s="812">
        <v>11.813</v>
      </c>
      <c r="I243" s="164"/>
      <c r="J243" s="818"/>
      <c r="K243" s="818"/>
      <c r="L243" s="162"/>
      <c r="M243" s="165"/>
      <c r="N243" s="166"/>
      <c r="O243" s="166"/>
      <c r="P243" s="166"/>
      <c r="Q243" s="166"/>
      <c r="R243" s="166"/>
      <c r="S243" s="166"/>
      <c r="T243" s="167"/>
      <c r="AT243" s="163" t="s">
        <v>167</v>
      </c>
      <c r="AU243" s="163" t="s">
        <v>86</v>
      </c>
      <c r="AV243" s="12" t="s">
        <v>86</v>
      </c>
      <c r="AW243" s="12" t="s">
        <v>32</v>
      </c>
      <c r="AX243" s="12" t="s">
        <v>84</v>
      </c>
      <c r="AY243" s="163" t="s">
        <v>158</v>
      </c>
    </row>
    <row r="244" spans="1:65" s="719" customFormat="1" ht="16.5" customHeight="1">
      <c r="A244" s="712"/>
      <c r="B244" s="148"/>
      <c r="C244" s="824" t="s">
        <v>377</v>
      </c>
      <c r="D244" s="824" t="s">
        <v>160</v>
      </c>
      <c r="E244" s="825" t="s">
        <v>373</v>
      </c>
      <c r="F244" s="817" t="s">
        <v>374</v>
      </c>
      <c r="G244" s="826" t="s">
        <v>222</v>
      </c>
      <c r="H244" s="811">
        <v>1.53</v>
      </c>
      <c r="I244" s="154"/>
      <c r="J244" s="816">
        <f>ROUND(I244*H244,2)</f>
        <v>0</v>
      </c>
      <c r="K244" s="817" t="s">
        <v>164</v>
      </c>
      <c r="L244" s="30"/>
      <c r="M244" s="156" t="s">
        <v>1</v>
      </c>
      <c r="N244" s="157" t="s">
        <v>41</v>
      </c>
      <c r="O244" s="53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712"/>
      <c r="V244" s="712"/>
      <c r="W244" s="712"/>
      <c r="X244" s="712"/>
      <c r="Y244" s="712"/>
      <c r="Z244" s="712"/>
      <c r="AA244" s="712"/>
      <c r="AB244" s="712"/>
      <c r="AC244" s="712"/>
      <c r="AD244" s="712"/>
      <c r="AE244" s="712"/>
      <c r="AR244" s="160" t="s">
        <v>165</v>
      </c>
      <c r="AT244" s="160" t="s">
        <v>160</v>
      </c>
      <c r="AU244" s="160" t="s">
        <v>86</v>
      </c>
      <c r="AY244" s="717" t="s">
        <v>158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717" t="s">
        <v>84</v>
      </c>
      <c r="BK244" s="161">
        <f>ROUND(I244*H244,2)</f>
        <v>0</v>
      </c>
      <c r="BL244" s="717" t="s">
        <v>165</v>
      </c>
      <c r="BM244" s="160" t="s">
        <v>378</v>
      </c>
    </row>
    <row r="245" spans="2:63" s="11" customFormat="1" ht="22.9" customHeight="1">
      <c r="B245" s="135"/>
      <c r="C245" s="814"/>
      <c r="D245" s="832" t="s">
        <v>75</v>
      </c>
      <c r="E245" s="833" t="s">
        <v>191</v>
      </c>
      <c r="F245" s="833" t="s">
        <v>379</v>
      </c>
      <c r="G245" s="814"/>
      <c r="H245" s="814"/>
      <c r="I245" s="138"/>
      <c r="J245" s="820">
        <f>BK245</f>
        <v>0</v>
      </c>
      <c r="K245" s="814"/>
      <c r="L245" s="135"/>
      <c r="M245" s="140"/>
      <c r="N245" s="141"/>
      <c r="O245" s="141"/>
      <c r="P245" s="142">
        <f>SUM(P246:P261)</f>
        <v>0</v>
      </c>
      <c r="Q245" s="141"/>
      <c r="R245" s="142">
        <f>SUM(R246:R261)</f>
        <v>7.0112412</v>
      </c>
      <c r="S245" s="141"/>
      <c r="T245" s="143">
        <f>SUM(T246:T261)</f>
        <v>0</v>
      </c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SUM(BK246:BK261)</f>
        <v>0</v>
      </c>
    </row>
    <row r="246" spans="1:65" s="719" customFormat="1" ht="24" customHeight="1">
      <c r="A246" s="712"/>
      <c r="B246" s="148"/>
      <c r="C246" s="824" t="s">
        <v>380</v>
      </c>
      <c r="D246" s="824" t="s">
        <v>160</v>
      </c>
      <c r="E246" s="825" t="s">
        <v>381</v>
      </c>
      <c r="F246" s="817" t="s">
        <v>382</v>
      </c>
      <c r="G246" s="826" t="s">
        <v>222</v>
      </c>
      <c r="H246" s="811">
        <v>23.49</v>
      </c>
      <c r="I246" s="154"/>
      <c r="J246" s="816">
        <f>ROUND(I246*H246,2)</f>
        <v>0</v>
      </c>
      <c r="K246" s="817" t="s">
        <v>164</v>
      </c>
      <c r="L246" s="30"/>
      <c r="M246" s="156" t="s">
        <v>1</v>
      </c>
      <c r="N246" s="157" t="s">
        <v>41</v>
      </c>
      <c r="O246" s="53"/>
      <c r="P246" s="158">
        <f>O246*H246</f>
        <v>0</v>
      </c>
      <c r="Q246" s="158">
        <v>0.01838</v>
      </c>
      <c r="R246" s="158">
        <f>Q246*H246</f>
        <v>0.43174619999999997</v>
      </c>
      <c r="S246" s="158">
        <v>0</v>
      </c>
      <c r="T246" s="159">
        <f>S246*H246</f>
        <v>0</v>
      </c>
      <c r="U246" s="712"/>
      <c r="V246" s="712"/>
      <c r="W246" s="712"/>
      <c r="X246" s="712"/>
      <c r="Y246" s="712"/>
      <c r="Z246" s="712"/>
      <c r="AA246" s="712"/>
      <c r="AB246" s="712"/>
      <c r="AC246" s="712"/>
      <c r="AD246" s="712"/>
      <c r="AE246" s="712"/>
      <c r="AR246" s="160" t="s">
        <v>165</v>
      </c>
      <c r="AT246" s="160" t="s">
        <v>160</v>
      </c>
      <c r="AU246" s="160" t="s">
        <v>86</v>
      </c>
      <c r="AY246" s="717" t="s">
        <v>158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717" t="s">
        <v>84</v>
      </c>
      <c r="BK246" s="161">
        <f>ROUND(I246*H246,2)</f>
        <v>0</v>
      </c>
      <c r="BL246" s="717" t="s">
        <v>165</v>
      </c>
      <c r="BM246" s="160" t="s">
        <v>383</v>
      </c>
    </row>
    <row r="247" spans="2:51" s="12" customFormat="1" ht="12">
      <c r="B247" s="162"/>
      <c r="C247" s="818"/>
      <c r="D247" s="827" t="s">
        <v>167</v>
      </c>
      <c r="E247" s="828" t="s">
        <v>1</v>
      </c>
      <c r="F247" s="829" t="s">
        <v>384</v>
      </c>
      <c r="G247" s="818"/>
      <c r="H247" s="812">
        <v>23.49</v>
      </c>
      <c r="I247" s="164"/>
      <c r="J247" s="818"/>
      <c r="K247" s="818"/>
      <c r="L247" s="162"/>
      <c r="M247" s="165"/>
      <c r="N247" s="166"/>
      <c r="O247" s="166"/>
      <c r="P247" s="166"/>
      <c r="Q247" s="166"/>
      <c r="R247" s="166"/>
      <c r="S247" s="166"/>
      <c r="T247" s="167"/>
      <c r="AT247" s="163" t="s">
        <v>167</v>
      </c>
      <c r="AU247" s="163" t="s">
        <v>86</v>
      </c>
      <c r="AV247" s="12" t="s">
        <v>86</v>
      </c>
      <c r="AW247" s="12" t="s">
        <v>32</v>
      </c>
      <c r="AX247" s="12" t="s">
        <v>84</v>
      </c>
      <c r="AY247" s="163" t="s">
        <v>158</v>
      </c>
    </row>
    <row r="248" spans="1:65" s="719" customFormat="1" ht="24" customHeight="1">
      <c r="A248" s="712"/>
      <c r="B248" s="148"/>
      <c r="C248" s="824" t="s">
        <v>385</v>
      </c>
      <c r="D248" s="824" t="s">
        <v>160</v>
      </c>
      <c r="E248" s="825" t="s">
        <v>386</v>
      </c>
      <c r="F248" s="817" t="s">
        <v>387</v>
      </c>
      <c r="G248" s="826" t="s">
        <v>222</v>
      </c>
      <c r="H248" s="811">
        <v>10.575</v>
      </c>
      <c r="I248" s="154"/>
      <c r="J248" s="816">
        <f aca="true" t="shared" si="0" ref="J248:J253">ROUND(I248*H248,2)</f>
        <v>0</v>
      </c>
      <c r="K248" s="817" t="s">
        <v>164</v>
      </c>
      <c r="L248" s="30"/>
      <c r="M248" s="156" t="s">
        <v>1</v>
      </c>
      <c r="N248" s="157" t="s">
        <v>41</v>
      </c>
      <c r="O248" s="53"/>
      <c r="P248" s="158">
        <f aca="true" t="shared" si="1" ref="P248:P253">O248*H248</f>
        <v>0</v>
      </c>
      <c r="Q248" s="158">
        <v>0.01838</v>
      </c>
      <c r="R248" s="158">
        <f aca="true" t="shared" si="2" ref="R248:R253">Q248*H248</f>
        <v>0.1943685</v>
      </c>
      <c r="S248" s="158">
        <v>0</v>
      </c>
      <c r="T248" s="159">
        <f aca="true" t="shared" si="3" ref="T248:T253">S248*H248</f>
        <v>0</v>
      </c>
      <c r="U248" s="712"/>
      <c r="V248" s="712"/>
      <c r="W248" s="712"/>
      <c r="X248" s="712"/>
      <c r="Y248" s="712"/>
      <c r="Z248" s="712"/>
      <c r="AA248" s="712"/>
      <c r="AB248" s="712"/>
      <c r="AC248" s="712"/>
      <c r="AD248" s="712"/>
      <c r="AE248" s="712"/>
      <c r="AR248" s="160" t="s">
        <v>165</v>
      </c>
      <c r="AT248" s="160" t="s">
        <v>160</v>
      </c>
      <c r="AU248" s="160" t="s">
        <v>86</v>
      </c>
      <c r="AY248" s="717" t="s">
        <v>158</v>
      </c>
      <c r="BE248" s="161">
        <f aca="true" t="shared" si="4" ref="BE248:BE253">IF(N248="základní",J248,0)</f>
        <v>0</v>
      </c>
      <c r="BF248" s="161">
        <f aca="true" t="shared" si="5" ref="BF248:BF253">IF(N248="snížená",J248,0)</f>
        <v>0</v>
      </c>
      <c r="BG248" s="161">
        <f aca="true" t="shared" si="6" ref="BG248:BG253">IF(N248="zákl. přenesená",J248,0)</f>
        <v>0</v>
      </c>
      <c r="BH248" s="161">
        <f aca="true" t="shared" si="7" ref="BH248:BH253">IF(N248="sníž. přenesená",J248,0)</f>
        <v>0</v>
      </c>
      <c r="BI248" s="161">
        <f aca="true" t="shared" si="8" ref="BI248:BI253">IF(N248="nulová",J248,0)</f>
        <v>0</v>
      </c>
      <c r="BJ248" s="717" t="s">
        <v>84</v>
      </c>
      <c r="BK248" s="161">
        <f aca="true" t="shared" si="9" ref="BK248:BK253">ROUND(I248*H248,2)</f>
        <v>0</v>
      </c>
      <c r="BL248" s="717" t="s">
        <v>165</v>
      </c>
      <c r="BM248" s="160" t="s">
        <v>388</v>
      </c>
    </row>
    <row r="249" spans="1:65" s="719" customFormat="1" ht="24" customHeight="1">
      <c r="A249" s="712"/>
      <c r="B249" s="148"/>
      <c r="C249" s="824" t="s">
        <v>389</v>
      </c>
      <c r="D249" s="824" t="s">
        <v>160</v>
      </c>
      <c r="E249" s="825" t="s">
        <v>390</v>
      </c>
      <c r="F249" s="817" t="s">
        <v>391</v>
      </c>
      <c r="G249" s="826" t="s">
        <v>222</v>
      </c>
      <c r="H249" s="811">
        <v>10.575</v>
      </c>
      <c r="I249" s="154"/>
      <c r="J249" s="816">
        <f t="shared" si="0"/>
        <v>0</v>
      </c>
      <c r="K249" s="817" t="s">
        <v>164</v>
      </c>
      <c r="L249" s="30"/>
      <c r="M249" s="156" t="s">
        <v>1</v>
      </c>
      <c r="N249" s="157" t="s">
        <v>41</v>
      </c>
      <c r="O249" s="53"/>
      <c r="P249" s="158">
        <f t="shared" si="1"/>
        <v>0</v>
      </c>
      <c r="Q249" s="158">
        <v>0.0079</v>
      </c>
      <c r="R249" s="158">
        <f t="shared" si="2"/>
        <v>0.0835425</v>
      </c>
      <c r="S249" s="158">
        <v>0</v>
      </c>
      <c r="T249" s="159">
        <f t="shared" si="3"/>
        <v>0</v>
      </c>
      <c r="U249" s="712"/>
      <c r="V249" s="712"/>
      <c r="W249" s="712"/>
      <c r="X249" s="712"/>
      <c r="Y249" s="712"/>
      <c r="Z249" s="712"/>
      <c r="AA249" s="712"/>
      <c r="AB249" s="712"/>
      <c r="AC249" s="712"/>
      <c r="AD249" s="712"/>
      <c r="AE249" s="712"/>
      <c r="AR249" s="160" t="s">
        <v>165</v>
      </c>
      <c r="AT249" s="160" t="s">
        <v>160</v>
      </c>
      <c r="AU249" s="160" t="s">
        <v>86</v>
      </c>
      <c r="AY249" s="717" t="s">
        <v>158</v>
      </c>
      <c r="BE249" s="161">
        <f t="shared" si="4"/>
        <v>0</v>
      </c>
      <c r="BF249" s="161">
        <f t="shared" si="5"/>
        <v>0</v>
      </c>
      <c r="BG249" s="161">
        <f t="shared" si="6"/>
        <v>0</v>
      </c>
      <c r="BH249" s="161">
        <f t="shared" si="7"/>
        <v>0</v>
      </c>
      <c r="BI249" s="161">
        <f t="shared" si="8"/>
        <v>0</v>
      </c>
      <c r="BJ249" s="717" t="s">
        <v>84</v>
      </c>
      <c r="BK249" s="161">
        <f t="shared" si="9"/>
        <v>0</v>
      </c>
      <c r="BL249" s="717" t="s">
        <v>165</v>
      </c>
      <c r="BM249" s="160" t="s">
        <v>392</v>
      </c>
    </row>
    <row r="250" spans="1:65" s="719" customFormat="1" ht="24" customHeight="1">
      <c r="A250" s="712"/>
      <c r="B250" s="148"/>
      <c r="C250" s="824" t="s">
        <v>393</v>
      </c>
      <c r="D250" s="824" t="s">
        <v>160</v>
      </c>
      <c r="E250" s="825" t="s">
        <v>394</v>
      </c>
      <c r="F250" s="817" t="s">
        <v>395</v>
      </c>
      <c r="G250" s="826" t="s">
        <v>222</v>
      </c>
      <c r="H250" s="811">
        <v>23.49</v>
      </c>
      <c r="I250" s="154"/>
      <c r="J250" s="816">
        <f t="shared" si="0"/>
        <v>0</v>
      </c>
      <c r="K250" s="817" t="s">
        <v>164</v>
      </c>
      <c r="L250" s="30"/>
      <c r="M250" s="156" t="s">
        <v>1</v>
      </c>
      <c r="N250" s="157" t="s">
        <v>41</v>
      </c>
      <c r="O250" s="53"/>
      <c r="P250" s="158">
        <f t="shared" si="1"/>
        <v>0</v>
      </c>
      <c r="Q250" s="158">
        <v>0.0079</v>
      </c>
      <c r="R250" s="158">
        <f t="shared" si="2"/>
        <v>0.185571</v>
      </c>
      <c r="S250" s="158">
        <v>0</v>
      </c>
      <c r="T250" s="159">
        <f t="shared" si="3"/>
        <v>0</v>
      </c>
      <c r="U250" s="712"/>
      <c r="V250" s="712"/>
      <c r="W250" s="712"/>
      <c r="X250" s="712"/>
      <c r="Y250" s="712"/>
      <c r="Z250" s="712"/>
      <c r="AA250" s="712"/>
      <c r="AB250" s="712"/>
      <c r="AC250" s="712"/>
      <c r="AD250" s="712"/>
      <c r="AE250" s="712"/>
      <c r="AR250" s="160" t="s">
        <v>165</v>
      </c>
      <c r="AT250" s="160" t="s">
        <v>160</v>
      </c>
      <c r="AU250" s="160" t="s">
        <v>86</v>
      </c>
      <c r="AY250" s="717" t="s">
        <v>158</v>
      </c>
      <c r="BE250" s="161">
        <f t="shared" si="4"/>
        <v>0</v>
      </c>
      <c r="BF250" s="161">
        <f t="shared" si="5"/>
        <v>0</v>
      </c>
      <c r="BG250" s="161">
        <f t="shared" si="6"/>
        <v>0</v>
      </c>
      <c r="BH250" s="161">
        <f t="shared" si="7"/>
        <v>0</v>
      </c>
      <c r="BI250" s="161">
        <f t="shared" si="8"/>
        <v>0</v>
      </c>
      <c r="BJ250" s="717" t="s">
        <v>84</v>
      </c>
      <c r="BK250" s="161">
        <f t="shared" si="9"/>
        <v>0</v>
      </c>
      <c r="BL250" s="717" t="s">
        <v>165</v>
      </c>
      <c r="BM250" s="160" t="s">
        <v>396</v>
      </c>
    </row>
    <row r="251" spans="1:65" s="719" customFormat="1" ht="24" customHeight="1">
      <c r="A251" s="712"/>
      <c r="B251" s="148"/>
      <c r="C251" s="824" t="s">
        <v>397</v>
      </c>
      <c r="D251" s="824" t="s">
        <v>160</v>
      </c>
      <c r="E251" s="825" t="s">
        <v>398</v>
      </c>
      <c r="F251" s="817" t="s">
        <v>399</v>
      </c>
      <c r="G251" s="826" t="s">
        <v>222</v>
      </c>
      <c r="H251" s="811">
        <v>159.6</v>
      </c>
      <c r="I251" s="154"/>
      <c r="J251" s="816">
        <f t="shared" si="0"/>
        <v>0</v>
      </c>
      <c r="K251" s="817" t="s">
        <v>164</v>
      </c>
      <c r="L251" s="30"/>
      <c r="M251" s="156" t="s">
        <v>1</v>
      </c>
      <c r="N251" s="157" t="s">
        <v>41</v>
      </c>
      <c r="O251" s="53"/>
      <c r="P251" s="158">
        <f t="shared" si="1"/>
        <v>0</v>
      </c>
      <c r="Q251" s="158">
        <v>0.00273</v>
      </c>
      <c r="R251" s="158">
        <f t="shared" si="2"/>
        <v>0.43570799999999993</v>
      </c>
      <c r="S251" s="158">
        <v>0</v>
      </c>
      <c r="T251" s="159">
        <f t="shared" si="3"/>
        <v>0</v>
      </c>
      <c r="U251" s="712"/>
      <c r="V251" s="712"/>
      <c r="W251" s="712"/>
      <c r="X251" s="712"/>
      <c r="Y251" s="712"/>
      <c r="Z251" s="712"/>
      <c r="AA251" s="712"/>
      <c r="AB251" s="712"/>
      <c r="AC251" s="712"/>
      <c r="AD251" s="712"/>
      <c r="AE251" s="712"/>
      <c r="AR251" s="160" t="s">
        <v>165</v>
      </c>
      <c r="AT251" s="160" t="s">
        <v>160</v>
      </c>
      <c r="AU251" s="160" t="s">
        <v>86</v>
      </c>
      <c r="AY251" s="717" t="s">
        <v>158</v>
      </c>
      <c r="BE251" s="161">
        <f t="shared" si="4"/>
        <v>0</v>
      </c>
      <c r="BF251" s="161">
        <f t="shared" si="5"/>
        <v>0</v>
      </c>
      <c r="BG251" s="161">
        <f t="shared" si="6"/>
        <v>0</v>
      </c>
      <c r="BH251" s="161">
        <f t="shared" si="7"/>
        <v>0</v>
      </c>
      <c r="BI251" s="161">
        <f t="shared" si="8"/>
        <v>0</v>
      </c>
      <c r="BJ251" s="717" t="s">
        <v>84</v>
      </c>
      <c r="BK251" s="161">
        <f t="shared" si="9"/>
        <v>0</v>
      </c>
      <c r="BL251" s="717" t="s">
        <v>165</v>
      </c>
      <c r="BM251" s="160" t="s">
        <v>400</v>
      </c>
    </row>
    <row r="252" spans="1:65" s="719" customFormat="1" ht="24" customHeight="1">
      <c r="A252" s="712"/>
      <c r="B252" s="148"/>
      <c r="C252" s="824" t="s">
        <v>401</v>
      </c>
      <c r="D252" s="824" t="s">
        <v>160</v>
      </c>
      <c r="E252" s="825" t="s">
        <v>402</v>
      </c>
      <c r="F252" s="817" t="s">
        <v>403</v>
      </c>
      <c r="G252" s="826" t="s">
        <v>222</v>
      </c>
      <c r="H252" s="811">
        <v>159.6</v>
      </c>
      <c r="I252" s="154"/>
      <c r="J252" s="816">
        <f t="shared" si="0"/>
        <v>0</v>
      </c>
      <c r="K252" s="817" t="s">
        <v>164</v>
      </c>
      <c r="L252" s="30"/>
      <c r="M252" s="156" t="s">
        <v>1</v>
      </c>
      <c r="N252" s="157" t="s">
        <v>41</v>
      </c>
      <c r="O252" s="53"/>
      <c r="P252" s="158">
        <f t="shared" si="1"/>
        <v>0</v>
      </c>
      <c r="Q252" s="158">
        <v>0.01899</v>
      </c>
      <c r="R252" s="158">
        <f t="shared" si="2"/>
        <v>3.030804</v>
      </c>
      <c r="S252" s="158">
        <v>0</v>
      </c>
      <c r="T252" s="159">
        <f t="shared" si="3"/>
        <v>0</v>
      </c>
      <c r="U252" s="712"/>
      <c r="V252" s="712"/>
      <c r="W252" s="712"/>
      <c r="X252" s="712"/>
      <c r="Y252" s="712"/>
      <c r="Z252" s="712"/>
      <c r="AA252" s="712"/>
      <c r="AB252" s="712"/>
      <c r="AC252" s="712"/>
      <c r="AD252" s="712"/>
      <c r="AE252" s="712"/>
      <c r="AR252" s="160" t="s">
        <v>165</v>
      </c>
      <c r="AT252" s="160" t="s">
        <v>160</v>
      </c>
      <c r="AU252" s="160" t="s">
        <v>86</v>
      </c>
      <c r="AY252" s="717" t="s">
        <v>158</v>
      </c>
      <c r="BE252" s="161">
        <f t="shared" si="4"/>
        <v>0</v>
      </c>
      <c r="BF252" s="161">
        <f t="shared" si="5"/>
        <v>0</v>
      </c>
      <c r="BG252" s="161">
        <f t="shared" si="6"/>
        <v>0</v>
      </c>
      <c r="BH252" s="161">
        <f t="shared" si="7"/>
        <v>0</v>
      </c>
      <c r="BI252" s="161">
        <f t="shared" si="8"/>
        <v>0</v>
      </c>
      <c r="BJ252" s="717" t="s">
        <v>84</v>
      </c>
      <c r="BK252" s="161">
        <f t="shared" si="9"/>
        <v>0</v>
      </c>
      <c r="BL252" s="717" t="s">
        <v>165</v>
      </c>
      <c r="BM252" s="160" t="s">
        <v>404</v>
      </c>
    </row>
    <row r="253" spans="1:65" s="719" customFormat="1" ht="24" customHeight="1">
      <c r="A253" s="712"/>
      <c r="B253" s="148"/>
      <c r="C253" s="824" t="s">
        <v>405</v>
      </c>
      <c r="D253" s="824" t="s">
        <v>160</v>
      </c>
      <c r="E253" s="825" t="s">
        <v>406</v>
      </c>
      <c r="F253" s="817" t="s">
        <v>407</v>
      </c>
      <c r="G253" s="826" t="s">
        <v>222</v>
      </c>
      <c r="H253" s="811">
        <v>23.55</v>
      </c>
      <c r="I253" s="154"/>
      <c r="J253" s="816">
        <f t="shared" si="0"/>
        <v>0</v>
      </c>
      <c r="K253" s="817" t="s">
        <v>164</v>
      </c>
      <c r="L253" s="30"/>
      <c r="M253" s="156" t="s">
        <v>1</v>
      </c>
      <c r="N253" s="157" t="s">
        <v>41</v>
      </c>
      <c r="O253" s="53"/>
      <c r="P253" s="158">
        <f t="shared" si="1"/>
        <v>0</v>
      </c>
      <c r="Q253" s="158">
        <v>0.07102</v>
      </c>
      <c r="R253" s="158">
        <f t="shared" si="2"/>
        <v>1.6725210000000001</v>
      </c>
      <c r="S253" s="158">
        <v>0</v>
      </c>
      <c r="T253" s="159">
        <f t="shared" si="3"/>
        <v>0</v>
      </c>
      <c r="U253" s="712"/>
      <c r="V253" s="712"/>
      <c r="W253" s="712"/>
      <c r="X253" s="712"/>
      <c r="Y253" s="712"/>
      <c r="Z253" s="712"/>
      <c r="AA253" s="712"/>
      <c r="AB253" s="712"/>
      <c r="AC253" s="712"/>
      <c r="AD253" s="712"/>
      <c r="AE253" s="712"/>
      <c r="AR253" s="160" t="s">
        <v>165</v>
      </c>
      <c r="AT253" s="160" t="s">
        <v>160</v>
      </c>
      <c r="AU253" s="160" t="s">
        <v>86</v>
      </c>
      <c r="AY253" s="717" t="s">
        <v>158</v>
      </c>
      <c r="BE253" s="161">
        <f t="shared" si="4"/>
        <v>0</v>
      </c>
      <c r="BF253" s="161">
        <f t="shared" si="5"/>
        <v>0</v>
      </c>
      <c r="BG253" s="161">
        <f t="shared" si="6"/>
        <v>0</v>
      </c>
      <c r="BH253" s="161">
        <f t="shared" si="7"/>
        <v>0</v>
      </c>
      <c r="BI253" s="161">
        <f t="shared" si="8"/>
        <v>0</v>
      </c>
      <c r="BJ253" s="717" t="s">
        <v>84</v>
      </c>
      <c r="BK253" s="161">
        <f t="shared" si="9"/>
        <v>0</v>
      </c>
      <c r="BL253" s="717" t="s">
        <v>165</v>
      </c>
      <c r="BM253" s="160" t="s">
        <v>408</v>
      </c>
    </row>
    <row r="254" spans="2:51" s="12" customFormat="1" ht="12">
      <c r="B254" s="162"/>
      <c r="C254" s="818"/>
      <c r="D254" s="827" t="s">
        <v>167</v>
      </c>
      <c r="E254" s="828" t="s">
        <v>1</v>
      </c>
      <c r="F254" s="829" t="s">
        <v>409</v>
      </c>
      <c r="G254" s="818"/>
      <c r="H254" s="812">
        <v>23.55</v>
      </c>
      <c r="I254" s="164"/>
      <c r="J254" s="818"/>
      <c r="K254" s="818"/>
      <c r="L254" s="162"/>
      <c r="M254" s="165"/>
      <c r="N254" s="166"/>
      <c r="O254" s="166"/>
      <c r="P254" s="166"/>
      <c r="Q254" s="166"/>
      <c r="R254" s="166"/>
      <c r="S254" s="166"/>
      <c r="T254" s="167"/>
      <c r="AT254" s="163" t="s">
        <v>167</v>
      </c>
      <c r="AU254" s="163" t="s">
        <v>86</v>
      </c>
      <c r="AV254" s="12" t="s">
        <v>86</v>
      </c>
      <c r="AW254" s="12" t="s">
        <v>32</v>
      </c>
      <c r="AX254" s="12" t="s">
        <v>84</v>
      </c>
      <c r="AY254" s="163" t="s">
        <v>158</v>
      </c>
    </row>
    <row r="255" spans="1:65" s="719" customFormat="1" ht="16.5" customHeight="1">
      <c r="A255" s="712"/>
      <c r="B255" s="148"/>
      <c r="C255" s="824" t="s">
        <v>410</v>
      </c>
      <c r="D255" s="824" t="s">
        <v>160</v>
      </c>
      <c r="E255" s="825" t="s">
        <v>411</v>
      </c>
      <c r="F255" s="817" t="s">
        <v>412</v>
      </c>
      <c r="G255" s="826" t="s">
        <v>163</v>
      </c>
      <c r="H255" s="811">
        <v>0.248</v>
      </c>
      <c r="I255" s="154"/>
      <c r="J255" s="816">
        <f>ROUND(I255*H255,2)</f>
        <v>0</v>
      </c>
      <c r="K255" s="817" t="s">
        <v>164</v>
      </c>
      <c r="L255" s="30"/>
      <c r="M255" s="156" t="s">
        <v>1</v>
      </c>
      <c r="N255" s="157" t="s">
        <v>41</v>
      </c>
      <c r="O255" s="53"/>
      <c r="P255" s="158">
        <f>O255*H255</f>
        <v>0</v>
      </c>
      <c r="Q255" s="158">
        <v>1.98</v>
      </c>
      <c r="R255" s="158">
        <f>Q255*H255</f>
        <v>0.49104</v>
      </c>
      <c r="S255" s="158">
        <v>0</v>
      </c>
      <c r="T255" s="159">
        <f>S255*H255</f>
        <v>0</v>
      </c>
      <c r="U255" s="712"/>
      <c r="V255" s="712"/>
      <c r="W255" s="712"/>
      <c r="X255" s="712"/>
      <c r="Y255" s="712"/>
      <c r="Z255" s="712"/>
      <c r="AA255" s="712"/>
      <c r="AB255" s="712"/>
      <c r="AC255" s="712"/>
      <c r="AD255" s="712"/>
      <c r="AE255" s="712"/>
      <c r="AR255" s="160" t="s">
        <v>165</v>
      </c>
      <c r="AT255" s="160" t="s">
        <v>160</v>
      </c>
      <c r="AU255" s="160" t="s">
        <v>86</v>
      </c>
      <c r="AY255" s="717" t="s">
        <v>158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717" t="s">
        <v>84</v>
      </c>
      <c r="BK255" s="161">
        <f>ROUND(I255*H255,2)</f>
        <v>0</v>
      </c>
      <c r="BL255" s="717" t="s">
        <v>165</v>
      </c>
      <c r="BM255" s="160" t="s">
        <v>413</v>
      </c>
    </row>
    <row r="256" spans="2:51" s="12" customFormat="1" ht="12">
      <c r="B256" s="162"/>
      <c r="C256" s="818"/>
      <c r="D256" s="827" t="s">
        <v>167</v>
      </c>
      <c r="E256" s="828" t="s">
        <v>1</v>
      </c>
      <c r="F256" s="829" t="s">
        <v>414</v>
      </c>
      <c r="G256" s="818"/>
      <c r="H256" s="812">
        <v>0.248</v>
      </c>
      <c r="I256" s="164"/>
      <c r="J256" s="818"/>
      <c r="K256" s="818"/>
      <c r="L256" s="162"/>
      <c r="M256" s="165"/>
      <c r="N256" s="166"/>
      <c r="O256" s="166"/>
      <c r="P256" s="166"/>
      <c r="Q256" s="166"/>
      <c r="R256" s="166"/>
      <c r="S256" s="166"/>
      <c r="T256" s="167"/>
      <c r="AT256" s="163" t="s">
        <v>167</v>
      </c>
      <c r="AU256" s="163" t="s">
        <v>86</v>
      </c>
      <c r="AV256" s="12" t="s">
        <v>86</v>
      </c>
      <c r="AW256" s="12" t="s">
        <v>32</v>
      </c>
      <c r="AX256" s="12" t="s">
        <v>84</v>
      </c>
      <c r="AY256" s="163" t="s">
        <v>158</v>
      </c>
    </row>
    <row r="257" spans="1:65" s="719" customFormat="1" ht="24" customHeight="1">
      <c r="A257" s="712"/>
      <c r="B257" s="148"/>
      <c r="C257" s="824" t="s">
        <v>415</v>
      </c>
      <c r="D257" s="824" t="s">
        <v>160</v>
      </c>
      <c r="E257" s="825" t="s">
        <v>416</v>
      </c>
      <c r="F257" s="817" t="s">
        <v>417</v>
      </c>
      <c r="G257" s="826" t="s">
        <v>238</v>
      </c>
      <c r="H257" s="811">
        <v>1</v>
      </c>
      <c r="I257" s="154"/>
      <c r="J257" s="816">
        <f>ROUND(I257*H257,2)</f>
        <v>0</v>
      </c>
      <c r="K257" s="817" t="s">
        <v>164</v>
      </c>
      <c r="L257" s="30"/>
      <c r="M257" s="156" t="s">
        <v>1</v>
      </c>
      <c r="N257" s="157" t="s">
        <v>41</v>
      </c>
      <c r="O257" s="53"/>
      <c r="P257" s="158">
        <f>O257*H257</f>
        <v>0</v>
      </c>
      <c r="Q257" s="158">
        <v>0.00048</v>
      </c>
      <c r="R257" s="158">
        <f>Q257*H257</f>
        <v>0.00048</v>
      </c>
      <c r="S257" s="158">
        <v>0</v>
      </c>
      <c r="T257" s="159">
        <f>S257*H257</f>
        <v>0</v>
      </c>
      <c r="U257" s="712"/>
      <c r="V257" s="712"/>
      <c r="W257" s="712"/>
      <c r="X257" s="712"/>
      <c r="Y257" s="712"/>
      <c r="Z257" s="712"/>
      <c r="AA257" s="712"/>
      <c r="AB257" s="712"/>
      <c r="AC257" s="712"/>
      <c r="AD257" s="712"/>
      <c r="AE257" s="712"/>
      <c r="AR257" s="160" t="s">
        <v>165</v>
      </c>
      <c r="AT257" s="160" t="s">
        <v>160</v>
      </c>
      <c r="AU257" s="160" t="s">
        <v>86</v>
      </c>
      <c r="AY257" s="717" t="s">
        <v>158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717" t="s">
        <v>84</v>
      </c>
      <c r="BK257" s="161">
        <f>ROUND(I257*H257,2)</f>
        <v>0</v>
      </c>
      <c r="BL257" s="717" t="s">
        <v>165</v>
      </c>
      <c r="BM257" s="160" t="s">
        <v>418</v>
      </c>
    </row>
    <row r="258" spans="1:65" s="719" customFormat="1" ht="24" customHeight="1">
      <c r="A258" s="712"/>
      <c r="B258" s="148"/>
      <c r="C258" s="834" t="s">
        <v>419</v>
      </c>
      <c r="D258" s="834" t="s">
        <v>420</v>
      </c>
      <c r="E258" s="835" t="s">
        <v>421</v>
      </c>
      <c r="F258" s="822" t="s">
        <v>422</v>
      </c>
      <c r="G258" s="836" t="s">
        <v>238</v>
      </c>
      <c r="H258" s="815">
        <v>1</v>
      </c>
      <c r="I258" s="174"/>
      <c r="J258" s="821">
        <f>ROUND(I258*H258,2)</f>
        <v>0</v>
      </c>
      <c r="K258" s="822" t="s">
        <v>164</v>
      </c>
      <c r="L258" s="175"/>
      <c r="M258" s="176" t="s">
        <v>1</v>
      </c>
      <c r="N258" s="177" t="s">
        <v>41</v>
      </c>
      <c r="O258" s="53"/>
      <c r="P258" s="158">
        <f>O258*H258</f>
        <v>0</v>
      </c>
      <c r="Q258" s="158">
        <v>0.02188</v>
      </c>
      <c r="R258" s="158">
        <f>Q258*H258</f>
        <v>0.02188</v>
      </c>
      <c r="S258" s="158">
        <v>0</v>
      </c>
      <c r="T258" s="159">
        <f>S258*H258</f>
        <v>0</v>
      </c>
      <c r="U258" s="712"/>
      <c r="V258" s="712"/>
      <c r="W258" s="712"/>
      <c r="X258" s="712"/>
      <c r="Y258" s="712"/>
      <c r="Z258" s="712"/>
      <c r="AA258" s="712"/>
      <c r="AB258" s="712"/>
      <c r="AC258" s="712"/>
      <c r="AD258" s="712"/>
      <c r="AE258" s="712"/>
      <c r="AR258" s="160" t="s">
        <v>203</v>
      </c>
      <c r="AT258" s="160" t="s">
        <v>420</v>
      </c>
      <c r="AU258" s="160" t="s">
        <v>86</v>
      </c>
      <c r="AY258" s="717" t="s">
        <v>158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717" t="s">
        <v>84</v>
      </c>
      <c r="BK258" s="161">
        <f>ROUND(I258*H258,2)</f>
        <v>0</v>
      </c>
      <c r="BL258" s="717" t="s">
        <v>165</v>
      </c>
      <c r="BM258" s="160" t="s">
        <v>423</v>
      </c>
    </row>
    <row r="259" spans="1:65" s="719" customFormat="1" ht="24" customHeight="1">
      <c r="A259" s="712"/>
      <c r="B259" s="148"/>
      <c r="C259" s="824" t="s">
        <v>424</v>
      </c>
      <c r="D259" s="824" t="s">
        <v>160</v>
      </c>
      <c r="E259" s="825" t="s">
        <v>425</v>
      </c>
      <c r="F259" s="817" t="s">
        <v>426</v>
      </c>
      <c r="G259" s="826" t="s">
        <v>238</v>
      </c>
      <c r="H259" s="811">
        <v>1</v>
      </c>
      <c r="I259" s="154"/>
      <c r="J259" s="816">
        <f>ROUND(I259*H259,2)</f>
        <v>0</v>
      </c>
      <c r="K259" s="817" t="s">
        <v>164</v>
      </c>
      <c r="L259" s="30"/>
      <c r="M259" s="156" t="s">
        <v>1</v>
      </c>
      <c r="N259" s="157" t="s">
        <v>41</v>
      </c>
      <c r="O259" s="53"/>
      <c r="P259" s="158">
        <f>O259*H259</f>
        <v>0</v>
      </c>
      <c r="Q259" s="158">
        <v>0.4417</v>
      </c>
      <c r="R259" s="158">
        <f>Q259*H259</f>
        <v>0.4417</v>
      </c>
      <c r="S259" s="158">
        <v>0</v>
      </c>
      <c r="T259" s="159">
        <f>S259*H259</f>
        <v>0</v>
      </c>
      <c r="U259" s="712"/>
      <c r="V259" s="712"/>
      <c r="W259" s="712"/>
      <c r="X259" s="712"/>
      <c r="Y259" s="712"/>
      <c r="Z259" s="712"/>
      <c r="AA259" s="712"/>
      <c r="AB259" s="712"/>
      <c r="AC259" s="712"/>
      <c r="AD259" s="712"/>
      <c r="AE259" s="712"/>
      <c r="AR259" s="160" t="s">
        <v>165</v>
      </c>
      <c r="AT259" s="160" t="s">
        <v>160</v>
      </c>
      <c r="AU259" s="160" t="s">
        <v>86</v>
      </c>
      <c r="AY259" s="717" t="s">
        <v>158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717" t="s">
        <v>84</v>
      </c>
      <c r="BK259" s="161">
        <f>ROUND(I259*H259,2)</f>
        <v>0</v>
      </c>
      <c r="BL259" s="717" t="s">
        <v>165</v>
      </c>
      <c r="BM259" s="160" t="s">
        <v>427</v>
      </c>
    </row>
    <row r="260" spans="1:65" s="719" customFormat="1" ht="24" customHeight="1">
      <c r="A260" s="712"/>
      <c r="B260" s="148"/>
      <c r="C260" s="834" t="s">
        <v>428</v>
      </c>
      <c r="D260" s="834" t="s">
        <v>420</v>
      </c>
      <c r="E260" s="835" t="s">
        <v>429</v>
      </c>
      <c r="F260" s="822" t="s">
        <v>430</v>
      </c>
      <c r="G260" s="836" t="s">
        <v>238</v>
      </c>
      <c r="H260" s="815">
        <v>1</v>
      </c>
      <c r="I260" s="174"/>
      <c r="J260" s="821">
        <f>ROUND(I260*H260,2)</f>
        <v>0</v>
      </c>
      <c r="K260" s="822" t="s">
        <v>1</v>
      </c>
      <c r="L260" s="175"/>
      <c r="M260" s="176" t="s">
        <v>1</v>
      </c>
      <c r="N260" s="177" t="s">
        <v>41</v>
      </c>
      <c r="O260" s="53"/>
      <c r="P260" s="158">
        <f>O260*H260</f>
        <v>0</v>
      </c>
      <c r="Q260" s="158">
        <v>0.02188</v>
      </c>
      <c r="R260" s="158">
        <f>Q260*H260</f>
        <v>0.02188</v>
      </c>
      <c r="S260" s="158">
        <v>0</v>
      </c>
      <c r="T260" s="159">
        <f>S260*H260</f>
        <v>0</v>
      </c>
      <c r="U260" s="712"/>
      <c r="V260" s="712"/>
      <c r="W260" s="712"/>
      <c r="X260" s="712"/>
      <c r="Y260" s="712"/>
      <c r="Z260" s="712"/>
      <c r="AA260" s="712"/>
      <c r="AB260" s="712"/>
      <c r="AC260" s="712"/>
      <c r="AD260" s="712"/>
      <c r="AE260" s="712"/>
      <c r="AR260" s="160" t="s">
        <v>203</v>
      </c>
      <c r="AT260" s="160" t="s">
        <v>420</v>
      </c>
      <c r="AU260" s="160" t="s">
        <v>86</v>
      </c>
      <c r="AY260" s="717" t="s">
        <v>158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717" t="s">
        <v>84</v>
      </c>
      <c r="BK260" s="161">
        <f>ROUND(I260*H260,2)</f>
        <v>0</v>
      </c>
      <c r="BL260" s="717" t="s">
        <v>165</v>
      </c>
      <c r="BM260" s="160" t="s">
        <v>431</v>
      </c>
    </row>
    <row r="261" spans="2:51" s="12" customFormat="1" ht="12">
      <c r="B261" s="162"/>
      <c r="C261" s="818"/>
      <c r="D261" s="827" t="s">
        <v>167</v>
      </c>
      <c r="E261" s="828" t="s">
        <v>1</v>
      </c>
      <c r="F261" s="829" t="s">
        <v>84</v>
      </c>
      <c r="G261" s="818"/>
      <c r="H261" s="812">
        <v>1</v>
      </c>
      <c r="I261" s="164"/>
      <c r="J261" s="818"/>
      <c r="K261" s="818"/>
      <c r="L261" s="162"/>
      <c r="M261" s="165"/>
      <c r="N261" s="166"/>
      <c r="O261" s="166"/>
      <c r="P261" s="166"/>
      <c r="Q261" s="166"/>
      <c r="R261" s="166"/>
      <c r="S261" s="166"/>
      <c r="T261" s="167"/>
      <c r="AT261" s="163" t="s">
        <v>167</v>
      </c>
      <c r="AU261" s="163" t="s">
        <v>86</v>
      </c>
      <c r="AV261" s="12" t="s">
        <v>86</v>
      </c>
      <c r="AW261" s="12" t="s">
        <v>32</v>
      </c>
      <c r="AX261" s="12" t="s">
        <v>84</v>
      </c>
      <c r="AY261" s="163" t="s">
        <v>158</v>
      </c>
    </row>
    <row r="262" spans="2:63" s="11" customFormat="1" ht="22.9" customHeight="1">
      <c r="B262" s="135"/>
      <c r="C262" s="814"/>
      <c r="D262" s="832" t="s">
        <v>75</v>
      </c>
      <c r="E262" s="833" t="s">
        <v>208</v>
      </c>
      <c r="F262" s="833" t="s">
        <v>432</v>
      </c>
      <c r="G262" s="814"/>
      <c r="H262" s="814"/>
      <c r="I262" s="138"/>
      <c r="J262" s="820">
        <f>BK262</f>
        <v>0</v>
      </c>
      <c r="K262" s="814"/>
      <c r="L262" s="135"/>
      <c r="M262" s="140"/>
      <c r="N262" s="141"/>
      <c r="O262" s="141"/>
      <c r="P262" s="142">
        <f>SUM(P263:P308)</f>
        <v>0</v>
      </c>
      <c r="Q262" s="141"/>
      <c r="R262" s="142">
        <f>SUM(R263:R308)</f>
        <v>0.1395615</v>
      </c>
      <c r="S262" s="141"/>
      <c r="T262" s="143">
        <f>SUM(T263:T308)</f>
        <v>101.57250099999999</v>
      </c>
      <c r="AR262" s="136" t="s">
        <v>84</v>
      </c>
      <c r="AT262" s="144" t="s">
        <v>75</v>
      </c>
      <c r="AU262" s="144" t="s">
        <v>84</v>
      </c>
      <c r="AY262" s="136" t="s">
        <v>158</v>
      </c>
      <c r="BK262" s="145">
        <f>SUM(BK263:BK308)</f>
        <v>0</v>
      </c>
    </row>
    <row r="263" spans="1:65" s="719" customFormat="1" ht="24" customHeight="1">
      <c r="A263" s="712"/>
      <c r="B263" s="148"/>
      <c r="C263" s="824" t="s">
        <v>433</v>
      </c>
      <c r="D263" s="824" t="s">
        <v>160</v>
      </c>
      <c r="E263" s="825" t="s">
        <v>434</v>
      </c>
      <c r="F263" s="817" t="s">
        <v>435</v>
      </c>
      <c r="G263" s="826" t="s">
        <v>222</v>
      </c>
      <c r="H263" s="811">
        <v>1274.428</v>
      </c>
      <c r="I263" s="154"/>
      <c r="J263" s="816">
        <f>ROUND(I263*H263,2)</f>
        <v>0</v>
      </c>
      <c r="K263" s="817" t="s">
        <v>164</v>
      </c>
      <c r="L263" s="30"/>
      <c r="M263" s="156" t="s">
        <v>1</v>
      </c>
      <c r="N263" s="157" t="s">
        <v>41</v>
      </c>
      <c r="O263" s="53"/>
      <c r="P263" s="158">
        <f>O263*H263</f>
        <v>0</v>
      </c>
      <c r="Q263" s="158">
        <v>0</v>
      </c>
      <c r="R263" s="158">
        <f>Q263*H263</f>
        <v>0</v>
      </c>
      <c r="S263" s="158">
        <v>0</v>
      </c>
      <c r="T263" s="159">
        <f>S263*H263</f>
        <v>0</v>
      </c>
      <c r="U263" s="712"/>
      <c r="V263" s="712"/>
      <c r="W263" s="712"/>
      <c r="X263" s="712"/>
      <c r="Y263" s="712"/>
      <c r="Z263" s="712"/>
      <c r="AA263" s="712"/>
      <c r="AB263" s="712"/>
      <c r="AC263" s="712"/>
      <c r="AD263" s="712"/>
      <c r="AE263" s="712"/>
      <c r="AR263" s="160" t="s">
        <v>165</v>
      </c>
      <c r="AT263" s="160" t="s">
        <v>160</v>
      </c>
      <c r="AU263" s="160" t="s">
        <v>86</v>
      </c>
      <c r="AY263" s="717" t="s">
        <v>158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717" t="s">
        <v>84</v>
      </c>
      <c r="BK263" s="161">
        <f>ROUND(I263*H263,2)</f>
        <v>0</v>
      </c>
      <c r="BL263" s="717" t="s">
        <v>165</v>
      </c>
      <c r="BM263" s="160" t="s">
        <v>436</v>
      </c>
    </row>
    <row r="264" spans="2:51" s="12" customFormat="1" ht="12">
      <c r="B264" s="162"/>
      <c r="C264" s="818"/>
      <c r="D264" s="827" t="s">
        <v>167</v>
      </c>
      <c r="E264" s="828" t="s">
        <v>1</v>
      </c>
      <c r="F264" s="829" t="s">
        <v>437</v>
      </c>
      <c r="G264" s="818"/>
      <c r="H264" s="812">
        <v>1274.428</v>
      </c>
      <c r="I264" s="164"/>
      <c r="J264" s="818"/>
      <c r="K264" s="818"/>
      <c r="L264" s="162"/>
      <c r="M264" s="165"/>
      <c r="N264" s="166"/>
      <c r="O264" s="166"/>
      <c r="P264" s="166"/>
      <c r="Q264" s="166"/>
      <c r="R264" s="166"/>
      <c r="S264" s="166"/>
      <c r="T264" s="167"/>
      <c r="AT264" s="163" t="s">
        <v>167</v>
      </c>
      <c r="AU264" s="163" t="s">
        <v>86</v>
      </c>
      <c r="AV264" s="12" t="s">
        <v>86</v>
      </c>
      <c r="AW264" s="12" t="s">
        <v>32</v>
      </c>
      <c r="AX264" s="12" t="s">
        <v>84</v>
      </c>
      <c r="AY264" s="163" t="s">
        <v>158</v>
      </c>
    </row>
    <row r="265" spans="1:65" s="719" customFormat="1" ht="24" customHeight="1">
      <c r="A265" s="712"/>
      <c r="B265" s="148"/>
      <c r="C265" s="824" t="s">
        <v>438</v>
      </c>
      <c r="D265" s="824" t="s">
        <v>160</v>
      </c>
      <c r="E265" s="825" t="s">
        <v>439</v>
      </c>
      <c r="F265" s="817" t="s">
        <v>440</v>
      </c>
      <c r="G265" s="826" t="s">
        <v>222</v>
      </c>
      <c r="H265" s="811">
        <v>76465.68</v>
      </c>
      <c r="I265" s="154"/>
      <c r="J265" s="816">
        <f>ROUND(I265*H265,2)</f>
        <v>0</v>
      </c>
      <c r="K265" s="817" t="s">
        <v>164</v>
      </c>
      <c r="L265" s="30"/>
      <c r="M265" s="156" t="s">
        <v>1</v>
      </c>
      <c r="N265" s="157" t="s">
        <v>41</v>
      </c>
      <c r="O265" s="53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712"/>
      <c r="V265" s="712"/>
      <c r="W265" s="712"/>
      <c r="X265" s="712"/>
      <c r="Y265" s="712"/>
      <c r="Z265" s="712"/>
      <c r="AA265" s="712"/>
      <c r="AB265" s="712"/>
      <c r="AC265" s="712"/>
      <c r="AD265" s="712"/>
      <c r="AE265" s="712"/>
      <c r="AR265" s="160" t="s">
        <v>165</v>
      </c>
      <c r="AT265" s="160" t="s">
        <v>160</v>
      </c>
      <c r="AU265" s="160" t="s">
        <v>86</v>
      </c>
      <c r="AY265" s="717" t="s">
        <v>158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717" t="s">
        <v>84</v>
      </c>
      <c r="BK265" s="161">
        <f>ROUND(I265*H265,2)</f>
        <v>0</v>
      </c>
      <c r="BL265" s="717" t="s">
        <v>165</v>
      </c>
      <c r="BM265" s="160" t="s">
        <v>441</v>
      </c>
    </row>
    <row r="266" spans="2:51" s="12" customFormat="1" ht="12">
      <c r="B266" s="162"/>
      <c r="C266" s="818"/>
      <c r="D266" s="827" t="s">
        <v>167</v>
      </c>
      <c r="E266" s="828" t="s">
        <v>1</v>
      </c>
      <c r="F266" s="829" t="s">
        <v>442</v>
      </c>
      <c r="G266" s="818"/>
      <c r="H266" s="812">
        <v>76465.68</v>
      </c>
      <c r="I266" s="164"/>
      <c r="J266" s="818"/>
      <c r="K266" s="818"/>
      <c r="L266" s="162"/>
      <c r="M266" s="165"/>
      <c r="N266" s="166"/>
      <c r="O266" s="166"/>
      <c r="P266" s="166"/>
      <c r="Q266" s="166"/>
      <c r="R266" s="166"/>
      <c r="S266" s="166"/>
      <c r="T266" s="167"/>
      <c r="AT266" s="163" t="s">
        <v>167</v>
      </c>
      <c r="AU266" s="163" t="s">
        <v>86</v>
      </c>
      <c r="AV266" s="12" t="s">
        <v>86</v>
      </c>
      <c r="AW266" s="12" t="s">
        <v>32</v>
      </c>
      <c r="AX266" s="12" t="s">
        <v>84</v>
      </c>
      <c r="AY266" s="163" t="s">
        <v>158</v>
      </c>
    </row>
    <row r="267" spans="1:65" s="719" customFormat="1" ht="24" customHeight="1">
      <c r="A267" s="712"/>
      <c r="B267" s="148"/>
      <c r="C267" s="824" t="s">
        <v>443</v>
      </c>
      <c r="D267" s="824" t="s">
        <v>160</v>
      </c>
      <c r="E267" s="825" t="s">
        <v>444</v>
      </c>
      <c r="F267" s="817" t="s">
        <v>445</v>
      </c>
      <c r="G267" s="826" t="s">
        <v>222</v>
      </c>
      <c r="H267" s="811">
        <v>1274.428</v>
      </c>
      <c r="I267" s="154"/>
      <c r="J267" s="816">
        <f>ROUND(I267*H267,2)</f>
        <v>0</v>
      </c>
      <c r="K267" s="817" t="s">
        <v>164</v>
      </c>
      <c r="L267" s="30"/>
      <c r="M267" s="156" t="s">
        <v>1</v>
      </c>
      <c r="N267" s="157" t="s">
        <v>41</v>
      </c>
      <c r="O267" s="53"/>
      <c r="P267" s="158">
        <f>O267*H267</f>
        <v>0</v>
      </c>
      <c r="Q267" s="158">
        <v>0</v>
      </c>
      <c r="R267" s="158">
        <f>Q267*H267</f>
        <v>0</v>
      </c>
      <c r="S267" s="158">
        <v>0</v>
      </c>
      <c r="T267" s="159">
        <f>S267*H267</f>
        <v>0</v>
      </c>
      <c r="U267" s="712"/>
      <c r="V267" s="712"/>
      <c r="W267" s="712"/>
      <c r="X267" s="712"/>
      <c r="Y267" s="712"/>
      <c r="Z267" s="712"/>
      <c r="AA267" s="712"/>
      <c r="AB267" s="712"/>
      <c r="AC267" s="712"/>
      <c r="AD267" s="712"/>
      <c r="AE267" s="712"/>
      <c r="AR267" s="160" t="s">
        <v>165</v>
      </c>
      <c r="AT267" s="160" t="s">
        <v>160</v>
      </c>
      <c r="AU267" s="160" t="s">
        <v>86</v>
      </c>
      <c r="AY267" s="717" t="s">
        <v>158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717" t="s">
        <v>84</v>
      </c>
      <c r="BK267" s="161">
        <f>ROUND(I267*H267,2)</f>
        <v>0</v>
      </c>
      <c r="BL267" s="717" t="s">
        <v>165</v>
      </c>
      <c r="BM267" s="160" t="s">
        <v>446</v>
      </c>
    </row>
    <row r="268" spans="1:65" s="719" customFormat="1" ht="24" customHeight="1">
      <c r="A268" s="712"/>
      <c r="B268" s="148"/>
      <c r="C268" s="824" t="s">
        <v>447</v>
      </c>
      <c r="D268" s="824" t="s">
        <v>160</v>
      </c>
      <c r="E268" s="825" t="s">
        <v>448</v>
      </c>
      <c r="F268" s="817" t="s">
        <v>449</v>
      </c>
      <c r="G268" s="826" t="s">
        <v>222</v>
      </c>
      <c r="H268" s="811">
        <v>820.95</v>
      </c>
      <c r="I268" s="154"/>
      <c r="J268" s="816">
        <f>ROUND(I268*H268,2)</f>
        <v>0</v>
      </c>
      <c r="K268" s="817" t="s">
        <v>164</v>
      </c>
      <c r="L268" s="30"/>
      <c r="M268" s="156" t="s">
        <v>1</v>
      </c>
      <c r="N268" s="157" t="s">
        <v>41</v>
      </c>
      <c r="O268" s="53"/>
      <c r="P268" s="158">
        <f>O268*H268</f>
        <v>0</v>
      </c>
      <c r="Q268" s="158">
        <v>0.00013</v>
      </c>
      <c r="R268" s="158">
        <f>Q268*H268</f>
        <v>0.1067235</v>
      </c>
      <c r="S268" s="158">
        <v>0</v>
      </c>
      <c r="T268" s="159">
        <f>S268*H268</f>
        <v>0</v>
      </c>
      <c r="U268" s="712"/>
      <c r="V268" s="712"/>
      <c r="W268" s="712"/>
      <c r="X268" s="712"/>
      <c r="Y268" s="712"/>
      <c r="Z268" s="712"/>
      <c r="AA268" s="712"/>
      <c r="AB268" s="712"/>
      <c r="AC268" s="712"/>
      <c r="AD268" s="712"/>
      <c r="AE268" s="712"/>
      <c r="AR268" s="160" t="s">
        <v>165</v>
      </c>
      <c r="AT268" s="160" t="s">
        <v>160</v>
      </c>
      <c r="AU268" s="160" t="s">
        <v>86</v>
      </c>
      <c r="AY268" s="717" t="s">
        <v>158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717" t="s">
        <v>84</v>
      </c>
      <c r="BK268" s="161">
        <f>ROUND(I268*H268,2)</f>
        <v>0</v>
      </c>
      <c r="BL268" s="717" t="s">
        <v>165</v>
      </c>
      <c r="BM268" s="160" t="s">
        <v>450</v>
      </c>
    </row>
    <row r="269" spans="1:65" s="719" customFormat="1" ht="24" customHeight="1">
      <c r="A269" s="712"/>
      <c r="B269" s="148"/>
      <c r="C269" s="824" t="s">
        <v>451</v>
      </c>
      <c r="D269" s="824" t="s">
        <v>160</v>
      </c>
      <c r="E269" s="825" t="s">
        <v>452</v>
      </c>
      <c r="F269" s="817" t="s">
        <v>453</v>
      </c>
      <c r="G269" s="826" t="s">
        <v>222</v>
      </c>
      <c r="H269" s="811">
        <v>820.95</v>
      </c>
      <c r="I269" s="154"/>
      <c r="J269" s="816">
        <f>ROUND(I269*H269,2)</f>
        <v>0</v>
      </c>
      <c r="K269" s="817" t="s">
        <v>164</v>
      </c>
      <c r="L269" s="30"/>
      <c r="M269" s="156" t="s">
        <v>1</v>
      </c>
      <c r="N269" s="157" t="s">
        <v>41</v>
      </c>
      <c r="O269" s="53"/>
      <c r="P269" s="158">
        <f>O269*H269</f>
        <v>0</v>
      </c>
      <c r="Q269" s="158">
        <v>4E-05</v>
      </c>
      <c r="R269" s="158">
        <f>Q269*H269</f>
        <v>0.032838000000000006</v>
      </c>
      <c r="S269" s="158">
        <v>0</v>
      </c>
      <c r="T269" s="159">
        <f>S269*H269</f>
        <v>0</v>
      </c>
      <c r="U269" s="712"/>
      <c r="V269" s="712"/>
      <c r="W269" s="712"/>
      <c r="X269" s="712"/>
      <c r="Y269" s="712"/>
      <c r="Z269" s="712"/>
      <c r="AA269" s="712"/>
      <c r="AB269" s="712"/>
      <c r="AC269" s="712"/>
      <c r="AD269" s="712"/>
      <c r="AE269" s="712"/>
      <c r="AR269" s="160" t="s">
        <v>165</v>
      </c>
      <c r="AT269" s="160" t="s">
        <v>160</v>
      </c>
      <c r="AU269" s="160" t="s">
        <v>86</v>
      </c>
      <c r="AY269" s="717" t="s">
        <v>158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717" t="s">
        <v>84</v>
      </c>
      <c r="BK269" s="161">
        <f>ROUND(I269*H269,2)</f>
        <v>0</v>
      </c>
      <c r="BL269" s="717" t="s">
        <v>165</v>
      </c>
      <c r="BM269" s="160" t="s">
        <v>454</v>
      </c>
    </row>
    <row r="270" spans="2:51" s="12" customFormat="1" ht="12">
      <c r="B270" s="162"/>
      <c r="C270" s="818"/>
      <c r="D270" s="827" t="s">
        <v>167</v>
      </c>
      <c r="E270" s="828" t="s">
        <v>1</v>
      </c>
      <c r="F270" s="829" t="s">
        <v>455</v>
      </c>
      <c r="G270" s="818"/>
      <c r="H270" s="812">
        <v>820.95</v>
      </c>
      <c r="I270" s="164"/>
      <c r="J270" s="818"/>
      <c r="K270" s="818"/>
      <c r="L270" s="162"/>
      <c r="M270" s="165"/>
      <c r="N270" s="166"/>
      <c r="O270" s="166"/>
      <c r="P270" s="166"/>
      <c r="Q270" s="166"/>
      <c r="R270" s="166"/>
      <c r="S270" s="166"/>
      <c r="T270" s="167"/>
      <c r="AT270" s="163" t="s">
        <v>167</v>
      </c>
      <c r="AU270" s="163" t="s">
        <v>86</v>
      </c>
      <c r="AV270" s="12" t="s">
        <v>86</v>
      </c>
      <c r="AW270" s="12" t="s">
        <v>32</v>
      </c>
      <c r="AX270" s="12" t="s">
        <v>84</v>
      </c>
      <c r="AY270" s="163" t="s">
        <v>158</v>
      </c>
    </row>
    <row r="271" spans="1:65" s="719" customFormat="1" ht="16.5" customHeight="1">
      <c r="A271" s="712"/>
      <c r="B271" s="148"/>
      <c r="C271" s="824" t="s">
        <v>456</v>
      </c>
      <c r="D271" s="824" t="s">
        <v>160</v>
      </c>
      <c r="E271" s="825" t="s">
        <v>457</v>
      </c>
      <c r="F271" s="817" t="s">
        <v>458</v>
      </c>
      <c r="G271" s="826" t="s">
        <v>222</v>
      </c>
      <c r="H271" s="811">
        <v>41.136</v>
      </c>
      <c r="I271" s="154"/>
      <c r="J271" s="816">
        <f>ROUND(I271*H271,2)</f>
        <v>0</v>
      </c>
      <c r="K271" s="817" t="s">
        <v>164</v>
      </c>
      <c r="L271" s="30"/>
      <c r="M271" s="156" t="s">
        <v>1</v>
      </c>
      <c r="N271" s="157" t="s">
        <v>41</v>
      </c>
      <c r="O271" s="53"/>
      <c r="P271" s="158">
        <f>O271*H271</f>
        <v>0</v>
      </c>
      <c r="Q271" s="158">
        <v>0</v>
      </c>
      <c r="R271" s="158">
        <f>Q271*H271</f>
        <v>0</v>
      </c>
      <c r="S271" s="158">
        <v>0.261</v>
      </c>
      <c r="T271" s="159">
        <f>S271*H271</f>
        <v>10.736496</v>
      </c>
      <c r="U271" s="712"/>
      <c r="V271" s="712"/>
      <c r="W271" s="712"/>
      <c r="X271" s="712"/>
      <c r="Y271" s="712"/>
      <c r="Z271" s="712"/>
      <c r="AA271" s="712"/>
      <c r="AB271" s="712"/>
      <c r="AC271" s="712"/>
      <c r="AD271" s="712"/>
      <c r="AE271" s="712"/>
      <c r="AR271" s="160" t="s">
        <v>165</v>
      </c>
      <c r="AT271" s="160" t="s">
        <v>160</v>
      </c>
      <c r="AU271" s="160" t="s">
        <v>86</v>
      </c>
      <c r="AY271" s="717" t="s">
        <v>158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717" t="s">
        <v>84</v>
      </c>
      <c r="BK271" s="161">
        <f>ROUND(I271*H271,2)</f>
        <v>0</v>
      </c>
      <c r="BL271" s="717" t="s">
        <v>165</v>
      </c>
      <c r="BM271" s="160" t="s">
        <v>459</v>
      </c>
    </row>
    <row r="272" spans="2:51" s="12" customFormat="1" ht="12">
      <c r="B272" s="162"/>
      <c r="C272" s="818"/>
      <c r="D272" s="827" t="s">
        <v>167</v>
      </c>
      <c r="E272" s="828" t="s">
        <v>1</v>
      </c>
      <c r="F272" s="829" t="s">
        <v>460</v>
      </c>
      <c r="G272" s="818"/>
      <c r="H272" s="812">
        <v>35.036</v>
      </c>
      <c r="I272" s="164"/>
      <c r="J272" s="818"/>
      <c r="K272" s="818"/>
      <c r="L272" s="162"/>
      <c r="M272" s="165"/>
      <c r="N272" s="166"/>
      <c r="O272" s="166"/>
      <c r="P272" s="166"/>
      <c r="Q272" s="166"/>
      <c r="R272" s="166"/>
      <c r="S272" s="166"/>
      <c r="T272" s="167"/>
      <c r="AT272" s="163" t="s">
        <v>167</v>
      </c>
      <c r="AU272" s="163" t="s">
        <v>86</v>
      </c>
      <c r="AV272" s="12" t="s">
        <v>86</v>
      </c>
      <c r="AW272" s="12" t="s">
        <v>32</v>
      </c>
      <c r="AX272" s="12" t="s">
        <v>76</v>
      </c>
      <c r="AY272" s="163" t="s">
        <v>158</v>
      </c>
    </row>
    <row r="273" spans="2:51" s="12" customFormat="1" ht="12">
      <c r="B273" s="162"/>
      <c r="C273" s="818"/>
      <c r="D273" s="827" t="s">
        <v>167</v>
      </c>
      <c r="E273" s="828" t="s">
        <v>1</v>
      </c>
      <c r="F273" s="829" t="s">
        <v>461</v>
      </c>
      <c r="G273" s="818"/>
      <c r="H273" s="812">
        <v>6.1</v>
      </c>
      <c r="I273" s="164"/>
      <c r="J273" s="818"/>
      <c r="K273" s="818"/>
      <c r="L273" s="162"/>
      <c r="M273" s="165"/>
      <c r="N273" s="166"/>
      <c r="O273" s="166"/>
      <c r="P273" s="166"/>
      <c r="Q273" s="166"/>
      <c r="R273" s="166"/>
      <c r="S273" s="166"/>
      <c r="T273" s="167"/>
      <c r="AT273" s="163" t="s">
        <v>167</v>
      </c>
      <c r="AU273" s="163" t="s">
        <v>86</v>
      </c>
      <c r="AV273" s="12" t="s">
        <v>86</v>
      </c>
      <c r="AW273" s="12" t="s">
        <v>32</v>
      </c>
      <c r="AX273" s="12" t="s">
        <v>76</v>
      </c>
      <c r="AY273" s="163" t="s">
        <v>158</v>
      </c>
    </row>
    <row r="274" spans="2:51" s="13" customFormat="1" ht="12">
      <c r="B274" s="168"/>
      <c r="C274" s="819"/>
      <c r="D274" s="827" t="s">
        <v>167</v>
      </c>
      <c r="E274" s="830" t="s">
        <v>1</v>
      </c>
      <c r="F274" s="831" t="s">
        <v>171</v>
      </c>
      <c r="G274" s="819"/>
      <c r="H274" s="813">
        <v>41.136</v>
      </c>
      <c r="I274" s="170"/>
      <c r="J274" s="819"/>
      <c r="K274" s="819"/>
      <c r="L274" s="168"/>
      <c r="M274" s="171"/>
      <c r="N274" s="172"/>
      <c r="O274" s="172"/>
      <c r="P274" s="172"/>
      <c r="Q274" s="172"/>
      <c r="R274" s="172"/>
      <c r="S274" s="172"/>
      <c r="T274" s="173"/>
      <c r="AT274" s="169" t="s">
        <v>167</v>
      </c>
      <c r="AU274" s="169" t="s">
        <v>86</v>
      </c>
      <c r="AV274" s="13" t="s">
        <v>165</v>
      </c>
      <c r="AW274" s="13" t="s">
        <v>32</v>
      </c>
      <c r="AX274" s="13" t="s">
        <v>84</v>
      </c>
      <c r="AY274" s="169" t="s">
        <v>158</v>
      </c>
    </row>
    <row r="275" spans="1:65" s="719" customFormat="1" ht="24" customHeight="1">
      <c r="A275" s="712"/>
      <c r="B275" s="148"/>
      <c r="C275" s="824" t="s">
        <v>462</v>
      </c>
      <c r="D275" s="824" t="s">
        <v>160</v>
      </c>
      <c r="E275" s="825" t="s">
        <v>463</v>
      </c>
      <c r="F275" s="817" t="s">
        <v>464</v>
      </c>
      <c r="G275" s="826" t="s">
        <v>163</v>
      </c>
      <c r="H275" s="811">
        <v>20.918</v>
      </c>
      <c r="I275" s="154"/>
      <c r="J275" s="816">
        <f>ROUND(I275*H275,2)</f>
        <v>0</v>
      </c>
      <c r="K275" s="817" t="s">
        <v>164</v>
      </c>
      <c r="L275" s="30"/>
      <c r="M275" s="156" t="s">
        <v>1</v>
      </c>
      <c r="N275" s="157" t="s">
        <v>41</v>
      </c>
      <c r="O275" s="53"/>
      <c r="P275" s="158">
        <f>O275*H275</f>
        <v>0</v>
      </c>
      <c r="Q275" s="158">
        <v>0</v>
      </c>
      <c r="R275" s="158">
        <f>Q275*H275</f>
        <v>0</v>
      </c>
      <c r="S275" s="158">
        <v>1.8</v>
      </c>
      <c r="T275" s="159">
        <f>S275*H275</f>
        <v>37.6524</v>
      </c>
      <c r="U275" s="712"/>
      <c r="V275" s="712"/>
      <c r="W275" s="712"/>
      <c r="X275" s="712"/>
      <c r="Y275" s="712"/>
      <c r="Z275" s="712"/>
      <c r="AA275" s="712"/>
      <c r="AB275" s="712"/>
      <c r="AC275" s="712"/>
      <c r="AD275" s="712"/>
      <c r="AE275" s="712"/>
      <c r="AR275" s="160" t="s">
        <v>165</v>
      </c>
      <c r="AT275" s="160" t="s">
        <v>160</v>
      </c>
      <c r="AU275" s="160" t="s">
        <v>86</v>
      </c>
      <c r="AY275" s="717" t="s">
        <v>158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717" t="s">
        <v>84</v>
      </c>
      <c r="BK275" s="161">
        <f>ROUND(I275*H275,2)</f>
        <v>0</v>
      </c>
      <c r="BL275" s="717" t="s">
        <v>165</v>
      </c>
      <c r="BM275" s="160" t="s">
        <v>465</v>
      </c>
    </row>
    <row r="276" spans="2:51" s="12" customFormat="1" ht="12">
      <c r="B276" s="162"/>
      <c r="C276" s="818"/>
      <c r="D276" s="827" t="s">
        <v>167</v>
      </c>
      <c r="E276" s="828" t="s">
        <v>1</v>
      </c>
      <c r="F276" s="829" t="s">
        <v>466</v>
      </c>
      <c r="G276" s="818"/>
      <c r="H276" s="812">
        <v>2.492</v>
      </c>
      <c r="I276" s="164"/>
      <c r="J276" s="818"/>
      <c r="K276" s="818"/>
      <c r="L276" s="162"/>
      <c r="M276" s="165"/>
      <c r="N276" s="166"/>
      <c r="O276" s="166"/>
      <c r="P276" s="166"/>
      <c r="Q276" s="166"/>
      <c r="R276" s="166"/>
      <c r="S276" s="166"/>
      <c r="T276" s="167"/>
      <c r="AT276" s="163" t="s">
        <v>167</v>
      </c>
      <c r="AU276" s="163" t="s">
        <v>86</v>
      </c>
      <c r="AV276" s="12" t="s">
        <v>86</v>
      </c>
      <c r="AW276" s="12" t="s">
        <v>32</v>
      </c>
      <c r="AX276" s="12" t="s">
        <v>76</v>
      </c>
      <c r="AY276" s="163" t="s">
        <v>158</v>
      </c>
    </row>
    <row r="277" spans="2:51" s="12" customFormat="1" ht="22.5">
      <c r="B277" s="162"/>
      <c r="C277" s="818"/>
      <c r="D277" s="827" t="s">
        <v>167</v>
      </c>
      <c r="E277" s="828" t="s">
        <v>1</v>
      </c>
      <c r="F277" s="829" t="s">
        <v>467</v>
      </c>
      <c r="G277" s="818"/>
      <c r="H277" s="812">
        <v>18.426</v>
      </c>
      <c r="I277" s="164"/>
      <c r="J277" s="818"/>
      <c r="K277" s="818"/>
      <c r="L277" s="162"/>
      <c r="M277" s="165"/>
      <c r="N277" s="166"/>
      <c r="O277" s="166"/>
      <c r="P277" s="166"/>
      <c r="Q277" s="166"/>
      <c r="R277" s="166"/>
      <c r="S277" s="166"/>
      <c r="T277" s="167"/>
      <c r="AT277" s="163" t="s">
        <v>167</v>
      </c>
      <c r="AU277" s="163" t="s">
        <v>86</v>
      </c>
      <c r="AV277" s="12" t="s">
        <v>86</v>
      </c>
      <c r="AW277" s="12" t="s">
        <v>32</v>
      </c>
      <c r="AX277" s="12" t="s">
        <v>76</v>
      </c>
      <c r="AY277" s="163" t="s">
        <v>158</v>
      </c>
    </row>
    <row r="278" spans="2:51" s="13" customFormat="1" ht="12">
      <c r="B278" s="168"/>
      <c r="C278" s="819"/>
      <c r="D278" s="827" t="s">
        <v>167</v>
      </c>
      <c r="E278" s="830" t="s">
        <v>1</v>
      </c>
      <c r="F278" s="831" t="s">
        <v>171</v>
      </c>
      <c r="G278" s="819"/>
      <c r="H278" s="813">
        <v>20.918</v>
      </c>
      <c r="I278" s="170"/>
      <c r="J278" s="819"/>
      <c r="K278" s="819"/>
      <c r="L278" s="168"/>
      <c r="M278" s="171"/>
      <c r="N278" s="172"/>
      <c r="O278" s="172"/>
      <c r="P278" s="172"/>
      <c r="Q278" s="172"/>
      <c r="R278" s="172"/>
      <c r="S278" s="172"/>
      <c r="T278" s="173"/>
      <c r="AT278" s="169" t="s">
        <v>167</v>
      </c>
      <c r="AU278" s="169" t="s">
        <v>86</v>
      </c>
      <c r="AV278" s="13" t="s">
        <v>165</v>
      </c>
      <c r="AW278" s="13" t="s">
        <v>32</v>
      </c>
      <c r="AX278" s="13" t="s">
        <v>84</v>
      </c>
      <c r="AY278" s="169" t="s">
        <v>158</v>
      </c>
    </row>
    <row r="279" spans="1:65" s="719" customFormat="1" ht="24" customHeight="1">
      <c r="A279" s="712"/>
      <c r="B279" s="148"/>
      <c r="C279" s="824" t="s">
        <v>468</v>
      </c>
      <c r="D279" s="824" t="s">
        <v>160</v>
      </c>
      <c r="E279" s="825" t="s">
        <v>469</v>
      </c>
      <c r="F279" s="817" t="s">
        <v>470</v>
      </c>
      <c r="G279" s="826" t="s">
        <v>359</v>
      </c>
      <c r="H279" s="811">
        <v>8</v>
      </c>
      <c r="I279" s="154"/>
      <c r="J279" s="816">
        <f>ROUND(I279*H279,2)</f>
        <v>0</v>
      </c>
      <c r="K279" s="817" t="s">
        <v>164</v>
      </c>
      <c r="L279" s="30"/>
      <c r="M279" s="156" t="s">
        <v>1</v>
      </c>
      <c r="N279" s="157" t="s">
        <v>41</v>
      </c>
      <c r="O279" s="53"/>
      <c r="P279" s="158">
        <f>O279*H279</f>
        <v>0</v>
      </c>
      <c r="Q279" s="158">
        <v>0</v>
      </c>
      <c r="R279" s="158">
        <f>Q279*H279</f>
        <v>0</v>
      </c>
      <c r="S279" s="158">
        <v>0.07</v>
      </c>
      <c r="T279" s="159">
        <f>S279*H279</f>
        <v>0.56</v>
      </c>
      <c r="U279" s="712"/>
      <c r="V279" s="712"/>
      <c r="W279" s="712"/>
      <c r="X279" s="712"/>
      <c r="Y279" s="712"/>
      <c r="Z279" s="712"/>
      <c r="AA279" s="712"/>
      <c r="AB279" s="712"/>
      <c r="AC279" s="712"/>
      <c r="AD279" s="712"/>
      <c r="AE279" s="712"/>
      <c r="AR279" s="160" t="s">
        <v>165</v>
      </c>
      <c r="AT279" s="160" t="s">
        <v>160</v>
      </c>
      <c r="AU279" s="160" t="s">
        <v>86</v>
      </c>
      <c r="AY279" s="717" t="s">
        <v>158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717" t="s">
        <v>84</v>
      </c>
      <c r="BK279" s="161">
        <f>ROUND(I279*H279,2)</f>
        <v>0</v>
      </c>
      <c r="BL279" s="717" t="s">
        <v>165</v>
      </c>
      <c r="BM279" s="160" t="s">
        <v>471</v>
      </c>
    </row>
    <row r="280" spans="2:51" s="12" customFormat="1" ht="12">
      <c r="B280" s="162"/>
      <c r="C280" s="818"/>
      <c r="D280" s="827" t="s">
        <v>167</v>
      </c>
      <c r="E280" s="828" t="s">
        <v>1</v>
      </c>
      <c r="F280" s="829" t="s">
        <v>472</v>
      </c>
      <c r="G280" s="818"/>
      <c r="H280" s="812">
        <v>8</v>
      </c>
      <c r="I280" s="164"/>
      <c r="J280" s="818"/>
      <c r="K280" s="818"/>
      <c r="L280" s="162"/>
      <c r="M280" s="165"/>
      <c r="N280" s="166"/>
      <c r="O280" s="166"/>
      <c r="P280" s="166"/>
      <c r="Q280" s="166"/>
      <c r="R280" s="166"/>
      <c r="S280" s="166"/>
      <c r="T280" s="167"/>
      <c r="AT280" s="163" t="s">
        <v>167</v>
      </c>
      <c r="AU280" s="163" t="s">
        <v>86</v>
      </c>
      <c r="AV280" s="12" t="s">
        <v>86</v>
      </c>
      <c r="AW280" s="12" t="s">
        <v>32</v>
      </c>
      <c r="AX280" s="12" t="s">
        <v>84</v>
      </c>
      <c r="AY280" s="163" t="s">
        <v>158</v>
      </c>
    </row>
    <row r="281" spans="1:65" s="719" customFormat="1" ht="36" customHeight="1">
      <c r="A281" s="712"/>
      <c r="B281" s="148"/>
      <c r="C281" s="824" t="s">
        <v>473</v>
      </c>
      <c r="D281" s="824" t="s">
        <v>160</v>
      </c>
      <c r="E281" s="825" t="s">
        <v>474</v>
      </c>
      <c r="F281" s="817" t="s">
        <v>475</v>
      </c>
      <c r="G281" s="826" t="s">
        <v>163</v>
      </c>
      <c r="H281" s="811">
        <v>15.52</v>
      </c>
      <c r="I281" s="154"/>
      <c r="J281" s="816">
        <f>ROUND(I281*H281,2)</f>
        <v>0</v>
      </c>
      <c r="K281" s="817" t="s">
        <v>164</v>
      </c>
      <c r="L281" s="30"/>
      <c r="M281" s="156" t="s">
        <v>1</v>
      </c>
      <c r="N281" s="157" t="s">
        <v>41</v>
      </c>
      <c r="O281" s="53"/>
      <c r="P281" s="158">
        <f>O281*H281</f>
        <v>0</v>
      </c>
      <c r="Q281" s="158">
        <v>0</v>
      </c>
      <c r="R281" s="158">
        <f>Q281*H281</f>
        <v>0</v>
      </c>
      <c r="S281" s="158">
        <v>2.2</v>
      </c>
      <c r="T281" s="159">
        <f>S281*H281</f>
        <v>34.144</v>
      </c>
      <c r="U281" s="712"/>
      <c r="V281" s="712"/>
      <c r="W281" s="712"/>
      <c r="X281" s="712"/>
      <c r="Y281" s="712"/>
      <c r="Z281" s="712"/>
      <c r="AA281" s="712"/>
      <c r="AB281" s="712"/>
      <c r="AC281" s="712"/>
      <c r="AD281" s="712"/>
      <c r="AE281" s="712"/>
      <c r="AR281" s="160" t="s">
        <v>165</v>
      </c>
      <c r="AT281" s="160" t="s">
        <v>160</v>
      </c>
      <c r="AU281" s="160" t="s">
        <v>86</v>
      </c>
      <c r="AY281" s="717" t="s">
        <v>158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717" t="s">
        <v>84</v>
      </c>
      <c r="BK281" s="161">
        <f>ROUND(I281*H281,2)</f>
        <v>0</v>
      </c>
      <c r="BL281" s="717" t="s">
        <v>165</v>
      </c>
      <c r="BM281" s="160" t="s">
        <v>476</v>
      </c>
    </row>
    <row r="282" spans="2:51" s="12" customFormat="1" ht="12">
      <c r="B282" s="162"/>
      <c r="C282" s="818"/>
      <c r="D282" s="827" t="s">
        <v>167</v>
      </c>
      <c r="E282" s="828" t="s">
        <v>1</v>
      </c>
      <c r="F282" s="829" t="s">
        <v>477</v>
      </c>
      <c r="G282" s="818"/>
      <c r="H282" s="812">
        <v>15.52</v>
      </c>
      <c r="I282" s="164"/>
      <c r="J282" s="818"/>
      <c r="K282" s="818"/>
      <c r="L282" s="162"/>
      <c r="M282" s="165"/>
      <c r="N282" s="166"/>
      <c r="O282" s="166"/>
      <c r="P282" s="166"/>
      <c r="Q282" s="166"/>
      <c r="R282" s="166"/>
      <c r="S282" s="166"/>
      <c r="T282" s="167"/>
      <c r="AT282" s="163" t="s">
        <v>167</v>
      </c>
      <c r="AU282" s="163" t="s">
        <v>86</v>
      </c>
      <c r="AV282" s="12" t="s">
        <v>86</v>
      </c>
      <c r="AW282" s="12" t="s">
        <v>32</v>
      </c>
      <c r="AX282" s="12" t="s">
        <v>84</v>
      </c>
      <c r="AY282" s="163" t="s">
        <v>158</v>
      </c>
    </row>
    <row r="283" spans="1:65" s="719" customFormat="1" ht="24" customHeight="1">
      <c r="A283" s="712"/>
      <c r="B283" s="148"/>
      <c r="C283" s="824" t="s">
        <v>479</v>
      </c>
      <c r="D283" s="824" t="s">
        <v>160</v>
      </c>
      <c r="E283" s="825" t="s">
        <v>480</v>
      </c>
      <c r="F283" s="817" t="s">
        <v>481</v>
      </c>
      <c r="G283" s="826" t="s">
        <v>222</v>
      </c>
      <c r="H283" s="811">
        <v>10.983</v>
      </c>
      <c r="I283" s="154"/>
      <c r="J283" s="816">
        <f>ROUND(I283*H283,2)</f>
        <v>0</v>
      </c>
      <c r="K283" s="817" t="s">
        <v>164</v>
      </c>
      <c r="L283" s="30"/>
      <c r="M283" s="156" t="s">
        <v>1</v>
      </c>
      <c r="N283" s="157" t="s">
        <v>41</v>
      </c>
      <c r="O283" s="53"/>
      <c r="P283" s="158">
        <f>O283*H283</f>
        <v>0</v>
      </c>
      <c r="Q283" s="158">
        <v>0</v>
      </c>
      <c r="R283" s="158">
        <f>Q283*H283</f>
        <v>0</v>
      </c>
      <c r="S283" s="158">
        <v>0.055</v>
      </c>
      <c r="T283" s="159">
        <f>S283*H283</f>
        <v>0.6040650000000001</v>
      </c>
      <c r="U283" s="712"/>
      <c r="V283" s="712"/>
      <c r="W283" s="712"/>
      <c r="X283" s="712"/>
      <c r="Y283" s="712"/>
      <c r="Z283" s="712"/>
      <c r="AA283" s="712"/>
      <c r="AB283" s="712"/>
      <c r="AC283" s="712"/>
      <c r="AD283" s="712"/>
      <c r="AE283" s="712"/>
      <c r="AR283" s="160" t="s">
        <v>165</v>
      </c>
      <c r="AT283" s="160" t="s">
        <v>160</v>
      </c>
      <c r="AU283" s="160" t="s">
        <v>86</v>
      </c>
      <c r="AY283" s="717" t="s">
        <v>158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717" t="s">
        <v>84</v>
      </c>
      <c r="BK283" s="161">
        <f>ROUND(I283*H283,2)</f>
        <v>0</v>
      </c>
      <c r="BL283" s="717" t="s">
        <v>165</v>
      </c>
      <c r="BM283" s="160" t="s">
        <v>482</v>
      </c>
    </row>
    <row r="284" spans="2:51" s="12" customFormat="1" ht="12">
      <c r="B284" s="162"/>
      <c r="C284" s="818"/>
      <c r="D284" s="827" t="s">
        <v>167</v>
      </c>
      <c r="E284" s="828" t="s">
        <v>1</v>
      </c>
      <c r="F284" s="829" t="s">
        <v>483</v>
      </c>
      <c r="G284" s="818"/>
      <c r="H284" s="812">
        <v>5.265</v>
      </c>
      <c r="I284" s="164"/>
      <c r="J284" s="818"/>
      <c r="K284" s="818"/>
      <c r="L284" s="162"/>
      <c r="M284" s="165"/>
      <c r="N284" s="166"/>
      <c r="O284" s="166"/>
      <c r="P284" s="166"/>
      <c r="Q284" s="166"/>
      <c r="R284" s="166"/>
      <c r="S284" s="166"/>
      <c r="T284" s="167"/>
      <c r="AT284" s="163" t="s">
        <v>167</v>
      </c>
      <c r="AU284" s="163" t="s">
        <v>86</v>
      </c>
      <c r="AV284" s="12" t="s">
        <v>86</v>
      </c>
      <c r="AW284" s="12" t="s">
        <v>32</v>
      </c>
      <c r="AX284" s="12" t="s">
        <v>76</v>
      </c>
      <c r="AY284" s="163" t="s">
        <v>158</v>
      </c>
    </row>
    <row r="285" spans="2:51" s="12" customFormat="1" ht="22.5">
      <c r="B285" s="162"/>
      <c r="C285" s="818"/>
      <c r="D285" s="827" t="s">
        <v>167</v>
      </c>
      <c r="E285" s="828" t="s">
        <v>1</v>
      </c>
      <c r="F285" s="829" t="s">
        <v>484</v>
      </c>
      <c r="G285" s="818"/>
      <c r="H285" s="812">
        <v>5.718</v>
      </c>
      <c r="I285" s="164"/>
      <c r="J285" s="818"/>
      <c r="K285" s="818"/>
      <c r="L285" s="162"/>
      <c r="M285" s="165"/>
      <c r="N285" s="166"/>
      <c r="O285" s="166"/>
      <c r="P285" s="166"/>
      <c r="Q285" s="166"/>
      <c r="R285" s="166"/>
      <c r="S285" s="166"/>
      <c r="T285" s="167"/>
      <c r="AT285" s="163" t="s">
        <v>167</v>
      </c>
      <c r="AU285" s="163" t="s">
        <v>86</v>
      </c>
      <c r="AV285" s="12" t="s">
        <v>86</v>
      </c>
      <c r="AW285" s="12" t="s">
        <v>32</v>
      </c>
      <c r="AX285" s="12" t="s">
        <v>76</v>
      </c>
      <c r="AY285" s="163" t="s">
        <v>158</v>
      </c>
    </row>
    <row r="286" spans="2:51" s="13" customFormat="1" ht="12">
      <c r="B286" s="168"/>
      <c r="C286" s="819"/>
      <c r="D286" s="827" t="s">
        <v>167</v>
      </c>
      <c r="E286" s="830" t="s">
        <v>1</v>
      </c>
      <c r="F286" s="831" t="s">
        <v>171</v>
      </c>
      <c r="G286" s="819"/>
      <c r="H286" s="813">
        <v>10.983</v>
      </c>
      <c r="I286" s="170"/>
      <c r="J286" s="819"/>
      <c r="K286" s="819"/>
      <c r="L286" s="168"/>
      <c r="M286" s="171"/>
      <c r="N286" s="172"/>
      <c r="O286" s="172"/>
      <c r="P286" s="172"/>
      <c r="Q286" s="172"/>
      <c r="R286" s="172"/>
      <c r="S286" s="172"/>
      <c r="T286" s="173"/>
      <c r="AT286" s="169" t="s">
        <v>167</v>
      </c>
      <c r="AU286" s="169" t="s">
        <v>86</v>
      </c>
      <c r="AV286" s="13" t="s">
        <v>165</v>
      </c>
      <c r="AW286" s="13" t="s">
        <v>32</v>
      </c>
      <c r="AX286" s="13" t="s">
        <v>84</v>
      </c>
      <c r="AY286" s="169" t="s">
        <v>158</v>
      </c>
    </row>
    <row r="287" spans="1:65" s="719" customFormat="1" ht="24" customHeight="1">
      <c r="A287" s="712"/>
      <c r="B287" s="148"/>
      <c r="C287" s="824" t="s">
        <v>485</v>
      </c>
      <c r="D287" s="824" t="s">
        <v>160</v>
      </c>
      <c r="E287" s="825" t="s">
        <v>486</v>
      </c>
      <c r="F287" s="817" t="s">
        <v>487</v>
      </c>
      <c r="G287" s="826" t="s">
        <v>222</v>
      </c>
      <c r="H287" s="811">
        <v>1.47</v>
      </c>
      <c r="I287" s="154"/>
      <c r="J287" s="816">
        <f>ROUND(I287*H287,2)</f>
        <v>0</v>
      </c>
      <c r="K287" s="817" t="s">
        <v>164</v>
      </c>
      <c r="L287" s="30"/>
      <c r="M287" s="156" t="s">
        <v>1</v>
      </c>
      <c r="N287" s="157" t="s">
        <v>41</v>
      </c>
      <c r="O287" s="53"/>
      <c r="P287" s="158">
        <f>O287*H287</f>
        <v>0</v>
      </c>
      <c r="Q287" s="158">
        <v>0</v>
      </c>
      <c r="R287" s="158">
        <f>Q287*H287</f>
        <v>0</v>
      </c>
      <c r="S287" s="158">
        <v>0.048</v>
      </c>
      <c r="T287" s="159">
        <f>S287*H287</f>
        <v>0.07056</v>
      </c>
      <c r="U287" s="712"/>
      <c r="V287" s="712"/>
      <c r="W287" s="712"/>
      <c r="X287" s="712"/>
      <c r="Y287" s="712"/>
      <c r="Z287" s="712"/>
      <c r="AA287" s="712"/>
      <c r="AB287" s="712"/>
      <c r="AC287" s="712"/>
      <c r="AD287" s="712"/>
      <c r="AE287" s="712"/>
      <c r="AR287" s="160" t="s">
        <v>165</v>
      </c>
      <c r="AT287" s="160" t="s">
        <v>160</v>
      </c>
      <c r="AU287" s="160" t="s">
        <v>86</v>
      </c>
      <c r="AY287" s="717" t="s">
        <v>158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717" t="s">
        <v>84</v>
      </c>
      <c r="BK287" s="161">
        <f>ROUND(I287*H287,2)</f>
        <v>0</v>
      </c>
      <c r="BL287" s="717" t="s">
        <v>165</v>
      </c>
      <c r="BM287" s="160" t="s">
        <v>488</v>
      </c>
    </row>
    <row r="288" spans="2:51" s="12" customFormat="1" ht="12">
      <c r="B288" s="162"/>
      <c r="C288" s="818"/>
      <c r="D288" s="827" t="s">
        <v>167</v>
      </c>
      <c r="E288" s="828" t="s">
        <v>1</v>
      </c>
      <c r="F288" s="829" t="s">
        <v>489</v>
      </c>
      <c r="G288" s="818"/>
      <c r="H288" s="812">
        <v>1.47</v>
      </c>
      <c r="I288" s="164"/>
      <c r="J288" s="818"/>
      <c r="K288" s="818"/>
      <c r="L288" s="162"/>
      <c r="M288" s="165"/>
      <c r="N288" s="166"/>
      <c r="O288" s="166"/>
      <c r="P288" s="166"/>
      <c r="Q288" s="166"/>
      <c r="R288" s="166"/>
      <c r="S288" s="166"/>
      <c r="T288" s="167"/>
      <c r="AT288" s="163" t="s">
        <v>167</v>
      </c>
      <c r="AU288" s="163" t="s">
        <v>86</v>
      </c>
      <c r="AV288" s="12" t="s">
        <v>86</v>
      </c>
      <c r="AW288" s="12" t="s">
        <v>32</v>
      </c>
      <c r="AX288" s="12" t="s">
        <v>84</v>
      </c>
      <c r="AY288" s="163" t="s">
        <v>158</v>
      </c>
    </row>
    <row r="289" spans="1:65" s="719" customFormat="1" ht="16.5" customHeight="1">
      <c r="A289" s="712"/>
      <c r="B289" s="148"/>
      <c r="C289" s="824" t="s">
        <v>490</v>
      </c>
      <c r="D289" s="824" t="s">
        <v>160</v>
      </c>
      <c r="E289" s="825" t="s">
        <v>491</v>
      </c>
      <c r="F289" s="817" t="s">
        <v>492</v>
      </c>
      <c r="G289" s="826" t="s">
        <v>222</v>
      </c>
      <c r="H289" s="811">
        <v>1.8</v>
      </c>
      <c r="I289" s="154"/>
      <c r="J289" s="816">
        <f>ROUND(I289*H289,2)</f>
        <v>0</v>
      </c>
      <c r="K289" s="817" t="s">
        <v>164</v>
      </c>
      <c r="L289" s="30"/>
      <c r="M289" s="156" t="s">
        <v>1</v>
      </c>
      <c r="N289" s="157" t="s">
        <v>41</v>
      </c>
      <c r="O289" s="53"/>
      <c r="P289" s="158">
        <f>O289*H289</f>
        <v>0</v>
      </c>
      <c r="Q289" s="158">
        <v>0</v>
      </c>
      <c r="R289" s="158">
        <f>Q289*H289</f>
        <v>0</v>
      </c>
      <c r="S289" s="158">
        <v>0.088</v>
      </c>
      <c r="T289" s="159">
        <f>S289*H289</f>
        <v>0.15839999999999999</v>
      </c>
      <c r="U289" s="712"/>
      <c r="V289" s="712"/>
      <c r="W289" s="712"/>
      <c r="X289" s="712"/>
      <c r="Y289" s="712"/>
      <c r="Z289" s="712"/>
      <c r="AA289" s="712"/>
      <c r="AB289" s="712"/>
      <c r="AC289" s="712"/>
      <c r="AD289" s="712"/>
      <c r="AE289" s="712"/>
      <c r="AR289" s="160" t="s">
        <v>165</v>
      </c>
      <c r="AT289" s="160" t="s">
        <v>160</v>
      </c>
      <c r="AU289" s="160" t="s">
        <v>86</v>
      </c>
      <c r="AY289" s="717" t="s">
        <v>158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717" t="s">
        <v>84</v>
      </c>
      <c r="BK289" s="161">
        <f>ROUND(I289*H289,2)</f>
        <v>0</v>
      </c>
      <c r="BL289" s="717" t="s">
        <v>165</v>
      </c>
      <c r="BM289" s="160" t="s">
        <v>493</v>
      </c>
    </row>
    <row r="290" spans="2:51" s="12" customFormat="1" ht="12">
      <c r="B290" s="162"/>
      <c r="C290" s="818"/>
      <c r="D290" s="827" t="s">
        <v>167</v>
      </c>
      <c r="E290" s="828" t="s">
        <v>1</v>
      </c>
      <c r="F290" s="829" t="s">
        <v>494</v>
      </c>
      <c r="G290" s="818"/>
      <c r="H290" s="812">
        <v>1.8</v>
      </c>
      <c r="I290" s="164"/>
      <c r="J290" s="818"/>
      <c r="K290" s="818"/>
      <c r="L290" s="162"/>
      <c r="M290" s="165"/>
      <c r="N290" s="166"/>
      <c r="O290" s="166"/>
      <c r="P290" s="166"/>
      <c r="Q290" s="166"/>
      <c r="R290" s="166"/>
      <c r="S290" s="166"/>
      <c r="T290" s="167"/>
      <c r="AT290" s="163" t="s">
        <v>167</v>
      </c>
      <c r="AU290" s="163" t="s">
        <v>86</v>
      </c>
      <c r="AV290" s="12" t="s">
        <v>86</v>
      </c>
      <c r="AW290" s="12" t="s">
        <v>32</v>
      </c>
      <c r="AX290" s="12" t="s">
        <v>84</v>
      </c>
      <c r="AY290" s="163" t="s">
        <v>158</v>
      </c>
    </row>
    <row r="291" spans="1:65" s="719" customFormat="1" ht="16.5" customHeight="1">
      <c r="A291" s="712"/>
      <c r="B291" s="148"/>
      <c r="C291" s="824" t="s">
        <v>495</v>
      </c>
      <c r="D291" s="824" t="s">
        <v>160</v>
      </c>
      <c r="E291" s="825" t="s">
        <v>496</v>
      </c>
      <c r="F291" s="817" t="s">
        <v>497</v>
      </c>
      <c r="G291" s="826" t="s">
        <v>222</v>
      </c>
      <c r="H291" s="811">
        <v>7.88</v>
      </c>
      <c r="I291" s="154"/>
      <c r="J291" s="816">
        <f>ROUND(I291*H291,2)</f>
        <v>0</v>
      </c>
      <c r="K291" s="817" t="s">
        <v>164</v>
      </c>
      <c r="L291" s="30"/>
      <c r="M291" s="156" t="s">
        <v>1</v>
      </c>
      <c r="N291" s="157" t="s">
        <v>41</v>
      </c>
      <c r="O291" s="53"/>
      <c r="P291" s="158">
        <f>O291*H291</f>
        <v>0</v>
      </c>
      <c r="Q291" s="158">
        <v>0</v>
      </c>
      <c r="R291" s="158">
        <f>Q291*H291</f>
        <v>0</v>
      </c>
      <c r="S291" s="158">
        <v>0.076</v>
      </c>
      <c r="T291" s="159">
        <f>S291*H291</f>
        <v>0.59888</v>
      </c>
      <c r="U291" s="712"/>
      <c r="V291" s="712"/>
      <c r="W291" s="712"/>
      <c r="X291" s="712"/>
      <c r="Y291" s="712"/>
      <c r="Z291" s="712"/>
      <c r="AA291" s="712"/>
      <c r="AB291" s="712"/>
      <c r="AC291" s="712"/>
      <c r="AD291" s="712"/>
      <c r="AE291" s="712"/>
      <c r="AR291" s="160" t="s">
        <v>165</v>
      </c>
      <c r="AT291" s="160" t="s">
        <v>160</v>
      </c>
      <c r="AU291" s="160" t="s">
        <v>86</v>
      </c>
      <c r="AY291" s="717" t="s">
        <v>158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717" t="s">
        <v>84</v>
      </c>
      <c r="BK291" s="161">
        <f>ROUND(I291*H291,2)</f>
        <v>0</v>
      </c>
      <c r="BL291" s="717" t="s">
        <v>165</v>
      </c>
      <c r="BM291" s="160" t="s">
        <v>498</v>
      </c>
    </row>
    <row r="292" spans="2:51" s="12" customFormat="1" ht="12">
      <c r="B292" s="162"/>
      <c r="C292" s="818"/>
      <c r="D292" s="827" t="s">
        <v>167</v>
      </c>
      <c r="E292" s="828" t="s">
        <v>1</v>
      </c>
      <c r="F292" s="829" t="s">
        <v>499</v>
      </c>
      <c r="G292" s="818"/>
      <c r="H292" s="812">
        <v>7.88</v>
      </c>
      <c r="I292" s="164"/>
      <c r="J292" s="818"/>
      <c r="K292" s="818"/>
      <c r="L292" s="162"/>
      <c r="M292" s="165"/>
      <c r="N292" s="166"/>
      <c r="O292" s="166"/>
      <c r="P292" s="166"/>
      <c r="Q292" s="166"/>
      <c r="R292" s="166"/>
      <c r="S292" s="166"/>
      <c r="T292" s="167"/>
      <c r="AT292" s="163" t="s">
        <v>167</v>
      </c>
      <c r="AU292" s="163" t="s">
        <v>86</v>
      </c>
      <c r="AV292" s="12" t="s">
        <v>86</v>
      </c>
      <c r="AW292" s="12" t="s">
        <v>32</v>
      </c>
      <c r="AX292" s="12" t="s">
        <v>84</v>
      </c>
      <c r="AY292" s="163" t="s">
        <v>158</v>
      </c>
    </row>
    <row r="293" spans="1:65" s="719" customFormat="1" ht="24" customHeight="1">
      <c r="A293" s="712"/>
      <c r="B293" s="148"/>
      <c r="C293" s="824" t="s">
        <v>500</v>
      </c>
      <c r="D293" s="824" t="s">
        <v>160</v>
      </c>
      <c r="E293" s="825" t="s">
        <v>501</v>
      </c>
      <c r="F293" s="817" t="s">
        <v>502</v>
      </c>
      <c r="G293" s="826" t="s">
        <v>222</v>
      </c>
      <c r="H293" s="811">
        <v>1.2</v>
      </c>
      <c r="I293" s="154"/>
      <c r="J293" s="816">
        <f>ROUND(I293*H293,2)</f>
        <v>0</v>
      </c>
      <c r="K293" s="817" t="s">
        <v>164</v>
      </c>
      <c r="L293" s="30"/>
      <c r="M293" s="156" t="s">
        <v>1</v>
      </c>
      <c r="N293" s="157" t="s">
        <v>41</v>
      </c>
      <c r="O293" s="53"/>
      <c r="P293" s="158">
        <f>O293*H293</f>
        <v>0</v>
      </c>
      <c r="Q293" s="158">
        <v>0</v>
      </c>
      <c r="R293" s="158">
        <f>Q293*H293</f>
        <v>0</v>
      </c>
      <c r="S293" s="158">
        <v>0.27</v>
      </c>
      <c r="T293" s="159">
        <f>S293*H293</f>
        <v>0.324</v>
      </c>
      <c r="U293" s="712"/>
      <c r="V293" s="712"/>
      <c r="W293" s="712"/>
      <c r="X293" s="712"/>
      <c r="Y293" s="712"/>
      <c r="Z293" s="712"/>
      <c r="AA293" s="712"/>
      <c r="AB293" s="712"/>
      <c r="AC293" s="712"/>
      <c r="AD293" s="712"/>
      <c r="AE293" s="712"/>
      <c r="AR293" s="160" t="s">
        <v>165</v>
      </c>
      <c r="AT293" s="160" t="s">
        <v>160</v>
      </c>
      <c r="AU293" s="160" t="s">
        <v>86</v>
      </c>
      <c r="AY293" s="717" t="s">
        <v>158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717" t="s">
        <v>84</v>
      </c>
      <c r="BK293" s="161">
        <f>ROUND(I293*H293,2)</f>
        <v>0</v>
      </c>
      <c r="BL293" s="717" t="s">
        <v>165</v>
      </c>
      <c r="BM293" s="160" t="s">
        <v>503</v>
      </c>
    </row>
    <row r="294" spans="2:51" s="12" customFormat="1" ht="12">
      <c r="B294" s="162"/>
      <c r="C294" s="818"/>
      <c r="D294" s="827" t="s">
        <v>167</v>
      </c>
      <c r="E294" s="828" t="s">
        <v>1</v>
      </c>
      <c r="F294" s="829" t="s">
        <v>504</v>
      </c>
      <c r="G294" s="818"/>
      <c r="H294" s="812">
        <v>1.2</v>
      </c>
      <c r="I294" s="164"/>
      <c r="J294" s="818"/>
      <c r="K294" s="818"/>
      <c r="L294" s="162"/>
      <c r="M294" s="165"/>
      <c r="N294" s="166"/>
      <c r="O294" s="166"/>
      <c r="P294" s="166"/>
      <c r="Q294" s="166"/>
      <c r="R294" s="166"/>
      <c r="S294" s="166"/>
      <c r="T294" s="167"/>
      <c r="AT294" s="163" t="s">
        <v>167</v>
      </c>
      <c r="AU294" s="163" t="s">
        <v>86</v>
      </c>
      <c r="AV294" s="12" t="s">
        <v>86</v>
      </c>
      <c r="AW294" s="12" t="s">
        <v>32</v>
      </c>
      <c r="AX294" s="12" t="s">
        <v>84</v>
      </c>
      <c r="AY294" s="163" t="s">
        <v>158</v>
      </c>
    </row>
    <row r="295" spans="1:65" s="719" customFormat="1" ht="24" customHeight="1">
      <c r="A295" s="712"/>
      <c r="B295" s="148"/>
      <c r="C295" s="824" t="s">
        <v>505</v>
      </c>
      <c r="D295" s="824" t="s">
        <v>160</v>
      </c>
      <c r="E295" s="825" t="s">
        <v>506</v>
      </c>
      <c r="F295" s="817" t="s">
        <v>507</v>
      </c>
      <c r="G295" s="826" t="s">
        <v>163</v>
      </c>
      <c r="H295" s="811">
        <v>2.03</v>
      </c>
      <c r="I295" s="154"/>
      <c r="J295" s="816">
        <f>ROUND(I295*H295,2)</f>
        <v>0</v>
      </c>
      <c r="K295" s="817" t="s">
        <v>164</v>
      </c>
      <c r="L295" s="30"/>
      <c r="M295" s="156" t="s">
        <v>1</v>
      </c>
      <c r="N295" s="157" t="s">
        <v>41</v>
      </c>
      <c r="O295" s="53"/>
      <c r="P295" s="158">
        <f>O295*H295</f>
        <v>0</v>
      </c>
      <c r="Q295" s="158">
        <v>0</v>
      </c>
      <c r="R295" s="158">
        <f>Q295*H295</f>
        <v>0</v>
      </c>
      <c r="S295" s="158">
        <v>1.8</v>
      </c>
      <c r="T295" s="159">
        <f>S295*H295</f>
        <v>3.654</v>
      </c>
      <c r="U295" s="712"/>
      <c r="V295" s="712"/>
      <c r="W295" s="712"/>
      <c r="X295" s="712"/>
      <c r="Y295" s="712"/>
      <c r="Z295" s="712"/>
      <c r="AA295" s="712"/>
      <c r="AB295" s="712"/>
      <c r="AC295" s="712"/>
      <c r="AD295" s="712"/>
      <c r="AE295" s="712"/>
      <c r="AR295" s="160" t="s">
        <v>165</v>
      </c>
      <c r="AT295" s="160" t="s">
        <v>160</v>
      </c>
      <c r="AU295" s="160" t="s">
        <v>86</v>
      </c>
      <c r="AY295" s="717" t="s">
        <v>158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717" t="s">
        <v>84</v>
      </c>
      <c r="BK295" s="161">
        <f>ROUND(I295*H295,2)</f>
        <v>0</v>
      </c>
      <c r="BL295" s="717" t="s">
        <v>165</v>
      </c>
      <c r="BM295" s="160" t="s">
        <v>508</v>
      </c>
    </row>
    <row r="296" spans="2:51" s="12" customFormat="1" ht="22.5">
      <c r="B296" s="162"/>
      <c r="C296" s="818"/>
      <c r="D296" s="827" t="s">
        <v>167</v>
      </c>
      <c r="E296" s="828" t="s">
        <v>1</v>
      </c>
      <c r="F296" s="829" t="s">
        <v>509</v>
      </c>
      <c r="G296" s="818"/>
      <c r="H296" s="812">
        <v>2.03</v>
      </c>
      <c r="I296" s="164"/>
      <c r="J296" s="818"/>
      <c r="K296" s="818"/>
      <c r="L296" s="162"/>
      <c r="M296" s="165"/>
      <c r="N296" s="166"/>
      <c r="O296" s="166"/>
      <c r="P296" s="166"/>
      <c r="Q296" s="166"/>
      <c r="R296" s="166"/>
      <c r="S296" s="166"/>
      <c r="T296" s="167"/>
      <c r="AT296" s="163" t="s">
        <v>167</v>
      </c>
      <c r="AU296" s="163" t="s">
        <v>86</v>
      </c>
      <c r="AV296" s="12" t="s">
        <v>86</v>
      </c>
      <c r="AW296" s="12" t="s">
        <v>32</v>
      </c>
      <c r="AX296" s="12" t="s">
        <v>84</v>
      </c>
      <c r="AY296" s="163" t="s">
        <v>158</v>
      </c>
    </row>
    <row r="297" spans="1:65" s="719" customFormat="1" ht="24" customHeight="1">
      <c r="A297" s="712"/>
      <c r="B297" s="148"/>
      <c r="C297" s="824" t="s">
        <v>510</v>
      </c>
      <c r="D297" s="824" t="s">
        <v>160</v>
      </c>
      <c r="E297" s="825" t="s">
        <v>511</v>
      </c>
      <c r="F297" s="817" t="s">
        <v>512</v>
      </c>
      <c r="G297" s="826" t="s">
        <v>163</v>
      </c>
      <c r="H297" s="811">
        <v>2.761</v>
      </c>
      <c r="I297" s="154"/>
      <c r="J297" s="816">
        <f>ROUND(I297*H297,2)</f>
        <v>0</v>
      </c>
      <c r="K297" s="817" t="s">
        <v>164</v>
      </c>
      <c r="L297" s="30"/>
      <c r="M297" s="156" t="s">
        <v>1</v>
      </c>
      <c r="N297" s="157" t="s">
        <v>41</v>
      </c>
      <c r="O297" s="53"/>
      <c r="P297" s="158">
        <f>O297*H297</f>
        <v>0</v>
      </c>
      <c r="Q297" s="158">
        <v>0</v>
      </c>
      <c r="R297" s="158">
        <f>Q297*H297</f>
        <v>0</v>
      </c>
      <c r="S297" s="158">
        <v>1.8</v>
      </c>
      <c r="T297" s="159">
        <f>S297*H297</f>
        <v>4.9698</v>
      </c>
      <c r="U297" s="712"/>
      <c r="V297" s="712"/>
      <c r="W297" s="712"/>
      <c r="X297" s="712"/>
      <c r="Y297" s="712"/>
      <c r="Z297" s="712"/>
      <c r="AA297" s="712"/>
      <c r="AB297" s="712"/>
      <c r="AC297" s="712"/>
      <c r="AD297" s="712"/>
      <c r="AE297" s="712"/>
      <c r="AR297" s="160" t="s">
        <v>165</v>
      </c>
      <c r="AT297" s="160" t="s">
        <v>160</v>
      </c>
      <c r="AU297" s="160" t="s">
        <v>86</v>
      </c>
      <c r="AY297" s="717" t="s">
        <v>158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717" t="s">
        <v>84</v>
      </c>
      <c r="BK297" s="161">
        <f>ROUND(I297*H297,2)</f>
        <v>0</v>
      </c>
      <c r="BL297" s="717" t="s">
        <v>165</v>
      </c>
      <c r="BM297" s="160" t="s">
        <v>513</v>
      </c>
    </row>
    <row r="298" spans="2:51" s="12" customFormat="1" ht="12">
      <c r="B298" s="162"/>
      <c r="C298" s="818"/>
      <c r="D298" s="827" t="s">
        <v>167</v>
      </c>
      <c r="E298" s="828" t="s">
        <v>1</v>
      </c>
      <c r="F298" s="829" t="s">
        <v>514</v>
      </c>
      <c r="G298" s="818"/>
      <c r="H298" s="812">
        <v>2.761</v>
      </c>
      <c r="I298" s="164"/>
      <c r="J298" s="818"/>
      <c r="K298" s="818"/>
      <c r="L298" s="162"/>
      <c r="M298" s="165"/>
      <c r="N298" s="166"/>
      <c r="O298" s="166"/>
      <c r="P298" s="166"/>
      <c r="Q298" s="166"/>
      <c r="R298" s="166"/>
      <c r="S298" s="166"/>
      <c r="T298" s="167"/>
      <c r="AT298" s="163" t="s">
        <v>167</v>
      </c>
      <c r="AU298" s="163" t="s">
        <v>86</v>
      </c>
      <c r="AV298" s="12" t="s">
        <v>86</v>
      </c>
      <c r="AW298" s="12" t="s">
        <v>32</v>
      </c>
      <c r="AX298" s="12" t="s">
        <v>84</v>
      </c>
      <c r="AY298" s="163" t="s">
        <v>158</v>
      </c>
    </row>
    <row r="299" spans="1:65" s="719" customFormat="1" ht="24" customHeight="1">
      <c r="A299" s="712"/>
      <c r="B299" s="148"/>
      <c r="C299" s="824" t="s">
        <v>515</v>
      </c>
      <c r="D299" s="824" t="s">
        <v>160</v>
      </c>
      <c r="E299" s="825" t="s">
        <v>516</v>
      </c>
      <c r="F299" s="817" t="s">
        <v>517</v>
      </c>
      <c r="G299" s="826" t="s">
        <v>359</v>
      </c>
      <c r="H299" s="811">
        <v>26.5</v>
      </c>
      <c r="I299" s="154"/>
      <c r="J299" s="816">
        <f>ROUND(I299*H299,2)</f>
        <v>0</v>
      </c>
      <c r="K299" s="817" t="s">
        <v>164</v>
      </c>
      <c r="L299" s="30"/>
      <c r="M299" s="156" t="s">
        <v>1</v>
      </c>
      <c r="N299" s="157" t="s">
        <v>41</v>
      </c>
      <c r="O299" s="53"/>
      <c r="P299" s="158">
        <f>O299*H299</f>
        <v>0</v>
      </c>
      <c r="Q299" s="158">
        <v>0</v>
      </c>
      <c r="R299" s="158">
        <f>Q299*H299</f>
        <v>0</v>
      </c>
      <c r="S299" s="158">
        <v>0.065</v>
      </c>
      <c r="T299" s="159">
        <f>S299*H299</f>
        <v>1.7225000000000001</v>
      </c>
      <c r="U299" s="712"/>
      <c r="V299" s="712"/>
      <c r="W299" s="712"/>
      <c r="X299" s="712"/>
      <c r="Y299" s="712"/>
      <c r="Z299" s="712"/>
      <c r="AA299" s="712"/>
      <c r="AB299" s="712"/>
      <c r="AC299" s="712"/>
      <c r="AD299" s="712"/>
      <c r="AE299" s="712"/>
      <c r="AR299" s="160" t="s">
        <v>165</v>
      </c>
      <c r="AT299" s="160" t="s">
        <v>160</v>
      </c>
      <c r="AU299" s="160" t="s">
        <v>86</v>
      </c>
      <c r="AY299" s="717" t="s">
        <v>158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717" t="s">
        <v>84</v>
      </c>
      <c r="BK299" s="161">
        <f>ROUND(I299*H299,2)</f>
        <v>0</v>
      </c>
      <c r="BL299" s="717" t="s">
        <v>165</v>
      </c>
      <c r="BM299" s="160" t="s">
        <v>518</v>
      </c>
    </row>
    <row r="300" spans="2:51" s="12" customFormat="1" ht="12">
      <c r="B300" s="162"/>
      <c r="C300" s="818"/>
      <c r="D300" s="827" t="s">
        <v>167</v>
      </c>
      <c r="E300" s="828" t="s">
        <v>1</v>
      </c>
      <c r="F300" s="829" t="s">
        <v>519</v>
      </c>
      <c r="G300" s="818"/>
      <c r="H300" s="812">
        <v>11.4</v>
      </c>
      <c r="I300" s="164"/>
      <c r="J300" s="818"/>
      <c r="K300" s="818"/>
      <c r="L300" s="162"/>
      <c r="M300" s="165"/>
      <c r="N300" s="166"/>
      <c r="O300" s="166"/>
      <c r="P300" s="166"/>
      <c r="Q300" s="166"/>
      <c r="R300" s="166"/>
      <c r="S300" s="166"/>
      <c r="T300" s="167"/>
      <c r="AT300" s="163" t="s">
        <v>167</v>
      </c>
      <c r="AU300" s="163" t="s">
        <v>86</v>
      </c>
      <c r="AV300" s="12" t="s">
        <v>86</v>
      </c>
      <c r="AW300" s="12" t="s">
        <v>32</v>
      </c>
      <c r="AX300" s="12" t="s">
        <v>76</v>
      </c>
      <c r="AY300" s="163" t="s">
        <v>158</v>
      </c>
    </row>
    <row r="301" spans="2:51" s="12" customFormat="1" ht="12">
      <c r="B301" s="162"/>
      <c r="C301" s="818"/>
      <c r="D301" s="827" t="s">
        <v>167</v>
      </c>
      <c r="E301" s="828" t="s">
        <v>1</v>
      </c>
      <c r="F301" s="829" t="s">
        <v>520</v>
      </c>
      <c r="G301" s="818"/>
      <c r="H301" s="812">
        <v>15.1</v>
      </c>
      <c r="I301" s="164"/>
      <c r="J301" s="818"/>
      <c r="K301" s="818"/>
      <c r="L301" s="162"/>
      <c r="M301" s="165"/>
      <c r="N301" s="166"/>
      <c r="O301" s="166"/>
      <c r="P301" s="166"/>
      <c r="Q301" s="166"/>
      <c r="R301" s="166"/>
      <c r="S301" s="166"/>
      <c r="T301" s="167"/>
      <c r="AT301" s="163" t="s">
        <v>167</v>
      </c>
      <c r="AU301" s="163" t="s">
        <v>86</v>
      </c>
      <c r="AV301" s="12" t="s">
        <v>86</v>
      </c>
      <c r="AW301" s="12" t="s">
        <v>32</v>
      </c>
      <c r="AX301" s="12" t="s">
        <v>76</v>
      </c>
      <c r="AY301" s="163" t="s">
        <v>158</v>
      </c>
    </row>
    <row r="302" spans="2:51" s="13" customFormat="1" ht="12">
      <c r="B302" s="168"/>
      <c r="C302" s="819"/>
      <c r="D302" s="827" t="s">
        <v>167</v>
      </c>
      <c r="E302" s="830" t="s">
        <v>1</v>
      </c>
      <c r="F302" s="831" t="s">
        <v>171</v>
      </c>
      <c r="G302" s="819"/>
      <c r="H302" s="813">
        <v>26.5</v>
      </c>
      <c r="I302" s="170"/>
      <c r="J302" s="819"/>
      <c r="K302" s="819"/>
      <c r="L302" s="168"/>
      <c r="M302" s="171"/>
      <c r="N302" s="172"/>
      <c r="O302" s="172"/>
      <c r="P302" s="172"/>
      <c r="Q302" s="172"/>
      <c r="R302" s="172"/>
      <c r="S302" s="172"/>
      <c r="T302" s="173"/>
      <c r="AT302" s="169" t="s">
        <v>167</v>
      </c>
      <c r="AU302" s="169" t="s">
        <v>86</v>
      </c>
      <c r="AV302" s="13" t="s">
        <v>165</v>
      </c>
      <c r="AW302" s="13" t="s">
        <v>32</v>
      </c>
      <c r="AX302" s="13" t="s">
        <v>84</v>
      </c>
      <c r="AY302" s="169" t="s">
        <v>158</v>
      </c>
    </row>
    <row r="303" spans="1:65" s="719" customFormat="1" ht="24" customHeight="1">
      <c r="A303" s="712"/>
      <c r="B303" s="148"/>
      <c r="C303" s="824" t="s">
        <v>521</v>
      </c>
      <c r="D303" s="824" t="s">
        <v>160</v>
      </c>
      <c r="E303" s="825" t="s">
        <v>522</v>
      </c>
      <c r="F303" s="817" t="s">
        <v>523</v>
      </c>
      <c r="G303" s="826" t="s">
        <v>359</v>
      </c>
      <c r="H303" s="811">
        <v>12.5</v>
      </c>
      <c r="I303" s="154"/>
      <c r="J303" s="816">
        <f>ROUND(I303*H303,2)</f>
        <v>0</v>
      </c>
      <c r="K303" s="817" t="s">
        <v>164</v>
      </c>
      <c r="L303" s="30"/>
      <c r="M303" s="156" t="s">
        <v>1</v>
      </c>
      <c r="N303" s="157" t="s">
        <v>41</v>
      </c>
      <c r="O303" s="53"/>
      <c r="P303" s="158">
        <f>O303*H303</f>
        <v>0</v>
      </c>
      <c r="Q303" s="158">
        <v>0</v>
      </c>
      <c r="R303" s="158">
        <f>Q303*H303</f>
        <v>0</v>
      </c>
      <c r="S303" s="158">
        <v>0.099</v>
      </c>
      <c r="T303" s="159">
        <f>S303*H303</f>
        <v>1.2375</v>
      </c>
      <c r="U303" s="712"/>
      <c r="V303" s="712"/>
      <c r="W303" s="712"/>
      <c r="X303" s="712"/>
      <c r="Y303" s="712"/>
      <c r="Z303" s="712"/>
      <c r="AA303" s="712"/>
      <c r="AB303" s="712"/>
      <c r="AC303" s="712"/>
      <c r="AD303" s="712"/>
      <c r="AE303" s="712"/>
      <c r="AR303" s="160" t="s">
        <v>165</v>
      </c>
      <c r="AT303" s="160" t="s">
        <v>160</v>
      </c>
      <c r="AU303" s="160" t="s">
        <v>86</v>
      </c>
      <c r="AY303" s="717" t="s">
        <v>158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717" t="s">
        <v>84</v>
      </c>
      <c r="BK303" s="161">
        <f>ROUND(I303*H303,2)</f>
        <v>0</v>
      </c>
      <c r="BL303" s="717" t="s">
        <v>165</v>
      </c>
      <c r="BM303" s="160" t="s">
        <v>524</v>
      </c>
    </row>
    <row r="304" spans="2:51" s="12" customFormat="1" ht="12">
      <c r="B304" s="162"/>
      <c r="C304" s="818"/>
      <c r="D304" s="827" t="s">
        <v>167</v>
      </c>
      <c r="E304" s="828" t="s">
        <v>1</v>
      </c>
      <c r="F304" s="829" t="s">
        <v>525</v>
      </c>
      <c r="G304" s="818"/>
      <c r="H304" s="812">
        <v>12.5</v>
      </c>
      <c r="I304" s="164"/>
      <c r="J304" s="818"/>
      <c r="K304" s="818"/>
      <c r="L304" s="162"/>
      <c r="M304" s="165"/>
      <c r="N304" s="166"/>
      <c r="O304" s="166"/>
      <c r="P304" s="166"/>
      <c r="Q304" s="166"/>
      <c r="R304" s="166"/>
      <c r="S304" s="166"/>
      <c r="T304" s="167"/>
      <c r="AT304" s="163" t="s">
        <v>167</v>
      </c>
      <c r="AU304" s="163" t="s">
        <v>86</v>
      </c>
      <c r="AV304" s="12" t="s">
        <v>86</v>
      </c>
      <c r="AW304" s="12" t="s">
        <v>32</v>
      </c>
      <c r="AX304" s="12" t="s">
        <v>84</v>
      </c>
      <c r="AY304" s="163" t="s">
        <v>158</v>
      </c>
    </row>
    <row r="305" spans="1:65" s="719" customFormat="1" ht="24" customHeight="1">
      <c r="A305" s="712"/>
      <c r="B305" s="148"/>
      <c r="C305" s="824" t="s">
        <v>526</v>
      </c>
      <c r="D305" s="824" t="s">
        <v>160</v>
      </c>
      <c r="E305" s="825" t="s">
        <v>527</v>
      </c>
      <c r="F305" s="817" t="s">
        <v>528</v>
      </c>
      <c r="G305" s="826" t="s">
        <v>359</v>
      </c>
      <c r="H305" s="811">
        <v>15.5</v>
      </c>
      <c r="I305" s="154"/>
      <c r="J305" s="816">
        <f>ROUND(I305*H305,2)</f>
        <v>0</v>
      </c>
      <c r="K305" s="817" t="s">
        <v>164</v>
      </c>
      <c r="L305" s="30"/>
      <c r="M305" s="156" t="s">
        <v>1</v>
      </c>
      <c r="N305" s="157" t="s">
        <v>41</v>
      </c>
      <c r="O305" s="53"/>
      <c r="P305" s="158">
        <f>O305*H305</f>
        <v>0</v>
      </c>
      <c r="Q305" s="158">
        <v>0</v>
      </c>
      <c r="R305" s="158">
        <f>Q305*H305</f>
        <v>0</v>
      </c>
      <c r="S305" s="158">
        <v>0.033</v>
      </c>
      <c r="T305" s="159">
        <f>S305*H305</f>
        <v>0.5115000000000001</v>
      </c>
      <c r="U305" s="712"/>
      <c r="V305" s="712"/>
      <c r="W305" s="712"/>
      <c r="X305" s="712"/>
      <c r="Y305" s="712"/>
      <c r="Z305" s="712"/>
      <c r="AA305" s="712"/>
      <c r="AB305" s="712"/>
      <c r="AC305" s="712"/>
      <c r="AD305" s="712"/>
      <c r="AE305" s="712"/>
      <c r="AR305" s="160" t="s">
        <v>165</v>
      </c>
      <c r="AT305" s="160" t="s">
        <v>160</v>
      </c>
      <c r="AU305" s="160" t="s">
        <v>86</v>
      </c>
      <c r="AY305" s="717" t="s">
        <v>158</v>
      </c>
      <c r="BE305" s="161">
        <f>IF(N305="základní",J305,0)</f>
        <v>0</v>
      </c>
      <c r="BF305" s="161">
        <f>IF(N305="snížená",J305,0)</f>
        <v>0</v>
      </c>
      <c r="BG305" s="161">
        <f>IF(N305="zákl. přenesená",J305,0)</f>
        <v>0</v>
      </c>
      <c r="BH305" s="161">
        <f>IF(N305="sníž. přenesená",J305,0)</f>
        <v>0</v>
      </c>
      <c r="BI305" s="161">
        <f>IF(N305="nulová",J305,0)</f>
        <v>0</v>
      </c>
      <c r="BJ305" s="717" t="s">
        <v>84</v>
      </c>
      <c r="BK305" s="161">
        <f>ROUND(I305*H305,2)</f>
        <v>0</v>
      </c>
      <c r="BL305" s="717" t="s">
        <v>165</v>
      </c>
      <c r="BM305" s="160" t="s">
        <v>529</v>
      </c>
    </row>
    <row r="306" spans="2:51" s="12" customFormat="1" ht="12">
      <c r="B306" s="162"/>
      <c r="C306" s="818"/>
      <c r="D306" s="827" t="s">
        <v>167</v>
      </c>
      <c r="E306" s="828" t="s">
        <v>1</v>
      </c>
      <c r="F306" s="829" t="s">
        <v>530</v>
      </c>
      <c r="G306" s="818"/>
      <c r="H306" s="812">
        <v>15.5</v>
      </c>
      <c r="I306" s="164"/>
      <c r="J306" s="818"/>
      <c r="K306" s="818"/>
      <c r="L306" s="162"/>
      <c r="M306" s="165"/>
      <c r="N306" s="166"/>
      <c r="O306" s="166"/>
      <c r="P306" s="166"/>
      <c r="Q306" s="166"/>
      <c r="R306" s="166"/>
      <c r="S306" s="166"/>
      <c r="T306" s="167"/>
      <c r="AT306" s="163" t="s">
        <v>167</v>
      </c>
      <c r="AU306" s="163" t="s">
        <v>86</v>
      </c>
      <c r="AV306" s="12" t="s">
        <v>86</v>
      </c>
      <c r="AW306" s="12" t="s">
        <v>32</v>
      </c>
      <c r="AX306" s="12" t="s">
        <v>84</v>
      </c>
      <c r="AY306" s="163" t="s">
        <v>158</v>
      </c>
    </row>
    <row r="307" spans="1:65" s="719" customFormat="1" ht="36" customHeight="1">
      <c r="A307" s="712"/>
      <c r="B307" s="148"/>
      <c r="C307" s="824" t="s">
        <v>531</v>
      </c>
      <c r="D307" s="824" t="s">
        <v>160</v>
      </c>
      <c r="E307" s="825" t="s">
        <v>532</v>
      </c>
      <c r="F307" s="817" t="s">
        <v>533</v>
      </c>
      <c r="G307" s="826" t="s">
        <v>222</v>
      </c>
      <c r="H307" s="811">
        <v>159.6</v>
      </c>
      <c r="I307" s="154"/>
      <c r="J307" s="816">
        <f>ROUND(I307*H307,2)</f>
        <v>0</v>
      </c>
      <c r="K307" s="817" t="s">
        <v>164</v>
      </c>
      <c r="L307" s="30"/>
      <c r="M307" s="156" t="s">
        <v>1</v>
      </c>
      <c r="N307" s="157" t="s">
        <v>41</v>
      </c>
      <c r="O307" s="53"/>
      <c r="P307" s="158">
        <f>O307*H307</f>
        <v>0</v>
      </c>
      <c r="Q307" s="158">
        <v>0</v>
      </c>
      <c r="R307" s="158">
        <f>Q307*H307</f>
        <v>0</v>
      </c>
      <c r="S307" s="158">
        <v>0.029</v>
      </c>
      <c r="T307" s="159">
        <f>S307*H307</f>
        <v>4.6284</v>
      </c>
      <c r="U307" s="712"/>
      <c r="V307" s="712"/>
      <c r="W307" s="712"/>
      <c r="X307" s="712"/>
      <c r="Y307" s="712"/>
      <c r="Z307" s="712"/>
      <c r="AA307" s="712"/>
      <c r="AB307" s="712"/>
      <c r="AC307" s="712"/>
      <c r="AD307" s="712"/>
      <c r="AE307" s="712"/>
      <c r="AR307" s="160" t="s">
        <v>165</v>
      </c>
      <c r="AT307" s="160" t="s">
        <v>160</v>
      </c>
      <c r="AU307" s="160" t="s">
        <v>86</v>
      </c>
      <c r="AY307" s="717" t="s">
        <v>158</v>
      </c>
      <c r="BE307" s="161">
        <f>IF(N307="základní",J307,0)</f>
        <v>0</v>
      </c>
      <c r="BF307" s="161">
        <f>IF(N307="snížená",J307,0)</f>
        <v>0</v>
      </c>
      <c r="BG307" s="161">
        <f>IF(N307="zákl. přenesená",J307,0)</f>
        <v>0</v>
      </c>
      <c r="BH307" s="161">
        <f>IF(N307="sníž. přenesená",J307,0)</f>
        <v>0</v>
      </c>
      <c r="BI307" s="161">
        <f>IF(N307="nulová",J307,0)</f>
        <v>0</v>
      </c>
      <c r="BJ307" s="717" t="s">
        <v>84</v>
      </c>
      <c r="BK307" s="161">
        <f>ROUND(I307*H307,2)</f>
        <v>0</v>
      </c>
      <c r="BL307" s="717" t="s">
        <v>165</v>
      </c>
      <c r="BM307" s="160" t="s">
        <v>534</v>
      </c>
    </row>
    <row r="308" spans="2:51" s="12" customFormat="1" ht="12">
      <c r="B308" s="162"/>
      <c r="C308" s="818"/>
      <c r="D308" s="827" t="s">
        <v>167</v>
      </c>
      <c r="E308" s="828" t="s">
        <v>1</v>
      </c>
      <c r="F308" s="829" t="s">
        <v>535</v>
      </c>
      <c r="G308" s="818"/>
      <c r="H308" s="812">
        <v>159.6</v>
      </c>
      <c r="I308" s="164"/>
      <c r="J308" s="818"/>
      <c r="K308" s="818"/>
      <c r="L308" s="162"/>
      <c r="M308" s="165"/>
      <c r="N308" s="166"/>
      <c r="O308" s="166"/>
      <c r="P308" s="166"/>
      <c r="Q308" s="166"/>
      <c r="R308" s="166"/>
      <c r="S308" s="166"/>
      <c r="T308" s="167"/>
      <c r="AT308" s="163" t="s">
        <v>167</v>
      </c>
      <c r="AU308" s="163" t="s">
        <v>86</v>
      </c>
      <c r="AV308" s="12" t="s">
        <v>86</v>
      </c>
      <c r="AW308" s="12" t="s">
        <v>32</v>
      </c>
      <c r="AX308" s="12" t="s">
        <v>84</v>
      </c>
      <c r="AY308" s="163" t="s">
        <v>158</v>
      </c>
    </row>
    <row r="309" spans="2:63" s="11" customFormat="1" ht="22.9" customHeight="1">
      <c r="B309" s="135"/>
      <c r="C309" s="814"/>
      <c r="D309" s="832" t="s">
        <v>75</v>
      </c>
      <c r="E309" s="833" t="s">
        <v>536</v>
      </c>
      <c r="F309" s="833" t="s">
        <v>537</v>
      </c>
      <c r="G309" s="814"/>
      <c r="H309" s="814"/>
      <c r="I309" s="138"/>
      <c r="J309" s="820">
        <f>BK309</f>
        <v>0</v>
      </c>
      <c r="K309" s="814"/>
      <c r="L309" s="135"/>
      <c r="M309" s="140"/>
      <c r="N309" s="141"/>
      <c r="O309" s="141"/>
      <c r="P309" s="142">
        <f>SUM(P310:P316)</f>
        <v>0</v>
      </c>
      <c r="Q309" s="141"/>
      <c r="R309" s="142">
        <f>SUM(R310:R316)</f>
        <v>0</v>
      </c>
      <c r="S309" s="141"/>
      <c r="T309" s="143">
        <f>SUM(T310:T316)</f>
        <v>0</v>
      </c>
      <c r="AR309" s="136" t="s">
        <v>84</v>
      </c>
      <c r="AT309" s="144" t="s">
        <v>75</v>
      </c>
      <c r="AU309" s="144" t="s">
        <v>84</v>
      </c>
      <c r="AY309" s="136" t="s">
        <v>158</v>
      </c>
      <c r="BK309" s="145">
        <f>SUM(BK310:BK316)</f>
        <v>0</v>
      </c>
    </row>
    <row r="310" spans="1:65" s="719" customFormat="1" ht="24" customHeight="1">
      <c r="A310" s="712"/>
      <c r="B310" s="148"/>
      <c r="C310" s="824" t="s">
        <v>538</v>
      </c>
      <c r="D310" s="824" t="s">
        <v>160</v>
      </c>
      <c r="E310" s="825" t="s">
        <v>539</v>
      </c>
      <c r="F310" s="817" t="s">
        <v>540</v>
      </c>
      <c r="G310" s="826" t="s">
        <v>199</v>
      </c>
      <c r="H310" s="811">
        <v>143.526</v>
      </c>
      <c r="I310" s="154"/>
      <c r="J310" s="816">
        <f>ROUND(I310*H310,2)</f>
        <v>0</v>
      </c>
      <c r="K310" s="817" t="s">
        <v>164</v>
      </c>
      <c r="L310" s="30"/>
      <c r="M310" s="156" t="s">
        <v>1</v>
      </c>
      <c r="N310" s="157" t="s">
        <v>41</v>
      </c>
      <c r="O310" s="53"/>
      <c r="P310" s="158">
        <f>O310*H310</f>
        <v>0</v>
      </c>
      <c r="Q310" s="158">
        <v>0</v>
      </c>
      <c r="R310" s="158">
        <f>Q310*H310</f>
        <v>0</v>
      </c>
      <c r="S310" s="158">
        <v>0</v>
      </c>
      <c r="T310" s="159">
        <f>S310*H310</f>
        <v>0</v>
      </c>
      <c r="U310" s="712"/>
      <c r="V310" s="712"/>
      <c r="W310" s="712"/>
      <c r="X310" s="712"/>
      <c r="Y310" s="712"/>
      <c r="Z310" s="712"/>
      <c r="AA310" s="712"/>
      <c r="AB310" s="712"/>
      <c r="AC310" s="712"/>
      <c r="AD310" s="712"/>
      <c r="AE310" s="712"/>
      <c r="AR310" s="160" t="s">
        <v>165</v>
      </c>
      <c r="AT310" s="160" t="s">
        <v>160</v>
      </c>
      <c r="AU310" s="160" t="s">
        <v>86</v>
      </c>
      <c r="AY310" s="717" t="s">
        <v>158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717" t="s">
        <v>84</v>
      </c>
      <c r="BK310" s="161">
        <f>ROUND(I310*H310,2)</f>
        <v>0</v>
      </c>
      <c r="BL310" s="717" t="s">
        <v>165</v>
      </c>
      <c r="BM310" s="160" t="s">
        <v>541</v>
      </c>
    </row>
    <row r="311" spans="1:65" s="719" customFormat="1" ht="24" customHeight="1">
      <c r="A311" s="712"/>
      <c r="B311" s="148"/>
      <c r="C311" s="824" t="s">
        <v>542</v>
      </c>
      <c r="D311" s="824" t="s">
        <v>160</v>
      </c>
      <c r="E311" s="825" t="s">
        <v>543</v>
      </c>
      <c r="F311" s="817" t="s">
        <v>544</v>
      </c>
      <c r="G311" s="826" t="s">
        <v>199</v>
      </c>
      <c r="H311" s="811">
        <v>143.526</v>
      </c>
      <c r="I311" s="154"/>
      <c r="J311" s="816">
        <f>ROUND(I311*H311,2)</f>
        <v>0</v>
      </c>
      <c r="K311" s="817" t="s">
        <v>164</v>
      </c>
      <c r="L311" s="30"/>
      <c r="M311" s="156" t="s">
        <v>1</v>
      </c>
      <c r="N311" s="157" t="s">
        <v>41</v>
      </c>
      <c r="O311" s="53"/>
      <c r="P311" s="158">
        <f>O311*H311</f>
        <v>0</v>
      </c>
      <c r="Q311" s="158">
        <v>0</v>
      </c>
      <c r="R311" s="158">
        <f>Q311*H311</f>
        <v>0</v>
      </c>
      <c r="S311" s="158">
        <v>0</v>
      </c>
      <c r="T311" s="159">
        <f>S311*H311</f>
        <v>0</v>
      </c>
      <c r="U311" s="712"/>
      <c r="V311" s="712"/>
      <c r="W311" s="712"/>
      <c r="X311" s="712"/>
      <c r="Y311" s="712"/>
      <c r="Z311" s="712"/>
      <c r="AA311" s="712"/>
      <c r="AB311" s="712"/>
      <c r="AC311" s="712"/>
      <c r="AD311" s="712"/>
      <c r="AE311" s="712"/>
      <c r="AR311" s="160" t="s">
        <v>165</v>
      </c>
      <c r="AT311" s="160" t="s">
        <v>160</v>
      </c>
      <c r="AU311" s="160" t="s">
        <v>86</v>
      </c>
      <c r="AY311" s="717" t="s">
        <v>158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717" t="s">
        <v>84</v>
      </c>
      <c r="BK311" s="161">
        <f>ROUND(I311*H311,2)</f>
        <v>0</v>
      </c>
      <c r="BL311" s="717" t="s">
        <v>165</v>
      </c>
      <c r="BM311" s="160" t="s">
        <v>545</v>
      </c>
    </row>
    <row r="312" spans="1:65" s="719" customFormat="1" ht="24" customHeight="1">
      <c r="A312" s="712"/>
      <c r="B312" s="148"/>
      <c r="C312" s="824" t="s">
        <v>546</v>
      </c>
      <c r="D312" s="824" t="s">
        <v>160</v>
      </c>
      <c r="E312" s="825" t="s">
        <v>547</v>
      </c>
      <c r="F312" s="817" t="s">
        <v>548</v>
      </c>
      <c r="G312" s="826" t="s">
        <v>199</v>
      </c>
      <c r="H312" s="811">
        <v>1291.734</v>
      </c>
      <c r="I312" s="154"/>
      <c r="J312" s="816">
        <f>ROUND(I312*H312,2)</f>
        <v>0</v>
      </c>
      <c r="K312" s="817" t="s">
        <v>164</v>
      </c>
      <c r="L312" s="30"/>
      <c r="M312" s="156" t="s">
        <v>1</v>
      </c>
      <c r="N312" s="157" t="s">
        <v>41</v>
      </c>
      <c r="O312" s="53"/>
      <c r="P312" s="158">
        <f>O312*H312</f>
        <v>0</v>
      </c>
      <c r="Q312" s="158">
        <v>0</v>
      </c>
      <c r="R312" s="158">
        <f>Q312*H312</f>
        <v>0</v>
      </c>
      <c r="S312" s="158">
        <v>0</v>
      </c>
      <c r="T312" s="159">
        <f>S312*H312</f>
        <v>0</v>
      </c>
      <c r="U312" s="712"/>
      <c r="V312" s="712"/>
      <c r="W312" s="712"/>
      <c r="X312" s="712"/>
      <c r="Y312" s="712"/>
      <c r="Z312" s="712"/>
      <c r="AA312" s="712"/>
      <c r="AB312" s="712"/>
      <c r="AC312" s="712"/>
      <c r="AD312" s="712"/>
      <c r="AE312" s="712"/>
      <c r="AR312" s="160" t="s">
        <v>165</v>
      </c>
      <c r="AT312" s="160" t="s">
        <v>160</v>
      </c>
      <c r="AU312" s="160" t="s">
        <v>86</v>
      </c>
      <c r="AY312" s="717" t="s">
        <v>158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717" t="s">
        <v>84</v>
      </c>
      <c r="BK312" s="161">
        <f>ROUND(I312*H312,2)</f>
        <v>0</v>
      </c>
      <c r="BL312" s="717" t="s">
        <v>165</v>
      </c>
      <c r="BM312" s="160" t="s">
        <v>549</v>
      </c>
    </row>
    <row r="313" spans="2:51" s="12" customFormat="1" ht="12">
      <c r="B313" s="162"/>
      <c r="C313" s="818"/>
      <c r="D313" s="827" t="s">
        <v>167</v>
      </c>
      <c r="E313" s="828" t="s">
        <v>1</v>
      </c>
      <c r="F313" s="829" t="s">
        <v>550</v>
      </c>
      <c r="G313" s="818"/>
      <c r="H313" s="812">
        <v>1291.734</v>
      </c>
      <c r="I313" s="164"/>
      <c r="J313" s="818"/>
      <c r="K313" s="818"/>
      <c r="L313" s="162"/>
      <c r="M313" s="165"/>
      <c r="N313" s="166"/>
      <c r="O313" s="166"/>
      <c r="P313" s="166"/>
      <c r="Q313" s="166"/>
      <c r="R313" s="166"/>
      <c r="S313" s="166"/>
      <c r="T313" s="167"/>
      <c r="AT313" s="163" t="s">
        <v>167</v>
      </c>
      <c r="AU313" s="163" t="s">
        <v>86</v>
      </c>
      <c r="AV313" s="12" t="s">
        <v>86</v>
      </c>
      <c r="AW313" s="12" t="s">
        <v>32</v>
      </c>
      <c r="AX313" s="12" t="s">
        <v>84</v>
      </c>
      <c r="AY313" s="163" t="s">
        <v>158</v>
      </c>
    </row>
    <row r="314" spans="1:65" s="719" customFormat="1" ht="36" customHeight="1">
      <c r="A314" s="712"/>
      <c r="B314" s="148"/>
      <c r="C314" s="824" t="s">
        <v>3110</v>
      </c>
      <c r="D314" s="824" t="s">
        <v>160</v>
      </c>
      <c r="E314" s="825" t="s">
        <v>3111</v>
      </c>
      <c r="F314" s="817" t="s">
        <v>3112</v>
      </c>
      <c r="G314" s="826" t="s">
        <v>199</v>
      </c>
      <c r="H314" s="811">
        <v>25.319</v>
      </c>
      <c r="I314" s="154"/>
      <c r="J314" s="816">
        <f>ROUND(I314*H314,2)</f>
        <v>0</v>
      </c>
      <c r="K314" s="817" t="s">
        <v>3113</v>
      </c>
      <c r="L314" s="30"/>
      <c r="M314" s="156" t="s">
        <v>1</v>
      </c>
      <c r="N314" s="157" t="s">
        <v>41</v>
      </c>
      <c r="O314" s="53"/>
      <c r="P314" s="158">
        <f>O314*H314</f>
        <v>0</v>
      </c>
      <c r="Q314" s="158">
        <v>0</v>
      </c>
      <c r="R314" s="158">
        <f>Q314*H314</f>
        <v>0</v>
      </c>
      <c r="S314" s="158">
        <v>0</v>
      </c>
      <c r="T314" s="159">
        <f>S314*H314</f>
        <v>0</v>
      </c>
      <c r="U314" s="712"/>
      <c r="V314" s="712"/>
      <c r="W314" s="712"/>
      <c r="X314" s="712"/>
      <c r="Y314" s="712"/>
      <c r="Z314" s="712"/>
      <c r="AA314" s="712"/>
      <c r="AB314" s="712"/>
      <c r="AC314" s="712"/>
      <c r="AD314" s="712"/>
      <c r="AE314" s="712"/>
      <c r="AR314" s="160" t="s">
        <v>165</v>
      </c>
      <c r="AT314" s="160" t="s">
        <v>160</v>
      </c>
      <c r="AU314" s="160" t="s">
        <v>86</v>
      </c>
      <c r="AY314" s="717" t="s">
        <v>158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717" t="s">
        <v>84</v>
      </c>
      <c r="BK314" s="161">
        <f>ROUND(I314*H314,2)</f>
        <v>0</v>
      </c>
      <c r="BL314" s="717" t="s">
        <v>165</v>
      </c>
      <c r="BM314" s="160" t="s">
        <v>3114</v>
      </c>
    </row>
    <row r="315" spans="1:65" s="719" customFormat="1" ht="24" customHeight="1">
      <c r="A315" s="712"/>
      <c r="B315" s="148"/>
      <c r="C315" s="824" t="s">
        <v>551</v>
      </c>
      <c r="D315" s="824" t="s">
        <v>160</v>
      </c>
      <c r="E315" s="825" t="s">
        <v>552</v>
      </c>
      <c r="F315" s="817" t="s">
        <v>553</v>
      </c>
      <c r="G315" s="826" t="s">
        <v>199</v>
      </c>
      <c r="H315" s="811">
        <v>118.207</v>
      </c>
      <c r="I315" s="154"/>
      <c r="J315" s="816">
        <f>ROUND(I315*H315,2)</f>
        <v>0</v>
      </c>
      <c r="K315" s="817" t="s">
        <v>164</v>
      </c>
      <c r="L315" s="30"/>
      <c r="M315" s="156" t="s">
        <v>1</v>
      </c>
      <c r="N315" s="157" t="s">
        <v>41</v>
      </c>
      <c r="O315" s="53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712"/>
      <c r="V315" s="712"/>
      <c r="W315" s="712"/>
      <c r="X315" s="712"/>
      <c r="Y315" s="712"/>
      <c r="Z315" s="712"/>
      <c r="AA315" s="712"/>
      <c r="AB315" s="712"/>
      <c r="AC315" s="712"/>
      <c r="AD315" s="712"/>
      <c r="AE315" s="712"/>
      <c r="AR315" s="160" t="s">
        <v>165</v>
      </c>
      <c r="AT315" s="160" t="s">
        <v>160</v>
      </c>
      <c r="AU315" s="160" t="s">
        <v>86</v>
      </c>
      <c r="AY315" s="717" t="s">
        <v>158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717" t="s">
        <v>84</v>
      </c>
      <c r="BK315" s="161">
        <f>ROUND(I315*H315,2)</f>
        <v>0</v>
      </c>
      <c r="BL315" s="717" t="s">
        <v>165</v>
      </c>
      <c r="BM315" s="160" t="s">
        <v>554</v>
      </c>
    </row>
    <row r="316" spans="2:51" s="12" customFormat="1" ht="12">
      <c r="B316" s="162"/>
      <c r="C316" s="818"/>
      <c r="D316" s="827" t="s">
        <v>167</v>
      </c>
      <c r="E316" s="828" t="s">
        <v>1</v>
      </c>
      <c r="F316" s="829" t="s">
        <v>3115</v>
      </c>
      <c r="G316" s="818"/>
      <c r="H316" s="812">
        <v>118.207</v>
      </c>
      <c r="I316" s="164"/>
      <c r="J316" s="818"/>
      <c r="K316" s="818"/>
      <c r="L316" s="162"/>
      <c r="M316" s="165"/>
      <c r="N316" s="166"/>
      <c r="O316" s="166"/>
      <c r="P316" s="166"/>
      <c r="Q316" s="166"/>
      <c r="R316" s="166"/>
      <c r="S316" s="166"/>
      <c r="T316" s="167"/>
      <c r="AT316" s="163" t="s">
        <v>167</v>
      </c>
      <c r="AU316" s="163" t="s">
        <v>86</v>
      </c>
      <c r="AV316" s="12" t="s">
        <v>86</v>
      </c>
      <c r="AW316" s="12" t="s">
        <v>32</v>
      </c>
      <c r="AX316" s="12" t="s">
        <v>84</v>
      </c>
      <c r="AY316" s="163" t="s">
        <v>158</v>
      </c>
    </row>
    <row r="317" spans="2:63" s="11" customFormat="1" ht="22.9" customHeight="1">
      <c r="B317" s="135"/>
      <c r="C317" s="814"/>
      <c r="D317" s="832" t="s">
        <v>75</v>
      </c>
      <c r="E317" s="833" t="s">
        <v>555</v>
      </c>
      <c r="F317" s="833" t="s">
        <v>556</v>
      </c>
      <c r="G317" s="814"/>
      <c r="H317" s="814"/>
      <c r="I317" s="138"/>
      <c r="J317" s="820">
        <f>BK317</f>
        <v>0</v>
      </c>
      <c r="K317" s="814"/>
      <c r="L317" s="135"/>
      <c r="M317" s="140"/>
      <c r="N317" s="141"/>
      <c r="O317" s="141"/>
      <c r="P317" s="142">
        <f>P318</f>
        <v>0</v>
      </c>
      <c r="Q317" s="141"/>
      <c r="R317" s="142">
        <f>R318</f>
        <v>0</v>
      </c>
      <c r="S317" s="141"/>
      <c r="T317" s="143">
        <f>T318</f>
        <v>0</v>
      </c>
      <c r="AR317" s="136" t="s">
        <v>84</v>
      </c>
      <c r="AT317" s="144" t="s">
        <v>75</v>
      </c>
      <c r="AU317" s="144" t="s">
        <v>84</v>
      </c>
      <c r="AY317" s="136" t="s">
        <v>158</v>
      </c>
      <c r="BK317" s="145">
        <f>BK318</f>
        <v>0</v>
      </c>
    </row>
    <row r="318" spans="1:65" s="719" customFormat="1" ht="16.5" customHeight="1">
      <c r="A318" s="712"/>
      <c r="B318" s="148"/>
      <c r="C318" s="824" t="s">
        <v>557</v>
      </c>
      <c r="D318" s="824" t="s">
        <v>160</v>
      </c>
      <c r="E318" s="825" t="s">
        <v>558</v>
      </c>
      <c r="F318" s="817" t="s">
        <v>559</v>
      </c>
      <c r="G318" s="826" t="s">
        <v>199</v>
      </c>
      <c r="H318" s="811">
        <v>56.968</v>
      </c>
      <c r="I318" s="154"/>
      <c r="J318" s="816">
        <f>ROUND(I318*H318,2)</f>
        <v>0</v>
      </c>
      <c r="K318" s="817" t="s">
        <v>164</v>
      </c>
      <c r="L318" s="30"/>
      <c r="M318" s="156" t="s">
        <v>1</v>
      </c>
      <c r="N318" s="157" t="s">
        <v>41</v>
      </c>
      <c r="O318" s="53"/>
      <c r="P318" s="158">
        <f>O318*H318</f>
        <v>0</v>
      </c>
      <c r="Q318" s="158">
        <v>0</v>
      </c>
      <c r="R318" s="158">
        <f>Q318*H318</f>
        <v>0</v>
      </c>
      <c r="S318" s="158">
        <v>0</v>
      </c>
      <c r="T318" s="159">
        <f>S318*H318</f>
        <v>0</v>
      </c>
      <c r="U318" s="712"/>
      <c r="V318" s="712"/>
      <c r="W318" s="712"/>
      <c r="X318" s="712"/>
      <c r="Y318" s="712"/>
      <c r="Z318" s="712"/>
      <c r="AA318" s="712"/>
      <c r="AB318" s="712"/>
      <c r="AC318" s="712"/>
      <c r="AD318" s="712"/>
      <c r="AE318" s="712"/>
      <c r="AR318" s="160" t="s">
        <v>165</v>
      </c>
      <c r="AT318" s="160" t="s">
        <v>160</v>
      </c>
      <c r="AU318" s="160" t="s">
        <v>86</v>
      </c>
      <c r="AY318" s="717" t="s">
        <v>158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717" t="s">
        <v>84</v>
      </c>
      <c r="BK318" s="161">
        <f>ROUND(I318*H318,2)</f>
        <v>0</v>
      </c>
      <c r="BL318" s="717" t="s">
        <v>165</v>
      </c>
      <c r="BM318" s="160" t="s">
        <v>560</v>
      </c>
    </row>
    <row r="319" spans="2:63" s="11" customFormat="1" ht="25.9" customHeight="1">
      <c r="B319" s="135"/>
      <c r="C319" s="814"/>
      <c r="D319" s="832" t="s">
        <v>75</v>
      </c>
      <c r="E319" s="837" t="s">
        <v>561</v>
      </c>
      <c r="F319" s="837" t="s">
        <v>562</v>
      </c>
      <c r="G319" s="814"/>
      <c r="H319" s="814"/>
      <c r="I319" s="138"/>
      <c r="J319" s="823">
        <f>BK319</f>
        <v>0</v>
      </c>
      <c r="K319" s="814"/>
      <c r="L319" s="135"/>
      <c r="M319" s="140"/>
      <c r="N319" s="141"/>
      <c r="O319" s="141"/>
      <c r="P319" s="142">
        <f>P320+P324+P344+P347+P349+P351+P354+P414+P469+P508+P534+P578+P601+P616+P629+P638+P644</f>
        <v>0</v>
      </c>
      <c r="Q319" s="141"/>
      <c r="R319" s="142">
        <f>R320+R324+R344+R347+R349+R351+R354+R414+R469+R508+R534+R578+R601+R616+R629+R638+R644</f>
        <v>229.36344289</v>
      </c>
      <c r="S319" s="141"/>
      <c r="T319" s="143">
        <f>T320+T324+T344+T347+T349+T351+T354+T414+T469+T508+T534+T578+T601+T616+T629+T638+T644</f>
        <v>41.953944</v>
      </c>
      <c r="AR319" s="136" t="s">
        <v>86</v>
      </c>
      <c r="AT319" s="144" t="s">
        <v>75</v>
      </c>
      <c r="AU319" s="144" t="s">
        <v>76</v>
      </c>
      <c r="AY319" s="136" t="s">
        <v>158</v>
      </c>
      <c r="BK319" s="145">
        <f>BK320+BK324+BK344+BK347+BK349+BK351+BK354+BK414+BK469+BK508+BK534+BK578+BK601+BK616+BK629+BK638+BK644</f>
        <v>0</v>
      </c>
    </row>
    <row r="320" spans="2:63" s="11" customFormat="1" ht="22.9" customHeight="1">
      <c r="B320" s="135"/>
      <c r="C320" s="814"/>
      <c r="D320" s="832" t="s">
        <v>75</v>
      </c>
      <c r="E320" s="833" t="s">
        <v>3116</v>
      </c>
      <c r="F320" s="833" t="s">
        <v>3117</v>
      </c>
      <c r="G320" s="814"/>
      <c r="H320" s="814"/>
      <c r="I320" s="138"/>
      <c r="J320" s="820">
        <f>BK320</f>
        <v>0</v>
      </c>
      <c r="K320" s="814"/>
      <c r="L320" s="135"/>
      <c r="M320" s="140"/>
      <c r="N320" s="141"/>
      <c r="O320" s="141"/>
      <c r="P320" s="142">
        <f>SUM(P321:P323)</f>
        <v>0</v>
      </c>
      <c r="Q320" s="141"/>
      <c r="R320" s="142">
        <f>SUM(R321:R323)</f>
        <v>0</v>
      </c>
      <c r="S320" s="141"/>
      <c r="T320" s="143">
        <f>SUM(T321:T323)</f>
        <v>0</v>
      </c>
      <c r="AR320" s="136" t="s">
        <v>86</v>
      </c>
      <c r="AT320" s="144" t="s">
        <v>75</v>
      </c>
      <c r="AU320" s="144" t="s">
        <v>84</v>
      </c>
      <c r="AY320" s="136" t="s">
        <v>158</v>
      </c>
      <c r="BK320" s="145">
        <f>SUM(BK321:BK323)</f>
        <v>0</v>
      </c>
    </row>
    <row r="321" spans="1:65" s="719" customFormat="1" ht="24" customHeight="1">
      <c r="A321" s="712"/>
      <c r="B321" s="148"/>
      <c r="C321" s="824" t="s">
        <v>3118</v>
      </c>
      <c r="D321" s="824" t="s">
        <v>160</v>
      </c>
      <c r="E321" s="825" t="s">
        <v>3119</v>
      </c>
      <c r="F321" s="817" t="s">
        <v>3120</v>
      </c>
      <c r="G321" s="826" t="s">
        <v>222</v>
      </c>
      <c r="H321" s="811">
        <v>95.5</v>
      </c>
      <c r="I321" s="154"/>
      <c r="J321" s="816">
        <f>ROUND(I321*H321,2)</f>
        <v>0</v>
      </c>
      <c r="K321" s="817" t="s">
        <v>3113</v>
      </c>
      <c r="L321" s="30"/>
      <c r="M321" s="156" t="s">
        <v>1</v>
      </c>
      <c r="N321" s="157" t="s">
        <v>41</v>
      </c>
      <c r="O321" s="53"/>
      <c r="P321" s="158">
        <f>O321*H321</f>
        <v>0</v>
      </c>
      <c r="Q321" s="158">
        <v>0</v>
      </c>
      <c r="R321" s="158">
        <f>Q321*H321</f>
        <v>0</v>
      </c>
      <c r="S321" s="158">
        <v>0</v>
      </c>
      <c r="T321" s="159">
        <f>S321*H321</f>
        <v>0</v>
      </c>
      <c r="U321" s="712"/>
      <c r="V321" s="712"/>
      <c r="W321" s="712"/>
      <c r="X321" s="712"/>
      <c r="Y321" s="712"/>
      <c r="Z321" s="712"/>
      <c r="AA321" s="712"/>
      <c r="AB321" s="712"/>
      <c r="AC321" s="712"/>
      <c r="AD321" s="712"/>
      <c r="AE321" s="712"/>
      <c r="AR321" s="160" t="s">
        <v>245</v>
      </c>
      <c r="AT321" s="160" t="s">
        <v>160</v>
      </c>
      <c r="AU321" s="160" t="s">
        <v>86</v>
      </c>
      <c r="AY321" s="717" t="s">
        <v>158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717" t="s">
        <v>84</v>
      </c>
      <c r="BK321" s="161">
        <f>ROUND(I321*H321,2)</f>
        <v>0</v>
      </c>
      <c r="BL321" s="717" t="s">
        <v>245</v>
      </c>
      <c r="BM321" s="160" t="s">
        <v>3121</v>
      </c>
    </row>
    <row r="322" spans="1:65" s="719" customFormat="1" ht="24" customHeight="1">
      <c r="A322" s="712"/>
      <c r="B322" s="148"/>
      <c r="C322" s="824" t="s">
        <v>3122</v>
      </c>
      <c r="D322" s="824" t="s">
        <v>160</v>
      </c>
      <c r="E322" s="825" t="s">
        <v>3123</v>
      </c>
      <c r="F322" s="817" t="s">
        <v>3124</v>
      </c>
      <c r="G322" s="826" t="s">
        <v>222</v>
      </c>
      <c r="H322" s="811">
        <v>90.3</v>
      </c>
      <c r="I322" s="154"/>
      <c r="J322" s="816">
        <f>ROUND(I322*H322,2)</f>
        <v>0</v>
      </c>
      <c r="K322" s="817" t="s">
        <v>3113</v>
      </c>
      <c r="L322" s="30"/>
      <c r="M322" s="156" t="s">
        <v>1</v>
      </c>
      <c r="N322" s="157" t="s">
        <v>41</v>
      </c>
      <c r="O322" s="53"/>
      <c r="P322" s="158">
        <f>O322*H322</f>
        <v>0</v>
      </c>
      <c r="Q322" s="158">
        <v>0</v>
      </c>
      <c r="R322" s="158">
        <f>Q322*H322</f>
        <v>0</v>
      </c>
      <c r="S322" s="158">
        <v>0</v>
      </c>
      <c r="T322" s="159">
        <f>S322*H322</f>
        <v>0</v>
      </c>
      <c r="U322" s="712"/>
      <c r="V322" s="712"/>
      <c r="W322" s="712"/>
      <c r="X322" s="712"/>
      <c r="Y322" s="712"/>
      <c r="Z322" s="712"/>
      <c r="AA322" s="712"/>
      <c r="AB322" s="712"/>
      <c r="AC322" s="712"/>
      <c r="AD322" s="712"/>
      <c r="AE322" s="712"/>
      <c r="AR322" s="160" t="s">
        <v>245</v>
      </c>
      <c r="AT322" s="160" t="s">
        <v>160</v>
      </c>
      <c r="AU322" s="160" t="s">
        <v>86</v>
      </c>
      <c r="AY322" s="717" t="s">
        <v>158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717" t="s">
        <v>84</v>
      </c>
      <c r="BK322" s="161">
        <f>ROUND(I322*H322,2)</f>
        <v>0</v>
      </c>
      <c r="BL322" s="717" t="s">
        <v>245</v>
      </c>
      <c r="BM322" s="160" t="s">
        <v>3125</v>
      </c>
    </row>
    <row r="323" spans="1:65" s="719" customFormat="1" ht="24" customHeight="1">
      <c r="A323" s="712"/>
      <c r="B323" s="148"/>
      <c r="C323" s="824" t="s">
        <v>3126</v>
      </c>
      <c r="D323" s="824" t="s">
        <v>160</v>
      </c>
      <c r="E323" s="825" t="s">
        <v>3127</v>
      </c>
      <c r="F323" s="817" t="s">
        <v>3128</v>
      </c>
      <c r="G323" s="826" t="s">
        <v>1480</v>
      </c>
      <c r="H323" s="872"/>
      <c r="I323" s="154"/>
      <c r="J323" s="816">
        <f>ROUND(I323*H323,2)</f>
        <v>0</v>
      </c>
      <c r="K323" s="817" t="s">
        <v>3113</v>
      </c>
      <c r="L323" s="30"/>
      <c r="M323" s="156" t="s">
        <v>1</v>
      </c>
      <c r="N323" s="157" t="s">
        <v>41</v>
      </c>
      <c r="O323" s="53"/>
      <c r="P323" s="158">
        <f>O323*H323</f>
        <v>0</v>
      </c>
      <c r="Q323" s="158">
        <v>0</v>
      </c>
      <c r="R323" s="158">
        <f>Q323*H323</f>
        <v>0</v>
      </c>
      <c r="S323" s="158">
        <v>0</v>
      </c>
      <c r="T323" s="159">
        <f>S323*H323</f>
        <v>0</v>
      </c>
      <c r="U323" s="712"/>
      <c r="V323" s="712"/>
      <c r="W323" s="712"/>
      <c r="X323" s="712"/>
      <c r="Y323" s="712"/>
      <c r="Z323" s="712"/>
      <c r="AA323" s="712"/>
      <c r="AB323" s="712"/>
      <c r="AC323" s="712"/>
      <c r="AD323" s="712"/>
      <c r="AE323" s="712"/>
      <c r="AR323" s="160" t="s">
        <v>245</v>
      </c>
      <c r="AT323" s="160" t="s">
        <v>160</v>
      </c>
      <c r="AU323" s="160" t="s">
        <v>86</v>
      </c>
      <c r="AY323" s="717" t="s">
        <v>158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717" t="s">
        <v>84</v>
      </c>
      <c r="BK323" s="161">
        <f>ROUND(I323*H323,2)</f>
        <v>0</v>
      </c>
      <c r="BL323" s="717" t="s">
        <v>245</v>
      </c>
      <c r="BM323" s="160" t="s">
        <v>3129</v>
      </c>
    </row>
    <row r="324" spans="2:63" s="11" customFormat="1" ht="22.9" customHeight="1">
      <c r="B324" s="135"/>
      <c r="C324" s="814"/>
      <c r="D324" s="832" t="s">
        <v>75</v>
      </c>
      <c r="E324" s="833" t="s">
        <v>563</v>
      </c>
      <c r="F324" s="833" t="s">
        <v>564</v>
      </c>
      <c r="G324" s="814"/>
      <c r="H324" s="814"/>
      <c r="I324" s="138"/>
      <c r="J324" s="820">
        <f>BK324</f>
        <v>0</v>
      </c>
      <c r="K324" s="814"/>
      <c r="L324" s="135"/>
      <c r="M324" s="140"/>
      <c r="N324" s="141"/>
      <c r="O324" s="141"/>
      <c r="P324" s="142">
        <f>SUM(P325:P343)</f>
        <v>0</v>
      </c>
      <c r="Q324" s="141"/>
      <c r="R324" s="142">
        <f>SUM(R325:R343)</f>
        <v>14.2717499</v>
      </c>
      <c r="S324" s="141"/>
      <c r="T324" s="143">
        <f>SUM(T325:T343)</f>
        <v>0</v>
      </c>
      <c r="AR324" s="136" t="s">
        <v>86</v>
      </c>
      <c r="AT324" s="144" t="s">
        <v>75</v>
      </c>
      <c r="AU324" s="144" t="s">
        <v>84</v>
      </c>
      <c r="AY324" s="136" t="s">
        <v>158</v>
      </c>
      <c r="BK324" s="145">
        <f>SUM(BK325:BK343)</f>
        <v>0</v>
      </c>
    </row>
    <row r="325" spans="1:65" s="719" customFormat="1" ht="24" customHeight="1">
      <c r="A325" s="712"/>
      <c r="B325" s="148"/>
      <c r="C325" s="824" t="s">
        <v>565</v>
      </c>
      <c r="D325" s="824" t="s">
        <v>160</v>
      </c>
      <c r="E325" s="825" t="s">
        <v>566</v>
      </c>
      <c r="F325" s="817" t="s">
        <v>567</v>
      </c>
      <c r="G325" s="826" t="s">
        <v>222</v>
      </c>
      <c r="H325" s="811">
        <v>869.035</v>
      </c>
      <c r="I325" s="154"/>
      <c r="J325" s="816">
        <f>ROUND(I325*H325,2)</f>
        <v>0</v>
      </c>
      <c r="K325" s="817" t="s">
        <v>164</v>
      </c>
      <c r="L325" s="30"/>
      <c r="M325" s="156" t="s">
        <v>1</v>
      </c>
      <c r="N325" s="157" t="s">
        <v>41</v>
      </c>
      <c r="O325" s="53"/>
      <c r="P325" s="158">
        <f>O325*H325</f>
        <v>0</v>
      </c>
      <c r="Q325" s="158">
        <v>0</v>
      </c>
      <c r="R325" s="158">
        <f>Q325*H325</f>
        <v>0</v>
      </c>
      <c r="S325" s="158">
        <v>0</v>
      </c>
      <c r="T325" s="159">
        <f>S325*H325</f>
        <v>0</v>
      </c>
      <c r="U325" s="712"/>
      <c r="V325" s="712"/>
      <c r="W325" s="712"/>
      <c r="X325" s="712"/>
      <c r="Y325" s="712"/>
      <c r="Z325" s="712"/>
      <c r="AA325" s="712"/>
      <c r="AB325" s="712"/>
      <c r="AC325" s="712"/>
      <c r="AD325" s="712"/>
      <c r="AE325" s="712"/>
      <c r="AR325" s="160" t="s">
        <v>245</v>
      </c>
      <c r="AT325" s="160" t="s">
        <v>160</v>
      </c>
      <c r="AU325" s="160" t="s">
        <v>86</v>
      </c>
      <c r="AY325" s="717" t="s">
        <v>158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717" t="s">
        <v>84</v>
      </c>
      <c r="BK325" s="161">
        <f>ROUND(I325*H325,2)</f>
        <v>0</v>
      </c>
      <c r="BL325" s="717" t="s">
        <v>245</v>
      </c>
      <c r="BM325" s="160" t="s">
        <v>568</v>
      </c>
    </row>
    <row r="326" spans="2:51" s="12" customFormat="1" ht="12">
      <c r="B326" s="162"/>
      <c r="C326" s="818"/>
      <c r="D326" s="827" t="s">
        <v>167</v>
      </c>
      <c r="E326" s="828" t="s">
        <v>1</v>
      </c>
      <c r="F326" s="829" t="s">
        <v>569</v>
      </c>
      <c r="G326" s="818"/>
      <c r="H326" s="812">
        <v>869.035</v>
      </c>
      <c r="I326" s="164"/>
      <c r="J326" s="818"/>
      <c r="K326" s="818"/>
      <c r="L326" s="162"/>
      <c r="M326" s="165"/>
      <c r="N326" s="166"/>
      <c r="O326" s="166"/>
      <c r="P326" s="166"/>
      <c r="Q326" s="166"/>
      <c r="R326" s="166"/>
      <c r="S326" s="166"/>
      <c r="T326" s="167"/>
      <c r="AT326" s="163" t="s">
        <v>167</v>
      </c>
      <c r="AU326" s="163" t="s">
        <v>86</v>
      </c>
      <c r="AV326" s="12" t="s">
        <v>86</v>
      </c>
      <c r="AW326" s="12" t="s">
        <v>32</v>
      </c>
      <c r="AX326" s="12" t="s">
        <v>84</v>
      </c>
      <c r="AY326" s="163" t="s">
        <v>158</v>
      </c>
    </row>
    <row r="327" spans="1:65" s="719" customFormat="1" ht="36" customHeight="1">
      <c r="A327" s="712"/>
      <c r="B327" s="148"/>
      <c r="C327" s="834" t="s">
        <v>570</v>
      </c>
      <c r="D327" s="834" t="s">
        <v>420</v>
      </c>
      <c r="E327" s="835" t="s">
        <v>571</v>
      </c>
      <c r="F327" s="822" t="s">
        <v>572</v>
      </c>
      <c r="G327" s="836" t="s">
        <v>222</v>
      </c>
      <c r="H327" s="815">
        <v>886.416</v>
      </c>
      <c r="I327" s="174"/>
      <c r="J327" s="821">
        <f>ROUND(I327*H327,2)</f>
        <v>0</v>
      </c>
      <c r="K327" s="822" t="s">
        <v>164</v>
      </c>
      <c r="L327" s="175"/>
      <c r="M327" s="176" t="s">
        <v>1</v>
      </c>
      <c r="N327" s="177" t="s">
        <v>41</v>
      </c>
      <c r="O327" s="53"/>
      <c r="P327" s="158">
        <f>O327*H327</f>
        <v>0</v>
      </c>
      <c r="Q327" s="158">
        <v>0.0014</v>
      </c>
      <c r="R327" s="158">
        <f>Q327*H327</f>
        <v>1.2409824</v>
      </c>
      <c r="S327" s="158">
        <v>0</v>
      </c>
      <c r="T327" s="159">
        <f>S327*H327</f>
        <v>0</v>
      </c>
      <c r="U327" s="712"/>
      <c r="V327" s="712"/>
      <c r="W327" s="712"/>
      <c r="X327" s="712"/>
      <c r="Y327" s="712"/>
      <c r="Z327" s="712"/>
      <c r="AA327" s="712"/>
      <c r="AB327" s="712"/>
      <c r="AC327" s="712"/>
      <c r="AD327" s="712"/>
      <c r="AE327" s="712"/>
      <c r="AR327" s="160" t="s">
        <v>326</v>
      </c>
      <c r="AT327" s="160" t="s">
        <v>420</v>
      </c>
      <c r="AU327" s="160" t="s">
        <v>86</v>
      </c>
      <c r="AY327" s="717" t="s">
        <v>158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717" t="s">
        <v>84</v>
      </c>
      <c r="BK327" s="161">
        <f>ROUND(I327*H327,2)</f>
        <v>0</v>
      </c>
      <c r="BL327" s="717" t="s">
        <v>245</v>
      </c>
      <c r="BM327" s="160" t="s">
        <v>573</v>
      </c>
    </row>
    <row r="328" spans="2:51" s="12" customFormat="1" ht="12">
      <c r="B328" s="162"/>
      <c r="C328" s="818"/>
      <c r="D328" s="827" t="s">
        <v>167</v>
      </c>
      <c r="E328" s="818"/>
      <c r="F328" s="829" t="s">
        <v>574</v>
      </c>
      <c r="G328" s="818"/>
      <c r="H328" s="812">
        <v>886.416</v>
      </c>
      <c r="I328" s="164"/>
      <c r="J328" s="818"/>
      <c r="K328" s="818"/>
      <c r="L328" s="162"/>
      <c r="M328" s="165"/>
      <c r="N328" s="166"/>
      <c r="O328" s="166"/>
      <c r="P328" s="166"/>
      <c r="Q328" s="166"/>
      <c r="R328" s="166"/>
      <c r="S328" s="166"/>
      <c r="T328" s="167"/>
      <c r="AT328" s="163" t="s">
        <v>167</v>
      </c>
      <c r="AU328" s="163" t="s">
        <v>86</v>
      </c>
      <c r="AV328" s="12" t="s">
        <v>86</v>
      </c>
      <c r="AW328" s="12" t="s">
        <v>3</v>
      </c>
      <c r="AX328" s="12" t="s">
        <v>84</v>
      </c>
      <c r="AY328" s="163" t="s">
        <v>158</v>
      </c>
    </row>
    <row r="329" spans="1:65" s="719" customFormat="1" ht="24" customHeight="1">
      <c r="A329" s="712"/>
      <c r="B329" s="148"/>
      <c r="C329" s="824" t="s">
        <v>575</v>
      </c>
      <c r="D329" s="824" t="s">
        <v>160</v>
      </c>
      <c r="E329" s="825" t="s">
        <v>576</v>
      </c>
      <c r="F329" s="817" t="s">
        <v>577</v>
      </c>
      <c r="G329" s="826" t="s">
        <v>222</v>
      </c>
      <c r="H329" s="811">
        <v>698.85</v>
      </c>
      <c r="I329" s="154"/>
      <c r="J329" s="816">
        <f>ROUND(I329*H329,2)</f>
        <v>0</v>
      </c>
      <c r="K329" s="817" t="s">
        <v>164</v>
      </c>
      <c r="L329" s="30"/>
      <c r="M329" s="156" t="s">
        <v>1</v>
      </c>
      <c r="N329" s="157" t="s">
        <v>41</v>
      </c>
      <c r="O329" s="53"/>
      <c r="P329" s="158">
        <f>O329*H329</f>
        <v>0</v>
      </c>
      <c r="Q329" s="158">
        <v>0</v>
      </c>
      <c r="R329" s="158">
        <f>Q329*H329</f>
        <v>0</v>
      </c>
      <c r="S329" s="158">
        <v>0</v>
      </c>
      <c r="T329" s="159">
        <f>S329*H329</f>
        <v>0</v>
      </c>
      <c r="U329" s="712"/>
      <c r="V329" s="712"/>
      <c r="W329" s="712"/>
      <c r="X329" s="712"/>
      <c r="Y329" s="712"/>
      <c r="Z329" s="712"/>
      <c r="AA329" s="712"/>
      <c r="AB329" s="712"/>
      <c r="AC329" s="712"/>
      <c r="AD329" s="712"/>
      <c r="AE329" s="712"/>
      <c r="AR329" s="160" t="s">
        <v>245</v>
      </c>
      <c r="AT329" s="160" t="s">
        <v>160</v>
      </c>
      <c r="AU329" s="160" t="s">
        <v>86</v>
      </c>
      <c r="AY329" s="717" t="s">
        <v>158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717" t="s">
        <v>84</v>
      </c>
      <c r="BK329" s="161">
        <f>ROUND(I329*H329,2)</f>
        <v>0</v>
      </c>
      <c r="BL329" s="717" t="s">
        <v>245</v>
      </c>
      <c r="BM329" s="160" t="s">
        <v>578</v>
      </c>
    </row>
    <row r="330" spans="1:65" s="719" customFormat="1" ht="24" customHeight="1">
      <c r="A330" s="712"/>
      <c r="B330" s="148"/>
      <c r="C330" s="834" t="s">
        <v>579</v>
      </c>
      <c r="D330" s="834" t="s">
        <v>420</v>
      </c>
      <c r="E330" s="835" t="s">
        <v>580</v>
      </c>
      <c r="F330" s="822" t="s">
        <v>581</v>
      </c>
      <c r="G330" s="836" t="s">
        <v>222</v>
      </c>
      <c r="H330" s="815">
        <v>712.827</v>
      </c>
      <c r="I330" s="174"/>
      <c r="J330" s="821">
        <f>ROUND(I330*H330,2)</f>
        <v>0</v>
      </c>
      <c r="K330" s="822" t="s">
        <v>164</v>
      </c>
      <c r="L330" s="175"/>
      <c r="M330" s="176" t="s">
        <v>1</v>
      </c>
      <c r="N330" s="177" t="s">
        <v>41</v>
      </c>
      <c r="O330" s="53"/>
      <c r="P330" s="158">
        <f>O330*H330</f>
        <v>0</v>
      </c>
      <c r="Q330" s="158">
        <v>0.0035</v>
      </c>
      <c r="R330" s="158">
        <f>Q330*H330</f>
        <v>2.4948945</v>
      </c>
      <c r="S330" s="158">
        <v>0</v>
      </c>
      <c r="T330" s="159">
        <f>S330*H330</f>
        <v>0</v>
      </c>
      <c r="U330" s="712"/>
      <c r="V330" s="712"/>
      <c r="W330" s="712"/>
      <c r="X330" s="712"/>
      <c r="Y330" s="712"/>
      <c r="Z330" s="712"/>
      <c r="AA330" s="712"/>
      <c r="AB330" s="712"/>
      <c r="AC330" s="712"/>
      <c r="AD330" s="712"/>
      <c r="AE330" s="712"/>
      <c r="AR330" s="160" t="s">
        <v>326</v>
      </c>
      <c r="AT330" s="160" t="s">
        <v>420</v>
      </c>
      <c r="AU330" s="160" t="s">
        <v>86</v>
      </c>
      <c r="AY330" s="717" t="s">
        <v>158</v>
      </c>
      <c r="BE330" s="161">
        <f>IF(N330="základní",J330,0)</f>
        <v>0</v>
      </c>
      <c r="BF330" s="161">
        <f>IF(N330="snížená",J330,0)</f>
        <v>0</v>
      </c>
      <c r="BG330" s="161">
        <f>IF(N330="zákl. přenesená",J330,0)</f>
        <v>0</v>
      </c>
      <c r="BH330" s="161">
        <f>IF(N330="sníž. přenesená",J330,0)</f>
        <v>0</v>
      </c>
      <c r="BI330" s="161">
        <f>IF(N330="nulová",J330,0)</f>
        <v>0</v>
      </c>
      <c r="BJ330" s="717" t="s">
        <v>84</v>
      </c>
      <c r="BK330" s="161">
        <f>ROUND(I330*H330,2)</f>
        <v>0</v>
      </c>
      <c r="BL330" s="717" t="s">
        <v>245</v>
      </c>
      <c r="BM330" s="160" t="s">
        <v>582</v>
      </c>
    </row>
    <row r="331" spans="2:51" s="12" customFormat="1" ht="12">
      <c r="B331" s="162"/>
      <c r="C331" s="818"/>
      <c r="D331" s="827" t="s">
        <v>167</v>
      </c>
      <c r="E331" s="818"/>
      <c r="F331" s="829" t="s">
        <v>583</v>
      </c>
      <c r="G331" s="818"/>
      <c r="H331" s="812">
        <v>712.827</v>
      </c>
      <c r="I331" s="164"/>
      <c r="J331" s="818"/>
      <c r="K331" s="818"/>
      <c r="L331" s="162"/>
      <c r="M331" s="165"/>
      <c r="N331" s="166"/>
      <c r="O331" s="166"/>
      <c r="P331" s="166"/>
      <c r="Q331" s="166"/>
      <c r="R331" s="166"/>
      <c r="S331" s="166"/>
      <c r="T331" s="167"/>
      <c r="AT331" s="163" t="s">
        <v>167</v>
      </c>
      <c r="AU331" s="163" t="s">
        <v>86</v>
      </c>
      <c r="AV331" s="12" t="s">
        <v>86</v>
      </c>
      <c r="AW331" s="12" t="s">
        <v>3</v>
      </c>
      <c r="AX331" s="12" t="s">
        <v>84</v>
      </c>
      <c r="AY331" s="163" t="s">
        <v>158</v>
      </c>
    </row>
    <row r="332" spans="1:65" s="719" customFormat="1" ht="24" customHeight="1">
      <c r="A332" s="712"/>
      <c r="B332" s="148"/>
      <c r="C332" s="824" t="s">
        <v>584</v>
      </c>
      <c r="D332" s="824" t="s">
        <v>160</v>
      </c>
      <c r="E332" s="825" t="s">
        <v>585</v>
      </c>
      <c r="F332" s="817" t="s">
        <v>586</v>
      </c>
      <c r="G332" s="826" t="s">
        <v>222</v>
      </c>
      <c r="H332" s="811">
        <v>483.09</v>
      </c>
      <c r="I332" s="154"/>
      <c r="J332" s="816">
        <f>ROUND(I332*H332,2)</f>
        <v>0</v>
      </c>
      <c r="K332" s="817" t="s">
        <v>164</v>
      </c>
      <c r="L332" s="30"/>
      <c r="M332" s="156" t="s">
        <v>1</v>
      </c>
      <c r="N332" s="157" t="s">
        <v>41</v>
      </c>
      <c r="O332" s="53"/>
      <c r="P332" s="158">
        <f>O332*H332</f>
        <v>0</v>
      </c>
      <c r="Q332" s="158">
        <v>0.0003</v>
      </c>
      <c r="R332" s="158">
        <f>Q332*H332</f>
        <v>0.14492699999999997</v>
      </c>
      <c r="S332" s="158">
        <v>0</v>
      </c>
      <c r="T332" s="159">
        <f>S332*H332</f>
        <v>0</v>
      </c>
      <c r="U332" s="712"/>
      <c r="V332" s="712"/>
      <c r="W332" s="712"/>
      <c r="X332" s="712"/>
      <c r="Y332" s="712"/>
      <c r="Z332" s="712"/>
      <c r="AA332" s="712"/>
      <c r="AB332" s="712"/>
      <c r="AC332" s="712"/>
      <c r="AD332" s="712"/>
      <c r="AE332" s="712"/>
      <c r="AR332" s="160" t="s">
        <v>245</v>
      </c>
      <c r="AT332" s="160" t="s">
        <v>160</v>
      </c>
      <c r="AU332" s="160" t="s">
        <v>86</v>
      </c>
      <c r="AY332" s="717" t="s">
        <v>158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717" t="s">
        <v>84</v>
      </c>
      <c r="BK332" s="161">
        <f>ROUND(I332*H332,2)</f>
        <v>0</v>
      </c>
      <c r="BL332" s="717" t="s">
        <v>245</v>
      </c>
      <c r="BM332" s="160" t="s">
        <v>587</v>
      </c>
    </row>
    <row r="333" spans="2:51" s="12" customFormat="1" ht="12">
      <c r="B333" s="162"/>
      <c r="C333" s="818"/>
      <c r="D333" s="827" t="s">
        <v>167</v>
      </c>
      <c r="E333" s="828" t="s">
        <v>1</v>
      </c>
      <c r="F333" s="829" t="s">
        <v>588</v>
      </c>
      <c r="G333" s="818"/>
      <c r="H333" s="812">
        <v>228.848</v>
      </c>
      <c r="I333" s="164"/>
      <c r="J333" s="818"/>
      <c r="K333" s="818"/>
      <c r="L333" s="162"/>
      <c r="M333" s="165"/>
      <c r="N333" s="166"/>
      <c r="O333" s="166"/>
      <c r="P333" s="166"/>
      <c r="Q333" s="166"/>
      <c r="R333" s="166"/>
      <c r="S333" s="166"/>
      <c r="T333" s="167"/>
      <c r="AT333" s="163" t="s">
        <v>167</v>
      </c>
      <c r="AU333" s="163" t="s">
        <v>86</v>
      </c>
      <c r="AV333" s="12" t="s">
        <v>86</v>
      </c>
      <c r="AW333" s="12" t="s">
        <v>32</v>
      </c>
      <c r="AX333" s="12" t="s">
        <v>76</v>
      </c>
      <c r="AY333" s="163" t="s">
        <v>158</v>
      </c>
    </row>
    <row r="334" spans="2:51" s="12" customFormat="1" ht="12">
      <c r="B334" s="162"/>
      <c r="C334" s="818"/>
      <c r="D334" s="827" t="s">
        <v>167</v>
      </c>
      <c r="E334" s="828" t="s">
        <v>1</v>
      </c>
      <c r="F334" s="829" t="s">
        <v>589</v>
      </c>
      <c r="G334" s="818"/>
      <c r="H334" s="812">
        <v>52.688</v>
      </c>
      <c r="I334" s="164"/>
      <c r="J334" s="818"/>
      <c r="K334" s="818"/>
      <c r="L334" s="162"/>
      <c r="M334" s="165"/>
      <c r="N334" s="166"/>
      <c r="O334" s="166"/>
      <c r="P334" s="166"/>
      <c r="Q334" s="166"/>
      <c r="R334" s="166"/>
      <c r="S334" s="166"/>
      <c r="T334" s="167"/>
      <c r="AT334" s="163" t="s">
        <v>167</v>
      </c>
      <c r="AU334" s="163" t="s">
        <v>86</v>
      </c>
      <c r="AV334" s="12" t="s">
        <v>86</v>
      </c>
      <c r="AW334" s="12" t="s">
        <v>32</v>
      </c>
      <c r="AX334" s="12" t="s">
        <v>76</v>
      </c>
      <c r="AY334" s="163" t="s">
        <v>158</v>
      </c>
    </row>
    <row r="335" spans="2:51" s="12" customFormat="1" ht="12">
      <c r="B335" s="162"/>
      <c r="C335" s="818"/>
      <c r="D335" s="827" t="s">
        <v>167</v>
      </c>
      <c r="E335" s="828" t="s">
        <v>1</v>
      </c>
      <c r="F335" s="829" t="s">
        <v>590</v>
      </c>
      <c r="G335" s="818"/>
      <c r="H335" s="812">
        <v>26.707</v>
      </c>
      <c r="I335" s="164"/>
      <c r="J335" s="818"/>
      <c r="K335" s="818"/>
      <c r="L335" s="162"/>
      <c r="M335" s="165"/>
      <c r="N335" s="166"/>
      <c r="O335" s="166"/>
      <c r="P335" s="166"/>
      <c r="Q335" s="166"/>
      <c r="R335" s="166"/>
      <c r="S335" s="166"/>
      <c r="T335" s="167"/>
      <c r="AT335" s="163" t="s">
        <v>167</v>
      </c>
      <c r="AU335" s="163" t="s">
        <v>86</v>
      </c>
      <c r="AV335" s="12" t="s">
        <v>86</v>
      </c>
      <c r="AW335" s="12" t="s">
        <v>32</v>
      </c>
      <c r="AX335" s="12" t="s">
        <v>76</v>
      </c>
      <c r="AY335" s="163" t="s">
        <v>158</v>
      </c>
    </row>
    <row r="336" spans="2:51" s="12" customFormat="1" ht="12">
      <c r="B336" s="162"/>
      <c r="C336" s="818"/>
      <c r="D336" s="827" t="s">
        <v>167</v>
      </c>
      <c r="E336" s="828" t="s">
        <v>1</v>
      </c>
      <c r="F336" s="829" t="s">
        <v>591</v>
      </c>
      <c r="G336" s="818"/>
      <c r="H336" s="812">
        <v>174.847</v>
      </c>
      <c r="I336" s="164"/>
      <c r="J336" s="818"/>
      <c r="K336" s="818"/>
      <c r="L336" s="162"/>
      <c r="M336" s="165"/>
      <c r="N336" s="166"/>
      <c r="O336" s="166"/>
      <c r="P336" s="166"/>
      <c r="Q336" s="166"/>
      <c r="R336" s="166"/>
      <c r="S336" s="166"/>
      <c r="T336" s="167"/>
      <c r="AT336" s="163" t="s">
        <v>167</v>
      </c>
      <c r="AU336" s="163" t="s">
        <v>86</v>
      </c>
      <c r="AV336" s="12" t="s">
        <v>86</v>
      </c>
      <c r="AW336" s="12" t="s">
        <v>32</v>
      </c>
      <c r="AX336" s="12" t="s">
        <v>76</v>
      </c>
      <c r="AY336" s="163" t="s">
        <v>158</v>
      </c>
    </row>
    <row r="337" spans="2:51" s="13" customFormat="1" ht="12">
      <c r="B337" s="168"/>
      <c r="C337" s="819"/>
      <c r="D337" s="827" t="s">
        <v>167</v>
      </c>
      <c r="E337" s="830" t="s">
        <v>1</v>
      </c>
      <c r="F337" s="831" t="s">
        <v>171</v>
      </c>
      <c r="G337" s="819"/>
      <c r="H337" s="813">
        <v>483.09000000000003</v>
      </c>
      <c r="I337" s="170"/>
      <c r="J337" s="819"/>
      <c r="K337" s="819"/>
      <c r="L337" s="168"/>
      <c r="M337" s="171"/>
      <c r="N337" s="172"/>
      <c r="O337" s="172"/>
      <c r="P337" s="172"/>
      <c r="Q337" s="172"/>
      <c r="R337" s="172"/>
      <c r="S337" s="172"/>
      <c r="T337" s="173"/>
      <c r="AT337" s="169" t="s">
        <v>167</v>
      </c>
      <c r="AU337" s="169" t="s">
        <v>86</v>
      </c>
      <c r="AV337" s="13" t="s">
        <v>165</v>
      </c>
      <c r="AW337" s="13" t="s">
        <v>32</v>
      </c>
      <c r="AX337" s="13" t="s">
        <v>84</v>
      </c>
      <c r="AY337" s="169" t="s">
        <v>158</v>
      </c>
    </row>
    <row r="338" spans="1:65" s="719" customFormat="1" ht="36" customHeight="1">
      <c r="A338" s="712"/>
      <c r="B338" s="148"/>
      <c r="C338" s="834" t="s">
        <v>592</v>
      </c>
      <c r="D338" s="834" t="s">
        <v>420</v>
      </c>
      <c r="E338" s="835" t="s">
        <v>593</v>
      </c>
      <c r="F338" s="822" t="s">
        <v>594</v>
      </c>
      <c r="G338" s="836" t="s">
        <v>222</v>
      </c>
      <c r="H338" s="815">
        <v>507.245</v>
      </c>
      <c r="I338" s="174"/>
      <c r="J338" s="821">
        <f>ROUND(I338*H338,2)</f>
        <v>0</v>
      </c>
      <c r="K338" s="822" t="s">
        <v>164</v>
      </c>
      <c r="L338" s="175"/>
      <c r="M338" s="176" t="s">
        <v>1</v>
      </c>
      <c r="N338" s="177" t="s">
        <v>41</v>
      </c>
      <c r="O338" s="53"/>
      <c r="P338" s="158">
        <f>O338*H338</f>
        <v>0</v>
      </c>
      <c r="Q338" s="158">
        <v>0.01</v>
      </c>
      <c r="R338" s="158">
        <f>Q338*H338</f>
        <v>5.07245</v>
      </c>
      <c r="S338" s="158">
        <v>0</v>
      </c>
      <c r="T338" s="159">
        <f>S338*H338</f>
        <v>0</v>
      </c>
      <c r="U338" s="712"/>
      <c r="V338" s="712"/>
      <c r="W338" s="712"/>
      <c r="X338" s="712"/>
      <c r="Y338" s="712"/>
      <c r="Z338" s="712"/>
      <c r="AA338" s="712"/>
      <c r="AB338" s="712"/>
      <c r="AC338" s="712"/>
      <c r="AD338" s="712"/>
      <c r="AE338" s="712"/>
      <c r="AR338" s="160" t="s">
        <v>326</v>
      </c>
      <c r="AT338" s="160" t="s">
        <v>420</v>
      </c>
      <c r="AU338" s="160" t="s">
        <v>86</v>
      </c>
      <c r="AY338" s="717" t="s">
        <v>158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717" t="s">
        <v>84</v>
      </c>
      <c r="BK338" s="161">
        <f>ROUND(I338*H338,2)</f>
        <v>0</v>
      </c>
      <c r="BL338" s="717" t="s">
        <v>245</v>
      </c>
      <c r="BM338" s="160" t="s">
        <v>595</v>
      </c>
    </row>
    <row r="339" spans="2:51" s="12" customFormat="1" ht="12">
      <c r="B339" s="162"/>
      <c r="C339" s="818"/>
      <c r="D339" s="827" t="s">
        <v>167</v>
      </c>
      <c r="E339" s="818"/>
      <c r="F339" s="829" t="s">
        <v>596</v>
      </c>
      <c r="G339" s="818"/>
      <c r="H339" s="812">
        <v>507.245</v>
      </c>
      <c r="I339" s="164"/>
      <c r="J339" s="818"/>
      <c r="K339" s="818"/>
      <c r="L339" s="162"/>
      <c r="M339" s="165"/>
      <c r="N339" s="166"/>
      <c r="O339" s="166"/>
      <c r="P339" s="166"/>
      <c r="Q339" s="166"/>
      <c r="R339" s="166"/>
      <c r="S339" s="166"/>
      <c r="T339" s="167"/>
      <c r="AT339" s="163" t="s">
        <v>167</v>
      </c>
      <c r="AU339" s="163" t="s">
        <v>86</v>
      </c>
      <c r="AV339" s="12" t="s">
        <v>86</v>
      </c>
      <c r="AW339" s="12" t="s">
        <v>3</v>
      </c>
      <c r="AX339" s="12" t="s">
        <v>84</v>
      </c>
      <c r="AY339" s="163" t="s">
        <v>158</v>
      </c>
    </row>
    <row r="340" spans="1:65" s="719" customFormat="1" ht="24" customHeight="1">
      <c r="A340" s="712"/>
      <c r="B340" s="148"/>
      <c r="C340" s="824" t="s">
        <v>597</v>
      </c>
      <c r="D340" s="824" t="s">
        <v>160</v>
      </c>
      <c r="E340" s="825" t="s">
        <v>598</v>
      </c>
      <c r="F340" s="817" t="s">
        <v>599</v>
      </c>
      <c r="G340" s="826" t="s">
        <v>222</v>
      </c>
      <c r="H340" s="811">
        <v>869.035</v>
      </c>
      <c r="I340" s="154"/>
      <c r="J340" s="816">
        <f>ROUND(I340*H340,2)</f>
        <v>0</v>
      </c>
      <c r="K340" s="817" t="s">
        <v>164</v>
      </c>
      <c r="L340" s="30"/>
      <c r="M340" s="156" t="s">
        <v>1</v>
      </c>
      <c r="N340" s="157" t="s">
        <v>41</v>
      </c>
      <c r="O340" s="53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712"/>
      <c r="V340" s="712"/>
      <c r="W340" s="712"/>
      <c r="X340" s="712"/>
      <c r="Y340" s="712"/>
      <c r="Z340" s="712"/>
      <c r="AA340" s="712"/>
      <c r="AB340" s="712"/>
      <c r="AC340" s="712"/>
      <c r="AD340" s="712"/>
      <c r="AE340" s="712"/>
      <c r="AR340" s="160" t="s">
        <v>245</v>
      </c>
      <c r="AT340" s="160" t="s">
        <v>160</v>
      </c>
      <c r="AU340" s="160" t="s">
        <v>86</v>
      </c>
      <c r="AY340" s="717" t="s">
        <v>158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717" t="s">
        <v>84</v>
      </c>
      <c r="BK340" s="161">
        <f>ROUND(I340*H340,2)</f>
        <v>0</v>
      </c>
      <c r="BL340" s="717" t="s">
        <v>245</v>
      </c>
      <c r="BM340" s="160" t="s">
        <v>600</v>
      </c>
    </row>
    <row r="341" spans="1:65" s="719" customFormat="1" ht="24" customHeight="1">
      <c r="A341" s="712"/>
      <c r="B341" s="148"/>
      <c r="C341" s="834" t="s">
        <v>601</v>
      </c>
      <c r="D341" s="834" t="s">
        <v>420</v>
      </c>
      <c r="E341" s="835" t="s">
        <v>602</v>
      </c>
      <c r="F341" s="822" t="s">
        <v>603</v>
      </c>
      <c r="G341" s="836" t="s">
        <v>222</v>
      </c>
      <c r="H341" s="815">
        <v>886.416</v>
      </c>
      <c r="I341" s="174"/>
      <c r="J341" s="821">
        <f>ROUND(I341*H341,2)</f>
        <v>0</v>
      </c>
      <c r="K341" s="822" t="s">
        <v>164</v>
      </c>
      <c r="L341" s="175"/>
      <c r="M341" s="176" t="s">
        <v>1</v>
      </c>
      <c r="N341" s="177" t="s">
        <v>41</v>
      </c>
      <c r="O341" s="53"/>
      <c r="P341" s="158">
        <f>O341*H341</f>
        <v>0</v>
      </c>
      <c r="Q341" s="158">
        <v>0.006</v>
      </c>
      <c r="R341" s="158">
        <f>Q341*H341</f>
        <v>5.318496000000001</v>
      </c>
      <c r="S341" s="158">
        <v>0</v>
      </c>
      <c r="T341" s="159">
        <f>S341*H341</f>
        <v>0</v>
      </c>
      <c r="U341" s="712"/>
      <c r="V341" s="712"/>
      <c r="W341" s="712"/>
      <c r="X341" s="712"/>
      <c r="Y341" s="712"/>
      <c r="Z341" s="712"/>
      <c r="AA341" s="712"/>
      <c r="AB341" s="712"/>
      <c r="AC341" s="712"/>
      <c r="AD341" s="712"/>
      <c r="AE341" s="712"/>
      <c r="AR341" s="160" t="s">
        <v>326</v>
      </c>
      <c r="AT341" s="160" t="s">
        <v>420</v>
      </c>
      <c r="AU341" s="160" t="s">
        <v>86</v>
      </c>
      <c r="AY341" s="717" t="s">
        <v>158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717" t="s">
        <v>84</v>
      </c>
      <c r="BK341" s="161">
        <f>ROUND(I341*H341,2)</f>
        <v>0</v>
      </c>
      <c r="BL341" s="717" t="s">
        <v>245</v>
      </c>
      <c r="BM341" s="160" t="s">
        <v>604</v>
      </c>
    </row>
    <row r="342" spans="2:51" s="12" customFormat="1" ht="12">
      <c r="B342" s="162"/>
      <c r="C342" s="818"/>
      <c r="D342" s="827" t="s">
        <v>167</v>
      </c>
      <c r="E342" s="818"/>
      <c r="F342" s="829" t="s">
        <v>574</v>
      </c>
      <c r="G342" s="818"/>
      <c r="H342" s="812">
        <v>886.416</v>
      </c>
      <c r="I342" s="164"/>
      <c r="J342" s="818"/>
      <c r="K342" s="818"/>
      <c r="L342" s="162"/>
      <c r="M342" s="165"/>
      <c r="N342" s="166"/>
      <c r="O342" s="166"/>
      <c r="P342" s="166"/>
      <c r="Q342" s="166"/>
      <c r="R342" s="166"/>
      <c r="S342" s="166"/>
      <c r="T342" s="167"/>
      <c r="AT342" s="163" t="s">
        <v>167</v>
      </c>
      <c r="AU342" s="163" t="s">
        <v>86</v>
      </c>
      <c r="AV342" s="12" t="s">
        <v>86</v>
      </c>
      <c r="AW342" s="12" t="s">
        <v>3</v>
      </c>
      <c r="AX342" s="12" t="s">
        <v>84</v>
      </c>
      <c r="AY342" s="163" t="s">
        <v>158</v>
      </c>
    </row>
    <row r="343" spans="1:65" s="719" customFormat="1" ht="24" customHeight="1">
      <c r="A343" s="712"/>
      <c r="B343" s="148"/>
      <c r="C343" s="824" t="s">
        <v>3130</v>
      </c>
      <c r="D343" s="824" t="s">
        <v>160</v>
      </c>
      <c r="E343" s="825" t="s">
        <v>3131</v>
      </c>
      <c r="F343" s="817" t="s">
        <v>3132</v>
      </c>
      <c r="G343" s="826" t="s">
        <v>1480</v>
      </c>
      <c r="H343" s="872"/>
      <c r="I343" s="154"/>
      <c r="J343" s="816">
        <f>ROUND(I343*H343,2)</f>
        <v>0</v>
      </c>
      <c r="K343" s="817" t="s">
        <v>3113</v>
      </c>
      <c r="L343" s="30"/>
      <c r="M343" s="156" t="s">
        <v>1</v>
      </c>
      <c r="N343" s="157" t="s">
        <v>41</v>
      </c>
      <c r="O343" s="53"/>
      <c r="P343" s="158">
        <f>O343*H343</f>
        <v>0</v>
      </c>
      <c r="Q343" s="158">
        <v>0</v>
      </c>
      <c r="R343" s="158">
        <f>Q343*H343</f>
        <v>0</v>
      </c>
      <c r="S343" s="158">
        <v>0</v>
      </c>
      <c r="T343" s="159">
        <f>S343*H343</f>
        <v>0</v>
      </c>
      <c r="U343" s="712"/>
      <c r="V343" s="712"/>
      <c r="W343" s="712"/>
      <c r="X343" s="712"/>
      <c r="Y343" s="712"/>
      <c r="Z343" s="712"/>
      <c r="AA343" s="712"/>
      <c r="AB343" s="712"/>
      <c r="AC343" s="712"/>
      <c r="AD343" s="712"/>
      <c r="AE343" s="712"/>
      <c r="AR343" s="160" t="s">
        <v>245</v>
      </c>
      <c r="AT343" s="160" t="s">
        <v>160</v>
      </c>
      <c r="AU343" s="160" t="s">
        <v>86</v>
      </c>
      <c r="AY343" s="717" t="s">
        <v>158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717" t="s">
        <v>84</v>
      </c>
      <c r="BK343" s="161">
        <f>ROUND(I343*H343,2)</f>
        <v>0</v>
      </c>
      <c r="BL343" s="717" t="s">
        <v>245</v>
      </c>
      <c r="BM343" s="160" t="s">
        <v>3133</v>
      </c>
    </row>
    <row r="344" spans="2:63" s="11" customFormat="1" ht="22.9" customHeight="1">
      <c r="B344" s="135"/>
      <c r="C344" s="814"/>
      <c r="D344" s="832" t="s">
        <v>75</v>
      </c>
      <c r="E344" s="833" t="s">
        <v>605</v>
      </c>
      <c r="F344" s="833" t="s">
        <v>606</v>
      </c>
      <c r="G344" s="814"/>
      <c r="H344" s="814"/>
      <c r="I344" s="138"/>
      <c r="J344" s="820">
        <f>BK344</f>
        <v>0</v>
      </c>
      <c r="K344" s="814"/>
      <c r="L344" s="135"/>
      <c r="M344" s="140"/>
      <c r="N344" s="141"/>
      <c r="O344" s="141"/>
      <c r="P344" s="142">
        <f>SUM(P345:P346)</f>
        <v>0</v>
      </c>
      <c r="Q344" s="141"/>
      <c r="R344" s="142">
        <f>SUM(R345:R346)</f>
        <v>0</v>
      </c>
      <c r="S344" s="141"/>
      <c r="T344" s="143">
        <f>SUM(T345:T346)</f>
        <v>0</v>
      </c>
      <c r="AR344" s="136" t="s">
        <v>86</v>
      </c>
      <c r="AT344" s="144" t="s">
        <v>75</v>
      </c>
      <c r="AU344" s="144" t="s">
        <v>84</v>
      </c>
      <c r="AY344" s="136" t="s">
        <v>158</v>
      </c>
      <c r="BK344" s="145">
        <f>SUM(BK345:BK346)</f>
        <v>0</v>
      </c>
    </row>
    <row r="345" spans="1:65" s="719" customFormat="1" ht="24" customHeight="1">
      <c r="A345" s="712"/>
      <c r="B345" s="148"/>
      <c r="C345" s="824" t="s">
        <v>607</v>
      </c>
      <c r="D345" s="824" t="s">
        <v>160</v>
      </c>
      <c r="E345" s="825" t="s">
        <v>608</v>
      </c>
      <c r="F345" s="817" t="s">
        <v>609</v>
      </c>
      <c r="G345" s="826" t="s">
        <v>610</v>
      </c>
      <c r="H345" s="811">
        <v>1</v>
      </c>
      <c r="I345" s="154">
        <f>'ZTI-Krycí list'!F29</f>
        <v>0</v>
      </c>
      <c r="J345" s="816">
        <f>ROUND(I345*H345,2)</f>
        <v>0</v>
      </c>
      <c r="K345" s="817" t="s">
        <v>1</v>
      </c>
      <c r="L345" s="30"/>
      <c r="M345" s="156" t="s">
        <v>1</v>
      </c>
      <c r="N345" s="157" t="s">
        <v>41</v>
      </c>
      <c r="O345" s="53"/>
      <c r="P345" s="158">
        <f>O345*H345</f>
        <v>0</v>
      </c>
      <c r="Q345" s="158">
        <v>0</v>
      </c>
      <c r="R345" s="158">
        <f>Q345*H345</f>
        <v>0</v>
      </c>
      <c r="S345" s="158">
        <v>0</v>
      </c>
      <c r="T345" s="159">
        <f>S345*H345</f>
        <v>0</v>
      </c>
      <c r="U345" s="712"/>
      <c r="V345" s="712"/>
      <c r="W345" s="712"/>
      <c r="X345" s="712"/>
      <c r="Y345" s="712"/>
      <c r="Z345" s="712"/>
      <c r="AA345" s="712"/>
      <c r="AB345" s="712"/>
      <c r="AC345" s="712"/>
      <c r="AD345" s="712"/>
      <c r="AE345" s="712"/>
      <c r="AR345" s="160" t="s">
        <v>245</v>
      </c>
      <c r="AT345" s="160" t="s">
        <v>160</v>
      </c>
      <c r="AU345" s="160" t="s">
        <v>86</v>
      </c>
      <c r="AY345" s="717" t="s">
        <v>158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717" t="s">
        <v>84</v>
      </c>
      <c r="BK345" s="161">
        <f>ROUND(I345*H345,2)</f>
        <v>0</v>
      </c>
      <c r="BL345" s="717" t="s">
        <v>245</v>
      </c>
      <c r="BM345" s="160" t="s">
        <v>611</v>
      </c>
    </row>
    <row r="346" spans="1:65" s="719" customFormat="1" ht="16.5" customHeight="1">
      <c r="A346" s="712"/>
      <c r="B346" s="148"/>
      <c r="C346" s="824" t="s">
        <v>612</v>
      </c>
      <c r="D346" s="824" t="s">
        <v>160</v>
      </c>
      <c r="E346" s="825" t="s">
        <v>613</v>
      </c>
      <c r="F346" s="817" t="s">
        <v>614</v>
      </c>
      <c r="G346" s="826" t="s">
        <v>610</v>
      </c>
      <c r="H346" s="811">
        <v>1</v>
      </c>
      <c r="I346" s="154">
        <f>'PLYN-Krycí list'!F29</f>
        <v>0</v>
      </c>
      <c r="J346" s="816">
        <f>ROUND(I346*H346,2)</f>
        <v>0</v>
      </c>
      <c r="K346" s="817" t="s">
        <v>1</v>
      </c>
      <c r="L346" s="30"/>
      <c r="M346" s="156" t="s">
        <v>1</v>
      </c>
      <c r="N346" s="157" t="s">
        <v>41</v>
      </c>
      <c r="O346" s="53"/>
      <c r="P346" s="158">
        <f>O346*H346</f>
        <v>0</v>
      </c>
      <c r="Q346" s="158">
        <v>0</v>
      </c>
      <c r="R346" s="158">
        <f>Q346*H346</f>
        <v>0</v>
      </c>
      <c r="S346" s="158">
        <v>0</v>
      </c>
      <c r="T346" s="159">
        <f>S346*H346</f>
        <v>0</v>
      </c>
      <c r="U346" s="712"/>
      <c r="V346" s="712"/>
      <c r="W346" s="712"/>
      <c r="X346" s="712"/>
      <c r="Y346" s="712"/>
      <c r="Z346" s="712"/>
      <c r="AA346" s="712"/>
      <c r="AB346" s="712"/>
      <c r="AC346" s="712"/>
      <c r="AD346" s="712"/>
      <c r="AE346" s="712"/>
      <c r="AR346" s="160" t="s">
        <v>245</v>
      </c>
      <c r="AT346" s="160" t="s">
        <v>160</v>
      </c>
      <c r="AU346" s="160" t="s">
        <v>86</v>
      </c>
      <c r="AY346" s="717" t="s">
        <v>158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717" t="s">
        <v>84</v>
      </c>
      <c r="BK346" s="161">
        <f>ROUND(I346*H346,2)</f>
        <v>0</v>
      </c>
      <c r="BL346" s="717" t="s">
        <v>245</v>
      </c>
      <c r="BM346" s="160" t="s">
        <v>615</v>
      </c>
    </row>
    <row r="347" spans="2:63" s="11" customFormat="1" ht="22.9" customHeight="1">
      <c r="B347" s="135"/>
      <c r="C347" s="814"/>
      <c r="D347" s="832" t="s">
        <v>75</v>
      </c>
      <c r="E347" s="833" t="s">
        <v>616</v>
      </c>
      <c r="F347" s="833" t="s">
        <v>617</v>
      </c>
      <c r="G347" s="814"/>
      <c r="H347" s="814"/>
      <c r="I347" s="138"/>
      <c r="J347" s="820">
        <f>BK347</f>
        <v>0</v>
      </c>
      <c r="K347" s="814"/>
      <c r="L347" s="135"/>
      <c r="M347" s="140"/>
      <c r="N347" s="141"/>
      <c r="O347" s="141"/>
      <c r="P347" s="142">
        <f>P348</f>
        <v>0</v>
      </c>
      <c r="Q347" s="141"/>
      <c r="R347" s="142">
        <f>R348</f>
        <v>0</v>
      </c>
      <c r="S347" s="141"/>
      <c r="T347" s="143">
        <f>T348</f>
        <v>0</v>
      </c>
      <c r="AR347" s="136" t="s">
        <v>86</v>
      </c>
      <c r="AT347" s="144" t="s">
        <v>75</v>
      </c>
      <c r="AU347" s="144" t="s">
        <v>84</v>
      </c>
      <c r="AY347" s="136" t="s">
        <v>158</v>
      </c>
      <c r="BK347" s="145">
        <f>BK348</f>
        <v>0</v>
      </c>
    </row>
    <row r="348" spans="1:65" s="719" customFormat="1" ht="16.5" customHeight="1">
      <c r="A348" s="712"/>
      <c r="B348" s="148"/>
      <c r="C348" s="824" t="s">
        <v>618</v>
      </c>
      <c r="D348" s="824" t="s">
        <v>160</v>
      </c>
      <c r="E348" s="825" t="s">
        <v>619</v>
      </c>
      <c r="F348" s="817" t="s">
        <v>620</v>
      </c>
      <c r="G348" s="826" t="s">
        <v>610</v>
      </c>
      <c r="H348" s="811">
        <v>1</v>
      </c>
      <c r="I348" s="154">
        <f>'UT-Krycí list'!F29</f>
        <v>0</v>
      </c>
      <c r="J348" s="816">
        <f>ROUND(I348*H348,2)</f>
        <v>0</v>
      </c>
      <c r="K348" s="817" t="s">
        <v>1</v>
      </c>
      <c r="L348" s="30"/>
      <c r="M348" s="156" t="s">
        <v>1</v>
      </c>
      <c r="N348" s="157" t="s">
        <v>41</v>
      </c>
      <c r="O348" s="53"/>
      <c r="P348" s="158">
        <f>O348*H348</f>
        <v>0</v>
      </c>
      <c r="Q348" s="158">
        <v>0</v>
      </c>
      <c r="R348" s="158">
        <f>Q348*H348</f>
        <v>0</v>
      </c>
      <c r="S348" s="158">
        <v>0</v>
      </c>
      <c r="T348" s="159">
        <f>S348*H348</f>
        <v>0</v>
      </c>
      <c r="U348" s="712"/>
      <c r="V348" s="712"/>
      <c r="W348" s="712"/>
      <c r="X348" s="712"/>
      <c r="Y348" s="712"/>
      <c r="Z348" s="712"/>
      <c r="AA348" s="712"/>
      <c r="AB348" s="712"/>
      <c r="AC348" s="712"/>
      <c r="AD348" s="712"/>
      <c r="AE348" s="712"/>
      <c r="AR348" s="160" t="s">
        <v>245</v>
      </c>
      <c r="AT348" s="160" t="s">
        <v>160</v>
      </c>
      <c r="AU348" s="160" t="s">
        <v>86</v>
      </c>
      <c r="AY348" s="717" t="s">
        <v>158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717" t="s">
        <v>84</v>
      </c>
      <c r="BK348" s="161">
        <f>ROUND(I348*H348,2)</f>
        <v>0</v>
      </c>
      <c r="BL348" s="717" t="s">
        <v>245</v>
      </c>
      <c r="BM348" s="160" t="s">
        <v>621</v>
      </c>
    </row>
    <row r="349" spans="2:63" s="11" customFormat="1" ht="22.9" customHeight="1">
      <c r="B349" s="135"/>
      <c r="C349" s="814"/>
      <c r="D349" s="832" t="s">
        <v>75</v>
      </c>
      <c r="E349" s="833" t="s">
        <v>622</v>
      </c>
      <c r="F349" s="833" t="s">
        <v>623</v>
      </c>
      <c r="G349" s="814"/>
      <c r="H349" s="814"/>
      <c r="I349" s="138"/>
      <c r="J349" s="820">
        <f>BK349</f>
        <v>0</v>
      </c>
      <c r="K349" s="814"/>
      <c r="L349" s="135"/>
      <c r="M349" s="140"/>
      <c r="N349" s="141"/>
      <c r="O349" s="141"/>
      <c r="P349" s="142">
        <f>P350</f>
        <v>0</v>
      </c>
      <c r="Q349" s="141"/>
      <c r="R349" s="142">
        <f>R350</f>
        <v>0</v>
      </c>
      <c r="S349" s="141"/>
      <c r="T349" s="143">
        <f>T350</f>
        <v>0</v>
      </c>
      <c r="AR349" s="136" t="s">
        <v>86</v>
      </c>
      <c r="AT349" s="144" t="s">
        <v>75</v>
      </c>
      <c r="AU349" s="144" t="s">
        <v>84</v>
      </c>
      <c r="AY349" s="136" t="s">
        <v>158</v>
      </c>
      <c r="BK349" s="145">
        <f>BK350</f>
        <v>0</v>
      </c>
    </row>
    <row r="350" spans="1:65" s="719" customFormat="1" ht="24" customHeight="1">
      <c r="A350" s="712"/>
      <c r="B350" s="148"/>
      <c r="C350" s="824" t="s">
        <v>624</v>
      </c>
      <c r="D350" s="824" t="s">
        <v>160</v>
      </c>
      <c r="E350" s="825" t="s">
        <v>625</v>
      </c>
      <c r="F350" s="817" t="s">
        <v>626</v>
      </c>
      <c r="G350" s="826" t="s">
        <v>610</v>
      </c>
      <c r="H350" s="811">
        <v>1</v>
      </c>
      <c r="I350" s="154">
        <f>'ELE-Souhrn domu (ELM)'!K38+'ELE-STA+Internet - dům stájí'!I58</f>
        <v>0</v>
      </c>
      <c r="J350" s="816">
        <f>ROUND(I350*H350,2)</f>
        <v>0</v>
      </c>
      <c r="K350" s="817" t="s">
        <v>1</v>
      </c>
      <c r="L350" s="30"/>
      <c r="M350" s="156" t="s">
        <v>1</v>
      </c>
      <c r="N350" s="157" t="s">
        <v>41</v>
      </c>
      <c r="O350" s="53"/>
      <c r="P350" s="158">
        <f>O350*H350</f>
        <v>0</v>
      </c>
      <c r="Q350" s="158">
        <v>0</v>
      </c>
      <c r="R350" s="158">
        <f>Q350*H350</f>
        <v>0</v>
      </c>
      <c r="S350" s="158">
        <v>0</v>
      </c>
      <c r="T350" s="159">
        <f>S350*H350</f>
        <v>0</v>
      </c>
      <c r="U350" s="712"/>
      <c r="V350" s="712"/>
      <c r="W350" s="712"/>
      <c r="X350" s="712"/>
      <c r="Y350" s="712"/>
      <c r="Z350" s="712"/>
      <c r="AA350" s="712"/>
      <c r="AB350" s="712"/>
      <c r="AC350" s="712"/>
      <c r="AD350" s="712"/>
      <c r="AE350" s="712"/>
      <c r="AR350" s="160" t="s">
        <v>245</v>
      </c>
      <c r="AT350" s="160" t="s">
        <v>160</v>
      </c>
      <c r="AU350" s="160" t="s">
        <v>86</v>
      </c>
      <c r="AY350" s="717" t="s">
        <v>158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717" t="s">
        <v>84</v>
      </c>
      <c r="BK350" s="161">
        <f>ROUND(I350*H350,2)</f>
        <v>0</v>
      </c>
      <c r="BL350" s="717" t="s">
        <v>245</v>
      </c>
      <c r="BM350" s="160" t="s">
        <v>627</v>
      </c>
    </row>
    <row r="351" spans="2:63" s="11" customFormat="1" ht="22.9" customHeight="1">
      <c r="B351" s="135"/>
      <c r="C351" s="814"/>
      <c r="D351" s="832" t="s">
        <v>75</v>
      </c>
      <c r="E351" s="833" t="s">
        <v>628</v>
      </c>
      <c r="F351" s="833" t="s">
        <v>629</v>
      </c>
      <c r="G351" s="814"/>
      <c r="H351" s="814"/>
      <c r="I351" s="138"/>
      <c r="J351" s="820">
        <f>BK351</f>
        <v>0</v>
      </c>
      <c r="K351" s="814"/>
      <c r="L351" s="135"/>
      <c r="M351" s="140"/>
      <c r="N351" s="141"/>
      <c r="O351" s="141"/>
      <c r="P351" s="142">
        <f>SUM(P352:P353)</f>
        <v>0</v>
      </c>
      <c r="Q351" s="141"/>
      <c r="R351" s="142">
        <f>SUM(R352:R353)</f>
        <v>0</v>
      </c>
      <c r="S351" s="141"/>
      <c r="T351" s="143">
        <f>SUM(T352:T353)</f>
        <v>0</v>
      </c>
      <c r="AR351" s="136" t="s">
        <v>86</v>
      </c>
      <c r="AT351" s="144" t="s">
        <v>75</v>
      </c>
      <c r="AU351" s="144" t="s">
        <v>84</v>
      </c>
      <c r="AY351" s="136" t="s">
        <v>158</v>
      </c>
      <c r="BK351" s="145">
        <f>SUM(BK352:BK353)</f>
        <v>0</v>
      </c>
    </row>
    <row r="352" spans="1:65" s="719" customFormat="1" ht="16.5" customHeight="1">
      <c r="A352" s="712"/>
      <c r="B352" s="148"/>
      <c r="C352" s="824" t="s">
        <v>630</v>
      </c>
      <c r="D352" s="824" t="s">
        <v>160</v>
      </c>
      <c r="E352" s="825" t="s">
        <v>631</v>
      </c>
      <c r="F352" s="817" t="s">
        <v>632</v>
      </c>
      <c r="G352" s="826" t="s">
        <v>633</v>
      </c>
      <c r="H352" s="811">
        <v>7.5</v>
      </c>
      <c r="I352" s="154"/>
      <c r="J352" s="816">
        <f>ROUND(I352*H352,2)</f>
        <v>0</v>
      </c>
      <c r="K352" s="817" t="s">
        <v>1</v>
      </c>
      <c r="L352" s="30"/>
      <c r="M352" s="156" t="s">
        <v>1</v>
      </c>
      <c r="N352" s="157" t="s">
        <v>41</v>
      </c>
      <c r="O352" s="53"/>
      <c r="P352" s="158">
        <f>O352*H352</f>
        <v>0</v>
      </c>
      <c r="Q352" s="158">
        <v>0</v>
      </c>
      <c r="R352" s="158">
        <f>Q352*H352</f>
        <v>0</v>
      </c>
      <c r="S352" s="158">
        <v>0</v>
      </c>
      <c r="T352" s="159">
        <f>S352*H352</f>
        <v>0</v>
      </c>
      <c r="U352" s="712"/>
      <c r="V352" s="712"/>
      <c r="W352" s="712"/>
      <c r="X352" s="712"/>
      <c r="Y352" s="712"/>
      <c r="Z352" s="712"/>
      <c r="AA352" s="712"/>
      <c r="AB352" s="712"/>
      <c r="AC352" s="712"/>
      <c r="AD352" s="712"/>
      <c r="AE352" s="712"/>
      <c r="AR352" s="160" t="s">
        <v>245</v>
      </c>
      <c r="AT352" s="160" t="s">
        <v>160</v>
      </c>
      <c r="AU352" s="160" t="s">
        <v>86</v>
      </c>
      <c r="AY352" s="717" t="s">
        <v>158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717" t="s">
        <v>84</v>
      </c>
      <c r="BK352" s="161">
        <f>ROUND(I352*H352,2)</f>
        <v>0</v>
      </c>
      <c r="BL352" s="717" t="s">
        <v>245</v>
      </c>
      <c r="BM352" s="160" t="s">
        <v>634</v>
      </c>
    </row>
    <row r="353" spans="1:65" s="719" customFormat="1" ht="16.5" customHeight="1">
      <c r="A353" s="712"/>
      <c r="B353" s="148"/>
      <c r="C353" s="824" t="s">
        <v>635</v>
      </c>
      <c r="D353" s="824" t="s">
        <v>160</v>
      </c>
      <c r="E353" s="825" t="s">
        <v>636</v>
      </c>
      <c r="F353" s="817" t="s">
        <v>637</v>
      </c>
      <c r="G353" s="826" t="s">
        <v>610</v>
      </c>
      <c r="H353" s="811">
        <v>1</v>
      </c>
      <c r="I353" s="154">
        <f>'VZT-Krycí list'!F29</f>
        <v>0</v>
      </c>
      <c r="J353" s="816">
        <f>ROUND(I353*H353,2)</f>
        <v>0</v>
      </c>
      <c r="K353" s="817" t="s">
        <v>1</v>
      </c>
      <c r="L353" s="30"/>
      <c r="M353" s="156" t="s">
        <v>1</v>
      </c>
      <c r="N353" s="157" t="s">
        <v>41</v>
      </c>
      <c r="O353" s="53"/>
      <c r="P353" s="158">
        <f>O353*H353</f>
        <v>0</v>
      </c>
      <c r="Q353" s="158">
        <v>0</v>
      </c>
      <c r="R353" s="158">
        <f>Q353*H353</f>
        <v>0</v>
      </c>
      <c r="S353" s="158">
        <v>0</v>
      </c>
      <c r="T353" s="159">
        <f>S353*H353</f>
        <v>0</v>
      </c>
      <c r="U353" s="712"/>
      <c r="V353" s="712"/>
      <c r="W353" s="712"/>
      <c r="X353" s="712"/>
      <c r="Y353" s="712"/>
      <c r="Z353" s="712"/>
      <c r="AA353" s="712"/>
      <c r="AB353" s="712"/>
      <c r="AC353" s="712"/>
      <c r="AD353" s="712"/>
      <c r="AE353" s="712"/>
      <c r="AR353" s="160" t="s">
        <v>245</v>
      </c>
      <c r="AT353" s="160" t="s">
        <v>160</v>
      </c>
      <c r="AU353" s="160" t="s">
        <v>86</v>
      </c>
      <c r="AY353" s="717" t="s">
        <v>158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717" t="s">
        <v>84</v>
      </c>
      <c r="BK353" s="161">
        <f>ROUND(I353*H353,2)</f>
        <v>0</v>
      </c>
      <c r="BL353" s="717" t="s">
        <v>245</v>
      </c>
      <c r="BM353" s="160" t="s">
        <v>638</v>
      </c>
    </row>
    <row r="354" spans="2:63" s="11" customFormat="1" ht="22.9" customHeight="1">
      <c r="B354" s="135"/>
      <c r="C354" s="814"/>
      <c r="D354" s="832" t="s">
        <v>75</v>
      </c>
      <c r="E354" s="833" t="s">
        <v>639</v>
      </c>
      <c r="F354" s="833" t="s">
        <v>640</v>
      </c>
      <c r="G354" s="814"/>
      <c r="H354" s="814"/>
      <c r="I354" s="138"/>
      <c r="J354" s="820">
        <f>BK354</f>
        <v>0</v>
      </c>
      <c r="K354" s="814"/>
      <c r="L354" s="135"/>
      <c r="M354" s="140"/>
      <c r="N354" s="141"/>
      <c r="O354" s="141"/>
      <c r="P354" s="142">
        <f>SUM(P355:P413)</f>
        <v>0</v>
      </c>
      <c r="Q354" s="141"/>
      <c r="R354" s="142">
        <f>SUM(R355:R413)</f>
        <v>56.60388064</v>
      </c>
      <c r="S354" s="141"/>
      <c r="T354" s="143">
        <f>SUM(T355:T413)</f>
        <v>15.459819999999999</v>
      </c>
      <c r="AR354" s="136" t="s">
        <v>86</v>
      </c>
      <c r="AT354" s="144" t="s">
        <v>75</v>
      </c>
      <c r="AU354" s="144" t="s">
        <v>84</v>
      </c>
      <c r="AY354" s="136" t="s">
        <v>158</v>
      </c>
      <c r="BK354" s="145">
        <f>SUM(BK355:BK413)</f>
        <v>0</v>
      </c>
    </row>
    <row r="355" spans="1:65" s="719" customFormat="1" ht="24" customHeight="1">
      <c r="A355" s="712"/>
      <c r="B355" s="148"/>
      <c r="C355" s="824" t="s">
        <v>641</v>
      </c>
      <c r="D355" s="824" t="s">
        <v>160</v>
      </c>
      <c r="E355" s="825" t="s">
        <v>642</v>
      </c>
      <c r="F355" s="817" t="s">
        <v>643</v>
      </c>
      <c r="G355" s="826" t="s">
        <v>644</v>
      </c>
      <c r="H355" s="811">
        <v>1</v>
      </c>
      <c r="I355" s="154"/>
      <c r="J355" s="816">
        <f>ROUND(I355*H355,2)</f>
        <v>0</v>
      </c>
      <c r="K355" s="817" t="s">
        <v>1</v>
      </c>
      <c r="L355" s="30"/>
      <c r="M355" s="156" t="s">
        <v>1</v>
      </c>
      <c r="N355" s="157" t="s">
        <v>41</v>
      </c>
      <c r="O355" s="53"/>
      <c r="P355" s="158">
        <f>O355*H355</f>
        <v>0</v>
      </c>
      <c r="Q355" s="158">
        <v>0</v>
      </c>
      <c r="R355" s="158">
        <f>Q355*H355</f>
        <v>0</v>
      </c>
      <c r="S355" s="158">
        <v>0</v>
      </c>
      <c r="T355" s="159">
        <f>S355*H355</f>
        <v>0</v>
      </c>
      <c r="U355" s="712"/>
      <c r="V355" s="712"/>
      <c r="W355" s="712"/>
      <c r="X355" s="712"/>
      <c r="Y355" s="712"/>
      <c r="Z355" s="712"/>
      <c r="AA355" s="712"/>
      <c r="AB355" s="712"/>
      <c r="AC355" s="712"/>
      <c r="AD355" s="712"/>
      <c r="AE355" s="712"/>
      <c r="AR355" s="160" t="s">
        <v>245</v>
      </c>
      <c r="AT355" s="160" t="s">
        <v>160</v>
      </c>
      <c r="AU355" s="160" t="s">
        <v>86</v>
      </c>
      <c r="AY355" s="717" t="s">
        <v>158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717" t="s">
        <v>84</v>
      </c>
      <c r="BK355" s="161">
        <f>ROUND(I355*H355,2)</f>
        <v>0</v>
      </c>
      <c r="BL355" s="717" t="s">
        <v>245</v>
      </c>
      <c r="BM355" s="160" t="s">
        <v>645</v>
      </c>
    </row>
    <row r="356" spans="2:51" s="12" customFormat="1" ht="12">
      <c r="B356" s="162"/>
      <c r="C356" s="818"/>
      <c r="D356" s="827" t="s">
        <v>167</v>
      </c>
      <c r="E356" s="828" t="s">
        <v>1</v>
      </c>
      <c r="F356" s="829" t="s">
        <v>646</v>
      </c>
      <c r="G356" s="818"/>
      <c r="H356" s="812">
        <v>1</v>
      </c>
      <c r="I356" s="164"/>
      <c r="J356" s="818"/>
      <c r="K356" s="818"/>
      <c r="L356" s="162"/>
      <c r="M356" s="165"/>
      <c r="N356" s="166"/>
      <c r="O356" s="166"/>
      <c r="P356" s="166"/>
      <c r="Q356" s="166"/>
      <c r="R356" s="166"/>
      <c r="S356" s="166"/>
      <c r="T356" s="167"/>
      <c r="AT356" s="163" t="s">
        <v>167</v>
      </c>
      <c r="AU356" s="163" t="s">
        <v>86</v>
      </c>
      <c r="AV356" s="12" t="s">
        <v>86</v>
      </c>
      <c r="AW356" s="12" t="s">
        <v>32</v>
      </c>
      <c r="AX356" s="12" t="s">
        <v>84</v>
      </c>
      <c r="AY356" s="163" t="s">
        <v>158</v>
      </c>
    </row>
    <row r="357" spans="1:65" s="719" customFormat="1" ht="24" customHeight="1">
      <c r="A357" s="712"/>
      <c r="B357" s="148"/>
      <c r="C357" s="824" t="s">
        <v>647</v>
      </c>
      <c r="D357" s="824" t="s">
        <v>160</v>
      </c>
      <c r="E357" s="825" t="s">
        <v>648</v>
      </c>
      <c r="F357" s="817" t="s">
        <v>649</v>
      </c>
      <c r="G357" s="826" t="s">
        <v>222</v>
      </c>
      <c r="H357" s="811">
        <v>5.52</v>
      </c>
      <c r="I357" s="154"/>
      <c r="J357" s="816">
        <f>ROUND(I357*H357,2)</f>
        <v>0</v>
      </c>
      <c r="K357" s="817" t="s">
        <v>1</v>
      </c>
      <c r="L357" s="30"/>
      <c r="M357" s="156" t="s">
        <v>1</v>
      </c>
      <c r="N357" s="157" t="s">
        <v>41</v>
      </c>
      <c r="O357" s="53"/>
      <c r="P357" s="158">
        <f>O357*H357</f>
        <v>0</v>
      </c>
      <c r="Q357" s="158">
        <v>0</v>
      </c>
      <c r="R357" s="158">
        <f>Q357*H357</f>
        <v>0</v>
      </c>
      <c r="S357" s="158">
        <v>0</v>
      </c>
      <c r="T357" s="159">
        <f>S357*H357</f>
        <v>0</v>
      </c>
      <c r="U357" s="712"/>
      <c r="V357" s="712"/>
      <c r="W357" s="712"/>
      <c r="X357" s="712"/>
      <c r="Y357" s="712"/>
      <c r="Z357" s="712"/>
      <c r="AA357" s="712"/>
      <c r="AB357" s="712"/>
      <c r="AC357" s="712"/>
      <c r="AD357" s="712"/>
      <c r="AE357" s="712"/>
      <c r="AR357" s="160" t="s">
        <v>245</v>
      </c>
      <c r="AT357" s="160" t="s">
        <v>160</v>
      </c>
      <c r="AU357" s="160" t="s">
        <v>86</v>
      </c>
      <c r="AY357" s="717" t="s">
        <v>158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717" t="s">
        <v>84</v>
      </c>
      <c r="BK357" s="161">
        <f>ROUND(I357*H357,2)</f>
        <v>0</v>
      </c>
      <c r="BL357" s="717" t="s">
        <v>245</v>
      </c>
      <c r="BM357" s="160" t="s">
        <v>650</v>
      </c>
    </row>
    <row r="358" spans="2:51" s="12" customFormat="1" ht="12">
      <c r="B358" s="162"/>
      <c r="C358" s="818"/>
      <c r="D358" s="827" t="s">
        <v>167</v>
      </c>
      <c r="E358" s="828" t="s">
        <v>1</v>
      </c>
      <c r="F358" s="829" t="s">
        <v>651</v>
      </c>
      <c r="G358" s="818"/>
      <c r="H358" s="812">
        <v>5.52</v>
      </c>
      <c r="I358" s="164"/>
      <c r="J358" s="818"/>
      <c r="K358" s="818"/>
      <c r="L358" s="162"/>
      <c r="M358" s="165"/>
      <c r="N358" s="166"/>
      <c r="O358" s="166"/>
      <c r="P358" s="166"/>
      <c r="Q358" s="166"/>
      <c r="R358" s="166"/>
      <c r="S358" s="166"/>
      <c r="T358" s="167"/>
      <c r="AT358" s="163" t="s">
        <v>167</v>
      </c>
      <c r="AU358" s="163" t="s">
        <v>86</v>
      </c>
      <c r="AV358" s="12" t="s">
        <v>86</v>
      </c>
      <c r="AW358" s="12" t="s">
        <v>32</v>
      </c>
      <c r="AX358" s="12" t="s">
        <v>84</v>
      </c>
      <c r="AY358" s="163" t="s">
        <v>158</v>
      </c>
    </row>
    <row r="359" spans="1:65" s="719" customFormat="1" ht="36" customHeight="1">
      <c r="A359" s="712"/>
      <c r="B359" s="148"/>
      <c r="C359" s="824" t="s">
        <v>652</v>
      </c>
      <c r="D359" s="824" t="s">
        <v>160</v>
      </c>
      <c r="E359" s="825" t="s">
        <v>653</v>
      </c>
      <c r="F359" s="817" t="s">
        <v>654</v>
      </c>
      <c r="G359" s="826" t="s">
        <v>222</v>
      </c>
      <c r="H359" s="811">
        <v>23.294</v>
      </c>
      <c r="I359" s="154"/>
      <c r="J359" s="816">
        <f>ROUND(I359*H359,2)</f>
        <v>0</v>
      </c>
      <c r="K359" s="817" t="s">
        <v>1</v>
      </c>
      <c r="L359" s="30"/>
      <c r="M359" s="156" t="s">
        <v>1</v>
      </c>
      <c r="N359" s="157" t="s">
        <v>41</v>
      </c>
      <c r="O359" s="53"/>
      <c r="P359" s="158">
        <f>O359*H359</f>
        <v>0</v>
      </c>
      <c r="Q359" s="158">
        <v>0</v>
      </c>
      <c r="R359" s="158">
        <f>Q359*H359</f>
        <v>0</v>
      </c>
      <c r="S359" s="158">
        <v>0</v>
      </c>
      <c r="T359" s="159">
        <f>S359*H359</f>
        <v>0</v>
      </c>
      <c r="U359" s="712"/>
      <c r="V359" s="712"/>
      <c r="W359" s="712"/>
      <c r="X359" s="712"/>
      <c r="Y359" s="712"/>
      <c r="Z359" s="712"/>
      <c r="AA359" s="712"/>
      <c r="AB359" s="712"/>
      <c r="AC359" s="712"/>
      <c r="AD359" s="712"/>
      <c r="AE359" s="712"/>
      <c r="AR359" s="160" t="s">
        <v>245</v>
      </c>
      <c r="AT359" s="160" t="s">
        <v>160</v>
      </c>
      <c r="AU359" s="160" t="s">
        <v>86</v>
      </c>
      <c r="AY359" s="717" t="s">
        <v>158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717" t="s">
        <v>84</v>
      </c>
      <c r="BK359" s="161">
        <f>ROUND(I359*H359,2)</f>
        <v>0</v>
      </c>
      <c r="BL359" s="717" t="s">
        <v>245</v>
      </c>
      <c r="BM359" s="160" t="s">
        <v>655</v>
      </c>
    </row>
    <row r="360" spans="2:51" s="12" customFormat="1" ht="12">
      <c r="B360" s="162"/>
      <c r="C360" s="818"/>
      <c r="D360" s="827" t="s">
        <v>167</v>
      </c>
      <c r="E360" s="828" t="s">
        <v>1</v>
      </c>
      <c r="F360" s="829" t="s">
        <v>656</v>
      </c>
      <c r="G360" s="818"/>
      <c r="H360" s="812">
        <v>23.294</v>
      </c>
      <c r="I360" s="164"/>
      <c r="J360" s="818"/>
      <c r="K360" s="818"/>
      <c r="L360" s="162"/>
      <c r="M360" s="165"/>
      <c r="N360" s="166"/>
      <c r="O360" s="166"/>
      <c r="P360" s="166"/>
      <c r="Q360" s="166"/>
      <c r="R360" s="166"/>
      <c r="S360" s="166"/>
      <c r="T360" s="167"/>
      <c r="AT360" s="163" t="s">
        <v>167</v>
      </c>
      <c r="AU360" s="163" t="s">
        <v>86</v>
      </c>
      <c r="AV360" s="12" t="s">
        <v>86</v>
      </c>
      <c r="AW360" s="12" t="s">
        <v>32</v>
      </c>
      <c r="AX360" s="12" t="s">
        <v>84</v>
      </c>
      <c r="AY360" s="163" t="s">
        <v>158</v>
      </c>
    </row>
    <row r="361" spans="1:65" s="719" customFormat="1" ht="16.5" customHeight="1">
      <c r="A361" s="712"/>
      <c r="B361" s="148"/>
      <c r="C361" s="824" t="s">
        <v>657</v>
      </c>
      <c r="D361" s="824" t="s">
        <v>160</v>
      </c>
      <c r="E361" s="825" t="s">
        <v>658</v>
      </c>
      <c r="F361" s="817" t="s">
        <v>659</v>
      </c>
      <c r="G361" s="826" t="s">
        <v>222</v>
      </c>
      <c r="H361" s="811">
        <v>9.169</v>
      </c>
      <c r="I361" s="154"/>
      <c r="J361" s="816">
        <f>ROUND(I361*H361,2)</f>
        <v>0</v>
      </c>
      <c r="K361" s="817" t="s">
        <v>1</v>
      </c>
      <c r="L361" s="30"/>
      <c r="M361" s="156" t="s">
        <v>1</v>
      </c>
      <c r="N361" s="157" t="s">
        <v>41</v>
      </c>
      <c r="O361" s="53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712"/>
      <c r="V361" s="712"/>
      <c r="W361" s="712"/>
      <c r="X361" s="712"/>
      <c r="Y361" s="712"/>
      <c r="Z361" s="712"/>
      <c r="AA361" s="712"/>
      <c r="AB361" s="712"/>
      <c r="AC361" s="712"/>
      <c r="AD361" s="712"/>
      <c r="AE361" s="712"/>
      <c r="AR361" s="160" t="s">
        <v>245</v>
      </c>
      <c r="AT361" s="160" t="s">
        <v>160</v>
      </c>
      <c r="AU361" s="160" t="s">
        <v>86</v>
      </c>
      <c r="AY361" s="717" t="s">
        <v>158</v>
      </c>
      <c r="BE361" s="161">
        <f>IF(N361="základní",J361,0)</f>
        <v>0</v>
      </c>
      <c r="BF361" s="161">
        <f>IF(N361="snížená",J361,0)</f>
        <v>0</v>
      </c>
      <c r="BG361" s="161">
        <f>IF(N361="zákl. přenesená",J361,0)</f>
        <v>0</v>
      </c>
      <c r="BH361" s="161">
        <f>IF(N361="sníž. přenesená",J361,0)</f>
        <v>0</v>
      </c>
      <c r="BI361" s="161">
        <f>IF(N361="nulová",J361,0)</f>
        <v>0</v>
      </c>
      <c r="BJ361" s="717" t="s">
        <v>84</v>
      </c>
      <c r="BK361" s="161">
        <f>ROUND(I361*H361,2)</f>
        <v>0</v>
      </c>
      <c r="BL361" s="717" t="s">
        <v>245</v>
      </c>
      <c r="BM361" s="160" t="s">
        <v>660</v>
      </c>
    </row>
    <row r="362" spans="2:51" s="12" customFormat="1" ht="12">
      <c r="B362" s="162"/>
      <c r="C362" s="818"/>
      <c r="D362" s="827" t="s">
        <v>167</v>
      </c>
      <c r="E362" s="828" t="s">
        <v>1</v>
      </c>
      <c r="F362" s="829" t="s">
        <v>661</v>
      </c>
      <c r="G362" s="818"/>
      <c r="H362" s="812">
        <v>9.169</v>
      </c>
      <c r="I362" s="164"/>
      <c r="J362" s="818"/>
      <c r="K362" s="818"/>
      <c r="L362" s="162"/>
      <c r="M362" s="165"/>
      <c r="N362" s="166"/>
      <c r="O362" s="166"/>
      <c r="P362" s="166"/>
      <c r="Q362" s="166"/>
      <c r="R362" s="166"/>
      <c r="S362" s="166"/>
      <c r="T362" s="167"/>
      <c r="AT362" s="163" t="s">
        <v>167</v>
      </c>
      <c r="AU362" s="163" t="s">
        <v>86</v>
      </c>
      <c r="AV362" s="12" t="s">
        <v>86</v>
      </c>
      <c r="AW362" s="12" t="s">
        <v>32</v>
      </c>
      <c r="AX362" s="12" t="s">
        <v>84</v>
      </c>
      <c r="AY362" s="163" t="s">
        <v>158</v>
      </c>
    </row>
    <row r="363" spans="1:65" s="719" customFormat="1" ht="24" customHeight="1">
      <c r="A363" s="712"/>
      <c r="B363" s="148"/>
      <c r="C363" s="824" t="s">
        <v>662</v>
      </c>
      <c r="D363" s="824" t="s">
        <v>160</v>
      </c>
      <c r="E363" s="825" t="s">
        <v>663</v>
      </c>
      <c r="F363" s="817" t="s">
        <v>664</v>
      </c>
      <c r="G363" s="826" t="s">
        <v>163</v>
      </c>
      <c r="H363" s="811">
        <v>69.784</v>
      </c>
      <c r="I363" s="154"/>
      <c r="J363" s="816">
        <f>ROUND(I363*H363,2)</f>
        <v>0</v>
      </c>
      <c r="K363" s="817" t="s">
        <v>164</v>
      </c>
      <c r="L363" s="30"/>
      <c r="M363" s="156" t="s">
        <v>1</v>
      </c>
      <c r="N363" s="157" t="s">
        <v>41</v>
      </c>
      <c r="O363" s="53"/>
      <c r="P363" s="158">
        <f>O363*H363</f>
        <v>0</v>
      </c>
      <c r="Q363" s="158">
        <v>0.00108</v>
      </c>
      <c r="R363" s="158">
        <f>Q363*H363</f>
        <v>0.07536672000000001</v>
      </c>
      <c r="S363" s="158">
        <v>0</v>
      </c>
      <c r="T363" s="159">
        <f>S363*H363</f>
        <v>0</v>
      </c>
      <c r="U363" s="712"/>
      <c r="V363" s="712"/>
      <c r="W363" s="712"/>
      <c r="X363" s="712"/>
      <c r="Y363" s="712"/>
      <c r="Z363" s="712"/>
      <c r="AA363" s="712"/>
      <c r="AB363" s="712"/>
      <c r="AC363" s="712"/>
      <c r="AD363" s="712"/>
      <c r="AE363" s="712"/>
      <c r="AR363" s="160" t="s">
        <v>245</v>
      </c>
      <c r="AT363" s="160" t="s">
        <v>160</v>
      </c>
      <c r="AU363" s="160" t="s">
        <v>86</v>
      </c>
      <c r="AY363" s="717" t="s">
        <v>158</v>
      </c>
      <c r="BE363" s="161">
        <f>IF(N363="základní",J363,0)</f>
        <v>0</v>
      </c>
      <c r="BF363" s="161">
        <f>IF(N363="snížená",J363,0)</f>
        <v>0</v>
      </c>
      <c r="BG363" s="161">
        <f>IF(N363="zákl. přenesená",J363,0)</f>
        <v>0</v>
      </c>
      <c r="BH363" s="161">
        <f>IF(N363="sníž. přenesená",J363,0)</f>
        <v>0</v>
      </c>
      <c r="BI363" s="161">
        <f>IF(N363="nulová",J363,0)</f>
        <v>0</v>
      </c>
      <c r="BJ363" s="717" t="s">
        <v>84</v>
      </c>
      <c r="BK363" s="161">
        <f>ROUND(I363*H363,2)</f>
        <v>0</v>
      </c>
      <c r="BL363" s="717" t="s">
        <v>245</v>
      </c>
      <c r="BM363" s="160" t="s">
        <v>665</v>
      </c>
    </row>
    <row r="364" spans="2:51" s="12" customFormat="1" ht="12">
      <c r="B364" s="162"/>
      <c r="C364" s="818"/>
      <c r="D364" s="827" t="s">
        <v>167</v>
      </c>
      <c r="E364" s="828" t="s">
        <v>1</v>
      </c>
      <c r="F364" s="829" t="s">
        <v>666</v>
      </c>
      <c r="G364" s="818"/>
      <c r="H364" s="812">
        <v>69.784</v>
      </c>
      <c r="I364" s="164"/>
      <c r="J364" s="818"/>
      <c r="K364" s="818"/>
      <c r="L364" s="162"/>
      <c r="M364" s="165"/>
      <c r="N364" s="166"/>
      <c r="O364" s="166"/>
      <c r="P364" s="166"/>
      <c r="Q364" s="166"/>
      <c r="R364" s="166"/>
      <c r="S364" s="166"/>
      <c r="T364" s="167"/>
      <c r="AT364" s="163" t="s">
        <v>167</v>
      </c>
      <c r="AU364" s="163" t="s">
        <v>86</v>
      </c>
      <c r="AV364" s="12" t="s">
        <v>86</v>
      </c>
      <c r="AW364" s="12" t="s">
        <v>32</v>
      </c>
      <c r="AX364" s="12" t="s">
        <v>84</v>
      </c>
      <c r="AY364" s="163" t="s">
        <v>158</v>
      </c>
    </row>
    <row r="365" spans="1:65" s="719" customFormat="1" ht="24" customHeight="1">
      <c r="A365" s="712"/>
      <c r="B365" s="148"/>
      <c r="C365" s="824" t="s">
        <v>667</v>
      </c>
      <c r="D365" s="824" t="s">
        <v>160</v>
      </c>
      <c r="E365" s="825" t="s">
        <v>668</v>
      </c>
      <c r="F365" s="817" t="s">
        <v>669</v>
      </c>
      <c r="G365" s="826" t="s">
        <v>359</v>
      </c>
      <c r="H365" s="811">
        <v>29</v>
      </c>
      <c r="I365" s="154"/>
      <c r="J365" s="816">
        <f>ROUND(I365*H365,2)</f>
        <v>0</v>
      </c>
      <c r="K365" s="817" t="s">
        <v>164</v>
      </c>
      <c r="L365" s="30"/>
      <c r="M365" s="156" t="s">
        <v>1</v>
      </c>
      <c r="N365" s="157" t="s">
        <v>41</v>
      </c>
      <c r="O365" s="53"/>
      <c r="P365" s="158">
        <f>O365*H365</f>
        <v>0</v>
      </c>
      <c r="Q365" s="158">
        <v>0</v>
      </c>
      <c r="R365" s="158">
        <f>Q365*H365</f>
        <v>0</v>
      </c>
      <c r="S365" s="158">
        <v>0.008</v>
      </c>
      <c r="T365" s="159">
        <f>S365*H365</f>
        <v>0.232</v>
      </c>
      <c r="U365" s="712"/>
      <c r="V365" s="712"/>
      <c r="W365" s="712"/>
      <c r="X365" s="712"/>
      <c r="Y365" s="712"/>
      <c r="Z365" s="712"/>
      <c r="AA365" s="712"/>
      <c r="AB365" s="712"/>
      <c r="AC365" s="712"/>
      <c r="AD365" s="712"/>
      <c r="AE365" s="712"/>
      <c r="AR365" s="160" t="s">
        <v>245</v>
      </c>
      <c r="AT365" s="160" t="s">
        <v>160</v>
      </c>
      <c r="AU365" s="160" t="s">
        <v>86</v>
      </c>
      <c r="AY365" s="717" t="s">
        <v>158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717" t="s">
        <v>84</v>
      </c>
      <c r="BK365" s="161">
        <f>ROUND(I365*H365,2)</f>
        <v>0</v>
      </c>
      <c r="BL365" s="717" t="s">
        <v>245</v>
      </c>
      <c r="BM365" s="160" t="s">
        <v>670</v>
      </c>
    </row>
    <row r="366" spans="2:51" s="12" customFormat="1" ht="12">
      <c r="B366" s="162"/>
      <c r="C366" s="818"/>
      <c r="D366" s="827" t="s">
        <v>167</v>
      </c>
      <c r="E366" s="828" t="s">
        <v>1</v>
      </c>
      <c r="F366" s="829" t="s">
        <v>671</v>
      </c>
      <c r="G366" s="818"/>
      <c r="H366" s="812">
        <v>29</v>
      </c>
      <c r="I366" s="164"/>
      <c r="J366" s="818"/>
      <c r="K366" s="818"/>
      <c r="L366" s="162"/>
      <c r="M366" s="165"/>
      <c r="N366" s="166"/>
      <c r="O366" s="166"/>
      <c r="P366" s="166"/>
      <c r="Q366" s="166"/>
      <c r="R366" s="166"/>
      <c r="S366" s="166"/>
      <c r="T366" s="167"/>
      <c r="AT366" s="163" t="s">
        <v>167</v>
      </c>
      <c r="AU366" s="163" t="s">
        <v>86</v>
      </c>
      <c r="AV366" s="12" t="s">
        <v>86</v>
      </c>
      <c r="AW366" s="12" t="s">
        <v>32</v>
      </c>
      <c r="AX366" s="12" t="s">
        <v>84</v>
      </c>
      <c r="AY366" s="163" t="s">
        <v>158</v>
      </c>
    </row>
    <row r="367" spans="1:65" s="719" customFormat="1" ht="24" customHeight="1">
      <c r="A367" s="712"/>
      <c r="B367" s="148"/>
      <c r="C367" s="824" t="s">
        <v>672</v>
      </c>
      <c r="D367" s="824" t="s">
        <v>160</v>
      </c>
      <c r="E367" s="825" t="s">
        <v>673</v>
      </c>
      <c r="F367" s="817" t="s">
        <v>674</v>
      </c>
      <c r="G367" s="826" t="s">
        <v>359</v>
      </c>
      <c r="H367" s="811">
        <v>117</v>
      </c>
      <c r="I367" s="154"/>
      <c r="J367" s="816">
        <f>ROUND(I367*H367,2)</f>
        <v>0</v>
      </c>
      <c r="K367" s="817" t="s">
        <v>164</v>
      </c>
      <c r="L367" s="30"/>
      <c r="M367" s="156" t="s">
        <v>1</v>
      </c>
      <c r="N367" s="157" t="s">
        <v>41</v>
      </c>
      <c r="O367" s="53"/>
      <c r="P367" s="158">
        <f>O367*H367</f>
        <v>0</v>
      </c>
      <c r="Q367" s="158">
        <v>0</v>
      </c>
      <c r="R367" s="158">
        <f>Q367*H367</f>
        <v>0</v>
      </c>
      <c r="S367" s="158">
        <v>0.014</v>
      </c>
      <c r="T367" s="159">
        <f>S367*H367</f>
        <v>1.6380000000000001</v>
      </c>
      <c r="U367" s="712"/>
      <c r="V367" s="712"/>
      <c r="W367" s="712"/>
      <c r="X367" s="712"/>
      <c r="Y367" s="712"/>
      <c r="Z367" s="712"/>
      <c r="AA367" s="712"/>
      <c r="AB367" s="712"/>
      <c r="AC367" s="712"/>
      <c r="AD367" s="712"/>
      <c r="AE367" s="712"/>
      <c r="AR367" s="160" t="s">
        <v>245</v>
      </c>
      <c r="AT367" s="160" t="s">
        <v>160</v>
      </c>
      <c r="AU367" s="160" t="s">
        <v>86</v>
      </c>
      <c r="AY367" s="717" t="s">
        <v>158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717" t="s">
        <v>84</v>
      </c>
      <c r="BK367" s="161">
        <f>ROUND(I367*H367,2)</f>
        <v>0</v>
      </c>
      <c r="BL367" s="717" t="s">
        <v>245</v>
      </c>
      <c r="BM367" s="160" t="s">
        <v>675</v>
      </c>
    </row>
    <row r="368" spans="2:51" s="12" customFormat="1" ht="12">
      <c r="B368" s="162"/>
      <c r="C368" s="818"/>
      <c r="D368" s="827" t="s">
        <v>167</v>
      </c>
      <c r="E368" s="828" t="s">
        <v>1</v>
      </c>
      <c r="F368" s="829" t="s">
        <v>676</v>
      </c>
      <c r="G368" s="818"/>
      <c r="H368" s="812">
        <v>117</v>
      </c>
      <c r="I368" s="164"/>
      <c r="J368" s="818"/>
      <c r="K368" s="818"/>
      <c r="L368" s="162"/>
      <c r="M368" s="165"/>
      <c r="N368" s="166"/>
      <c r="O368" s="166"/>
      <c r="P368" s="166"/>
      <c r="Q368" s="166"/>
      <c r="R368" s="166"/>
      <c r="S368" s="166"/>
      <c r="T368" s="167"/>
      <c r="AT368" s="163" t="s">
        <v>167</v>
      </c>
      <c r="AU368" s="163" t="s">
        <v>86</v>
      </c>
      <c r="AV368" s="12" t="s">
        <v>86</v>
      </c>
      <c r="AW368" s="12" t="s">
        <v>32</v>
      </c>
      <c r="AX368" s="12" t="s">
        <v>84</v>
      </c>
      <c r="AY368" s="163" t="s">
        <v>158</v>
      </c>
    </row>
    <row r="369" spans="1:65" s="719" customFormat="1" ht="24" customHeight="1">
      <c r="A369" s="712"/>
      <c r="B369" s="148"/>
      <c r="C369" s="824" t="s">
        <v>677</v>
      </c>
      <c r="D369" s="824" t="s">
        <v>160</v>
      </c>
      <c r="E369" s="825" t="s">
        <v>678</v>
      </c>
      <c r="F369" s="817" t="s">
        <v>679</v>
      </c>
      <c r="G369" s="826" t="s">
        <v>359</v>
      </c>
      <c r="H369" s="811">
        <v>322.7</v>
      </c>
      <c r="I369" s="154"/>
      <c r="J369" s="816">
        <f>ROUND(I369*H369,2)</f>
        <v>0</v>
      </c>
      <c r="K369" s="817" t="s">
        <v>164</v>
      </c>
      <c r="L369" s="30"/>
      <c r="M369" s="156" t="s">
        <v>1</v>
      </c>
      <c r="N369" s="157" t="s">
        <v>41</v>
      </c>
      <c r="O369" s="53"/>
      <c r="P369" s="158">
        <f>O369*H369</f>
        <v>0</v>
      </c>
      <c r="Q369" s="158">
        <v>0</v>
      </c>
      <c r="R369" s="158">
        <f>Q369*H369</f>
        <v>0</v>
      </c>
      <c r="S369" s="158">
        <v>0.0066</v>
      </c>
      <c r="T369" s="159">
        <f>S369*H369</f>
        <v>2.12982</v>
      </c>
      <c r="U369" s="712"/>
      <c r="V369" s="712"/>
      <c r="W369" s="712"/>
      <c r="X369" s="712"/>
      <c r="Y369" s="712"/>
      <c r="Z369" s="712"/>
      <c r="AA369" s="712"/>
      <c r="AB369" s="712"/>
      <c r="AC369" s="712"/>
      <c r="AD369" s="712"/>
      <c r="AE369" s="712"/>
      <c r="AR369" s="160" t="s">
        <v>245</v>
      </c>
      <c r="AT369" s="160" t="s">
        <v>160</v>
      </c>
      <c r="AU369" s="160" t="s">
        <v>86</v>
      </c>
      <c r="AY369" s="717" t="s">
        <v>158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717" t="s">
        <v>84</v>
      </c>
      <c r="BK369" s="161">
        <f>ROUND(I369*H369,2)</f>
        <v>0</v>
      </c>
      <c r="BL369" s="717" t="s">
        <v>245</v>
      </c>
      <c r="BM369" s="160" t="s">
        <v>680</v>
      </c>
    </row>
    <row r="370" spans="2:51" s="12" customFormat="1" ht="12">
      <c r="B370" s="162"/>
      <c r="C370" s="818"/>
      <c r="D370" s="827" t="s">
        <v>167</v>
      </c>
      <c r="E370" s="828" t="s">
        <v>1</v>
      </c>
      <c r="F370" s="829" t="s">
        <v>681</v>
      </c>
      <c r="G370" s="818"/>
      <c r="H370" s="812">
        <v>322.7</v>
      </c>
      <c r="I370" s="164"/>
      <c r="J370" s="818"/>
      <c r="K370" s="818"/>
      <c r="L370" s="162"/>
      <c r="M370" s="165"/>
      <c r="N370" s="166"/>
      <c r="O370" s="166"/>
      <c r="P370" s="166"/>
      <c r="Q370" s="166"/>
      <c r="R370" s="166"/>
      <c r="S370" s="166"/>
      <c r="T370" s="167"/>
      <c r="AT370" s="163" t="s">
        <v>167</v>
      </c>
      <c r="AU370" s="163" t="s">
        <v>86</v>
      </c>
      <c r="AV370" s="12" t="s">
        <v>86</v>
      </c>
      <c r="AW370" s="12" t="s">
        <v>32</v>
      </c>
      <c r="AX370" s="12" t="s">
        <v>84</v>
      </c>
      <c r="AY370" s="163" t="s">
        <v>158</v>
      </c>
    </row>
    <row r="371" spans="1:65" s="719" customFormat="1" ht="24" customHeight="1">
      <c r="A371" s="712"/>
      <c r="B371" s="148"/>
      <c r="C371" s="824" t="s">
        <v>682</v>
      </c>
      <c r="D371" s="824" t="s">
        <v>160</v>
      </c>
      <c r="E371" s="825" t="s">
        <v>683</v>
      </c>
      <c r="F371" s="817" t="s">
        <v>684</v>
      </c>
      <c r="G371" s="826" t="s">
        <v>359</v>
      </c>
      <c r="H371" s="811">
        <v>2845</v>
      </c>
      <c r="I371" s="154"/>
      <c r="J371" s="816">
        <f>ROUND(I371*H371,2)</f>
        <v>0</v>
      </c>
      <c r="K371" s="817" t="s">
        <v>164</v>
      </c>
      <c r="L371" s="30"/>
      <c r="M371" s="156" t="s">
        <v>1</v>
      </c>
      <c r="N371" s="157" t="s">
        <v>41</v>
      </c>
      <c r="O371" s="53"/>
      <c r="P371" s="158">
        <f>O371*H371</f>
        <v>0</v>
      </c>
      <c r="Q371" s="158">
        <v>0</v>
      </c>
      <c r="R371" s="158">
        <f>Q371*H371</f>
        <v>0</v>
      </c>
      <c r="S371" s="158">
        <v>0</v>
      </c>
      <c r="T371" s="159">
        <f>S371*H371</f>
        <v>0</v>
      </c>
      <c r="U371" s="712"/>
      <c r="V371" s="712"/>
      <c r="W371" s="712"/>
      <c r="X371" s="712"/>
      <c r="Y371" s="712"/>
      <c r="Z371" s="712"/>
      <c r="AA371" s="712"/>
      <c r="AB371" s="712"/>
      <c r="AC371" s="712"/>
      <c r="AD371" s="712"/>
      <c r="AE371" s="712"/>
      <c r="AR371" s="160" t="s">
        <v>245</v>
      </c>
      <c r="AT371" s="160" t="s">
        <v>160</v>
      </c>
      <c r="AU371" s="160" t="s">
        <v>86</v>
      </c>
      <c r="AY371" s="717" t="s">
        <v>158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717" t="s">
        <v>84</v>
      </c>
      <c r="BK371" s="161">
        <f>ROUND(I371*H371,2)</f>
        <v>0</v>
      </c>
      <c r="BL371" s="717" t="s">
        <v>245</v>
      </c>
      <c r="BM371" s="160" t="s">
        <v>685</v>
      </c>
    </row>
    <row r="372" spans="2:51" s="12" customFormat="1" ht="12">
      <c r="B372" s="162"/>
      <c r="C372" s="818"/>
      <c r="D372" s="827" t="s">
        <v>167</v>
      </c>
      <c r="E372" s="828" t="s">
        <v>1</v>
      </c>
      <c r="F372" s="829" t="s">
        <v>686</v>
      </c>
      <c r="G372" s="818"/>
      <c r="H372" s="812">
        <v>1716.24</v>
      </c>
      <c r="I372" s="164"/>
      <c r="J372" s="818"/>
      <c r="K372" s="818"/>
      <c r="L372" s="162"/>
      <c r="M372" s="165"/>
      <c r="N372" s="166"/>
      <c r="O372" s="166"/>
      <c r="P372" s="166"/>
      <c r="Q372" s="166"/>
      <c r="R372" s="166"/>
      <c r="S372" s="166"/>
      <c r="T372" s="167"/>
      <c r="AT372" s="163" t="s">
        <v>167</v>
      </c>
      <c r="AU372" s="163" t="s">
        <v>86</v>
      </c>
      <c r="AV372" s="12" t="s">
        <v>86</v>
      </c>
      <c r="AW372" s="12" t="s">
        <v>32</v>
      </c>
      <c r="AX372" s="12" t="s">
        <v>76</v>
      </c>
      <c r="AY372" s="163" t="s">
        <v>158</v>
      </c>
    </row>
    <row r="373" spans="2:51" s="12" customFormat="1" ht="12">
      <c r="B373" s="162"/>
      <c r="C373" s="818"/>
      <c r="D373" s="827" t="s">
        <v>167</v>
      </c>
      <c r="E373" s="828" t="s">
        <v>1</v>
      </c>
      <c r="F373" s="829" t="s">
        <v>687</v>
      </c>
      <c r="G373" s="818"/>
      <c r="H373" s="812">
        <v>991.36</v>
      </c>
      <c r="I373" s="164"/>
      <c r="J373" s="818"/>
      <c r="K373" s="818"/>
      <c r="L373" s="162"/>
      <c r="M373" s="165"/>
      <c r="N373" s="166"/>
      <c r="O373" s="166"/>
      <c r="P373" s="166"/>
      <c r="Q373" s="166"/>
      <c r="R373" s="166"/>
      <c r="S373" s="166"/>
      <c r="T373" s="167"/>
      <c r="AT373" s="163" t="s">
        <v>167</v>
      </c>
      <c r="AU373" s="163" t="s">
        <v>86</v>
      </c>
      <c r="AV373" s="12" t="s">
        <v>86</v>
      </c>
      <c r="AW373" s="12" t="s">
        <v>32</v>
      </c>
      <c r="AX373" s="12" t="s">
        <v>76</v>
      </c>
      <c r="AY373" s="163" t="s">
        <v>158</v>
      </c>
    </row>
    <row r="374" spans="2:51" s="12" customFormat="1" ht="12">
      <c r="B374" s="162"/>
      <c r="C374" s="818"/>
      <c r="D374" s="827" t="s">
        <v>167</v>
      </c>
      <c r="E374" s="828" t="s">
        <v>1</v>
      </c>
      <c r="F374" s="829" t="s">
        <v>688</v>
      </c>
      <c r="G374" s="818"/>
      <c r="H374" s="812">
        <v>137.4</v>
      </c>
      <c r="I374" s="164"/>
      <c r="J374" s="818"/>
      <c r="K374" s="818"/>
      <c r="L374" s="162"/>
      <c r="M374" s="165"/>
      <c r="N374" s="166"/>
      <c r="O374" s="166"/>
      <c r="P374" s="166"/>
      <c r="Q374" s="166"/>
      <c r="R374" s="166"/>
      <c r="S374" s="166"/>
      <c r="T374" s="167"/>
      <c r="AT374" s="163" t="s">
        <v>167</v>
      </c>
      <c r="AU374" s="163" t="s">
        <v>86</v>
      </c>
      <c r="AV374" s="12" t="s">
        <v>86</v>
      </c>
      <c r="AW374" s="12" t="s">
        <v>32</v>
      </c>
      <c r="AX374" s="12" t="s">
        <v>76</v>
      </c>
      <c r="AY374" s="163" t="s">
        <v>158</v>
      </c>
    </row>
    <row r="375" spans="2:51" s="13" customFormat="1" ht="12">
      <c r="B375" s="168"/>
      <c r="C375" s="819"/>
      <c r="D375" s="827" t="s">
        <v>167</v>
      </c>
      <c r="E375" s="830" t="s">
        <v>1</v>
      </c>
      <c r="F375" s="831" t="s">
        <v>171</v>
      </c>
      <c r="G375" s="819"/>
      <c r="H375" s="813">
        <v>2845</v>
      </c>
      <c r="I375" s="170"/>
      <c r="J375" s="819"/>
      <c r="K375" s="819"/>
      <c r="L375" s="168"/>
      <c r="M375" s="171"/>
      <c r="N375" s="172"/>
      <c r="O375" s="172"/>
      <c r="P375" s="172"/>
      <c r="Q375" s="172"/>
      <c r="R375" s="172"/>
      <c r="S375" s="172"/>
      <c r="T375" s="173"/>
      <c r="AT375" s="169" t="s">
        <v>167</v>
      </c>
      <c r="AU375" s="169" t="s">
        <v>86</v>
      </c>
      <c r="AV375" s="13" t="s">
        <v>165</v>
      </c>
      <c r="AW375" s="13" t="s">
        <v>32</v>
      </c>
      <c r="AX375" s="13" t="s">
        <v>84</v>
      </c>
      <c r="AY375" s="169" t="s">
        <v>158</v>
      </c>
    </row>
    <row r="376" spans="1:65" s="719" customFormat="1" ht="24" customHeight="1">
      <c r="A376" s="712"/>
      <c r="B376" s="148"/>
      <c r="C376" s="824" t="s">
        <v>689</v>
      </c>
      <c r="D376" s="824" t="s">
        <v>160</v>
      </c>
      <c r="E376" s="825" t="s">
        <v>690</v>
      </c>
      <c r="F376" s="817" t="s">
        <v>691</v>
      </c>
      <c r="G376" s="826" t="s">
        <v>359</v>
      </c>
      <c r="H376" s="811">
        <v>309.92</v>
      </c>
      <c r="I376" s="154"/>
      <c r="J376" s="816">
        <f>ROUND(I376*H376,2)</f>
        <v>0</v>
      </c>
      <c r="K376" s="817" t="s">
        <v>164</v>
      </c>
      <c r="L376" s="30"/>
      <c r="M376" s="156" t="s">
        <v>1</v>
      </c>
      <c r="N376" s="157" t="s">
        <v>41</v>
      </c>
      <c r="O376" s="53"/>
      <c r="P376" s="158">
        <f>O376*H376</f>
        <v>0</v>
      </c>
      <c r="Q376" s="158">
        <v>0</v>
      </c>
      <c r="R376" s="158">
        <f>Q376*H376</f>
        <v>0</v>
      </c>
      <c r="S376" s="158">
        <v>0</v>
      </c>
      <c r="T376" s="159">
        <f>S376*H376</f>
        <v>0</v>
      </c>
      <c r="U376" s="712"/>
      <c r="V376" s="712"/>
      <c r="W376" s="712"/>
      <c r="X376" s="712"/>
      <c r="Y376" s="712"/>
      <c r="Z376" s="712"/>
      <c r="AA376" s="712"/>
      <c r="AB376" s="712"/>
      <c r="AC376" s="712"/>
      <c r="AD376" s="712"/>
      <c r="AE376" s="712"/>
      <c r="AR376" s="160" t="s">
        <v>245</v>
      </c>
      <c r="AT376" s="160" t="s">
        <v>160</v>
      </c>
      <c r="AU376" s="160" t="s">
        <v>86</v>
      </c>
      <c r="AY376" s="717" t="s">
        <v>158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717" t="s">
        <v>84</v>
      </c>
      <c r="BK376" s="161">
        <f>ROUND(I376*H376,2)</f>
        <v>0</v>
      </c>
      <c r="BL376" s="717" t="s">
        <v>245</v>
      </c>
      <c r="BM376" s="160" t="s">
        <v>692</v>
      </c>
    </row>
    <row r="377" spans="2:51" s="12" customFormat="1" ht="12">
      <c r="B377" s="162"/>
      <c r="C377" s="818"/>
      <c r="D377" s="827" t="s">
        <v>167</v>
      </c>
      <c r="E377" s="828" t="s">
        <v>1</v>
      </c>
      <c r="F377" s="829" t="s">
        <v>693</v>
      </c>
      <c r="G377" s="818"/>
      <c r="H377" s="812">
        <v>288.8</v>
      </c>
      <c r="I377" s="164"/>
      <c r="J377" s="818"/>
      <c r="K377" s="818"/>
      <c r="L377" s="162"/>
      <c r="M377" s="165"/>
      <c r="N377" s="166"/>
      <c r="O377" s="166"/>
      <c r="P377" s="166"/>
      <c r="Q377" s="166"/>
      <c r="R377" s="166"/>
      <c r="S377" s="166"/>
      <c r="T377" s="167"/>
      <c r="AT377" s="163" t="s">
        <v>167</v>
      </c>
      <c r="AU377" s="163" t="s">
        <v>86</v>
      </c>
      <c r="AV377" s="12" t="s">
        <v>86</v>
      </c>
      <c r="AW377" s="12" t="s">
        <v>32</v>
      </c>
      <c r="AX377" s="12" t="s">
        <v>76</v>
      </c>
      <c r="AY377" s="163" t="s">
        <v>158</v>
      </c>
    </row>
    <row r="378" spans="2:51" s="12" customFormat="1" ht="12">
      <c r="B378" s="162"/>
      <c r="C378" s="818"/>
      <c r="D378" s="827" t="s">
        <v>167</v>
      </c>
      <c r="E378" s="828" t="s">
        <v>1</v>
      </c>
      <c r="F378" s="829" t="s">
        <v>694</v>
      </c>
      <c r="G378" s="818"/>
      <c r="H378" s="812">
        <v>21.12</v>
      </c>
      <c r="I378" s="164"/>
      <c r="J378" s="818"/>
      <c r="K378" s="818"/>
      <c r="L378" s="162"/>
      <c r="M378" s="165"/>
      <c r="N378" s="166"/>
      <c r="O378" s="166"/>
      <c r="P378" s="166"/>
      <c r="Q378" s="166"/>
      <c r="R378" s="166"/>
      <c r="S378" s="166"/>
      <c r="T378" s="167"/>
      <c r="AT378" s="163" t="s">
        <v>167</v>
      </c>
      <c r="AU378" s="163" t="s">
        <v>86</v>
      </c>
      <c r="AV378" s="12" t="s">
        <v>86</v>
      </c>
      <c r="AW378" s="12" t="s">
        <v>32</v>
      </c>
      <c r="AX378" s="12" t="s">
        <v>76</v>
      </c>
      <c r="AY378" s="163" t="s">
        <v>158</v>
      </c>
    </row>
    <row r="379" spans="2:51" s="13" customFormat="1" ht="12">
      <c r="B379" s="168"/>
      <c r="C379" s="819"/>
      <c r="D379" s="827" t="s">
        <v>167</v>
      </c>
      <c r="E379" s="830" t="s">
        <v>1</v>
      </c>
      <c r="F379" s="831" t="s">
        <v>171</v>
      </c>
      <c r="G379" s="819"/>
      <c r="H379" s="813">
        <v>309.92</v>
      </c>
      <c r="I379" s="170"/>
      <c r="J379" s="819"/>
      <c r="K379" s="819"/>
      <c r="L379" s="168"/>
      <c r="M379" s="171"/>
      <c r="N379" s="172"/>
      <c r="O379" s="172"/>
      <c r="P379" s="172"/>
      <c r="Q379" s="172"/>
      <c r="R379" s="172"/>
      <c r="S379" s="172"/>
      <c r="T379" s="173"/>
      <c r="AT379" s="169" t="s">
        <v>167</v>
      </c>
      <c r="AU379" s="169" t="s">
        <v>86</v>
      </c>
      <c r="AV379" s="13" t="s">
        <v>165</v>
      </c>
      <c r="AW379" s="13" t="s">
        <v>32</v>
      </c>
      <c r="AX379" s="13" t="s">
        <v>84</v>
      </c>
      <c r="AY379" s="169" t="s">
        <v>158</v>
      </c>
    </row>
    <row r="380" spans="1:65" s="719" customFormat="1" ht="24" customHeight="1">
      <c r="A380" s="712"/>
      <c r="B380" s="148"/>
      <c r="C380" s="824" t="s">
        <v>695</v>
      </c>
      <c r="D380" s="824" t="s">
        <v>160</v>
      </c>
      <c r="E380" s="825" t="s">
        <v>696</v>
      </c>
      <c r="F380" s="817" t="s">
        <v>697</v>
      </c>
      <c r="G380" s="826" t="s">
        <v>359</v>
      </c>
      <c r="H380" s="811">
        <v>145.64</v>
      </c>
      <c r="I380" s="154"/>
      <c r="J380" s="816">
        <f>ROUND(I380*H380,2)</f>
        <v>0</v>
      </c>
      <c r="K380" s="817" t="s">
        <v>164</v>
      </c>
      <c r="L380" s="30"/>
      <c r="M380" s="156" t="s">
        <v>1</v>
      </c>
      <c r="N380" s="157" t="s">
        <v>41</v>
      </c>
      <c r="O380" s="53"/>
      <c r="P380" s="158">
        <f>O380*H380</f>
        <v>0</v>
      </c>
      <c r="Q380" s="158">
        <v>0</v>
      </c>
      <c r="R380" s="158">
        <f>Q380*H380</f>
        <v>0</v>
      </c>
      <c r="S380" s="158">
        <v>0</v>
      </c>
      <c r="T380" s="159">
        <f>S380*H380</f>
        <v>0</v>
      </c>
      <c r="U380" s="712"/>
      <c r="V380" s="712"/>
      <c r="W380" s="712"/>
      <c r="X380" s="712"/>
      <c r="Y380" s="712"/>
      <c r="Z380" s="712"/>
      <c r="AA380" s="712"/>
      <c r="AB380" s="712"/>
      <c r="AC380" s="712"/>
      <c r="AD380" s="712"/>
      <c r="AE380" s="712"/>
      <c r="AR380" s="160" t="s">
        <v>245</v>
      </c>
      <c r="AT380" s="160" t="s">
        <v>160</v>
      </c>
      <c r="AU380" s="160" t="s">
        <v>86</v>
      </c>
      <c r="AY380" s="717" t="s">
        <v>158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717" t="s">
        <v>84</v>
      </c>
      <c r="BK380" s="161">
        <f>ROUND(I380*H380,2)</f>
        <v>0</v>
      </c>
      <c r="BL380" s="717" t="s">
        <v>245</v>
      </c>
      <c r="BM380" s="160" t="s">
        <v>698</v>
      </c>
    </row>
    <row r="381" spans="2:51" s="12" customFormat="1" ht="12">
      <c r="B381" s="162"/>
      <c r="C381" s="818"/>
      <c r="D381" s="827" t="s">
        <v>167</v>
      </c>
      <c r="E381" s="828" t="s">
        <v>1</v>
      </c>
      <c r="F381" s="829" t="s">
        <v>699</v>
      </c>
      <c r="G381" s="818"/>
      <c r="H381" s="812">
        <v>145.64</v>
      </c>
      <c r="I381" s="164"/>
      <c r="J381" s="818"/>
      <c r="K381" s="818"/>
      <c r="L381" s="162"/>
      <c r="M381" s="165"/>
      <c r="N381" s="166"/>
      <c r="O381" s="166"/>
      <c r="P381" s="166"/>
      <c r="Q381" s="166"/>
      <c r="R381" s="166"/>
      <c r="S381" s="166"/>
      <c r="T381" s="167"/>
      <c r="AT381" s="163" t="s">
        <v>167</v>
      </c>
      <c r="AU381" s="163" t="s">
        <v>86</v>
      </c>
      <c r="AV381" s="12" t="s">
        <v>86</v>
      </c>
      <c r="AW381" s="12" t="s">
        <v>32</v>
      </c>
      <c r="AX381" s="12" t="s">
        <v>84</v>
      </c>
      <c r="AY381" s="163" t="s">
        <v>158</v>
      </c>
    </row>
    <row r="382" spans="1:65" s="719" customFormat="1" ht="16.5" customHeight="1">
      <c r="A382" s="712"/>
      <c r="B382" s="148"/>
      <c r="C382" s="834" t="s">
        <v>700</v>
      </c>
      <c r="D382" s="834" t="s">
        <v>420</v>
      </c>
      <c r="E382" s="835" t="s">
        <v>701</v>
      </c>
      <c r="F382" s="822" t="s">
        <v>702</v>
      </c>
      <c r="G382" s="836" t="s">
        <v>163</v>
      </c>
      <c r="H382" s="815">
        <v>44.361</v>
      </c>
      <c r="I382" s="174"/>
      <c r="J382" s="821">
        <f>ROUND(I382*H382,2)</f>
        <v>0</v>
      </c>
      <c r="K382" s="822" t="s">
        <v>164</v>
      </c>
      <c r="L382" s="175"/>
      <c r="M382" s="176" t="s">
        <v>1</v>
      </c>
      <c r="N382" s="177" t="s">
        <v>41</v>
      </c>
      <c r="O382" s="53"/>
      <c r="P382" s="158">
        <f>O382*H382</f>
        <v>0</v>
      </c>
      <c r="Q382" s="158">
        <v>0.55</v>
      </c>
      <c r="R382" s="158">
        <f>Q382*H382</f>
        <v>24.39855</v>
      </c>
      <c r="S382" s="158">
        <v>0</v>
      </c>
      <c r="T382" s="159">
        <f>S382*H382</f>
        <v>0</v>
      </c>
      <c r="U382" s="712"/>
      <c r="V382" s="712"/>
      <c r="W382" s="712"/>
      <c r="X382" s="712"/>
      <c r="Y382" s="712"/>
      <c r="Z382" s="712"/>
      <c r="AA382" s="712"/>
      <c r="AB382" s="712"/>
      <c r="AC382" s="712"/>
      <c r="AD382" s="712"/>
      <c r="AE382" s="712"/>
      <c r="AR382" s="160" t="s">
        <v>326</v>
      </c>
      <c r="AT382" s="160" t="s">
        <v>420</v>
      </c>
      <c r="AU382" s="160" t="s">
        <v>86</v>
      </c>
      <c r="AY382" s="717" t="s">
        <v>158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717" t="s">
        <v>84</v>
      </c>
      <c r="BK382" s="161">
        <f>ROUND(I382*H382,2)</f>
        <v>0</v>
      </c>
      <c r="BL382" s="717" t="s">
        <v>245</v>
      </c>
      <c r="BM382" s="160" t="s">
        <v>703</v>
      </c>
    </row>
    <row r="383" spans="2:51" s="12" customFormat="1" ht="22.5">
      <c r="B383" s="162"/>
      <c r="C383" s="818"/>
      <c r="D383" s="827" t="s">
        <v>167</v>
      </c>
      <c r="E383" s="828" t="s">
        <v>1</v>
      </c>
      <c r="F383" s="829" t="s">
        <v>704</v>
      </c>
      <c r="G383" s="818"/>
      <c r="H383" s="812">
        <v>2.596</v>
      </c>
      <c r="I383" s="164"/>
      <c r="J383" s="818"/>
      <c r="K383" s="818"/>
      <c r="L383" s="162"/>
      <c r="M383" s="165"/>
      <c r="N383" s="166"/>
      <c r="O383" s="166"/>
      <c r="P383" s="166"/>
      <c r="Q383" s="166"/>
      <c r="R383" s="166"/>
      <c r="S383" s="166"/>
      <c r="T383" s="167"/>
      <c r="AT383" s="163" t="s">
        <v>167</v>
      </c>
      <c r="AU383" s="163" t="s">
        <v>86</v>
      </c>
      <c r="AV383" s="12" t="s">
        <v>86</v>
      </c>
      <c r="AW383" s="12" t="s">
        <v>32</v>
      </c>
      <c r="AX383" s="12" t="s">
        <v>76</v>
      </c>
      <c r="AY383" s="163" t="s">
        <v>158</v>
      </c>
    </row>
    <row r="384" spans="2:51" s="12" customFormat="1" ht="22.5">
      <c r="B384" s="162"/>
      <c r="C384" s="818"/>
      <c r="D384" s="827" t="s">
        <v>167</v>
      </c>
      <c r="E384" s="828" t="s">
        <v>1</v>
      </c>
      <c r="F384" s="829" t="s">
        <v>705</v>
      </c>
      <c r="G384" s="818"/>
      <c r="H384" s="812">
        <v>8.613</v>
      </c>
      <c r="I384" s="164"/>
      <c r="J384" s="818"/>
      <c r="K384" s="818"/>
      <c r="L384" s="162"/>
      <c r="M384" s="165"/>
      <c r="N384" s="166"/>
      <c r="O384" s="166"/>
      <c r="P384" s="166"/>
      <c r="Q384" s="166"/>
      <c r="R384" s="166"/>
      <c r="S384" s="166"/>
      <c r="T384" s="167"/>
      <c r="AT384" s="163" t="s">
        <v>167</v>
      </c>
      <c r="AU384" s="163" t="s">
        <v>86</v>
      </c>
      <c r="AV384" s="12" t="s">
        <v>86</v>
      </c>
      <c r="AW384" s="12" t="s">
        <v>32</v>
      </c>
      <c r="AX384" s="12" t="s">
        <v>76</v>
      </c>
      <c r="AY384" s="163" t="s">
        <v>158</v>
      </c>
    </row>
    <row r="385" spans="2:51" s="12" customFormat="1" ht="12">
      <c r="B385" s="162"/>
      <c r="C385" s="818"/>
      <c r="D385" s="827" t="s">
        <v>167</v>
      </c>
      <c r="E385" s="828" t="s">
        <v>1</v>
      </c>
      <c r="F385" s="829" t="s">
        <v>706</v>
      </c>
      <c r="G385" s="818"/>
      <c r="H385" s="812">
        <v>9.733</v>
      </c>
      <c r="I385" s="164"/>
      <c r="J385" s="818"/>
      <c r="K385" s="818"/>
      <c r="L385" s="162"/>
      <c r="M385" s="165"/>
      <c r="N385" s="166"/>
      <c r="O385" s="166"/>
      <c r="P385" s="166"/>
      <c r="Q385" s="166"/>
      <c r="R385" s="166"/>
      <c r="S385" s="166"/>
      <c r="T385" s="167"/>
      <c r="AT385" s="163" t="s">
        <v>167</v>
      </c>
      <c r="AU385" s="163" t="s">
        <v>86</v>
      </c>
      <c r="AV385" s="12" t="s">
        <v>86</v>
      </c>
      <c r="AW385" s="12" t="s">
        <v>32</v>
      </c>
      <c r="AX385" s="12" t="s">
        <v>76</v>
      </c>
      <c r="AY385" s="163" t="s">
        <v>158</v>
      </c>
    </row>
    <row r="386" spans="2:51" s="12" customFormat="1" ht="22.5">
      <c r="B386" s="162"/>
      <c r="C386" s="818"/>
      <c r="D386" s="827" t="s">
        <v>167</v>
      </c>
      <c r="E386" s="828" t="s">
        <v>1</v>
      </c>
      <c r="F386" s="829" t="s">
        <v>707</v>
      </c>
      <c r="G386" s="818"/>
      <c r="H386" s="812">
        <v>11.725</v>
      </c>
      <c r="I386" s="164"/>
      <c r="J386" s="818"/>
      <c r="K386" s="818"/>
      <c r="L386" s="162"/>
      <c r="M386" s="165"/>
      <c r="N386" s="166"/>
      <c r="O386" s="166"/>
      <c r="P386" s="166"/>
      <c r="Q386" s="166"/>
      <c r="R386" s="166"/>
      <c r="S386" s="166"/>
      <c r="T386" s="167"/>
      <c r="AT386" s="163" t="s">
        <v>167</v>
      </c>
      <c r="AU386" s="163" t="s">
        <v>86</v>
      </c>
      <c r="AV386" s="12" t="s">
        <v>86</v>
      </c>
      <c r="AW386" s="12" t="s">
        <v>32</v>
      </c>
      <c r="AX386" s="12" t="s">
        <v>76</v>
      </c>
      <c r="AY386" s="163" t="s">
        <v>158</v>
      </c>
    </row>
    <row r="387" spans="2:51" s="12" customFormat="1" ht="12">
      <c r="B387" s="162"/>
      <c r="C387" s="818"/>
      <c r="D387" s="827" t="s">
        <v>167</v>
      </c>
      <c r="E387" s="828" t="s">
        <v>1</v>
      </c>
      <c r="F387" s="829" t="s">
        <v>708</v>
      </c>
      <c r="G387" s="818"/>
      <c r="H387" s="812">
        <v>2.621</v>
      </c>
      <c r="I387" s="164"/>
      <c r="J387" s="818"/>
      <c r="K387" s="818"/>
      <c r="L387" s="162"/>
      <c r="M387" s="165"/>
      <c r="N387" s="166"/>
      <c r="O387" s="166"/>
      <c r="P387" s="166"/>
      <c r="Q387" s="166"/>
      <c r="R387" s="166"/>
      <c r="S387" s="166"/>
      <c r="T387" s="167"/>
      <c r="AT387" s="163" t="s">
        <v>167</v>
      </c>
      <c r="AU387" s="163" t="s">
        <v>86</v>
      </c>
      <c r="AV387" s="12" t="s">
        <v>86</v>
      </c>
      <c r="AW387" s="12" t="s">
        <v>32</v>
      </c>
      <c r="AX387" s="12" t="s">
        <v>76</v>
      </c>
      <c r="AY387" s="163" t="s">
        <v>158</v>
      </c>
    </row>
    <row r="388" spans="2:51" s="12" customFormat="1" ht="22.5">
      <c r="B388" s="162"/>
      <c r="C388" s="818"/>
      <c r="D388" s="827" t="s">
        <v>167</v>
      </c>
      <c r="E388" s="828" t="s">
        <v>1</v>
      </c>
      <c r="F388" s="829" t="s">
        <v>709</v>
      </c>
      <c r="G388" s="818"/>
      <c r="H388" s="812">
        <v>6.529</v>
      </c>
      <c r="I388" s="164"/>
      <c r="J388" s="818"/>
      <c r="K388" s="818"/>
      <c r="L388" s="162"/>
      <c r="M388" s="165"/>
      <c r="N388" s="166"/>
      <c r="O388" s="166"/>
      <c r="P388" s="166"/>
      <c r="Q388" s="166"/>
      <c r="R388" s="166"/>
      <c r="S388" s="166"/>
      <c r="T388" s="167"/>
      <c r="AT388" s="163" t="s">
        <v>167</v>
      </c>
      <c r="AU388" s="163" t="s">
        <v>86</v>
      </c>
      <c r="AV388" s="12" t="s">
        <v>86</v>
      </c>
      <c r="AW388" s="12" t="s">
        <v>32</v>
      </c>
      <c r="AX388" s="12" t="s">
        <v>76</v>
      </c>
      <c r="AY388" s="163" t="s">
        <v>158</v>
      </c>
    </row>
    <row r="389" spans="2:51" s="12" customFormat="1" ht="22.5">
      <c r="B389" s="162"/>
      <c r="C389" s="818"/>
      <c r="D389" s="827" t="s">
        <v>167</v>
      </c>
      <c r="E389" s="828" t="s">
        <v>1</v>
      </c>
      <c r="F389" s="829" t="s">
        <v>710</v>
      </c>
      <c r="G389" s="818"/>
      <c r="H389" s="812">
        <v>1.988</v>
      </c>
      <c r="I389" s="164"/>
      <c r="J389" s="818"/>
      <c r="K389" s="818"/>
      <c r="L389" s="162"/>
      <c r="M389" s="165"/>
      <c r="N389" s="166"/>
      <c r="O389" s="166"/>
      <c r="P389" s="166"/>
      <c r="Q389" s="166"/>
      <c r="R389" s="166"/>
      <c r="S389" s="166"/>
      <c r="T389" s="167"/>
      <c r="AT389" s="163" t="s">
        <v>167</v>
      </c>
      <c r="AU389" s="163" t="s">
        <v>86</v>
      </c>
      <c r="AV389" s="12" t="s">
        <v>86</v>
      </c>
      <c r="AW389" s="12" t="s">
        <v>32</v>
      </c>
      <c r="AX389" s="12" t="s">
        <v>76</v>
      </c>
      <c r="AY389" s="163" t="s">
        <v>158</v>
      </c>
    </row>
    <row r="390" spans="2:51" s="12" customFormat="1" ht="22.5">
      <c r="B390" s="162"/>
      <c r="C390" s="818"/>
      <c r="D390" s="827" t="s">
        <v>167</v>
      </c>
      <c r="E390" s="828" t="s">
        <v>1</v>
      </c>
      <c r="F390" s="829" t="s">
        <v>711</v>
      </c>
      <c r="G390" s="818"/>
      <c r="H390" s="812">
        <v>0.532</v>
      </c>
      <c r="I390" s="164"/>
      <c r="J390" s="818"/>
      <c r="K390" s="818"/>
      <c r="L390" s="162"/>
      <c r="M390" s="165"/>
      <c r="N390" s="166"/>
      <c r="O390" s="166"/>
      <c r="P390" s="166"/>
      <c r="Q390" s="166"/>
      <c r="R390" s="166"/>
      <c r="S390" s="166"/>
      <c r="T390" s="167"/>
      <c r="AT390" s="163" t="s">
        <v>167</v>
      </c>
      <c r="AU390" s="163" t="s">
        <v>86</v>
      </c>
      <c r="AV390" s="12" t="s">
        <v>86</v>
      </c>
      <c r="AW390" s="12" t="s">
        <v>32</v>
      </c>
      <c r="AX390" s="12" t="s">
        <v>76</v>
      </c>
      <c r="AY390" s="163" t="s">
        <v>158</v>
      </c>
    </row>
    <row r="391" spans="2:51" s="12" customFormat="1" ht="12">
      <c r="B391" s="162"/>
      <c r="C391" s="818"/>
      <c r="D391" s="827" t="s">
        <v>167</v>
      </c>
      <c r="E391" s="828" t="s">
        <v>1</v>
      </c>
      <c r="F391" s="829" t="s">
        <v>712</v>
      </c>
      <c r="G391" s="818"/>
      <c r="H391" s="812">
        <v>0.024</v>
      </c>
      <c r="I391" s="164"/>
      <c r="J391" s="818"/>
      <c r="K391" s="818"/>
      <c r="L391" s="162"/>
      <c r="M391" s="165"/>
      <c r="N391" s="166"/>
      <c r="O391" s="166"/>
      <c r="P391" s="166"/>
      <c r="Q391" s="166"/>
      <c r="R391" s="166"/>
      <c r="S391" s="166"/>
      <c r="T391" s="167"/>
      <c r="AT391" s="163" t="s">
        <v>167</v>
      </c>
      <c r="AU391" s="163" t="s">
        <v>86</v>
      </c>
      <c r="AV391" s="12" t="s">
        <v>86</v>
      </c>
      <c r="AW391" s="12" t="s">
        <v>32</v>
      </c>
      <c r="AX391" s="12" t="s">
        <v>76</v>
      </c>
      <c r="AY391" s="163" t="s">
        <v>158</v>
      </c>
    </row>
    <row r="392" spans="2:51" s="13" customFormat="1" ht="12">
      <c r="B392" s="168"/>
      <c r="C392" s="819"/>
      <c r="D392" s="827" t="s">
        <v>167</v>
      </c>
      <c r="E392" s="830" t="s">
        <v>1</v>
      </c>
      <c r="F392" s="831" t="s">
        <v>171</v>
      </c>
      <c r="G392" s="819"/>
      <c r="H392" s="813">
        <v>44.361000000000004</v>
      </c>
      <c r="I392" s="170"/>
      <c r="J392" s="819"/>
      <c r="K392" s="819"/>
      <c r="L392" s="168"/>
      <c r="M392" s="171"/>
      <c r="N392" s="172"/>
      <c r="O392" s="172"/>
      <c r="P392" s="172"/>
      <c r="Q392" s="172"/>
      <c r="R392" s="172"/>
      <c r="S392" s="172"/>
      <c r="T392" s="173"/>
      <c r="AT392" s="169" t="s">
        <v>167</v>
      </c>
      <c r="AU392" s="169" t="s">
        <v>86</v>
      </c>
      <c r="AV392" s="13" t="s">
        <v>165</v>
      </c>
      <c r="AW392" s="13" t="s">
        <v>32</v>
      </c>
      <c r="AX392" s="13" t="s">
        <v>84</v>
      </c>
      <c r="AY392" s="169" t="s">
        <v>158</v>
      </c>
    </row>
    <row r="393" spans="1:65" s="719" customFormat="1" ht="24" customHeight="1">
      <c r="A393" s="712"/>
      <c r="B393" s="148"/>
      <c r="C393" s="824" t="s">
        <v>713</v>
      </c>
      <c r="D393" s="824" t="s">
        <v>160</v>
      </c>
      <c r="E393" s="825" t="s">
        <v>714</v>
      </c>
      <c r="F393" s="817" t="s">
        <v>715</v>
      </c>
      <c r="G393" s="826" t="s">
        <v>222</v>
      </c>
      <c r="H393" s="811">
        <v>117</v>
      </c>
      <c r="I393" s="154"/>
      <c r="J393" s="816">
        <f>ROUND(I393*H393,2)</f>
        <v>0</v>
      </c>
      <c r="K393" s="817" t="s">
        <v>164</v>
      </c>
      <c r="L393" s="30"/>
      <c r="M393" s="156" t="s">
        <v>1</v>
      </c>
      <c r="N393" s="157" t="s">
        <v>41</v>
      </c>
      <c r="O393" s="53"/>
      <c r="P393" s="158">
        <f>O393*H393</f>
        <v>0</v>
      </c>
      <c r="Q393" s="158">
        <v>0.01152</v>
      </c>
      <c r="R393" s="158">
        <f>Q393*H393</f>
        <v>1.3478400000000001</v>
      </c>
      <c r="S393" s="158">
        <v>0</v>
      </c>
      <c r="T393" s="159">
        <f>S393*H393</f>
        <v>0</v>
      </c>
      <c r="U393" s="712"/>
      <c r="V393" s="712"/>
      <c r="W393" s="712"/>
      <c r="X393" s="712"/>
      <c r="Y393" s="712"/>
      <c r="Z393" s="712"/>
      <c r="AA393" s="712"/>
      <c r="AB393" s="712"/>
      <c r="AC393" s="712"/>
      <c r="AD393" s="712"/>
      <c r="AE393" s="712"/>
      <c r="AR393" s="160" t="s">
        <v>245</v>
      </c>
      <c r="AT393" s="160" t="s">
        <v>160</v>
      </c>
      <c r="AU393" s="160" t="s">
        <v>86</v>
      </c>
      <c r="AY393" s="717" t="s">
        <v>158</v>
      </c>
      <c r="BE393" s="161">
        <f>IF(N393="základní",J393,0)</f>
        <v>0</v>
      </c>
      <c r="BF393" s="161">
        <f>IF(N393="snížená",J393,0)</f>
        <v>0</v>
      </c>
      <c r="BG393" s="161">
        <f>IF(N393="zákl. přenesená",J393,0)</f>
        <v>0</v>
      </c>
      <c r="BH393" s="161">
        <f>IF(N393="sníž. přenesená",J393,0)</f>
        <v>0</v>
      </c>
      <c r="BI393" s="161">
        <f>IF(N393="nulová",J393,0)</f>
        <v>0</v>
      </c>
      <c r="BJ393" s="717" t="s">
        <v>84</v>
      </c>
      <c r="BK393" s="161">
        <f>ROUND(I393*H393,2)</f>
        <v>0</v>
      </c>
      <c r="BL393" s="717" t="s">
        <v>245</v>
      </c>
      <c r="BM393" s="160" t="s">
        <v>716</v>
      </c>
    </row>
    <row r="394" spans="2:51" s="12" customFormat="1" ht="12">
      <c r="B394" s="162"/>
      <c r="C394" s="818"/>
      <c r="D394" s="827" t="s">
        <v>167</v>
      </c>
      <c r="E394" s="828" t="s">
        <v>1</v>
      </c>
      <c r="F394" s="829" t="s">
        <v>717</v>
      </c>
      <c r="G394" s="818"/>
      <c r="H394" s="812">
        <v>117</v>
      </c>
      <c r="I394" s="164"/>
      <c r="J394" s="818"/>
      <c r="K394" s="818"/>
      <c r="L394" s="162"/>
      <c r="M394" s="165"/>
      <c r="N394" s="166"/>
      <c r="O394" s="166"/>
      <c r="P394" s="166"/>
      <c r="Q394" s="166"/>
      <c r="R394" s="166"/>
      <c r="S394" s="166"/>
      <c r="T394" s="167"/>
      <c r="AT394" s="163" t="s">
        <v>167</v>
      </c>
      <c r="AU394" s="163" t="s">
        <v>86</v>
      </c>
      <c r="AV394" s="12" t="s">
        <v>86</v>
      </c>
      <c r="AW394" s="12" t="s">
        <v>32</v>
      </c>
      <c r="AX394" s="12" t="s">
        <v>84</v>
      </c>
      <c r="AY394" s="163" t="s">
        <v>158</v>
      </c>
    </row>
    <row r="395" spans="1:65" s="719" customFormat="1" ht="24" customHeight="1">
      <c r="A395" s="712"/>
      <c r="B395" s="148"/>
      <c r="C395" s="824" t="s">
        <v>718</v>
      </c>
      <c r="D395" s="824" t="s">
        <v>160</v>
      </c>
      <c r="E395" s="825" t="s">
        <v>719</v>
      </c>
      <c r="F395" s="817" t="s">
        <v>720</v>
      </c>
      <c r="G395" s="826" t="s">
        <v>222</v>
      </c>
      <c r="H395" s="811">
        <v>962.992</v>
      </c>
      <c r="I395" s="154"/>
      <c r="J395" s="816">
        <f>ROUND(I395*H395,2)</f>
        <v>0</v>
      </c>
      <c r="K395" s="817" t="s">
        <v>164</v>
      </c>
      <c r="L395" s="30"/>
      <c r="M395" s="156" t="s">
        <v>1</v>
      </c>
      <c r="N395" s="157" t="s">
        <v>41</v>
      </c>
      <c r="O395" s="53"/>
      <c r="P395" s="158">
        <f>O395*H395</f>
        <v>0</v>
      </c>
      <c r="Q395" s="158">
        <v>0</v>
      </c>
      <c r="R395" s="158">
        <f>Q395*H395</f>
        <v>0</v>
      </c>
      <c r="S395" s="158">
        <v>0</v>
      </c>
      <c r="T395" s="159">
        <f>S395*H395</f>
        <v>0</v>
      </c>
      <c r="U395" s="712"/>
      <c r="V395" s="712"/>
      <c r="W395" s="712"/>
      <c r="X395" s="712"/>
      <c r="Y395" s="712"/>
      <c r="Z395" s="712"/>
      <c r="AA395" s="712"/>
      <c r="AB395" s="712"/>
      <c r="AC395" s="712"/>
      <c r="AD395" s="712"/>
      <c r="AE395" s="712"/>
      <c r="AR395" s="160" t="s">
        <v>245</v>
      </c>
      <c r="AT395" s="160" t="s">
        <v>160</v>
      </c>
      <c r="AU395" s="160" t="s">
        <v>86</v>
      </c>
      <c r="AY395" s="717" t="s">
        <v>158</v>
      </c>
      <c r="BE395" s="161">
        <f>IF(N395="základní",J395,0)</f>
        <v>0</v>
      </c>
      <c r="BF395" s="161">
        <f>IF(N395="snížená",J395,0)</f>
        <v>0</v>
      </c>
      <c r="BG395" s="161">
        <f>IF(N395="zákl. přenesená",J395,0)</f>
        <v>0</v>
      </c>
      <c r="BH395" s="161">
        <f>IF(N395="sníž. přenesená",J395,0)</f>
        <v>0</v>
      </c>
      <c r="BI395" s="161">
        <f>IF(N395="nulová",J395,0)</f>
        <v>0</v>
      </c>
      <c r="BJ395" s="717" t="s">
        <v>84</v>
      </c>
      <c r="BK395" s="161">
        <f>ROUND(I395*H395,2)</f>
        <v>0</v>
      </c>
      <c r="BL395" s="717" t="s">
        <v>245</v>
      </c>
      <c r="BM395" s="160" t="s">
        <v>721</v>
      </c>
    </row>
    <row r="396" spans="1:65" s="719" customFormat="1" ht="24" customHeight="1">
      <c r="A396" s="712"/>
      <c r="B396" s="148"/>
      <c r="C396" s="834" t="s">
        <v>722</v>
      </c>
      <c r="D396" s="834" t="s">
        <v>420</v>
      </c>
      <c r="E396" s="835" t="s">
        <v>723</v>
      </c>
      <c r="F396" s="822" t="s">
        <v>724</v>
      </c>
      <c r="G396" s="836" t="s">
        <v>163</v>
      </c>
      <c r="H396" s="815">
        <v>25.423</v>
      </c>
      <c r="I396" s="174"/>
      <c r="J396" s="821">
        <f>ROUND(I396*H396,2)</f>
        <v>0</v>
      </c>
      <c r="K396" s="822" t="s">
        <v>164</v>
      </c>
      <c r="L396" s="175"/>
      <c r="M396" s="176" t="s">
        <v>1</v>
      </c>
      <c r="N396" s="177" t="s">
        <v>41</v>
      </c>
      <c r="O396" s="53"/>
      <c r="P396" s="158">
        <f>O396*H396</f>
        <v>0</v>
      </c>
      <c r="Q396" s="158">
        <v>0.55</v>
      </c>
      <c r="R396" s="158">
        <f>Q396*H396</f>
        <v>13.98265</v>
      </c>
      <c r="S396" s="158">
        <v>0</v>
      </c>
      <c r="T396" s="159">
        <f>S396*H396</f>
        <v>0</v>
      </c>
      <c r="U396" s="712"/>
      <c r="V396" s="712"/>
      <c r="W396" s="712"/>
      <c r="X396" s="712"/>
      <c r="Y396" s="712"/>
      <c r="Z396" s="712"/>
      <c r="AA396" s="712"/>
      <c r="AB396" s="712"/>
      <c r="AC396" s="712"/>
      <c r="AD396" s="712"/>
      <c r="AE396" s="712"/>
      <c r="AR396" s="160" t="s">
        <v>326</v>
      </c>
      <c r="AT396" s="160" t="s">
        <v>420</v>
      </c>
      <c r="AU396" s="160" t="s">
        <v>86</v>
      </c>
      <c r="AY396" s="717" t="s">
        <v>158</v>
      </c>
      <c r="BE396" s="161">
        <f>IF(N396="základní",J396,0)</f>
        <v>0</v>
      </c>
      <c r="BF396" s="161">
        <f>IF(N396="snížená",J396,0)</f>
        <v>0</v>
      </c>
      <c r="BG396" s="161">
        <f>IF(N396="zákl. přenesená",J396,0)</f>
        <v>0</v>
      </c>
      <c r="BH396" s="161">
        <f>IF(N396="sníž. přenesená",J396,0)</f>
        <v>0</v>
      </c>
      <c r="BI396" s="161">
        <f>IF(N396="nulová",J396,0)</f>
        <v>0</v>
      </c>
      <c r="BJ396" s="717" t="s">
        <v>84</v>
      </c>
      <c r="BK396" s="161">
        <f>ROUND(I396*H396,2)</f>
        <v>0</v>
      </c>
      <c r="BL396" s="717" t="s">
        <v>245</v>
      </c>
      <c r="BM396" s="160" t="s">
        <v>725</v>
      </c>
    </row>
    <row r="397" spans="2:51" s="12" customFormat="1" ht="12">
      <c r="B397" s="162"/>
      <c r="C397" s="818"/>
      <c r="D397" s="827" t="s">
        <v>167</v>
      </c>
      <c r="E397" s="828" t="s">
        <v>1</v>
      </c>
      <c r="F397" s="829" t="s">
        <v>726</v>
      </c>
      <c r="G397" s="818"/>
      <c r="H397" s="812">
        <v>25.423</v>
      </c>
      <c r="I397" s="164"/>
      <c r="J397" s="818"/>
      <c r="K397" s="818"/>
      <c r="L397" s="162"/>
      <c r="M397" s="165"/>
      <c r="N397" s="166"/>
      <c r="O397" s="166"/>
      <c r="P397" s="166"/>
      <c r="Q397" s="166"/>
      <c r="R397" s="166"/>
      <c r="S397" s="166"/>
      <c r="T397" s="167"/>
      <c r="AT397" s="163" t="s">
        <v>167</v>
      </c>
      <c r="AU397" s="163" t="s">
        <v>86</v>
      </c>
      <c r="AV397" s="12" t="s">
        <v>86</v>
      </c>
      <c r="AW397" s="12" t="s">
        <v>32</v>
      </c>
      <c r="AX397" s="12" t="s">
        <v>84</v>
      </c>
      <c r="AY397" s="163" t="s">
        <v>158</v>
      </c>
    </row>
    <row r="398" spans="1:65" s="719" customFormat="1" ht="16.5" customHeight="1">
      <c r="A398" s="712"/>
      <c r="B398" s="148"/>
      <c r="C398" s="824" t="s">
        <v>727</v>
      </c>
      <c r="D398" s="824" t="s">
        <v>160</v>
      </c>
      <c r="E398" s="825" t="s">
        <v>728</v>
      </c>
      <c r="F398" s="817" t="s">
        <v>729</v>
      </c>
      <c r="G398" s="826" t="s">
        <v>222</v>
      </c>
      <c r="H398" s="811">
        <v>764</v>
      </c>
      <c r="I398" s="154"/>
      <c r="J398" s="816">
        <f>ROUND(I398*H398,2)</f>
        <v>0</v>
      </c>
      <c r="K398" s="817" t="s">
        <v>164</v>
      </c>
      <c r="L398" s="30"/>
      <c r="M398" s="156" t="s">
        <v>1</v>
      </c>
      <c r="N398" s="157" t="s">
        <v>41</v>
      </c>
      <c r="O398" s="53"/>
      <c r="P398" s="158">
        <f>O398*H398</f>
        <v>0</v>
      </c>
      <c r="Q398" s="158">
        <v>0</v>
      </c>
      <c r="R398" s="158">
        <f>Q398*H398</f>
        <v>0</v>
      </c>
      <c r="S398" s="158">
        <v>0.015</v>
      </c>
      <c r="T398" s="159">
        <f>S398*H398</f>
        <v>11.459999999999999</v>
      </c>
      <c r="U398" s="712"/>
      <c r="V398" s="712"/>
      <c r="W398" s="712"/>
      <c r="X398" s="712"/>
      <c r="Y398" s="712"/>
      <c r="Z398" s="712"/>
      <c r="AA398" s="712"/>
      <c r="AB398" s="712"/>
      <c r="AC398" s="712"/>
      <c r="AD398" s="712"/>
      <c r="AE398" s="712"/>
      <c r="AR398" s="160" t="s">
        <v>245</v>
      </c>
      <c r="AT398" s="160" t="s">
        <v>160</v>
      </c>
      <c r="AU398" s="160" t="s">
        <v>86</v>
      </c>
      <c r="AY398" s="717" t="s">
        <v>158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717" t="s">
        <v>84</v>
      </c>
      <c r="BK398" s="161">
        <f>ROUND(I398*H398,2)</f>
        <v>0</v>
      </c>
      <c r="BL398" s="717" t="s">
        <v>245</v>
      </c>
      <c r="BM398" s="160" t="s">
        <v>730</v>
      </c>
    </row>
    <row r="399" spans="2:51" s="12" customFormat="1" ht="12">
      <c r="B399" s="162"/>
      <c r="C399" s="818"/>
      <c r="D399" s="827" t="s">
        <v>167</v>
      </c>
      <c r="E399" s="828" t="s">
        <v>1</v>
      </c>
      <c r="F399" s="829" t="s">
        <v>731</v>
      </c>
      <c r="G399" s="818"/>
      <c r="H399" s="812">
        <v>764</v>
      </c>
      <c r="I399" s="164"/>
      <c r="J399" s="818"/>
      <c r="K399" s="818"/>
      <c r="L399" s="162"/>
      <c r="M399" s="165"/>
      <c r="N399" s="166"/>
      <c r="O399" s="166"/>
      <c r="P399" s="166"/>
      <c r="Q399" s="166"/>
      <c r="R399" s="166"/>
      <c r="S399" s="166"/>
      <c r="T399" s="167"/>
      <c r="AT399" s="163" t="s">
        <v>167</v>
      </c>
      <c r="AU399" s="163" t="s">
        <v>86</v>
      </c>
      <c r="AV399" s="12" t="s">
        <v>86</v>
      </c>
      <c r="AW399" s="12" t="s">
        <v>32</v>
      </c>
      <c r="AX399" s="12" t="s">
        <v>84</v>
      </c>
      <c r="AY399" s="163" t="s">
        <v>158</v>
      </c>
    </row>
    <row r="400" spans="1:65" s="719" customFormat="1" ht="24" customHeight="1">
      <c r="A400" s="712"/>
      <c r="B400" s="148"/>
      <c r="C400" s="824" t="s">
        <v>732</v>
      </c>
      <c r="D400" s="824" t="s">
        <v>160</v>
      </c>
      <c r="E400" s="825" t="s">
        <v>733</v>
      </c>
      <c r="F400" s="817" t="s">
        <v>734</v>
      </c>
      <c r="G400" s="826" t="s">
        <v>222</v>
      </c>
      <c r="H400" s="811">
        <v>1440</v>
      </c>
      <c r="I400" s="154"/>
      <c r="J400" s="816">
        <f>ROUND(I400*H400,2)</f>
        <v>0</v>
      </c>
      <c r="K400" s="817" t="s">
        <v>164</v>
      </c>
      <c r="L400" s="30"/>
      <c r="M400" s="156" t="s">
        <v>1</v>
      </c>
      <c r="N400" s="157" t="s">
        <v>41</v>
      </c>
      <c r="O400" s="53"/>
      <c r="P400" s="158">
        <f>O400*H400</f>
        <v>0</v>
      </c>
      <c r="Q400" s="158">
        <v>0</v>
      </c>
      <c r="R400" s="158">
        <f>Q400*H400</f>
        <v>0</v>
      </c>
      <c r="S400" s="158">
        <v>0</v>
      </c>
      <c r="T400" s="159">
        <f>S400*H400</f>
        <v>0</v>
      </c>
      <c r="U400" s="712"/>
      <c r="V400" s="712"/>
      <c r="W400" s="712"/>
      <c r="X400" s="712"/>
      <c r="Y400" s="712"/>
      <c r="Z400" s="712"/>
      <c r="AA400" s="712"/>
      <c r="AB400" s="712"/>
      <c r="AC400" s="712"/>
      <c r="AD400" s="712"/>
      <c r="AE400" s="712"/>
      <c r="AR400" s="160" t="s">
        <v>245</v>
      </c>
      <c r="AT400" s="160" t="s">
        <v>160</v>
      </c>
      <c r="AU400" s="160" t="s">
        <v>86</v>
      </c>
      <c r="AY400" s="717" t="s">
        <v>158</v>
      </c>
      <c r="BE400" s="161">
        <f>IF(N400="základní",J400,0)</f>
        <v>0</v>
      </c>
      <c r="BF400" s="161">
        <f>IF(N400="snížená",J400,0)</f>
        <v>0</v>
      </c>
      <c r="BG400" s="161">
        <f>IF(N400="zákl. přenesená",J400,0)</f>
        <v>0</v>
      </c>
      <c r="BH400" s="161">
        <f>IF(N400="sníž. přenesená",J400,0)</f>
        <v>0</v>
      </c>
      <c r="BI400" s="161">
        <f>IF(N400="nulová",J400,0)</f>
        <v>0</v>
      </c>
      <c r="BJ400" s="717" t="s">
        <v>84</v>
      </c>
      <c r="BK400" s="161">
        <f>ROUND(I400*H400,2)</f>
        <v>0</v>
      </c>
      <c r="BL400" s="717" t="s">
        <v>245</v>
      </c>
      <c r="BM400" s="160" t="s">
        <v>735</v>
      </c>
    </row>
    <row r="401" spans="1:65" s="719" customFormat="1" ht="16.5" customHeight="1">
      <c r="A401" s="712"/>
      <c r="B401" s="148"/>
      <c r="C401" s="834" t="s">
        <v>736</v>
      </c>
      <c r="D401" s="834" t="s">
        <v>420</v>
      </c>
      <c r="E401" s="835" t="s">
        <v>737</v>
      </c>
      <c r="F401" s="822" t="s">
        <v>738</v>
      </c>
      <c r="G401" s="836" t="s">
        <v>163</v>
      </c>
      <c r="H401" s="815">
        <v>11.31</v>
      </c>
      <c r="I401" s="174"/>
      <c r="J401" s="821">
        <f>ROUND(I401*H401,2)</f>
        <v>0</v>
      </c>
      <c r="K401" s="822" t="s">
        <v>164</v>
      </c>
      <c r="L401" s="175"/>
      <c r="M401" s="176" t="s">
        <v>1</v>
      </c>
      <c r="N401" s="177" t="s">
        <v>41</v>
      </c>
      <c r="O401" s="53"/>
      <c r="P401" s="158">
        <f>O401*H401</f>
        <v>0</v>
      </c>
      <c r="Q401" s="158">
        <v>0.55</v>
      </c>
      <c r="R401" s="158">
        <f>Q401*H401</f>
        <v>6.2205</v>
      </c>
      <c r="S401" s="158">
        <v>0</v>
      </c>
      <c r="T401" s="159">
        <f>S401*H401</f>
        <v>0</v>
      </c>
      <c r="U401" s="712"/>
      <c r="V401" s="712"/>
      <c r="W401" s="712"/>
      <c r="X401" s="712"/>
      <c r="Y401" s="712"/>
      <c r="Z401" s="712"/>
      <c r="AA401" s="712"/>
      <c r="AB401" s="712"/>
      <c r="AC401" s="712"/>
      <c r="AD401" s="712"/>
      <c r="AE401" s="712"/>
      <c r="AR401" s="160" t="s">
        <v>326</v>
      </c>
      <c r="AT401" s="160" t="s">
        <v>420</v>
      </c>
      <c r="AU401" s="160" t="s">
        <v>86</v>
      </c>
      <c r="AY401" s="717" t="s">
        <v>158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717" t="s">
        <v>84</v>
      </c>
      <c r="BK401" s="161">
        <f>ROUND(I401*H401,2)</f>
        <v>0</v>
      </c>
      <c r="BL401" s="717" t="s">
        <v>245</v>
      </c>
      <c r="BM401" s="160" t="s">
        <v>739</v>
      </c>
    </row>
    <row r="402" spans="2:51" s="12" customFormat="1" ht="12">
      <c r="B402" s="162"/>
      <c r="C402" s="818"/>
      <c r="D402" s="827" t="s">
        <v>167</v>
      </c>
      <c r="E402" s="828" t="s">
        <v>1</v>
      </c>
      <c r="F402" s="829" t="s">
        <v>740</v>
      </c>
      <c r="G402" s="818"/>
      <c r="H402" s="812">
        <v>11.31</v>
      </c>
      <c r="I402" s="164"/>
      <c r="J402" s="818"/>
      <c r="K402" s="818"/>
      <c r="L402" s="162"/>
      <c r="M402" s="165"/>
      <c r="N402" s="166"/>
      <c r="O402" s="166"/>
      <c r="P402" s="166"/>
      <c r="Q402" s="166"/>
      <c r="R402" s="166"/>
      <c r="S402" s="166"/>
      <c r="T402" s="167"/>
      <c r="AT402" s="163" t="s">
        <v>167</v>
      </c>
      <c r="AU402" s="163" t="s">
        <v>86</v>
      </c>
      <c r="AV402" s="12" t="s">
        <v>86</v>
      </c>
      <c r="AW402" s="12" t="s">
        <v>32</v>
      </c>
      <c r="AX402" s="12" t="s">
        <v>84</v>
      </c>
      <c r="AY402" s="163" t="s">
        <v>158</v>
      </c>
    </row>
    <row r="403" spans="1:65" s="719" customFormat="1" ht="24" customHeight="1">
      <c r="A403" s="712"/>
      <c r="B403" s="148"/>
      <c r="C403" s="824" t="s">
        <v>741</v>
      </c>
      <c r="D403" s="824" t="s">
        <v>160</v>
      </c>
      <c r="E403" s="825" t="s">
        <v>742</v>
      </c>
      <c r="F403" s="817" t="s">
        <v>743</v>
      </c>
      <c r="G403" s="826" t="s">
        <v>359</v>
      </c>
      <c r="H403" s="811">
        <v>1460</v>
      </c>
      <c r="I403" s="154"/>
      <c r="J403" s="816">
        <f>ROUND(I403*H403,2)</f>
        <v>0</v>
      </c>
      <c r="K403" s="817" t="s">
        <v>164</v>
      </c>
      <c r="L403" s="30"/>
      <c r="M403" s="156" t="s">
        <v>1</v>
      </c>
      <c r="N403" s="157" t="s">
        <v>41</v>
      </c>
      <c r="O403" s="53"/>
      <c r="P403" s="158">
        <f>O403*H403</f>
        <v>0</v>
      </c>
      <c r="Q403" s="158">
        <v>0</v>
      </c>
      <c r="R403" s="158">
        <f>Q403*H403</f>
        <v>0</v>
      </c>
      <c r="S403" s="158">
        <v>0</v>
      </c>
      <c r="T403" s="159">
        <f>S403*H403</f>
        <v>0</v>
      </c>
      <c r="U403" s="712"/>
      <c r="V403" s="712"/>
      <c r="W403" s="712"/>
      <c r="X403" s="712"/>
      <c r="Y403" s="712"/>
      <c r="Z403" s="712"/>
      <c r="AA403" s="712"/>
      <c r="AB403" s="712"/>
      <c r="AC403" s="712"/>
      <c r="AD403" s="712"/>
      <c r="AE403" s="712"/>
      <c r="AR403" s="160" t="s">
        <v>245</v>
      </c>
      <c r="AT403" s="160" t="s">
        <v>160</v>
      </c>
      <c r="AU403" s="160" t="s">
        <v>86</v>
      </c>
      <c r="AY403" s="717" t="s">
        <v>158</v>
      </c>
      <c r="BE403" s="161">
        <f>IF(N403="základní",J403,0)</f>
        <v>0</v>
      </c>
      <c r="BF403" s="161">
        <f>IF(N403="snížená",J403,0)</f>
        <v>0</v>
      </c>
      <c r="BG403" s="161">
        <f>IF(N403="zákl. přenesená",J403,0)</f>
        <v>0</v>
      </c>
      <c r="BH403" s="161">
        <f>IF(N403="sníž. přenesená",J403,0)</f>
        <v>0</v>
      </c>
      <c r="BI403" s="161">
        <f>IF(N403="nulová",J403,0)</f>
        <v>0</v>
      </c>
      <c r="BJ403" s="717" t="s">
        <v>84</v>
      </c>
      <c r="BK403" s="161">
        <f>ROUND(I403*H403,2)</f>
        <v>0</v>
      </c>
      <c r="BL403" s="717" t="s">
        <v>245</v>
      </c>
      <c r="BM403" s="160" t="s">
        <v>744</v>
      </c>
    </row>
    <row r="404" spans="1:65" s="719" customFormat="1" ht="16.5" customHeight="1">
      <c r="A404" s="712"/>
      <c r="B404" s="148"/>
      <c r="C404" s="834" t="s">
        <v>745</v>
      </c>
      <c r="D404" s="834" t="s">
        <v>420</v>
      </c>
      <c r="E404" s="835" t="s">
        <v>737</v>
      </c>
      <c r="F404" s="822" t="s">
        <v>738</v>
      </c>
      <c r="G404" s="836" t="s">
        <v>163</v>
      </c>
      <c r="H404" s="815">
        <v>3.212</v>
      </c>
      <c r="I404" s="174"/>
      <c r="J404" s="821">
        <f>ROUND(I404*H404,2)</f>
        <v>0</v>
      </c>
      <c r="K404" s="822" t="s">
        <v>164</v>
      </c>
      <c r="L404" s="175"/>
      <c r="M404" s="176" t="s">
        <v>1</v>
      </c>
      <c r="N404" s="177" t="s">
        <v>41</v>
      </c>
      <c r="O404" s="53"/>
      <c r="P404" s="158">
        <f>O404*H404</f>
        <v>0</v>
      </c>
      <c r="Q404" s="158">
        <v>0.55</v>
      </c>
      <c r="R404" s="158">
        <f>Q404*H404</f>
        <v>1.7666000000000002</v>
      </c>
      <c r="S404" s="158">
        <v>0</v>
      </c>
      <c r="T404" s="159">
        <f>S404*H404</f>
        <v>0</v>
      </c>
      <c r="U404" s="712"/>
      <c r="V404" s="712"/>
      <c r="W404" s="712"/>
      <c r="X404" s="712"/>
      <c r="Y404" s="712"/>
      <c r="Z404" s="712"/>
      <c r="AA404" s="712"/>
      <c r="AB404" s="712"/>
      <c r="AC404" s="712"/>
      <c r="AD404" s="712"/>
      <c r="AE404" s="712"/>
      <c r="AR404" s="160" t="s">
        <v>326</v>
      </c>
      <c r="AT404" s="160" t="s">
        <v>420</v>
      </c>
      <c r="AU404" s="160" t="s">
        <v>86</v>
      </c>
      <c r="AY404" s="717" t="s">
        <v>158</v>
      </c>
      <c r="BE404" s="161">
        <f>IF(N404="základní",J404,0)</f>
        <v>0</v>
      </c>
      <c r="BF404" s="161">
        <f>IF(N404="snížená",J404,0)</f>
        <v>0</v>
      </c>
      <c r="BG404" s="161">
        <f>IF(N404="zákl. přenesená",J404,0)</f>
        <v>0</v>
      </c>
      <c r="BH404" s="161">
        <f>IF(N404="sníž. přenesená",J404,0)</f>
        <v>0</v>
      </c>
      <c r="BI404" s="161">
        <f>IF(N404="nulová",J404,0)</f>
        <v>0</v>
      </c>
      <c r="BJ404" s="717" t="s">
        <v>84</v>
      </c>
      <c r="BK404" s="161">
        <f>ROUND(I404*H404,2)</f>
        <v>0</v>
      </c>
      <c r="BL404" s="717" t="s">
        <v>245</v>
      </c>
      <c r="BM404" s="160" t="s">
        <v>746</v>
      </c>
    </row>
    <row r="405" spans="2:51" s="12" customFormat="1" ht="12">
      <c r="B405" s="162"/>
      <c r="C405" s="818"/>
      <c r="D405" s="827" t="s">
        <v>167</v>
      </c>
      <c r="E405" s="828" t="s">
        <v>1</v>
      </c>
      <c r="F405" s="829" t="s">
        <v>747</v>
      </c>
      <c r="G405" s="818"/>
      <c r="H405" s="812">
        <v>3.212</v>
      </c>
      <c r="I405" s="164"/>
      <c r="J405" s="818"/>
      <c r="K405" s="818"/>
      <c r="L405" s="162"/>
      <c r="M405" s="165"/>
      <c r="N405" s="166"/>
      <c r="O405" s="166"/>
      <c r="P405" s="166"/>
      <c r="Q405" s="166"/>
      <c r="R405" s="166"/>
      <c r="S405" s="166"/>
      <c r="T405" s="167"/>
      <c r="AT405" s="163" t="s">
        <v>167</v>
      </c>
      <c r="AU405" s="163" t="s">
        <v>86</v>
      </c>
      <c r="AV405" s="12" t="s">
        <v>86</v>
      </c>
      <c r="AW405" s="12" t="s">
        <v>32</v>
      </c>
      <c r="AX405" s="12" t="s">
        <v>84</v>
      </c>
      <c r="AY405" s="163" t="s">
        <v>158</v>
      </c>
    </row>
    <row r="406" spans="1:65" s="719" customFormat="1" ht="24" customHeight="1">
      <c r="A406" s="712"/>
      <c r="B406" s="148"/>
      <c r="C406" s="824" t="s">
        <v>748</v>
      </c>
      <c r="D406" s="824" t="s">
        <v>160</v>
      </c>
      <c r="E406" s="825" t="s">
        <v>749</v>
      </c>
      <c r="F406" s="817" t="s">
        <v>750</v>
      </c>
      <c r="G406" s="826" t="s">
        <v>163</v>
      </c>
      <c r="H406" s="811">
        <v>84.306</v>
      </c>
      <c r="I406" s="154"/>
      <c r="J406" s="816">
        <f>ROUND(I406*H406,2)</f>
        <v>0</v>
      </c>
      <c r="K406" s="817" t="s">
        <v>164</v>
      </c>
      <c r="L406" s="30"/>
      <c r="M406" s="156" t="s">
        <v>1</v>
      </c>
      <c r="N406" s="157" t="s">
        <v>41</v>
      </c>
      <c r="O406" s="53"/>
      <c r="P406" s="158">
        <f>O406*H406</f>
        <v>0</v>
      </c>
      <c r="Q406" s="158">
        <v>0.02337</v>
      </c>
      <c r="R406" s="158">
        <f>Q406*H406</f>
        <v>1.9702312199999998</v>
      </c>
      <c r="S406" s="158">
        <v>0</v>
      </c>
      <c r="T406" s="159">
        <f>S406*H406</f>
        <v>0</v>
      </c>
      <c r="U406" s="712"/>
      <c r="V406" s="712"/>
      <c r="W406" s="712"/>
      <c r="X406" s="712"/>
      <c r="Y406" s="712"/>
      <c r="Z406" s="712"/>
      <c r="AA406" s="712"/>
      <c r="AB406" s="712"/>
      <c r="AC406" s="712"/>
      <c r="AD406" s="712"/>
      <c r="AE406" s="712"/>
      <c r="AR406" s="160" t="s">
        <v>245</v>
      </c>
      <c r="AT406" s="160" t="s">
        <v>160</v>
      </c>
      <c r="AU406" s="160" t="s">
        <v>86</v>
      </c>
      <c r="AY406" s="717" t="s">
        <v>158</v>
      </c>
      <c r="BE406" s="161">
        <f>IF(N406="základní",J406,0)</f>
        <v>0</v>
      </c>
      <c r="BF406" s="161">
        <f>IF(N406="snížená",J406,0)</f>
        <v>0</v>
      </c>
      <c r="BG406" s="161">
        <f>IF(N406="zákl. přenesená",J406,0)</f>
        <v>0</v>
      </c>
      <c r="BH406" s="161">
        <f>IF(N406="sníž. přenesená",J406,0)</f>
        <v>0</v>
      </c>
      <c r="BI406" s="161">
        <f>IF(N406="nulová",J406,0)</f>
        <v>0</v>
      </c>
      <c r="BJ406" s="717" t="s">
        <v>84</v>
      </c>
      <c r="BK406" s="161">
        <f>ROUND(I406*H406,2)</f>
        <v>0</v>
      </c>
      <c r="BL406" s="717" t="s">
        <v>245</v>
      </c>
      <c r="BM406" s="160" t="s">
        <v>751</v>
      </c>
    </row>
    <row r="407" spans="2:51" s="12" customFormat="1" ht="12">
      <c r="B407" s="162"/>
      <c r="C407" s="818"/>
      <c r="D407" s="827" t="s">
        <v>167</v>
      </c>
      <c r="E407" s="828" t="s">
        <v>1</v>
      </c>
      <c r="F407" s="829" t="s">
        <v>752</v>
      </c>
      <c r="G407" s="818"/>
      <c r="H407" s="812">
        <v>84.306</v>
      </c>
      <c r="I407" s="164"/>
      <c r="J407" s="818"/>
      <c r="K407" s="818"/>
      <c r="L407" s="162"/>
      <c r="M407" s="165"/>
      <c r="N407" s="166"/>
      <c r="O407" s="166"/>
      <c r="P407" s="166"/>
      <c r="Q407" s="166"/>
      <c r="R407" s="166"/>
      <c r="S407" s="166"/>
      <c r="T407" s="167"/>
      <c r="AT407" s="163" t="s">
        <v>167</v>
      </c>
      <c r="AU407" s="163" t="s">
        <v>86</v>
      </c>
      <c r="AV407" s="12" t="s">
        <v>86</v>
      </c>
      <c r="AW407" s="12" t="s">
        <v>32</v>
      </c>
      <c r="AX407" s="12" t="s">
        <v>84</v>
      </c>
      <c r="AY407" s="163" t="s">
        <v>158</v>
      </c>
    </row>
    <row r="408" spans="1:65" s="719" customFormat="1" ht="24" customHeight="1">
      <c r="A408" s="712"/>
      <c r="B408" s="148"/>
      <c r="C408" s="824" t="s">
        <v>753</v>
      </c>
      <c r="D408" s="824" t="s">
        <v>160</v>
      </c>
      <c r="E408" s="825" t="s">
        <v>754</v>
      </c>
      <c r="F408" s="817" t="s">
        <v>755</v>
      </c>
      <c r="G408" s="826" t="s">
        <v>222</v>
      </c>
      <c r="H408" s="811">
        <v>66.88</v>
      </c>
      <c r="I408" s="154"/>
      <c r="J408" s="816">
        <f>ROUND(I408*H408,2)</f>
        <v>0</v>
      </c>
      <c r="K408" s="817" t="s">
        <v>164</v>
      </c>
      <c r="L408" s="30"/>
      <c r="M408" s="156" t="s">
        <v>1</v>
      </c>
      <c r="N408" s="157" t="s">
        <v>41</v>
      </c>
      <c r="O408" s="53"/>
      <c r="P408" s="158">
        <f>O408*H408</f>
        <v>0</v>
      </c>
      <c r="Q408" s="158">
        <v>0.01094</v>
      </c>
      <c r="R408" s="158">
        <f>Q408*H408</f>
        <v>0.7316672</v>
      </c>
      <c r="S408" s="158">
        <v>0</v>
      </c>
      <c r="T408" s="159">
        <f>S408*H408</f>
        <v>0</v>
      </c>
      <c r="U408" s="712"/>
      <c r="V408" s="712"/>
      <c r="W408" s="712"/>
      <c r="X408" s="712"/>
      <c r="Y408" s="712"/>
      <c r="Z408" s="712"/>
      <c r="AA408" s="712"/>
      <c r="AB408" s="712"/>
      <c r="AC408" s="712"/>
      <c r="AD408" s="712"/>
      <c r="AE408" s="712"/>
      <c r="AR408" s="160" t="s">
        <v>245</v>
      </c>
      <c r="AT408" s="160" t="s">
        <v>160</v>
      </c>
      <c r="AU408" s="160" t="s">
        <v>86</v>
      </c>
      <c r="AY408" s="717" t="s">
        <v>158</v>
      </c>
      <c r="BE408" s="161">
        <f>IF(N408="základní",J408,0)</f>
        <v>0</v>
      </c>
      <c r="BF408" s="161">
        <f>IF(N408="snížená",J408,0)</f>
        <v>0</v>
      </c>
      <c r="BG408" s="161">
        <f>IF(N408="zákl. přenesená",J408,0)</f>
        <v>0</v>
      </c>
      <c r="BH408" s="161">
        <f>IF(N408="sníž. přenesená",J408,0)</f>
        <v>0</v>
      </c>
      <c r="BI408" s="161">
        <f>IF(N408="nulová",J408,0)</f>
        <v>0</v>
      </c>
      <c r="BJ408" s="717" t="s">
        <v>84</v>
      </c>
      <c r="BK408" s="161">
        <f>ROUND(I408*H408,2)</f>
        <v>0</v>
      </c>
      <c r="BL408" s="717" t="s">
        <v>245</v>
      </c>
      <c r="BM408" s="160" t="s">
        <v>756</v>
      </c>
    </row>
    <row r="409" spans="2:51" s="12" customFormat="1" ht="12">
      <c r="B409" s="162"/>
      <c r="C409" s="818"/>
      <c r="D409" s="827" t="s">
        <v>167</v>
      </c>
      <c r="E409" s="828" t="s">
        <v>1</v>
      </c>
      <c r="F409" s="829" t="s">
        <v>757</v>
      </c>
      <c r="G409" s="818"/>
      <c r="H409" s="812">
        <v>66.88</v>
      </c>
      <c r="I409" s="164"/>
      <c r="J409" s="818"/>
      <c r="K409" s="818"/>
      <c r="L409" s="162"/>
      <c r="M409" s="165"/>
      <c r="N409" s="166"/>
      <c r="O409" s="166"/>
      <c r="P409" s="166"/>
      <c r="Q409" s="166"/>
      <c r="R409" s="166"/>
      <c r="S409" s="166"/>
      <c r="T409" s="167"/>
      <c r="AT409" s="163" t="s">
        <v>167</v>
      </c>
      <c r="AU409" s="163" t="s">
        <v>86</v>
      </c>
      <c r="AV409" s="12" t="s">
        <v>86</v>
      </c>
      <c r="AW409" s="12" t="s">
        <v>32</v>
      </c>
      <c r="AX409" s="12" t="s">
        <v>84</v>
      </c>
      <c r="AY409" s="163" t="s">
        <v>158</v>
      </c>
    </row>
    <row r="410" spans="1:65" s="719" customFormat="1" ht="24" customHeight="1">
      <c r="A410" s="712"/>
      <c r="B410" s="148"/>
      <c r="C410" s="824" t="s">
        <v>758</v>
      </c>
      <c r="D410" s="824" t="s">
        <v>160</v>
      </c>
      <c r="E410" s="825" t="s">
        <v>759</v>
      </c>
      <c r="F410" s="817" t="s">
        <v>760</v>
      </c>
      <c r="G410" s="826" t="s">
        <v>222</v>
      </c>
      <c r="H410" s="811">
        <v>698.85</v>
      </c>
      <c r="I410" s="154"/>
      <c r="J410" s="816">
        <f>ROUND(I410*H410,2)</f>
        <v>0</v>
      </c>
      <c r="K410" s="817" t="s">
        <v>164</v>
      </c>
      <c r="L410" s="30"/>
      <c r="M410" s="156" t="s">
        <v>1</v>
      </c>
      <c r="N410" s="157" t="s">
        <v>41</v>
      </c>
      <c r="O410" s="53"/>
      <c r="P410" s="158">
        <f>O410*H410</f>
        <v>0</v>
      </c>
      <c r="Q410" s="158">
        <v>0.00783</v>
      </c>
      <c r="R410" s="158">
        <f>Q410*H410</f>
        <v>5.4719955</v>
      </c>
      <c r="S410" s="158">
        <v>0</v>
      </c>
      <c r="T410" s="159">
        <f>S410*H410</f>
        <v>0</v>
      </c>
      <c r="U410" s="712"/>
      <c r="V410" s="712"/>
      <c r="W410" s="712"/>
      <c r="X410" s="712"/>
      <c r="Y410" s="712"/>
      <c r="Z410" s="712"/>
      <c r="AA410" s="712"/>
      <c r="AB410" s="712"/>
      <c r="AC410" s="712"/>
      <c r="AD410" s="712"/>
      <c r="AE410" s="712"/>
      <c r="AR410" s="160" t="s">
        <v>245</v>
      </c>
      <c r="AT410" s="160" t="s">
        <v>160</v>
      </c>
      <c r="AU410" s="160" t="s">
        <v>86</v>
      </c>
      <c r="AY410" s="717" t="s">
        <v>158</v>
      </c>
      <c r="BE410" s="161">
        <f>IF(N410="základní",J410,0)</f>
        <v>0</v>
      </c>
      <c r="BF410" s="161">
        <f>IF(N410="snížená",J410,0)</f>
        <v>0</v>
      </c>
      <c r="BG410" s="161">
        <f>IF(N410="zákl. přenesená",J410,0)</f>
        <v>0</v>
      </c>
      <c r="BH410" s="161">
        <f>IF(N410="sníž. přenesená",J410,0)</f>
        <v>0</v>
      </c>
      <c r="BI410" s="161">
        <f>IF(N410="nulová",J410,0)</f>
        <v>0</v>
      </c>
      <c r="BJ410" s="717" t="s">
        <v>84</v>
      </c>
      <c r="BK410" s="161">
        <f>ROUND(I410*H410,2)</f>
        <v>0</v>
      </c>
      <c r="BL410" s="717" t="s">
        <v>245</v>
      </c>
      <c r="BM410" s="160" t="s">
        <v>761</v>
      </c>
    </row>
    <row r="411" spans="1:65" s="719" customFormat="1" ht="24" customHeight="1">
      <c r="A411" s="712"/>
      <c r="B411" s="148"/>
      <c r="C411" s="824" t="s">
        <v>762</v>
      </c>
      <c r="D411" s="824" t="s">
        <v>160</v>
      </c>
      <c r="E411" s="825" t="s">
        <v>763</v>
      </c>
      <c r="F411" s="817" t="s">
        <v>764</v>
      </c>
      <c r="G411" s="826" t="s">
        <v>222</v>
      </c>
      <c r="H411" s="811">
        <v>46</v>
      </c>
      <c r="I411" s="154"/>
      <c r="J411" s="816">
        <f>ROUND(I411*H411,2)</f>
        <v>0</v>
      </c>
      <c r="K411" s="817" t="s">
        <v>164</v>
      </c>
      <c r="L411" s="30"/>
      <c r="M411" s="156" t="s">
        <v>1</v>
      </c>
      <c r="N411" s="157" t="s">
        <v>41</v>
      </c>
      <c r="O411" s="53"/>
      <c r="P411" s="158">
        <f>O411*H411</f>
        <v>0</v>
      </c>
      <c r="Q411" s="158">
        <v>0.01388</v>
      </c>
      <c r="R411" s="158">
        <f>Q411*H411</f>
        <v>0.63848</v>
      </c>
      <c r="S411" s="158">
        <v>0</v>
      </c>
      <c r="T411" s="159">
        <f>S411*H411</f>
        <v>0</v>
      </c>
      <c r="U411" s="712"/>
      <c r="V411" s="712"/>
      <c r="W411" s="712"/>
      <c r="X411" s="712"/>
      <c r="Y411" s="712"/>
      <c r="Z411" s="712"/>
      <c r="AA411" s="712"/>
      <c r="AB411" s="712"/>
      <c r="AC411" s="712"/>
      <c r="AD411" s="712"/>
      <c r="AE411" s="712"/>
      <c r="AR411" s="160" t="s">
        <v>245</v>
      </c>
      <c r="AT411" s="160" t="s">
        <v>160</v>
      </c>
      <c r="AU411" s="160" t="s">
        <v>86</v>
      </c>
      <c r="AY411" s="717" t="s">
        <v>158</v>
      </c>
      <c r="BE411" s="161">
        <f>IF(N411="základní",J411,0)</f>
        <v>0</v>
      </c>
      <c r="BF411" s="161">
        <f>IF(N411="snížená",J411,0)</f>
        <v>0</v>
      </c>
      <c r="BG411" s="161">
        <f>IF(N411="zákl. přenesená",J411,0)</f>
        <v>0</v>
      </c>
      <c r="BH411" s="161">
        <f>IF(N411="sníž. přenesená",J411,0)</f>
        <v>0</v>
      </c>
      <c r="BI411" s="161">
        <f>IF(N411="nulová",J411,0)</f>
        <v>0</v>
      </c>
      <c r="BJ411" s="717" t="s">
        <v>84</v>
      </c>
      <c r="BK411" s="161">
        <f>ROUND(I411*H411,2)</f>
        <v>0</v>
      </c>
      <c r="BL411" s="717" t="s">
        <v>245</v>
      </c>
      <c r="BM411" s="160" t="s">
        <v>765</v>
      </c>
    </row>
    <row r="412" spans="2:51" s="12" customFormat="1" ht="12">
      <c r="B412" s="162"/>
      <c r="C412" s="818"/>
      <c r="D412" s="827" t="s">
        <v>167</v>
      </c>
      <c r="E412" s="828" t="s">
        <v>1</v>
      </c>
      <c r="F412" s="829" t="s">
        <v>766</v>
      </c>
      <c r="G412" s="818"/>
      <c r="H412" s="812">
        <v>46</v>
      </c>
      <c r="I412" s="164"/>
      <c r="J412" s="818"/>
      <c r="K412" s="818"/>
      <c r="L412" s="162"/>
      <c r="M412" s="165"/>
      <c r="N412" s="166"/>
      <c r="O412" s="166"/>
      <c r="P412" s="166"/>
      <c r="Q412" s="166"/>
      <c r="R412" s="166"/>
      <c r="S412" s="166"/>
      <c r="T412" s="167"/>
      <c r="AT412" s="163" t="s">
        <v>167</v>
      </c>
      <c r="AU412" s="163" t="s">
        <v>86</v>
      </c>
      <c r="AV412" s="12" t="s">
        <v>86</v>
      </c>
      <c r="AW412" s="12" t="s">
        <v>32</v>
      </c>
      <c r="AX412" s="12" t="s">
        <v>84</v>
      </c>
      <c r="AY412" s="163" t="s">
        <v>158</v>
      </c>
    </row>
    <row r="413" spans="1:65" s="719" customFormat="1" ht="24" customHeight="1">
      <c r="A413" s="712"/>
      <c r="B413" s="148"/>
      <c r="C413" s="824" t="s">
        <v>3134</v>
      </c>
      <c r="D413" s="824" t="s">
        <v>160</v>
      </c>
      <c r="E413" s="825" t="s">
        <v>3135</v>
      </c>
      <c r="F413" s="817" t="s">
        <v>3136</v>
      </c>
      <c r="G413" s="826" t="s">
        <v>1480</v>
      </c>
      <c r="H413" s="872"/>
      <c r="I413" s="154"/>
      <c r="J413" s="816">
        <f>ROUND(I413*H413,2)</f>
        <v>0</v>
      </c>
      <c r="K413" s="817" t="s">
        <v>3113</v>
      </c>
      <c r="L413" s="30"/>
      <c r="M413" s="156" t="s">
        <v>1</v>
      </c>
      <c r="N413" s="157" t="s">
        <v>41</v>
      </c>
      <c r="O413" s="53"/>
      <c r="P413" s="158">
        <f>O413*H413</f>
        <v>0</v>
      </c>
      <c r="Q413" s="158">
        <v>0</v>
      </c>
      <c r="R413" s="158">
        <f>Q413*H413</f>
        <v>0</v>
      </c>
      <c r="S413" s="158">
        <v>0</v>
      </c>
      <c r="T413" s="159">
        <f>S413*H413</f>
        <v>0</v>
      </c>
      <c r="U413" s="712"/>
      <c r="V413" s="712"/>
      <c r="W413" s="712"/>
      <c r="X413" s="712"/>
      <c r="Y413" s="712"/>
      <c r="Z413" s="712"/>
      <c r="AA413" s="712"/>
      <c r="AB413" s="712"/>
      <c r="AC413" s="712"/>
      <c r="AD413" s="712"/>
      <c r="AE413" s="712"/>
      <c r="AR413" s="160" t="s">
        <v>245</v>
      </c>
      <c r="AT413" s="160" t="s">
        <v>160</v>
      </c>
      <c r="AU413" s="160" t="s">
        <v>86</v>
      </c>
      <c r="AY413" s="717" t="s">
        <v>158</v>
      </c>
      <c r="BE413" s="161">
        <f>IF(N413="základní",J413,0)</f>
        <v>0</v>
      </c>
      <c r="BF413" s="161">
        <f>IF(N413="snížená",J413,0)</f>
        <v>0</v>
      </c>
      <c r="BG413" s="161">
        <f>IF(N413="zákl. přenesená",J413,0)</f>
        <v>0</v>
      </c>
      <c r="BH413" s="161">
        <f>IF(N413="sníž. přenesená",J413,0)</f>
        <v>0</v>
      </c>
      <c r="BI413" s="161">
        <f>IF(N413="nulová",J413,0)</f>
        <v>0</v>
      </c>
      <c r="BJ413" s="717" t="s">
        <v>84</v>
      </c>
      <c r="BK413" s="161">
        <f>ROUND(I413*H413,2)</f>
        <v>0</v>
      </c>
      <c r="BL413" s="717" t="s">
        <v>245</v>
      </c>
      <c r="BM413" s="160" t="s">
        <v>3137</v>
      </c>
    </row>
    <row r="414" spans="2:63" s="11" customFormat="1" ht="22.9" customHeight="1">
      <c r="B414" s="135"/>
      <c r="C414" s="814"/>
      <c r="D414" s="832" t="s">
        <v>75</v>
      </c>
      <c r="E414" s="833" t="s">
        <v>767</v>
      </c>
      <c r="F414" s="833" t="s">
        <v>768</v>
      </c>
      <c r="G414" s="814"/>
      <c r="H414" s="814"/>
      <c r="I414" s="138"/>
      <c r="J414" s="820">
        <f>BK414</f>
        <v>0</v>
      </c>
      <c r="K414" s="814"/>
      <c r="L414" s="135"/>
      <c r="M414" s="140"/>
      <c r="N414" s="141"/>
      <c r="O414" s="141"/>
      <c r="P414" s="142">
        <f>SUM(P415:P468)</f>
        <v>0</v>
      </c>
      <c r="Q414" s="141"/>
      <c r="R414" s="142">
        <f>SUM(R415:R468)</f>
        <v>109.13393362999999</v>
      </c>
      <c r="S414" s="141"/>
      <c r="T414" s="143">
        <f>SUM(T415:T468)</f>
        <v>0</v>
      </c>
      <c r="AR414" s="136" t="s">
        <v>86</v>
      </c>
      <c r="AT414" s="144" t="s">
        <v>75</v>
      </c>
      <c r="AU414" s="144" t="s">
        <v>84</v>
      </c>
      <c r="AY414" s="136" t="s">
        <v>158</v>
      </c>
      <c r="BK414" s="145">
        <f>SUM(BK415:BK468)</f>
        <v>0</v>
      </c>
    </row>
    <row r="415" spans="1:65" s="719" customFormat="1" ht="24" customHeight="1">
      <c r="A415" s="712"/>
      <c r="B415" s="148"/>
      <c r="C415" s="824" t="s">
        <v>769</v>
      </c>
      <c r="D415" s="824" t="s">
        <v>160</v>
      </c>
      <c r="E415" s="825" t="s">
        <v>770</v>
      </c>
      <c r="F415" s="817" t="s">
        <v>771</v>
      </c>
      <c r="G415" s="826" t="s">
        <v>222</v>
      </c>
      <c r="H415" s="811">
        <v>117</v>
      </c>
      <c r="I415" s="154"/>
      <c r="J415" s="816">
        <f>ROUND(I415*H415,2)</f>
        <v>0</v>
      </c>
      <c r="K415" s="817" t="s">
        <v>1</v>
      </c>
      <c r="L415" s="30"/>
      <c r="M415" s="156" t="s">
        <v>1</v>
      </c>
      <c r="N415" s="157" t="s">
        <v>41</v>
      </c>
      <c r="O415" s="53"/>
      <c r="P415" s="158">
        <f>O415*H415</f>
        <v>0</v>
      </c>
      <c r="Q415" s="158">
        <v>0</v>
      </c>
      <c r="R415" s="158">
        <f>Q415*H415</f>
        <v>0</v>
      </c>
      <c r="S415" s="158">
        <v>0</v>
      </c>
      <c r="T415" s="159">
        <f>S415*H415</f>
        <v>0</v>
      </c>
      <c r="U415" s="712"/>
      <c r="V415" s="712"/>
      <c r="W415" s="712"/>
      <c r="X415" s="712"/>
      <c r="Y415" s="712"/>
      <c r="Z415" s="712"/>
      <c r="AA415" s="712"/>
      <c r="AB415" s="712"/>
      <c r="AC415" s="712"/>
      <c r="AD415" s="712"/>
      <c r="AE415" s="712"/>
      <c r="AR415" s="160" t="s">
        <v>245</v>
      </c>
      <c r="AT415" s="160" t="s">
        <v>160</v>
      </c>
      <c r="AU415" s="160" t="s">
        <v>86</v>
      </c>
      <c r="AY415" s="717" t="s">
        <v>158</v>
      </c>
      <c r="BE415" s="161">
        <f>IF(N415="základní",J415,0)</f>
        <v>0</v>
      </c>
      <c r="BF415" s="161">
        <f>IF(N415="snížená",J415,0)</f>
        <v>0</v>
      </c>
      <c r="BG415" s="161">
        <f>IF(N415="zákl. přenesená",J415,0)</f>
        <v>0</v>
      </c>
      <c r="BH415" s="161">
        <f>IF(N415="sníž. přenesená",J415,0)</f>
        <v>0</v>
      </c>
      <c r="BI415" s="161">
        <f>IF(N415="nulová",J415,0)</f>
        <v>0</v>
      </c>
      <c r="BJ415" s="717" t="s">
        <v>84</v>
      </c>
      <c r="BK415" s="161">
        <f>ROUND(I415*H415,2)</f>
        <v>0</v>
      </c>
      <c r="BL415" s="717" t="s">
        <v>245</v>
      </c>
      <c r="BM415" s="160" t="s">
        <v>772</v>
      </c>
    </row>
    <row r="416" spans="2:51" s="12" customFormat="1" ht="12">
      <c r="B416" s="162"/>
      <c r="C416" s="818"/>
      <c r="D416" s="827" t="s">
        <v>167</v>
      </c>
      <c r="E416" s="828" t="s">
        <v>1</v>
      </c>
      <c r="F416" s="829" t="s">
        <v>717</v>
      </c>
      <c r="G416" s="818"/>
      <c r="H416" s="812">
        <v>117</v>
      </c>
      <c r="I416" s="164"/>
      <c r="J416" s="818"/>
      <c r="K416" s="818"/>
      <c r="L416" s="162"/>
      <c r="M416" s="165"/>
      <c r="N416" s="166"/>
      <c r="O416" s="166"/>
      <c r="P416" s="166"/>
      <c r="Q416" s="166"/>
      <c r="R416" s="166"/>
      <c r="S416" s="166"/>
      <c r="T416" s="167"/>
      <c r="AT416" s="163" t="s">
        <v>167</v>
      </c>
      <c r="AU416" s="163" t="s">
        <v>86</v>
      </c>
      <c r="AV416" s="12" t="s">
        <v>86</v>
      </c>
      <c r="AW416" s="12" t="s">
        <v>32</v>
      </c>
      <c r="AX416" s="12" t="s">
        <v>84</v>
      </c>
      <c r="AY416" s="163" t="s">
        <v>158</v>
      </c>
    </row>
    <row r="417" spans="1:65" s="719" customFormat="1" ht="24" customHeight="1">
      <c r="A417" s="712"/>
      <c r="B417" s="148"/>
      <c r="C417" s="824" t="s">
        <v>773</v>
      </c>
      <c r="D417" s="824" t="s">
        <v>160</v>
      </c>
      <c r="E417" s="825" t="s">
        <v>774</v>
      </c>
      <c r="F417" s="817" t="s">
        <v>775</v>
      </c>
      <c r="G417" s="826" t="s">
        <v>222</v>
      </c>
      <c r="H417" s="811">
        <v>21.382</v>
      </c>
      <c r="I417" s="154"/>
      <c r="J417" s="816">
        <f>ROUND(I417*H417,2)</f>
        <v>0</v>
      </c>
      <c r="K417" s="817" t="s">
        <v>164</v>
      </c>
      <c r="L417" s="30"/>
      <c r="M417" s="156" t="s">
        <v>1</v>
      </c>
      <c r="N417" s="157" t="s">
        <v>41</v>
      </c>
      <c r="O417" s="53"/>
      <c r="P417" s="158">
        <f>O417*H417</f>
        <v>0</v>
      </c>
      <c r="Q417" s="158">
        <v>0.02687</v>
      </c>
      <c r="R417" s="158">
        <f>Q417*H417</f>
        <v>0.57453434</v>
      </c>
      <c r="S417" s="158">
        <v>0</v>
      </c>
      <c r="T417" s="159">
        <f>S417*H417</f>
        <v>0</v>
      </c>
      <c r="U417" s="712"/>
      <c r="V417" s="712"/>
      <c r="W417" s="712"/>
      <c r="X417" s="712"/>
      <c r="Y417" s="712"/>
      <c r="Z417" s="712"/>
      <c r="AA417" s="712"/>
      <c r="AB417" s="712"/>
      <c r="AC417" s="712"/>
      <c r="AD417" s="712"/>
      <c r="AE417" s="712"/>
      <c r="AR417" s="160" t="s">
        <v>245</v>
      </c>
      <c r="AT417" s="160" t="s">
        <v>160</v>
      </c>
      <c r="AU417" s="160" t="s">
        <v>86</v>
      </c>
      <c r="AY417" s="717" t="s">
        <v>158</v>
      </c>
      <c r="BE417" s="161">
        <f>IF(N417="základní",J417,0)</f>
        <v>0</v>
      </c>
      <c r="BF417" s="161">
        <f>IF(N417="snížená",J417,0)</f>
        <v>0</v>
      </c>
      <c r="BG417" s="161">
        <f>IF(N417="zákl. přenesená",J417,0)</f>
        <v>0</v>
      </c>
      <c r="BH417" s="161">
        <f>IF(N417="sníž. přenesená",J417,0)</f>
        <v>0</v>
      </c>
      <c r="BI417" s="161">
        <f>IF(N417="nulová",J417,0)</f>
        <v>0</v>
      </c>
      <c r="BJ417" s="717" t="s">
        <v>84</v>
      </c>
      <c r="BK417" s="161">
        <f>ROUND(I417*H417,2)</f>
        <v>0</v>
      </c>
      <c r="BL417" s="717" t="s">
        <v>245</v>
      </c>
      <c r="BM417" s="160" t="s">
        <v>776</v>
      </c>
    </row>
    <row r="418" spans="2:51" s="12" customFormat="1" ht="12">
      <c r="B418" s="162"/>
      <c r="C418" s="818"/>
      <c r="D418" s="827" t="s">
        <v>167</v>
      </c>
      <c r="E418" s="828" t="s">
        <v>1</v>
      </c>
      <c r="F418" s="829" t="s">
        <v>777</v>
      </c>
      <c r="G418" s="818"/>
      <c r="H418" s="812">
        <v>21.382</v>
      </c>
      <c r="I418" s="164"/>
      <c r="J418" s="818"/>
      <c r="K418" s="818"/>
      <c r="L418" s="162"/>
      <c r="M418" s="165"/>
      <c r="N418" s="166"/>
      <c r="O418" s="166"/>
      <c r="P418" s="166"/>
      <c r="Q418" s="166"/>
      <c r="R418" s="166"/>
      <c r="S418" s="166"/>
      <c r="T418" s="167"/>
      <c r="AT418" s="163" t="s">
        <v>167</v>
      </c>
      <c r="AU418" s="163" t="s">
        <v>86</v>
      </c>
      <c r="AV418" s="12" t="s">
        <v>86</v>
      </c>
      <c r="AW418" s="12" t="s">
        <v>32</v>
      </c>
      <c r="AX418" s="12" t="s">
        <v>84</v>
      </c>
      <c r="AY418" s="163" t="s">
        <v>158</v>
      </c>
    </row>
    <row r="419" spans="1:65" s="719" customFormat="1" ht="24" customHeight="1">
      <c r="A419" s="712"/>
      <c r="B419" s="148"/>
      <c r="C419" s="824" t="s">
        <v>778</v>
      </c>
      <c r="D419" s="824" t="s">
        <v>160</v>
      </c>
      <c r="E419" s="825" t="s">
        <v>779</v>
      </c>
      <c r="F419" s="817" t="s">
        <v>780</v>
      </c>
      <c r="G419" s="826" t="s">
        <v>222</v>
      </c>
      <c r="H419" s="811">
        <v>86.77</v>
      </c>
      <c r="I419" s="154"/>
      <c r="J419" s="816">
        <f>ROUND(I419*H419,2)</f>
        <v>0</v>
      </c>
      <c r="K419" s="817" t="s">
        <v>164</v>
      </c>
      <c r="L419" s="30"/>
      <c r="M419" s="156" t="s">
        <v>1</v>
      </c>
      <c r="N419" s="157" t="s">
        <v>41</v>
      </c>
      <c r="O419" s="53"/>
      <c r="P419" s="158">
        <f>O419*H419</f>
        <v>0</v>
      </c>
      <c r="Q419" s="158">
        <v>0.02566</v>
      </c>
      <c r="R419" s="158">
        <f>Q419*H419</f>
        <v>2.2265181999999997</v>
      </c>
      <c r="S419" s="158">
        <v>0</v>
      </c>
      <c r="T419" s="159">
        <f>S419*H419</f>
        <v>0</v>
      </c>
      <c r="U419" s="712"/>
      <c r="V419" s="712"/>
      <c r="W419" s="712"/>
      <c r="X419" s="712"/>
      <c r="Y419" s="712"/>
      <c r="Z419" s="712"/>
      <c r="AA419" s="712"/>
      <c r="AB419" s="712"/>
      <c r="AC419" s="712"/>
      <c r="AD419" s="712"/>
      <c r="AE419" s="712"/>
      <c r="AR419" s="160" t="s">
        <v>245</v>
      </c>
      <c r="AT419" s="160" t="s">
        <v>160</v>
      </c>
      <c r="AU419" s="160" t="s">
        <v>86</v>
      </c>
      <c r="AY419" s="717" t="s">
        <v>158</v>
      </c>
      <c r="BE419" s="161">
        <f>IF(N419="základní",J419,0)</f>
        <v>0</v>
      </c>
      <c r="BF419" s="161">
        <f>IF(N419="snížená",J419,0)</f>
        <v>0</v>
      </c>
      <c r="BG419" s="161">
        <f>IF(N419="zákl. přenesená",J419,0)</f>
        <v>0</v>
      </c>
      <c r="BH419" s="161">
        <f>IF(N419="sníž. přenesená",J419,0)</f>
        <v>0</v>
      </c>
      <c r="BI419" s="161">
        <f>IF(N419="nulová",J419,0)</f>
        <v>0</v>
      </c>
      <c r="BJ419" s="717" t="s">
        <v>84</v>
      </c>
      <c r="BK419" s="161">
        <f>ROUND(I419*H419,2)</f>
        <v>0</v>
      </c>
      <c r="BL419" s="717" t="s">
        <v>245</v>
      </c>
      <c r="BM419" s="160" t="s">
        <v>781</v>
      </c>
    </row>
    <row r="420" spans="2:51" s="12" customFormat="1" ht="12">
      <c r="B420" s="162"/>
      <c r="C420" s="818"/>
      <c r="D420" s="827" t="s">
        <v>167</v>
      </c>
      <c r="E420" s="828" t="s">
        <v>1</v>
      </c>
      <c r="F420" s="829" t="s">
        <v>782</v>
      </c>
      <c r="G420" s="818"/>
      <c r="H420" s="812">
        <v>86.77</v>
      </c>
      <c r="I420" s="164"/>
      <c r="J420" s="818"/>
      <c r="K420" s="818"/>
      <c r="L420" s="162"/>
      <c r="M420" s="165"/>
      <c r="N420" s="166"/>
      <c r="O420" s="166"/>
      <c r="P420" s="166"/>
      <c r="Q420" s="166"/>
      <c r="R420" s="166"/>
      <c r="S420" s="166"/>
      <c r="T420" s="167"/>
      <c r="AT420" s="163" t="s">
        <v>167</v>
      </c>
      <c r="AU420" s="163" t="s">
        <v>86</v>
      </c>
      <c r="AV420" s="12" t="s">
        <v>86</v>
      </c>
      <c r="AW420" s="12" t="s">
        <v>32</v>
      </c>
      <c r="AX420" s="12" t="s">
        <v>84</v>
      </c>
      <c r="AY420" s="163" t="s">
        <v>158</v>
      </c>
    </row>
    <row r="421" spans="1:65" s="719" customFormat="1" ht="24" customHeight="1">
      <c r="A421" s="712"/>
      <c r="B421" s="148"/>
      <c r="C421" s="824" t="s">
        <v>783</v>
      </c>
      <c r="D421" s="824" t="s">
        <v>160</v>
      </c>
      <c r="E421" s="825" t="s">
        <v>784</v>
      </c>
      <c r="F421" s="817" t="s">
        <v>785</v>
      </c>
      <c r="G421" s="826" t="s">
        <v>222</v>
      </c>
      <c r="H421" s="811">
        <v>181.747</v>
      </c>
      <c r="I421" s="154"/>
      <c r="J421" s="816">
        <f>ROUND(I421*H421,2)</f>
        <v>0</v>
      </c>
      <c r="K421" s="817" t="s">
        <v>164</v>
      </c>
      <c r="L421" s="30"/>
      <c r="M421" s="156" t="s">
        <v>1</v>
      </c>
      <c r="N421" s="157" t="s">
        <v>41</v>
      </c>
      <c r="O421" s="53"/>
      <c r="P421" s="158">
        <f>O421*H421</f>
        <v>0</v>
      </c>
      <c r="Q421" s="158">
        <v>0.0275</v>
      </c>
      <c r="R421" s="158">
        <f>Q421*H421</f>
        <v>4.9980425</v>
      </c>
      <c r="S421" s="158">
        <v>0</v>
      </c>
      <c r="T421" s="159">
        <f>S421*H421</f>
        <v>0</v>
      </c>
      <c r="U421" s="712"/>
      <c r="V421" s="712"/>
      <c r="W421" s="712"/>
      <c r="X421" s="712"/>
      <c r="Y421" s="712"/>
      <c r="Z421" s="712"/>
      <c r="AA421" s="712"/>
      <c r="AB421" s="712"/>
      <c r="AC421" s="712"/>
      <c r="AD421" s="712"/>
      <c r="AE421" s="712"/>
      <c r="AR421" s="160" t="s">
        <v>245</v>
      </c>
      <c r="AT421" s="160" t="s">
        <v>160</v>
      </c>
      <c r="AU421" s="160" t="s">
        <v>86</v>
      </c>
      <c r="AY421" s="717" t="s">
        <v>158</v>
      </c>
      <c r="BE421" s="161">
        <f>IF(N421="základní",J421,0)</f>
        <v>0</v>
      </c>
      <c r="BF421" s="161">
        <f>IF(N421="snížená",J421,0)</f>
        <v>0</v>
      </c>
      <c r="BG421" s="161">
        <f>IF(N421="zákl. přenesená",J421,0)</f>
        <v>0</v>
      </c>
      <c r="BH421" s="161">
        <f>IF(N421="sníž. přenesená",J421,0)</f>
        <v>0</v>
      </c>
      <c r="BI421" s="161">
        <f>IF(N421="nulová",J421,0)</f>
        <v>0</v>
      </c>
      <c r="BJ421" s="717" t="s">
        <v>84</v>
      </c>
      <c r="BK421" s="161">
        <f>ROUND(I421*H421,2)</f>
        <v>0</v>
      </c>
      <c r="BL421" s="717" t="s">
        <v>245</v>
      </c>
      <c r="BM421" s="160" t="s">
        <v>786</v>
      </c>
    </row>
    <row r="422" spans="2:51" s="12" customFormat="1" ht="12">
      <c r="B422" s="162"/>
      <c r="C422" s="818"/>
      <c r="D422" s="827" t="s">
        <v>167</v>
      </c>
      <c r="E422" s="828" t="s">
        <v>1</v>
      </c>
      <c r="F422" s="829" t="s">
        <v>787</v>
      </c>
      <c r="G422" s="818"/>
      <c r="H422" s="812">
        <v>181.747</v>
      </c>
      <c r="I422" s="164"/>
      <c r="J422" s="818"/>
      <c r="K422" s="818"/>
      <c r="L422" s="162"/>
      <c r="M422" s="165"/>
      <c r="N422" s="166"/>
      <c r="O422" s="166"/>
      <c r="P422" s="166"/>
      <c r="Q422" s="166"/>
      <c r="R422" s="166"/>
      <c r="S422" s="166"/>
      <c r="T422" s="167"/>
      <c r="AT422" s="163" t="s">
        <v>167</v>
      </c>
      <c r="AU422" s="163" t="s">
        <v>86</v>
      </c>
      <c r="AV422" s="12" t="s">
        <v>86</v>
      </c>
      <c r="AW422" s="12" t="s">
        <v>32</v>
      </c>
      <c r="AX422" s="12" t="s">
        <v>84</v>
      </c>
      <c r="AY422" s="163" t="s">
        <v>158</v>
      </c>
    </row>
    <row r="423" spans="1:65" s="719" customFormat="1" ht="24" customHeight="1">
      <c r="A423" s="712"/>
      <c r="B423" s="148"/>
      <c r="C423" s="824" t="s">
        <v>788</v>
      </c>
      <c r="D423" s="824" t="s">
        <v>160</v>
      </c>
      <c r="E423" s="825" t="s">
        <v>789</v>
      </c>
      <c r="F423" s="817" t="s">
        <v>3217</v>
      </c>
      <c r="G423" s="826" t="s">
        <v>222</v>
      </c>
      <c r="H423" s="811">
        <v>3</v>
      </c>
      <c r="I423" s="154"/>
      <c r="J423" s="816">
        <f>ROUND(I423*H423,2)</f>
        <v>0</v>
      </c>
      <c r="K423" s="817" t="s">
        <v>164</v>
      </c>
      <c r="L423" s="30"/>
      <c r="M423" s="156" t="s">
        <v>1</v>
      </c>
      <c r="N423" s="157" t="s">
        <v>41</v>
      </c>
      <c r="O423" s="53"/>
      <c r="P423" s="158">
        <f>O423*H423</f>
        <v>0</v>
      </c>
      <c r="Q423" s="158">
        <v>0.03448</v>
      </c>
      <c r="R423" s="158">
        <f>Q423*H423</f>
        <v>0.10343999999999999</v>
      </c>
      <c r="S423" s="158">
        <v>0</v>
      </c>
      <c r="T423" s="159">
        <f>S423*H423</f>
        <v>0</v>
      </c>
      <c r="U423" s="712"/>
      <c r="V423" s="712"/>
      <c r="W423" s="712"/>
      <c r="X423" s="712"/>
      <c r="Y423" s="712"/>
      <c r="Z423" s="712"/>
      <c r="AA423" s="712"/>
      <c r="AB423" s="712"/>
      <c r="AC423" s="712"/>
      <c r="AD423" s="712"/>
      <c r="AE423" s="712"/>
      <c r="AR423" s="160" t="s">
        <v>245</v>
      </c>
      <c r="AT423" s="160" t="s">
        <v>160</v>
      </c>
      <c r="AU423" s="160" t="s">
        <v>86</v>
      </c>
      <c r="AY423" s="717" t="s">
        <v>158</v>
      </c>
      <c r="BE423" s="161">
        <f>IF(N423="základní",J423,0)</f>
        <v>0</v>
      </c>
      <c r="BF423" s="161">
        <f>IF(N423="snížená",J423,0)</f>
        <v>0</v>
      </c>
      <c r="BG423" s="161">
        <f>IF(N423="zákl. přenesená",J423,0)</f>
        <v>0</v>
      </c>
      <c r="BH423" s="161">
        <f>IF(N423="sníž. přenesená",J423,0)</f>
        <v>0</v>
      </c>
      <c r="BI423" s="161">
        <f>IF(N423="nulová",J423,0)</f>
        <v>0</v>
      </c>
      <c r="BJ423" s="717" t="s">
        <v>84</v>
      </c>
      <c r="BK423" s="161">
        <f>ROUND(I423*H423,2)</f>
        <v>0</v>
      </c>
      <c r="BL423" s="717" t="s">
        <v>245</v>
      </c>
      <c r="BM423" s="160" t="s">
        <v>790</v>
      </c>
    </row>
    <row r="424" spans="2:51" s="12" customFormat="1" ht="12">
      <c r="B424" s="162"/>
      <c r="C424" s="818"/>
      <c r="D424" s="827" t="s">
        <v>167</v>
      </c>
      <c r="E424" s="828" t="s">
        <v>1</v>
      </c>
      <c r="F424" s="829" t="s">
        <v>791</v>
      </c>
      <c r="G424" s="818"/>
      <c r="H424" s="812">
        <v>3</v>
      </c>
      <c r="I424" s="164"/>
      <c r="J424" s="818"/>
      <c r="K424" s="818"/>
      <c r="L424" s="162"/>
      <c r="M424" s="165"/>
      <c r="N424" s="166"/>
      <c r="O424" s="166"/>
      <c r="P424" s="166"/>
      <c r="Q424" s="166"/>
      <c r="R424" s="166"/>
      <c r="S424" s="166"/>
      <c r="T424" s="167"/>
      <c r="AT424" s="163" t="s">
        <v>167</v>
      </c>
      <c r="AU424" s="163" t="s">
        <v>86</v>
      </c>
      <c r="AV424" s="12" t="s">
        <v>86</v>
      </c>
      <c r="AW424" s="12" t="s">
        <v>32</v>
      </c>
      <c r="AX424" s="12" t="s">
        <v>84</v>
      </c>
      <c r="AY424" s="163" t="s">
        <v>158</v>
      </c>
    </row>
    <row r="425" spans="1:65" s="719" customFormat="1" ht="24" customHeight="1">
      <c r="A425" s="712"/>
      <c r="B425" s="148"/>
      <c r="C425" s="824" t="s">
        <v>792</v>
      </c>
      <c r="D425" s="824" t="s">
        <v>160</v>
      </c>
      <c r="E425" s="825" t="s">
        <v>793</v>
      </c>
      <c r="F425" s="817" t="s">
        <v>794</v>
      </c>
      <c r="G425" s="826" t="s">
        <v>222</v>
      </c>
      <c r="H425" s="811">
        <v>43.63</v>
      </c>
      <c r="I425" s="154"/>
      <c r="J425" s="816">
        <f>ROUND(I425*H425,2)</f>
        <v>0</v>
      </c>
      <c r="K425" s="817" t="s">
        <v>164</v>
      </c>
      <c r="L425" s="30"/>
      <c r="M425" s="156" t="s">
        <v>1</v>
      </c>
      <c r="N425" s="157" t="s">
        <v>41</v>
      </c>
      <c r="O425" s="53"/>
      <c r="P425" s="158">
        <f>O425*H425</f>
        <v>0</v>
      </c>
      <c r="Q425" s="158">
        <v>0.04512</v>
      </c>
      <c r="R425" s="158">
        <f>Q425*H425</f>
        <v>1.9685856000000002</v>
      </c>
      <c r="S425" s="158">
        <v>0</v>
      </c>
      <c r="T425" s="159">
        <f>S425*H425</f>
        <v>0</v>
      </c>
      <c r="U425" s="712"/>
      <c r="V425" s="712"/>
      <c r="W425" s="712"/>
      <c r="X425" s="712"/>
      <c r="Y425" s="712"/>
      <c r="Z425" s="712"/>
      <c r="AA425" s="712"/>
      <c r="AB425" s="712"/>
      <c r="AC425" s="712"/>
      <c r="AD425" s="712"/>
      <c r="AE425" s="712"/>
      <c r="AR425" s="160" t="s">
        <v>245</v>
      </c>
      <c r="AT425" s="160" t="s">
        <v>160</v>
      </c>
      <c r="AU425" s="160" t="s">
        <v>86</v>
      </c>
      <c r="AY425" s="717" t="s">
        <v>158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717" t="s">
        <v>84</v>
      </c>
      <c r="BK425" s="161">
        <f>ROUND(I425*H425,2)</f>
        <v>0</v>
      </c>
      <c r="BL425" s="717" t="s">
        <v>245</v>
      </c>
      <c r="BM425" s="160" t="s">
        <v>795</v>
      </c>
    </row>
    <row r="426" spans="2:51" s="12" customFormat="1" ht="12">
      <c r="B426" s="162"/>
      <c r="C426" s="818"/>
      <c r="D426" s="827" t="s">
        <v>167</v>
      </c>
      <c r="E426" s="828" t="s">
        <v>1</v>
      </c>
      <c r="F426" s="829" t="s">
        <v>796</v>
      </c>
      <c r="G426" s="818"/>
      <c r="H426" s="812">
        <v>43.63</v>
      </c>
      <c r="I426" s="164"/>
      <c r="J426" s="818"/>
      <c r="K426" s="818"/>
      <c r="L426" s="162"/>
      <c r="M426" s="165"/>
      <c r="N426" s="166"/>
      <c r="O426" s="166"/>
      <c r="P426" s="166"/>
      <c r="Q426" s="166"/>
      <c r="R426" s="166"/>
      <c r="S426" s="166"/>
      <c r="T426" s="167"/>
      <c r="AT426" s="163" t="s">
        <v>167</v>
      </c>
      <c r="AU426" s="163" t="s">
        <v>86</v>
      </c>
      <c r="AV426" s="12" t="s">
        <v>86</v>
      </c>
      <c r="AW426" s="12" t="s">
        <v>32</v>
      </c>
      <c r="AX426" s="12" t="s">
        <v>84</v>
      </c>
      <c r="AY426" s="163" t="s">
        <v>158</v>
      </c>
    </row>
    <row r="427" spans="1:65" s="719" customFormat="1" ht="24" customHeight="1">
      <c r="A427" s="712"/>
      <c r="B427" s="148"/>
      <c r="C427" s="824" t="s">
        <v>797</v>
      </c>
      <c r="D427" s="824" t="s">
        <v>160</v>
      </c>
      <c r="E427" s="825" t="s">
        <v>798</v>
      </c>
      <c r="F427" s="817" t="s">
        <v>799</v>
      </c>
      <c r="G427" s="826" t="s">
        <v>222</v>
      </c>
      <c r="H427" s="811">
        <v>9.237</v>
      </c>
      <c r="I427" s="154"/>
      <c r="J427" s="816">
        <f>ROUND(I427*H427,2)</f>
        <v>0</v>
      </c>
      <c r="K427" s="817" t="s">
        <v>164</v>
      </c>
      <c r="L427" s="30"/>
      <c r="M427" s="156" t="s">
        <v>1</v>
      </c>
      <c r="N427" s="157" t="s">
        <v>41</v>
      </c>
      <c r="O427" s="53"/>
      <c r="P427" s="158">
        <f>O427*H427</f>
        <v>0</v>
      </c>
      <c r="Q427" s="158">
        <v>0.04638</v>
      </c>
      <c r="R427" s="158">
        <f>Q427*H427</f>
        <v>0.42841206</v>
      </c>
      <c r="S427" s="158">
        <v>0</v>
      </c>
      <c r="T427" s="159">
        <f>S427*H427</f>
        <v>0</v>
      </c>
      <c r="U427" s="712"/>
      <c r="V427" s="712"/>
      <c r="W427" s="712"/>
      <c r="X427" s="712"/>
      <c r="Y427" s="712"/>
      <c r="Z427" s="712"/>
      <c r="AA427" s="712"/>
      <c r="AB427" s="712"/>
      <c r="AC427" s="712"/>
      <c r="AD427" s="712"/>
      <c r="AE427" s="712"/>
      <c r="AR427" s="160" t="s">
        <v>245</v>
      </c>
      <c r="AT427" s="160" t="s">
        <v>160</v>
      </c>
      <c r="AU427" s="160" t="s">
        <v>86</v>
      </c>
      <c r="AY427" s="717" t="s">
        <v>158</v>
      </c>
      <c r="BE427" s="161">
        <f>IF(N427="základní",J427,0)</f>
        <v>0</v>
      </c>
      <c r="BF427" s="161">
        <f>IF(N427="snížená",J427,0)</f>
        <v>0</v>
      </c>
      <c r="BG427" s="161">
        <f>IF(N427="zákl. přenesená",J427,0)</f>
        <v>0</v>
      </c>
      <c r="BH427" s="161">
        <f>IF(N427="sníž. přenesená",J427,0)</f>
        <v>0</v>
      </c>
      <c r="BI427" s="161">
        <f>IF(N427="nulová",J427,0)</f>
        <v>0</v>
      </c>
      <c r="BJ427" s="717" t="s">
        <v>84</v>
      </c>
      <c r="BK427" s="161">
        <f>ROUND(I427*H427,2)</f>
        <v>0</v>
      </c>
      <c r="BL427" s="717" t="s">
        <v>245</v>
      </c>
      <c r="BM427" s="160" t="s">
        <v>800</v>
      </c>
    </row>
    <row r="428" spans="2:51" s="12" customFormat="1" ht="12">
      <c r="B428" s="162"/>
      <c r="C428" s="818"/>
      <c r="D428" s="827" t="s">
        <v>167</v>
      </c>
      <c r="E428" s="828" t="s">
        <v>1</v>
      </c>
      <c r="F428" s="829" t="s">
        <v>801</v>
      </c>
      <c r="G428" s="818"/>
      <c r="H428" s="812">
        <v>9.237</v>
      </c>
      <c r="I428" s="164"/>
      <c r="J428" s="818"/>
      <c r="K428" s="818"/>
      <c r="L428" s="162"/>
      <c r="M428" s="165"/>
      <c r="N428" s="166"/>
      <c r="O428" s="166"/>
      <c r="P428" s="166"/>
      <c r="Q428" s="166"/>
      <c r="R428" s="166"/>
      <c r="S428" s="166"/>
      <c r="T428" s="167"/>
      <c r="AT428" s="163" t="s">
        <v>167</v>
      </c>
      <c r="AU428" s="163" t="s">
        <v>86</v>
      </c>
      <c r="AV428" s="12" t="s">
        <v>86</v>
      </c>
      <c r="AW428" s="12" t="s">
        <v>32</v>
      </c>
      <c r="AX428" s="12" t="s">
        <v>84</v>
      </c>
      <c r="AY428" s="163" t="s">
        <v>158</v>
      </c>
    </row>
    <row r="429" spans="1:65" s="719" customFormat="1" ht="16.5" customHeight="1">
      <c r="A429" s="712"/>
      <c r="B429" s="148"/>
      <c r="C429" s="824" t="s">
        <v>802</v>
      </c>
      <c r="D429" s="824" t="s">
        <v>160</v>
      </c>
      <c r="E429" s="825" t="s">
        <v>803</v>
      </c>
      <c r="F429" s="817" t="s">
        <v>804</v>
      </c>
      <c r="G429" s="826" t="s">
        <v>222</v>
      </c>
      <c r="H429" s="811">
        <v>1636.592</v>
      </c>
      <c r="I429" s="154"/>
      <c r="J429" s="816">
        <f>ROUND(I429*H429,2)</f>
        <v>0</v>
      </c>
      <c r="K429" s="817" t="s">
        <v>164</v>
      </c>
      <c r="L429" s="30"/>
      <c r="M429" s="156" t="s">
        <v>1</v>
      </c>
      <c r="N429" s="157" t="s">
        <v>41</v>
      </c>
      <c r="O429" s="53"/>
      <c r="P429" s="158">
        <f>O429*H429</f>
        <v>0</v>
      </c>
      <c r="Q429" s="158">
        <v>0.0002</v>
      </c>
      <c r="R429" s="158">
        <f>Q429*H429</f>
        <v>0.3273184</v>
      </c>
      <c r="S429" s="158">
        <v>0</v>
      </c>
      <c r="T429" s="159">
        <f>S429*H429</f>
        <v>0</v>
      </c>
      <c r="U429" s="712"/>
      <c r="V429" s="712"/>
      <c r="W429" s="712"/>
      <c r="X429" s="712"/>
      <c r="Y429" s="712"/>
      <c r="Z429" s="712"/>
      <c r="AA429" s="712"/>
      <c r="AB429" s="712"/>
      <c r="AC429" s="712"/>
      <c r="AD429" s="712"/>
      <c r="AE429" s="712"/>
      <c r="AR429" s="160" t="s">
        <v>245</v>
      </c>
      <c r="AT429" s="160" t="s">
        <v>160</v>
      </c>
      <c r="AU429" s="160" t="s">
        <v>86</v>
      </c>
      <c r="AY429" s="717" t="s">
        <v>158</v>
      </c>
      <c r="BE429" s="161">
        <f>IF(N429="základní",J429,0)</f>
        <v>0</v>
      </c>
      <c r="BF429" s="161">
        <f>IF(N429="snížená",J429,0)</f>
        <v>0</v>
      </c>
      <c r="BG429" s="161">
        <f>IF(N429="zákl. přenesená",J429,0)</f>
        <v>0</v>
      </c>
      <c r="BH429" s="161">
        <f>IF(N429="sníž. přenesená",J429,0)</f>
        <v>0</v>
      </c>
      <c r="BI429" s="161">
        <f>IF(N429="nulová",J429,0)</f>
        <v>0</v>
      </c>
      <c r="BJ429" s="717" t="s">
        <v>84</v>
      </c>
      <c r="BK429" s="161">
        <f>ROUND(I429*H429,2)</f>
        <v>0</v>
      </c>
      <c r="BL429" s="717" t="s">
        <v>245</v>
      </c>
      <c r="BM429" s="160" t="s">
        <v>805</v>
      </c>
    </row>
    <row r="430" spans="2:51" s="12" customFormat="1" ht="12">
      <c r="B430" s="162"/>
      <c r="C430" s="818"/>
      <c r="D430" s="827" t="s">
        <v>167</v>
      </c>
      <c r="E430" s="828" t="s">
        <v>1</v>
      </c>
      <c r="F430" s="829" t="s">
        <v>806</v>
      </c>
      <c r="G430" s="818"/>
      <c r="H430" s="812">
        <v>1530.858</v>
      </c>
      <c r="I430" s="164"/>
      <c r="J430" s="818"/>
      <c r="K430" s="818"/>
      <c r="L430" s="162"/>
      <c r="M430" s="165"/>
      <c r="N430" s="166"/>
      <c r="O430" s="166"/>
      <c r="P430" s="166"/>
      <c r="Q430" s="166"/>
      <c r="R430" s="166"/>
      <c r="S430" s="166"/>
      <c r="T430" s="167"/>
      <c r="AT430" s="163" t="s">
        <v>167</v>
      </c>
      <c r="AU430" s="163" t="s">
        <v>86</v>
      </c>
      <c r="AV430" s="12" t="s">
        <v>86</v>
      </c>
      <c r="AW430" s="12" t="s">
        <v>32</v>
      </c>
      <c r="AX430" s="12" t="s">
        <v>76</v>
      </c>
      <c r="AY430" s="163" t="s">
        <v>158</v>
      </c>
    </row>
    <row r="431" spans="2:51" s="12" customFormat="1" ht="12">
      <c r="B431" s="162"/>
      <c r="C431" s="818"/>
      <c r="D431" s="827" t="s">
        <v>167</v>
      </c>
      <c r="E431" s="828" t="s">
        <v>1</v>
      </c>
      <c r="F431" s="829" t="s">
        <v>807</v>
      </c>
      <c r="G431" s="818"/>
      <c r="H431" s="812">
        <v>105.734</v>
      </c>
      <c r="I431" s="164"/>
      <c r="J431" s="818"/>
      <c r="K431" s="818"/>
      <c r="L431" s="162"/>
      <c r="M431" s="165"/>
      <c r="N431" s="166"/>
      <c r="O431" s="166"/>
      <c r="P431" s="166"/>
      <c r="Q431" s="166"/>
      <c r="R431" s="166"/>
      <c r="S431" s="166"/>
      <c r="T431" s="167"/>
      <c r="AT431" s="163" t="s">
        <v>167</v>
      </c>
      <c r="AU431" s="163" t="s">
        <v>86</v>
      </c>
      <c r="AV431" s="12" t="s">
        <v>86</v>
      </c>
      <c r="AW431" s="12" t="s">
        <v>32</v>
      </c>
      <c r="AX431" s="12" t="s">
        <v>76</v>
      </c>
      <c r="AY431" s="163" t="s">
        <v>158</v>
      </c>
    </row>
    <row r="432" spans="2:51" s="13" customFormat="1" ht="12">
      <c r="B432" s="168"/>
      <c r="C432" s="819"/>
      <c r="D432" s="827" t="s">
        <v>167</v>
      </c>
      <c r="E432" s="830" t="s">
        <v>1</v>
      </c>
      <c r="F432" s="831" t="s">
        <v>171</v>
      </c>
      <c r="G432" s="819"/>
      <c r="H432" s="813">
        <v>1636.5919999999999</v>
      </c>
      <c r="I432" s="170"/>
      <c r="J432" s="819"/>
      <c r="K432" s="819"/>
      <c r="L432" s="168"/>
      <c r="M432" s="171"/>
      <c r="N432" s="172"/>
      <c r="O432" s="172"/>
      <c r="P432" s="172"/>
      <c r="Q432" s="172"/>
      <c r="R432" s="172"/>
      <c r="S432" s="172"/>
      <c r="T432" s="173"/>
      <c r="AT432" s="169" t="s">
        <v>167</v>
      </c>
      <c r="AU432" s="169" t="s">
        <v>86</v>
      </c>
      <c r="AV432" s="13" t="s">
        <v>165</v>
      </c>
      <c r="AW432" s="13" t="s">
        <v>32</v>
      </c>
      <c r="AX432" s="13" t="s">
        <v>84</v>
      </c>
      <c r="AY432" s="169" t="s">
        <v>158</v>
      </c>
    </row>
    <row r="433" spans="1:65" s="719" customFormat="1" ht="36" customHeight="1">
      <c r="A433" s="712"/>
      <c r="B433" s="148"/>
      <c r="C433" s="824" t="s">
        <v>808</v>
      </c>
      <c r="D433" s="824" t="s">
        <v>160</v>
      </c>
      <c r="E433" s="825" t="s">
        <v>809</v>
      </c>
      <c r="F433" s="817" t="s">
        <v>810</v>
      </c>
      <c r="G433" s="826" t="s">
        <v>222</v>
      </c>
      <c r="H433" s="811">
        <v>471.665</v>
      </c>
      <c r="I433" s="154"/>
      <c r="J433" s="816">
        <f>ROUND(I433*H433,2)</f>
        <v>0</v>
      </c>
      <c r="K433" s="817" t="s">
        <v>164</v>
      </c>
      <c r="L433" s="30"/>
      <c r="M433" s="156" t="s">
        <v>1</v>
      </c>
      <c r="N433" s="157" t="s">
        <v>41</v>
      </c>
      <c r="O433" s="53"/>
      <c r="P433" s="158">
        <f>O433*H433</f>
        <v>0</v>
      </c>
      <c r="Q433" s="158">
        <v>0.05542</v>
      </c>
      <c r="R433" s="158">
        <f>Q433*H433</f>
        <v>26.1396743</v>
      </c>
      <c r="S433" s="158">
        <v>0</v>
      </c>
      <c r="T433" s="159">
        <f>S433*H433</f>
        <v>0</v>
      </c>
      <c r="U433" s="712"/>
      <c r="V433" s="712"/>
      <c r="W433" s="712"/>
      <c r="X433" s="712"/>
      <c r="Y433" s="712"/>
      <c r="Z433" s="712"/>
      <c r="AA433" s="712"/>
      <c r="AB433" s="712"/>
      <c r="AC433" s="712"/>
      <c r="AD433" s="712"/>
      <c r="AE433" s="712"/>
      <c r="AR433" s="160" t="s">
        <v>245</v>
      </c>
      <c r="AT433" s="160" t="s">
        <v>160</v>
      </c>
      <c r="AU433" s="160" t="s">
        <v>86</v>
      </c>
      <c r="AY433" s="717" t="s">
        <v>158</v>
      </c>
      <c r="BE433" s="161">
        <f>IF(N433="základní",J433,0)</f>
        <v>0</v>
      </c>
      <c r="BF433" s="161">
        <f>IF(N433="snížená",J433,0)</f>
        <v>0</v>
      </c>
      <c r="BG433" s="161">
        <f>IF(N433="zákl. přenesená",J433,0)</f>
        <v>0</v>
      </c>
      <c r="BH433" s="161">
        <f>IF(N433="sníž. přenesená",J433,0)</f>
        <v>0</v>
      </c>
      <c r="BI433" s="161">
        <f>IF(N433="nulová",J433,0)</f>
        <v>0</v>
      </c>
      <c r="BJ433" s="717" t="s">
        <v>84</v>
      </c>
      <c r="BK433" s="161">
        <f>ROUND(I433*H433,2)</f>
        <v>0</v>
      </c>
      <c r="BL433" s="717" t="s">
        <v>245</v>
      </c>
      <c r="BM433" s="160" t="s">
        <v>811</v>
      </c>
    </row>
    <row r="434" spans="2:51" s="12" customFormat="1" ht="33.75">
      <c r="B434" s="162"/>
      <c r="C434" s="818"/>
      <c r="D434" s="827" t="s">
        <v>167</v>
      </c>
      <c r="E434" s="828" t="s">
        <v>1</v>
      </c>
      <c r="F434" s="829" t="s">
        <v>812</v>
      </c>
      <c r="G434" s="818"/>
      <c r="H434" s="812">
        <v>297.642</v>
      </c>
      <c r="I434" s="164"/>
      <c r="J434" s="818"/>
      <c r="K434" s="818"/>
      <c r="L434" s="162"/>
      <c r="M434" s="165"/>
      <c r="N434" s="166"/>
      <c r="O434" s="166"/>
      <c r="P434" s="166"/>
      <c r="Q434" s="166"/>
      <c r="R434" s="166"/>
      <c r="S434" s="166"/>
      <c r="T434" s="167"/>
      <c r="AT434" s="163" t="s">
        <v>167</v>
      </c>
      <c r="AU434" s="163" t="s">
        <v>86</v>
      </c>
      <c r="AV434" s="12" t="s">
        <v>86</v>
      </c>
      <c r="AW434" s="12" t="s">
        <v>32</v>
      </c>
      <c r="AX434" s="12" t="s">
        <v>76</v>
      </c>
      <c r="AY434" s="163" t="s">
        <v>158</v>
      </c>
    </row>
    <row r="435" spans="2:51" s="12" customFormat="1" ht="12">
      <c r="B435" s="162"/>
      <c r="C435" s="818"/>
      <c r="D435" s="827" t="s">
        <v>167</v>
      </c>
      <c r="E435" s="828" t="s">
        <v>1</v>
      </c>
      <c r="F435" s="829" t="s">
        <v>813</v>
      </c>
      <c r="G435" s="818"/>
      <c r="H435" s="812">
        <v>202.391</v>
      </c>
      <c r="I435" s="164"/>
      <c r="J435" s="818"/>
      <c r="K435" s="818"/>
      <c r="L435" s="162"/>
      <c r="M435" s="165"/>
      <c r="N435" s="166"/>
      <c r="O435" s="166"/>
      <c r="P435" s="166"/>
      <c r="Q435" s="166"/>
      <c r="R435" s="166"/>
      <c r="S435" s="166"/>
      <c r="T435" s="167"/>
      <c r="AT435" s="163" t="s">
        <v>167</v>
      </c>
      <c r="AU435" s="163" t="s">
        <v>86</v>
      </c>
      <c r="AV435" s="12" t="s">
        <v>86</v>
      </c>
      <c r="AW435" s="12" t="s">
        <v>32</v>
      </c>
      <c r="AX435" s="12" t="s">
        <v>76</v>
      </c>
      <c r="AY435" s="163" t="s">
        <v>158</v>
      </c>
    </row>
    <row r="436" spans="2:51" s="12" customFormat="1" ht="12">
      <c r="B436" s="162"/>
      <c r="C436" s="818"/>
      <c r="D436" s="827" t="s">
        <v>167</v>
      </c>
      <c r="E436" s="828" t="s">
        <v>1</v>
      </c>
      <c r="F436" s="829" t="s">
        <v>814</v>
      </c>
      <c r="G436" s="818"/>
      <c r="H436" s="812">
        <v>-28.368</v>
      </c>
      <c r="I436" s="164"/>
      <c r="J436" s="818"/>
      <c r="K436" s="818"/>
      <c r="L436" s="162"/>
      <c r="M436" s="165"/>
      <c r="N436" s="166"/>
      <c r="O436" s="166"/>
      <c r="P436" s="166"/>
      <c r="Q436" s="166"/>
      <c r="R436" s="166"/>
      <c r="S436" s="166"/>
      <c r="T436" s="167"/>
      <c r="AT436" s="163" t="s">
        <v>167</v>
      </c>
      <c r="AU436" s="163" t="s">
        <v>86</v>
      </c>
      <c r="AV436" s="12" t="s">
        <v>86</v>
      </c>
      <c r="AW436" s="12" t="s">
        <v>32</v>
      </c>
      <c r="AX436" s="12" t="s">
        <v>76</v>
      </c>
      <c r="AY436" s="163" t="s">
        <v>158</v>
      </c>
    </row>
    <row r="437" spans="2:51" s="13" customFormat="1" ht="12">
      <c r="B437" s="168"/>
      <c r="C437" s="819"/>
      <c r="D437" s="827" t="s">
        <v>167</v>
      </c>
      <c r="E437" s="830" t="s">
        <v>1</v>
      </c>
      <c r="F437" s="831" t="s">
        <v>171</v>
      </c>
      <c r="G437" s="819"/>
      <c r="H437" s="813">
        <v>471.665</v>
      </c>
      <c r="I437" s="170"/>
      <c r="J437" s="819"/>
      <c r="K437" s="819"/>
      <c r="L437" s="168"/>
      <c r="M437" s="171"/>
      <c r="N437" s="172"/>
      <c r="O437" s="172"/>
      <c r="P437" s="172"/>
      <c r="Q437" s="172"/>
      <c r="R437" s="172"/>
      <c r="S437" s="172"/>
      <c r="T437" s="173"/>
      <c r="AT437" s="169" t="s">
        <v>167</v>
      </c>
      <c r="AU437" s="169" t="s">
        <v>86</v>
      </c>
      <c r="AV437" s="13" t="s">
        <v>165</v>
      </c>
      <c r="AW437" s="13" t="s">
        <v>32</v>
      </c>
      <c r="AX437" s="13" t="s">
        <v>84</v>
      </c>
      <c r="AY437" s="169" t="s">
        <v>158</v>
      </c>
    </row>
    <row r="438" spans="1:65" s="719" customFormat="1" ht="24" customHeight="1">
      <c r="A438" s="712"/>
      <c r="B438" s="148"/>
      <c r="C438" s="824" t="s">
        <v>815</v>
      </c>
      <c r="D438" s="824" t="s">
        <v>160</v>
      </c>
      <c r="E438" s="825" t="s">
        <v>816</v>
      </c>
      <c r="F438" s="817" t="s">
        <v>817</v>
      </c>
      <c r="G438" s="826" t="s">
        <v>222</v>
      </c>
      <c r="H438" s="811">
        <v>19.2</v>
      </c>
      <c r="I438" s="154"/>
      <c r="J438" s="816">
        <f>ROUND(I438*H438,2)</f>
        <v>0</v>
      </c>
      <c r="K438" s="817" t="s">
        <v>164</v>
      </c>
      <c r="L438" s="30"/>
      <c r="M438" s="156" t="s">
        <v>1</v>
      </c>
      <c r="N438" s="157" t="s">
        <v>41</v>
      </c>
      <c r="O438" s="53"/>
      <c r="P438" s="158">
        <f>O438*H438</f>
        <v>0</v>
      </c>
      <c r="Q438" s="158">
        <v>0.01419</v>
      </c>
      <c r="R438" s="158">
        <f>Q438*H438</f>
        <v>0.27244799999999997</v>
      </c>
      <c r="S438" s="158">
        <v>0</v>
      </c>
      <c r="T438" s="159">
        <f>S438*H438</f>
        <v>0</v>
      </c>
      <c r="U438" s="712"/>
      <c r="V438" s="712"/>
      <c r="W438" s="712"/>
      <c r="X438" s="712"/>
      <c r="Y438" s="712"/>
      <c r="Z438" s="712"/>
      <c r="AA438" s="712"/>
      <c r="AB438" s="712"/>
      <c r="AC438" s="712"/>
      <c r="AD438" s="712"/>
      <c r="AE438" s="712"/>
      <c r="AR438" s="160" t="s">
        <v>245</v>
      </c>
      <c r="AT438" s="160" t="s">
        <v>160</v>
      </c>
      <c r="AU438" s="160" t="s">
        <v>86</v>
      </c>
      <c r="AY438" s="717" t="s">
        <v>158</v>
      </c>
      <c r="BE438" s="161">
        <f>IF(N438="základní",J438,0)</f>
        <v>0</v>
      </c>
      <c r="BF438" s="161">
        <f>IF(N438="snížená",J438,0)</f>
        <v>0</v>
      </c>
      <c r="BG438" s="161">
        <f>IF(N438="zákl. přenesená",J438,0)</f>
        <v>0</v>
      </c>
      <c r="BH438" s="161">
        <f>IF(N438="sníž. přenesená",J438,0)</f>
        <v>0</v>
      </c>
      <c r="BI438" s="161">
        <f>IF(N438="nulová",J438,0)</f>
        <v>0</v>
      </c>
      <c r="BJ438" s="717" t="s">
        <v>84</v>
      </c>
      <c r="BK438" s="161">
        <f>ROUND(I438*H438,2)</f>
        <v>0</v>
      </c>
      <c r="BL438" s="717" t="s">
        <v>245</v>
      </c>
      <c r="BM438" s="160" t="s">
        <v>818</v>
      </c>
    </row>
    <row r="439" spans="2:51" s="12" customFormat="1" ht="12">
      <c r="B439" s="162"/>
      <c r="C439" s="818"/>
      <c r="D439" s="827" t="s">
        <v>167</v>
      </c>
      <c r="E439" s="828" t="s">
        <v>1</v>
      </c>
      <c r="F439" s="829" t="s">
        <v>819</v>
      </c>
      <c r="G439" s="818"/>
      <c r="H439" s="812">
        <v>19.2</v>
      </c>
      <c r="I439" s="164"/>
      <c r="J439" s="818"/>
      <c r="K439" s="818"/>
      <c r="L439" s="162"/>
      <c r="M439" s="165"/>
      <c r="N439" s="166"/>
      <c r="O439" s="166"/>
      <c r="P439" s="166"/>
      <c r="Q439" s="166"/>
      <c r="R439" s="166"/>
      <c r="S439" s="166"/>
      <c r="T439" s="167"/>
      <c r="AT439" s="163" t="s">
        <v>167</v>
      </c>
      <c r="AU439" s="163" t="s">
        <v>86</v>
      </c>
      <c r="AV439" s="12" t="s">
        <v>86</v>
      </c>
      <c r="AW439" s="12" t="s">
        <v>32</v>
      </c>
      <c r="AX439" s="12" t="s">
        <v>84</v>
      </c>
      <c r="AY439" s="163" t="s">
        <v>158</v>
      </c>
    </row>
    <row r="440" spans="1:65" s="719" customFormat="1" ht="24" customHeight="1">
      <c r="A440" s="712"/>
      <c r="B440" s="148"/>
      <c r="C440" s="824" t="s">
        <v>820</v>
      </c>
      <c r="D440" s="824" t="s">
        <v>160</v>
      </c>
      <c r="E440" s="825" t="s">
        <v>821</v>
      </c>
      <c r="F440" s="817" t="s">
        <v>3216</v>
      </c>
      <c r="G440" s="826" t="s">
        <v>222</v>
      </c>
      <c r="H440" s="811">
        <v>483.09</v>
      </c>
      <c r="I440" s="154"/>
      <c r="J440" s="816">
        <f>ROUND(I440*H440,2)</f>
        <v>0</v>
      </c>
      <c r="K440" s="817" t="s">
        <v>164</v>
      </c>
      <c r="L440" s="30"/>
      <c r="M440" s="156" t="s">
        <v>1</v>
      </c>
      <c r="N440" s="157" t="s">
        <v>41</v>
      </c>
      <c r="O440" s="53"/>
      <c r="P440" s="158">
        <f>O440*H440</f>
        <v>0</v>
      </c>
      <c r="Q440" s="158">
        <v>0.01645</v>
      </c>
      <c r="R440" s="158">
        <f>Q440*H440</f>
        <v>7.946830499999999</v>
      </c>
      <c r="S440" s="158">
        <v>0</v>
      </c>
      <c r="T440" s="159">
        <f>S440*H440</f>
        <v>0</v>
      </c>
      <c r="U440" s="712"/>
      <c r="V440" s="712"/>
      <c r="W440" s="712"/>
      <c r="X440" s="712"/>
      <c r="Y440" s="712"/>
      <c r="Z440" s="712"/>
      <c r="AA440" s="712"/>
      <c r="AB440" s="712"/>
      <c r="AC440" s="712"/>
      <c r="AD440" s="712"/>
      <c r="AE440" s="712"/>
      <c r="AR440" s="160" t="s">
        <v>245</v>
      </c>
      <c r="AT440" s="160" t="s">
        <v>160</v>
      </c>
      <c r="AU440" s="160" t="s">
        <v>86</v>
      </c>
      <c r="AY440" s="717" t="s">
        <v>158</v>
      </c>
      <c r="BE440" s="161">
        <f>IF(N440="základní",J440,0)</f>
        <v>0</v>
      </c>
      <c r="BF440" s="161">
        <f>IF(N440="snížená",J440,0)</f>
        <v>0</v>
      </c>
      <c r="BG440" s="161">
        <f>IF(N440="zákl. přenesená",J440,0)</f>
        <v>0</v>
      </c>
      <c r="BH440" s="161">
        <f>IF(N440="sníž. přenesená",J440,0)</f>
        <v>0</v>
      </c>
      <c r="BI440" s="161">
        <f>IF(N440="nulová",J440,0)</f>
        <v>0</v>
      </c>
      <c r="BJ440" s="717" t="s">
        <v>84</v>
      </c>
      <c r="BK440" s="161">
        <f>ROUND(I440*H440,2)</f>
        <v>0</v>
      </c>
      <c r="BL440" s="717" t="s">
        <v>245</v>
      </c>
      <c r="BM440" s="160" t="s">
        <v>822</v>
      </c>
    </row>
    <row r="441" spans="2:51" s="12" customFormat="1" ht="12">
      <c r="B441" s="162"/>
      <c r="C441" s="818"/>
      <c r="D441" s="827" t="s">
        <v>167</v>
      </c>
      <c r="E441" s="828" t="s">
        <v>1</v>
      </c>
      <c r="F441" s="829" t="s">
        <v>823</v>
      </c>
      <c r="G441" s="818"/>
      <c r="H441" s="812">
        <v>228.848</v>
      </c>
      <c r="I441" s="164"/>
      <c r="J441" s="818"/>
      <c r="K441" s="818"/>
      <c r="L441" s="162"/>
      <c r="M441" s="165"/>
      <c r="N441" s="166"/>
      <c r="O441" s="166"/>
      <c r="P441" s="166"/>
      <c r="Q441" s="166"/>
      <c r="R441" s="166"/>
      <c r="S441" s="166"/>
      <c r="T441" s="167"/>
      <c r="AT441" s="163" t="s">
        <v>167</v>
      </c>
      <c r="AU441" s="163" t="s">
        <v>86</v>
      </c>
      <c r="AV441" s="12" t="s">
        <v>86</v>
      </c>
      <c r="AW441" s="12" t="s">
        <v>32</v>
      </c>
      <c r="AX441" s="12" t="s">
        <v>76</v>
      </c>
      <c r="AY441" s="163" t="s">
        <v>158</v>
      </c>
    </row>
    <row r="442" spans="2:51" s="12" customFormat="1" ht="12">
      <c r="B442" s="162"/>
      <c r="C442" s="818"/>
      <c r="D442" s="827" t="s">
        <v>167</v>
      </c>
      <c r="E442" s="828" t="s">
        <v>1</v>
      </c>
      <c r="F442" s="829" t="s">
        <v>824</v>
      </c>
      <c r="G442" s="818"/>
      <c r="H442" s="812">
        <v>52.688</v>
      </c>
      <c r="I442" s="164"/>
      <c r="J442" s="818"/>
      <c r="K442" s="818"/>
      <c r="L442" s="162"/>
      <c r="M442" s="165"/>
      <c r="N442" s="166"/>
      <c r="O442" s="166"/>
      <c r="P442" s="166"/>
      <c r="Q442" s="166"/>
      <c r="R442" s="166"/>
      <c r="S442" s="166"/>
      <c r="T442" s="167"/>
      <c r="AT442" s="163" t="s">
        <v>167</v>
      </c>
      <c r="AU442" s="163" t="s">
        <v>86</v>
      </c>
      <c r="AV442" s="12" t="s">
        <v>86</v>
      </c>
      <c r="AW442" s="12" t="s">
        <v>32</v>
      </c>
      <c r="AX442" s="12" t="s">
        <v>76</v>
      </c>
      <c r="AY442" s="163" t="s">
        <v>158</v>
      </c>
    </row>
    <row r="443" spans="2:51" s="12" customFormat="1" ht="12">
      <c r="B443" s="162"/>
      <c r="C443" s="818"/>
      <c r="D443" s="827" t="s">
        <v>167</v>
      </c>
      <c r="E443" s="828" t="s">
        <v>1</v>
      </c>
      <c r="F443" s="829" t="s">
        <v>825</v>
      </c>
      <c r="G443" s="818"/>
      <c r="H443" s="812">
        <v>26.707</v>
      </c>
      <c r="I443" s="164"/>
      <c r="J443" s="818"/>
      <c r="K443" s="818"/>
      <c r="L443" s="162"/>
      <c r="M443" s="165"/>
      <c r="N443" s="166"/>
      <c r="O443" s="166"/>
      <c r="P443" s="166"/>
      <c r="Q443" s="166"/>
      <c r="R443" s="166"/>
      <c r="S443" s="166"/>
      <c r="T443" s="167"/>
      <c r="AT443" s="163" t="s">
        <v>167</v>
      </c>
      <c r="AU443" s="163" t="s">
        <v>86</v>
      </c>
      <c r="AV443" s="12" t="s">
        <v>86</v>
      </c>
      <c r="AW443" s="12" t="s">
        <v>32</v>
      </c>
      <c r="AX443" s="12" t="s">
        <v>76</v>
      </c>
      <c r="AY443" s="163" t="s">
        <v>158</v>
      </c>
    </row>
    <row r="444" spans="2:51" s="12" customFormat="1" ht="33.75">
      <c r="B444" s="162"/>
      <c r="C444" s="818"/>
      <c r="D444" s="827" t="s">
        <v>167</v>
      </c>
      <c r="E444" s="828" t="s">
        <v>1</v>
      </c>
      <c r="F444" s="829" t="s">
        <v>826</v>
      </c>
      <c r="G444" s="818"/>
      <c r="H444" s="812">
        <v>174.847</v>
      </c>
      <c r="I444" s="164"/>
      <c r="J444" s="818"/>
      <c r="K444" s="818"/>
      <c r="L444" s="162"/>
      <c r="M444" s="165"/>
      <c r="N444" s="166"/>
      <c r="O444" s="166"/>
      <c r="P444" s="166"/>
      <c r="Q444" s="166"/>
      <c r="R444" s="166"/>
      <c r="S444" s="166"/>
      <c r="T444" s="167"/>
      <c r="AT444" s="163" t="s">
        <v>167</v>
      </c>
      <c r="AU444" s="163" t="s">
        <v>86</v>
      </c>
      <c r="AV444" s="12" t="s">
        <v>86</v>
      </c>
      <c r="AW444" s="12" t="s">
        <v>32</v>
      </c>
      <c r="AX444" s="12" t="s">
        <v>76</v>
      </c>
      <c r="AY444" s="163" t="s">
        <v>158</v>
      </c>
    </row>
    <row r="445" spans="2:51" s="13" customFormat="1" ht="12">
      <c r="B445" s="168"/>
      <c r="C445" s="819"/>
      <c r="D445" s="827" t="s">
        <v>167</v>
      </c>
      <c r="E445" s="830" t="s">
        <v>1</v>
      </c>
      <c r="F445" s="831" t="s">
        <v>171</v>
      </c>
      <c r="G445" s="819"/>
      <c r="H445" s="813">
        <v>483.09000000000003</v>
      </c>
      <c r="I445" s="170"/>
      <c r="J445" s="819"/>
      <c r="K445" s="819"/>
      <c r="L445" s="168"/>
      <c r="M445" s="171"/>
      <c r="N445" s="172"/>
      <c r="O445" s="172"/>
      <c r="P445" s="172"/>
      <c r="Q445" s="172"/>
      <c r="R445" s="172"/>
      <c r="S445" s="172"/>
      <c r="T445" s="173"/>
      <c r="AT445" s="169" t="s">
        <v>167</v>
      </c>
      <c r="AU445" s="169" t="s">
        <v>86</v>
      </c>
      <c r="AV445" s="13" t="s">
        <v>165</v>
      </c>
      <c r="AW445" s="13" t="s">
        <v>32</v>
      </c>
      <c r="AX445" s="13" t="s">
        <v>84</v>
      </c>
      <c r="AY445" s="169" t="s">
        <v>158</v>
      </c>
    </row>
    <row r="446" spans="1:65" s="719" customFormat="1" ht="16.5" customHeight="1">
      <c r="A446" s="712"/>
      <c r="B446" s="148"/>
      <c r="C446" s="824" t="s">
        <v>827</v>
      </c>
      <c r="D446" s="824" t="s">
        <v>160</v>
      </c>
      <c r="E446" s="825" t="s">
        <v>828</v>
      </c>
      <c r="F446" s="817" t="s">
        <v>829</v>
      </c>
      <c r="G446" s="826" t="s">
        <v>222</v>
      </c>
      <c r="H446" s="811">
        <v>483.09</v>
      </c>
      <c r="I446" s="154"/>
      <c r="J446" s="816">
        <f>ROUND(I446*H446,2)</f>
        <v>0</v>
      </c>
      <c r="K446" s="817" t="s">
        <v>164</v>
      </c>
      <c r="L446" s="30"/>
      <c r="M446" s="156" t="s">
        <v>1</v>
      </c>
      <c r="N446" s="157" t="s">
        <v>41</v>
      </c>
      <c r="O446" s="53"/>
      <c r="P446" s="158">
        <f>O446*H446</f>
        <v>0</v>
      </c>
      <c r="Q446" s="158">
        <v>0.0001</v>
      </c>
      <c r="R446" s="158">
        <f>Q446*H446</f>
        <v>0.048309</v>
      </c>
      <c r="S446" s="158">
        <v>0</v>
      </c>
      <c r="T446" s="159">
        <f>S446*H446</f>
        <v>0</v>
      </c>
      <c r="U446" s="712"/>
      <c r="V446" s="712"/>
      <c r="W446" s="712"/>
      <c r="X446" s="712"/>
      <c r="Y446" s="712"/>
      <c r="Z446" s="712"/>
      <c r="AA446" s="712"/>
      <c r="AB446" s="712"/>
      <c r="AC446" s="712"/>
      <c r="AD446" s="712"/>
      <c r="AE446" s="712"/>
      <c r="AR446" s="160" t="s">
        <v>245</v>
      </c>
      <c r="AT446" s="160" t="s">
        <v>160</v>
      </c>
      <c r="AU446" s="160" t="s">
        <v>86</v>
      </c>
      <c r="AY446" s="717" t="s">
        <v>158</v>
      </c>
      <c r="BE446" s="161">
        <f>IF(N446="základní",J446,0)</f>
        <v>0</v>
      </c>
      <c r="BF446" s="161">
        <f>IF(N446="snížená",J446,0)</f>
        <v>0</v>
      </c>
      <c r="BG446" s="161">
        <f>IF(N446="zákl. přenesená",J446,0)</f>
        <v>0</v>
      </c>
      <c r="BH446" s="161">
        <f>IF(N446="sníž. přenesená",J446,0)</f>
        <v>0</v>
      </c>
      <c r="BI446" s="161">
        <f>IF(N446="nulová",J446,0)</f>
        <v>0</v>
      </c>
      <c r="BJ446" s="717" t="s">
        <v>84</v>
      </c>
      <c r="BK446" s="161">
        <f>ROUND(I446*H446,2)</f>
        <v>0</v>
      </c>
      <c r="BL446" s="717" t="s">
        <v>245</v>
      </c>
      <c r="BM446" s="160" t="s">
        <v>830</v>
      </c>
    </row>
    <row r="447" spans="1:65" s="719" customFormat="1" ht="24" customHeight="1">
      <c r="A447" s="712"/>
      <c r="B447" s="148"/>
      <c r="C447" s="824" t="s">
        <v>831</v>
      </c>
      <c r="D447" s="824" t="s">
        <v>160</v>
      </c>
      <c r="E447" s="825" t="s">
        <v>832</v>
      </c>
      <c r="F447" s="817" t="s">
        <v>3213</v>
      </c>
      <c r="G447" s="826" t="s">
        <v>222</v>
      </c>
      <c r="H447" s="811">
        <v>629.2</v>
      </c>
      <c r="I447" s="154"/>
      <c r="J447" s="816">
        <f>ROUND(I447*H447,2)</f>
        <v>0</v>
      </c>
      <c r="K447" s="817" t="s">
        <v>164</v>
      </c>
      <c r="L447" s="30"/>
      <c r="M447" s="156" t="s">
        <v>1</v>
      </c>
      <c r="N447" s="157" t="s">
        <v>41</v>
      </c>
      <c r="O447" s="53"/>
      <c r="P447" s="158">
        <f>O447*H447</f>
        <v>0</v>
      </c>
      <c r="Q447" s="158">
        <v>0.01379</v>
      </c>
      <c r="R447" s="158">
        <f>Q447*H447</f>
        <v>8.676668000000001</v>
      </c>
      <c r="S447" s="158">
        <v>0</v>
      </c>
      <c r="T447" s="159">
        <f>S447*H447</f>
        <v>0</v>
      </c>
      <c r="U447" s="712"/>
      <c r="V447" s="712"/>
      <c r="W447" s="712"/>
      <c r="X447" s="712"/>
      <c r="Y447" s="712"/>
      <c r="Z447" s="712"/>
      <c r="AA447" s="712"/>
      <c r="AB447" s="712"/>
      <c r="AC447" s="712"/>
      <c r="AD447" s="712"/>
      <c r="AE447" s="712"/>
      <c r="AR447" s="160" t="s">
        <v>245</v>
      </c>
      <c r="AT447" s="160" t="s">
        <v>160</v>
      </c>
      <c r="AU447" s="160" t="s">
        <v>86</v>
      </c>
      <c r="AY447" s="717" t="s">
        <v>158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717" t="s">
        <v>84</v>
      </c>
      <c r="BK447" s="161">
        <f>ROUND(I447*H447,2)</f>
        <v>0</v>
      </c>
      <c r="BL447" s="717" t="s">
        <v>245</v>
      </c>
      <c r="BM447" s="160" t="s">
        <v>833</v>
      </c>
    </row>
    <row r="448" spans="2:51" s="12" customFormat="1" ht="12">
      <c r="B448" s="162"/>
      <c r="C448" s="818"/>
      <c r="D448" s="827" t="s">
        <v>167</v>
      </c>
      <c r="E448" s="828" t="s">
        <v>1</v>
      </c>
      <c r="F448" s="829" t="s">
        <v>834</v>
      </c>
      <c r="G448" s="818"/>
      <c r="H448" s="812">
        <v>16.65</v>
      </c>
      <c r="I448" s="164"/>
      <c r="J448" s="818"/>
      <c r="K448" s="818"/>
      <c r="L448" s="162"/>
      <c r="M448" s="165"/>
      <c r="N448" s="166"/>
      <c r="O448" s="166"/>
      <c r="P448" s="166"/>
      <c r="Q448" s="166"/>
      <c r="R448" s="166"/>
      <c r="S448" s="166"/>
      <c r="T448" s="167"/>
      <c r="AT448" s="163" t="s">
        <v>167</v>
      </c>
      <c r="AU448" s="163" t="s">
        <v>86</v>
      </c>
      <c r="AV448" s="12" t="s">
        <v>86</v>
      </c>
      <c r="AW448" s="12" t="s">
        <v>32</v>
      </c>
      <c r="AX448" s="12" t="s">
        <v>76</v>
      </c>
      <c r="AY448" s="163" t="s">
        <v>158</v>
      </c>
    </row>
    <row r="449" spans="2:51" s="12" customFormat="1" ht="33.75">
      <c r="B449" s="162"/>
      <c r="C449" s="818"/>
      <c r="D449" s="827" t="s">
        <v>167</v>
      </c>
      <c r="E449" s="828" t="s">
        <v>1</v>
      </c>
      <c r="F449" s="829" t="s">
        <v>835</v>
      </c>
      <c r="G449" s="818"/>
      <c r="H449" s="812">
        <v>529</v>
      </c>
      <c r="I449" s="164"/>
      <c r="J449" s="818"/>
      <c r="K449" s="818"/>
      <c r="L449" s="162"/>
      <c r="M449" s="165"/>
      <c r="N449" s="166"/>
      <c r="O449" s="166"/>
      <c r="P449" s="166"/>
      <c r="Q449" s="166"/>
      <c r="R449" s="166"/>
      <c r="S449" s="166"/>
      <c r="T449" s="167"/>
      <c r="AT449" s="163" t="s">
        <v>167</v>
      </c>
      <c r="AU449" s="163" t="s">
        <v>86</v>
      </c>
      <c r="AV449" s="12" t="s">
        <v>86</v>
      </c>
      <c r="AW449" s="12" t="s">
        <v>32</v>
      </c>
      <c r="AX449" s="12" t="s">
        <v>76</v>
      </c>
      <c r="AY449" s="163" t="s">
        <v>158</v>
      </c>
    </row>
    <row r="450" spans="2:51" s="12" customFormat="1" ht="12">
      <c r="B450" s="162"/>
      <c r="C450" s="818"/>
      <c r="D450" s="827" t="s">
        <v>167</v>
      </c>
      <c r="E450" s="828" t="s">
        <v>1</v>
      </c>
      <c r="F450" s="829" t="s">
        <v>836</v>
      </c>
      <c r="G450" s="818"/>
      <c r="H450" s="812">
        <v>83.55</v>
      </c>
      <c r="I450" s="164"/>
      <c r="J450" s="818"/>
      <c r="K450" s="818"/>
      <c r="L450" s="162"/>
      <c r="M450" s="165"/>
      <c r="N450" s="166"/>
      <c r="O450" s="166"/>
      <c r="P450" s="166"/>
      <c r="Q450" s="166"/>
      <c r="R450" s="166"/>
      <c r="S450" s="166"/>
      <c r="T450" s="167"/>
      <c r="AT450" s="163" t="s">
        <v>167</v>
      </c>
      <c r="AU450" s="163" t="s">
        <v>86</v>
      </c>
      <c r="AV450" s="12" t="s">
        <v>86</v>
      </c>
      <c r="AW450" s="12" t="s">
        <v>32</v>
      </c>
      <c r="AX450" s="12" t="s">
        <v>76</v>
      </c>
      <c r="AY450" s="163" t="s">
        <v>158</v>
      </c>
    </row>
    <row r="451" spans="2:51" s="13" customFormat="1" ht="12">
      <c r="B451" s="168"/>
      <c r="C451" s="819"/>
      <c r="D451" s="827" t="s">
        <v>167</v>
      </c>
      <c r="E451" s="830" t="s">
        <v>1</v>
      </c>
      <c r="F451" s="831" t="s">
        <v>171</v>
      </c>
      <c r="G451" s="819"/>
      <c r="H451" s="813">
        <v>629.1999999999999</v>
      </c>
      <c r="I451" s="170"/>
      <c r="J451" s="819"/>
      <c r="K451" s="819"/>
      <c r="L451" s="168"/>
      <c r="M451" s="171"/>
      <c r="N451" s="172"/>
      <c r="O451" s="172"/>
      <c r="P451" s="172"/>
      <c r="Q451" s="172"/>
      <c r="R451" s="172"/>
      <c r="S451" s="172"/>
      <c r="T451" s="173"/>
      <c r="AT451" s="169" t="s">
        <v>167</v>
      </c>
      <c r="AU451" s="169" t="s">
        <v>86</v>
      </c>
      <c r="AV451" s="13" t="s">
        <v>165</v>
      </c>
      <c r="AW451" s="13" t="s">
        <v>32</v>
      </c>
      <c r="AX451" s="13" t="s">
        <v>84</v>
      </c>
      <c r="AY451" s="169" t="s">
        <v>158</v>
      </c>
    </row>
    <row r="452" spans="1:65" s="719" customFormat="1" ht="24" customHeight="1">
      <c r="A452" s="712"/>
      <c r="B452" s="148"/>
      <c r="C452" s="824" t="s">
        <v>837</v>
      </c>
      <c r="D452" s="824" t="s">
        <v>160</v>
      </c>
      <c r="E452" s="825" t="s">
        <v>838</v>
      </c>
      <c r="F452" s="817" t="s">
        <v>3215</v>
      </c>
      <c r="G452" s="826" t="s">
        <v>222</v>
      </c>
      <c r="H452" s="811">
        <v>95.5</v>
      </c>
      <c r="I452" s="154"/>
      <c r="J452" s="816">
        <f>ROUND(I452*H452,2)</f>
        <v>0</v>
      </c>
      <c r="K452" s="817" t="s">
        <v>164</v>
      </c>
      <c r="L452" s="30"/>
      <c r="M452" s="156" t="s">
        <v>1</v>
      </c>
      <c r="N452" s="157" t="s">
        <v>41</v>
      </c>
      <c r="O452" s="53"/>
      <c r="P452" s="158">
        <f>O452*H452</f>
        <v>0</v>
      </c>
      <c r="Q452" s="158">
        <v>0.01379</v>
      </c>
      <c r="R452" s="158">
        <f>Q452*H452</f>
        <v>1.316945</v>
      </c>
      <c r="S452" s="158">
        <v>0</v>
      </c>
      <c r="T452" s="159">
        <f>S452*H452</f>
        <v>0</v>
      </c>
      <c r="U452" s="712"/>
      <c r="V452" s="712"/>
      <c r="W452" s="712"/>
      <c r="X452" s="712"/>
      <c r="Y452" s="712"/>
      <c r="Z452" s="712"/>
      <c r="AA452" s="712"/>
      <c r="AB452" s="712"/>
      <c r="AC452" s="712"/>
      <c r="AD452" s="712"/>
      <c r="AE452" s="712"/>
      <c r="AR452" s="160" t="s">
        <v>245</v>
      </c>
      <c r="AT452" s="160" t="s">
        <v>160</v>
      </c>
      <c r="AU452" s="160" t="s">
        <v>86</v>
      </c>
      <c r="AY452" s="717" t="s">
        <v>158</v>
      </c>
      <c r="BE452" s="161">
        <f>IF(N452="základní",J452,0)</f>
        <v>0</v>
      </c>
      <c r="BF452" s="161">
        <f>IF(N452="snížená",J452,0)</f>
        <v>0</v>
      </c>
      <c r="BG452" s="161">
        <f>IF(N452="zákl. přenesená",J452,0)</f>
        <v>0</v>
      </c>
      <c r="BH452" s="161">
        <f>IF(N452="sníž. přenesená",J452,0)</f>
        <v>0</v>
      </c>
      <c r="BI452" s="161">
        <f>IF(N452="nulová",J452,0)</f>
        <v>0</v>
      </c>
      <c r="BJ452" s="717" t="s">
        <v>84</v>
      </c>
      <c r="BK452" s="161">
        <f>ROUND(I452*H452,2)</f>
        <v>0</v>
      </c>
      <c r="BL452" s="717" t="s">
        <v>245</v>
      </c>
      <c r="BM452" s="160" t="s">
        <v>839</v>
      </c>
    </row>
    <row r="453" spans="2:51" s="12" customFormat="1" ht="12">
      <c r="B453" s="162"/>
      <c r="C453" s="818"/>
      <c r="D453" s="827" t="s">
        <v>167</v>
      </c>
      <c r="E453" s="828" t="s">
        <v>1</v>
      </c>
      <c r="F453" s="829" t="s">
        <v>840</v>
      </c>
      <c r="G453" s="818"/>
      <c r="H453" s="812">
        <v>95.5</v>
      </c>
      <c r="I453" s="164"/>
      <c r="J453" s="818"/>
      <c r="K453" s="818"/>
      <c r="L453" s="162"/>
      <c r="M453" s="165"/>
      <c r="N453" s="166"/>
      <c r="O453" s="166"/>
      <c r="P453" s="166"/>
      <c r="Q453" s="166"/>
      <c r="R453" s="166"/>
      <c r="S453" s="166"/>
      <c r="T453" s="167"/>
      <c r="AT453" s="163" t="s">
        <v>167</v>
      </c>
      <c r="AU453" s="163" t="s">
        <v>86</v>
      </c>
      <c r="AV453" s="12" t="s">
        <v>86</v>
      </c>
      <c r="AW453" s="12" t="s">
        <v>32</v>
      </c>
      <c r="AX453" s="12" t="s">
        <v>84</v>
      </c>
      <c r="AY453" s="163" t="s">
        <v>158</v>
      </c>
    </row>
    <row r="454" spans="1:65" s="719" customFormat="1" ht="16.5" customHeight="1">
      <c r="A454" s="712"/>
      <c r="B454" s="148"/>
      <c r="C454" s="824" t="s">
        <v>841</v>
      </c>
      <c r="D454" s="824" t="s">
        <v>160</v>
      </c>
      <c r="E454" s="825" t="s">
        <v>842</v>
      </c>
      <c r="F454" s="817" t="s">
        <v>843</v>
      </c>
      <c r="G454" s="826" t="s">
        <v>222</v>
      </c>
      <c r="H454" s="811">
        <v>746.2</v>
      </c>
      <c r="I454" s="154"/>
      <c r="J454" s="816">
        <f>ROUND(I454*H454,2)</f>
        <v>0</v>
      </c>
      <c r="K454" s="817" t="s">
        <v>164</v>
      </c>
      <c r="L454" s="30"/>
      <c r="M454" s="156" t="s">
        <v>1</v>
      </c>
      <c r="N454" s="157" t="s">
        <v>41</v>
      </c>
      <c r="O454" s="53"/>
      <c r="P454" s="158">
        <f>O454*H454</f>
        <v>0</v>
      </c>
      <c r="Q454" s="158">
        <v>0.0001</v>
      </c>
      <c r="R454" s="158">
        <f>Q454*H454</f>
        <v>0.07462</v>
      </c>
      <c r="S454" s="158">
        <v>0</v>
      </c>
      <c r="T454" s="159">
        <f>S454*H454</f>
        <v>0</v>
      </c>
      <c r="U454" s="712"/>
      <c r="V454" s="712"/>
      <c r="W454" s="712"/>
      <c r="X454" s="712"/>
      <c r="Y454" s="712"/>
      <c r="Z454" s="712"/>
      <c r="AA454" s="712"/>
      <c r="AB454" s="712"/>
      <c r="AC454" s="712"/>
      <c r="AD454" s="712"/>
      <c r="AE454" s="712"/>
      <c r="AR454" s="160" t="s">
        <v>245</v>
      </c>
      <c r="AT454" s="160" t="s">
        <v>160</v>
      </c>
      <c r="AU454" s="160" t="s">
        <v>86</v>
      </c>
      <c r="AY454" s="717" t="s">
        <v>158</v>
      </c>
      <c r="BE454" s="161">
        <f>IF(N454="základní",J454,0)</f>
        <v>0</v>
      </c>
      <c r="BF454" s="161">
        <f>IF(N454="snížená",J454,0)</f>
        <v>0</v>
      </c>
      <c r="BG454" s="161">
        <f>IF(N454="zákl. přenesená",J454,0)</f>
        <v>0</v>
      </c>
      <c r="BH454" s="161">
        <f>IF(N454="sníž. přenesená",J454,0)</f>
        <v>0</v>
      </c>
      <c r="BI454" s="161">
        <f>IF(N454="nulová",J454,0)</f>
        <v>0</v>
      </c>
      <c r="BJ454" s="717" t="s">
        <v>84</v>
      </c>
      <c r="BK454" s="161">
        <f>ROUND(I454*H454,2)</f>
        <v>0</v>
      </c>
      <c r="BL454" s="717" t="s">
        <v>245</v>
      </c>
      <c r="BM454" s="160" t="s">
        <v>844</v>
      </c>
    </row>
    <row r="455" spans="2:51" s="12" customFormat="1" ht="12">
      <c r="B455" s="162"/>
      <c r="C455" s="818"/>
      <c r="D455" s="827" t="s">
        <v>167</v>
      </c>
      <c r="E455" s="828" t="s">
        <v>1</v>
      </c>
      <c r="F455" s="829" t="s">
        <v>845</v>
      </c>
      <c r="G455" s="818"/>
      <c r="H455" s="812">
        <v>746.2</v>
      </c>
      <c r="I455" s="164"/>
      <c r="J455" s="818"/>
      <c r="K455" s="818"/>
      <c r="L455" s="162"/>
      <c r="M455" s="165"/>
      <c r="N455" s="166"/>
      <c r="O455" s="166"/>
      <c r="P455" s="166"/>
      <c r="Q455" s="166"/>
      <c r="R455" s="166"/>
      <c r="S455" s="166"/>
      <c r="T455" s="167"/>
      <c r="AT455" s="163" t="s">
        <v>167</v>
      </c>
      <c r="AU455" s="163" t="s">
        <v>86</v>
      </c>
      <c r="AV455" s="12" t="s">
        <v>86</v>
      </c>
      <c r="AW455" s="12" t="s">
        <v>32</v>
      </c>
      <c r="AX455" s="12" t="s">
        <v>84</v>
      </c>
      <c r="AY455" s="163" t="s">
        <v>158</v>
      </c>
    </row>
    <row r="456" spans="1:65" s="719" customFormat="1" ht="16.5" customHeight="1">
      <c r="A456" s="712"/>
      <c r="B456" s="148"/>
      <c r="C456" s="824" t="s">
        <v>846</v>
      </c>
      <c r="D456" s="824" t="s">
        <v>160</v>
      </c>
      <c r="E456" s="825" t="s">
        <v>847</v>
      </c>
      <c r="F456" s="817" t="s">
        <v>848</v>
      </c>
      <c r="G456" s="826" t="s">
        <v>222</v>
      </c>
      <c r="H456" s="811">
        <v>986.035</v>
      </c>
      <c r="I456" s="154"/>
      <c r="J456" s="816">
        <f>ROUND(I456*H456,2)</f>
        <v>0</v>
      </c>
      <c r="K456" s="817" t="s">
        <v>164</v>
      </c>
      <c r="L456" s="30"/>
      <c r="M456" s="156" t="s">
        <v>1</v>
      </c>
      <c r="N456" s="157" t="s">
        <v>41</v>
      </c>
      <c r="O456" s="53"/>
      <c r="P456" s="158">
        <f>O456*H456</f>
        <v>0</v>
      </c>
      <c r="Q456" s="158">
        <v>0</v>
      </c>
      <c r="R456" s="158">
        <f>Q456*H456</f>
        <v>0</v>
      </c>
      <c r="S456" s="158">
        <v>0</v>
      </c>
      <c r="T456" s="159">
        <f>S456*H456</f>
        <v>0</v>
      </c>
      <c r="U456" s="712"/>
      <c r="V456" s="712"/>
      <c r="W456" s="712"/>
      <c r="X456" s="712"/>
      <c r="Y456" s="712"/>
      <c r="Z456" s="712"/>
      <c r="AA456" s="712"/>
      <c r="AB456" s="712"/>
      <c r="AC456" s="712"/>
      <c r="AD456" s="712"/>
      <c r="AE456" s="712"/>
      <c r="AR456" s="160" t="s">
        <v>245</v>
      </c>
      <c r="AT456" s="160" t="s">
        <v>160</v>
      </c>
      <c r="AU456" s="160" t="s">
        <v>86</v>
      </c>
      <c r="AY456" s="717" t="s">
        <v>158</v>
      </c>
      <c r="BE456" s="161">
        <f>IF(N456="základní",J456,0)</f>
        <v>0</v>
      </c>
      <c r="BF456" s="161">
        <f>IF(N456="snížená",J456,0)</f>
        <v>0</v>
      </c>
      <c r="BG456" s="161">
        <f>IF(N456="zákl. přenesená",J456,0)</f>
        <v>0</v>
      </c>
      <c r="BH456" s="161">
        <f>IF(N456="sníž. přenesená",J456,0)</f>
        <v>0</v>
      </c>
      <c r="BI456" s="161">
        <f>IF(N456="nulová",J456,0)</f>
        <v>0</v>
      </c>
      <c r="BJ456" s="717" t="s">
        <v>84</v>
      </c>
      <c r="BK456" s="161">
        <f>ROUND(I456*H456,2)</f>
        <v>0</v>
      </c>
      <c r="BL456" s="717" t="s">
        <v>245</v>
      </c>
      <c r="BM456" s="160" t="s">
        <v>849</v>
      </c>
    </row>
    <row r="457" spans="2:51" s="12" customFormat="1" ht="12">
      <c r="B457" s="162"/>
      <c r="C457" s="818"/>
      <c r="D457" s="827" t="s">
        <v>167</v>
      </c>
      <c r="E457" s="828" t="s">
        <v>1</v>
      </c>
      <c r="F457" s="829" t="s">
        <v>850</v>
      </c>
      <c r="G457" s="818"/>
      <c r="H457" s="812">
        <v>986.035</v>
      </c>
      <c r="I457" s="164"/>
      <c r="J457" s="818"/>
      <c r="K457" s="818"/>
      <c r="L457" s="162"/>
      <c r="M457" s="165"/>
      <c r="N457" s="166"/>
      <c r="O457" s="166"/>
      <c r="P457" s="166"/>
      <c r="Q457" s="166"/>
      <c r="R457" s="166"/>
      <c r="S457" s="166"/>
      <c r="T457" s="167"/>
      <c r="AT457" s="163" t="s">
        <v>167</v>
      </c>
      <c r="AU457" s="163" t="s">
        <v>86</v>
      </c>
      <c r="AV457" s="12" t="s">
        <v>86</v>
      </c>
      <c r="AW457" s="12" t="s">
        <v>32</v>
      </c>
      <c r="AX457" s="12" t="s">
        <v>84</v>
      </c>
      <c r="AY457" s="163" t="s">
        <v>158</v>
      </c>
    </row>
    <row r="458" spans="1:65" s="719" customFormat="1" ht="24" customHeight="1">
      <c r="A458" s="712"/>
      <c r="B458" s="148"/>
      <c r="C458" s="834" t="s">
        <v>851</v>
      </c>
      <c r="D458" s="834" t="s">
        <v>420</v>
      </c>
      <c r="E458" s="835" t="s">
        <v>852</v>
      </c>
      <c r="F458" s="822" t="s">
        <v>853</v>
      </c>
      <c r="G458" s="836" t="s">
        <v>222</v>
      </c>
      <c r="H458" s="815">
        <v>1084.639</v>
      </c>
      <c r="I458" s="174"/>
      <c r="J458" s="821">
        <f>ROUND(I458*H458,2)</f>
        <v>0</v>
      </c>
      <c r="K458" s="822" t="s">
        <v>164</v>
      </c>
      <c r="L458" s="175"/>
      <c r="M458" s="176" t="s">
        <v>1</v>
      </c>
      <c r="N458" s="177" t="s">
        <v>41</v>
      </c>
      <c r="O458" s="53"/>
      <c r="P458" s="158">
        <f>O458*H458</f>
        <v>0</v>
      </c>
      <c r="Q458" s="158">
        <v>0.00017</v>
      </c>
      <c r="R458" s="158">
        <f>Q458*H458</f>
        <v>0.18438863</v>
      </c>
      <c r="S458" s="158">
        <v>0</v>
      </c>
      <c r="T458" s="159">
        <f>S458*H458</f>
        <v>0</v>
      </c>
      <c r="U458" s="712"/>
      <c r="V458" s="712"/>
      <c r="W458" s="712"/>
      <c r="X458" s="712"/>
      <c r="Y458" s="712"/>
      <c r="Z458" s="712"/>
      <c r="AA458" s="712"/>
      <c r="AB458" s="712"/>
      <c r="AC458" s="712"/>
      <c r="AD458" s="712"/>
      <c r="AE458" s="712"/>
      <c r="AR458" s="160" t="s">
        <v>326</v>
      </c>
      <c r="AT458" s="160" t="s">
        <v>420</v>
      </c>
      <c r="AU458" s="160" t="s">
        <v>86</v>
      </c>
      <c r="AY458" s="717" t="s">
        <v>158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717" t="s">
        <v>84</v>
      </c>
      <c r="BK458" s="161">
        <f>ROUND(I458*H458,2)</f>
        <v>0</v>
      </c>
      <c r="BL458" s="717" t="s">
        <v>245</v>
      </c>
      <c r="BM458" s="160" t="s">
        <v>854</v>
      </c>
    </row>
    <row r="459" spans="2:51" s="12" customFormat="1" ht="12">
      <c r="B459" s="162"/>
      <c r="C459" s="818"/>
      <c r="D459" s="827" t="s">
        <v>167</v>
      </c>
      <c r="E459" s="818"/>
      <c r="F459" s="829" t="s">
        <v>855</v>
      </c>
      <c r="G459" s="818"/>
      <c r="H459" s="812">
        <v>1084.639</v>
      </c>
      <c r="I459" s="164"/>
      <c r="J459" s="818"/>
      <c r="K459" s="818"/>
      <c r="L459" s="162"/>
      <c r="M459" s="165"/>
      <c r="N459" s="166"/>
      <c r="O459" s="166"/>
      <c r="P459" s="166"/>
      <c r="Q459" s="166"/>
      <c r="R459" s="166"/>
      <c r="S459" s="166"/>
      <c r="T459" s="167"/>
      <c r="AT459" s="163" t="s">
        <v>167</v>
      </c>
      <c r="AU459" s="163" t="s">
        <v>86</v>
      </c>
      <c r="AV459" s="12" t="s">
        <v>86</v>
      </c>
      <c r="AW459" s="12" t="s">
        <v>3</v>
      </c>
      <c r="AX459" s="12" t="s">
        <v>84</v>
      </c>
      <c r="AY459" s="163" t="s">
        <v>158</v>
      </c>
    </row>
    <row r="460" spans="1:65" s="719" customFormat="1" ht="16.5" customHeight="1">
      <c r="A460" s="712"/>
      <c r="B460" s="148"/>
      <c r="C460" s="824" t="s">
        <v>856</v>
      </c>
      <c r="D460" s="824" t="s">
        <v>160</v>
      </c>
      <c r="E460" s="825" t="s">
        <v>847</v>
      </c>
      <c r="F460" s="817" t="s">
        <v>848</v>
      </c>
      <c r="G460" s="826" t="s">
        <v>222</v>
      </c>
      <c r="H460" s="811">
        <v>483.09</v>
      </c>
      <c r="I460" s="154"/>
      <c r="J460" s="816">
        <f>ROUND(I460*H460,2)</f>
        <v>0</v>
      </c>
      <c r="K460" s="817" t="s">
        <v>164</v>
      </c>
      <c r="L460" s="30"/>
      <c r="M460" s="156" t="s">
        <v>1</v>
      </c>
      <c r="N460" s="157" t="s">
        <v>41</v>
      </c>
      <c r="O460" s="53"/>
      <c r="P460" s="158">
        <f>O460*H460</f>
        <v>0</v>
      </c>
      <c r="Q460" s="158">
        <v>0</v>
      </c>
      <c r="R460" s="158">
        <f>Q460*H460</f>
        <v>0</v>
      </c>
      <c r="S460" s="158">
        <v>0</v>
      </c>
      <c r="T460" s="159">
        <f>S460*H460</f>
        <v>0</v>
      </c>
      <c r="U460" s="712"/>
      <c r="V460" s="712"/>
      <c r="W460" s="712"/>
      <c r="X460" s="712"/>
      <c r="Y460" s="712"/>
      <c r="Z460" s="712"/>
      <c r="AA460" s="712"/>
      <c r="AB460" s="712"/>
      <c r="AC460" s="712"/>
      <c r="AD460" s="712"/>
      <c r="AE460" s="712"/>
      <c r="AR460" s="160" t="s">
        <v>245</v>
      </c>
      <c r="AT460" s="160" t="s">
        <v>160</v>
      </c>
      <c r="AU460" s="160" t="s">
        <v>86</v>
      </c>
      <c r="AY460" s="717" t="s">
        <v>158</v>
      </c>
      <c r="BE460" s="161">
        <f>IF(N460="základní",J460,0)</f>
        <v>0</v>
      </c>
      <c r="BF460" s="161">
        <f>IF(N460="snížená",J460,0)</f>
        <v>0</v>
      </c>
      <c r="BG460" s="161">
        <f>IF(N460="zákl. přenesená",J460,0)</f>
        <v>0</v>
      </c>
      <c r="BH460" s="161">
        <f>IF(N460="sníž. přenesená",J460,0)</f>
        <v>0</v>
      </c>
      <c r="BI460" s="161">
        <f>IF(N460="nulová",J460,0)</f>
        <v>0</v>
      </c>
      <c r="BJ460" s="717" t="s">
        <v>84</v>
      </c>
      <c r="BK460" s="161">
        <f>ROUND(I460*H460,2)</f>
        <v>0</v>
      </c>
      <c r="BL460" s="717" t="s">
        <v>245</v>
      </c>
      <c r="BM460" s="160" t="s">
        <v>857</v>
      </c>
    </row>
    <row r="461" spans="1:65" s="719" customFormat="1" ht="24" customHeight="1">
      <c r="A461" s="712"/>
      <c r="B461" s="148"/>
      <c r="C461" s="834" t="s">
        <v>858</v>
      </c>
      <c r="D461" s="834" t="s">
        <v>420</v>
      </c>
      <c r="E461" s="835" t="s">
        <v>859</v>
      </c>
      <c r="F461" s="822" t="s">
        <v>860</v>
      </c>
      <c r="G461" s="836" t="s">
        <v>222</v>
      </c>
      <c r="H461" s="815">
        <v>555.553</v>
      </c>
      <c r="I461" s="174"/>
      <c r="J461" s="821">
        <f>ROUND(I461*H461,2)</f>
        <v>0</v>
      </c>
      <c r="K461" s="822" t="s">
        <v>164</v>
      </c>
      <c r="L461" s="175"/>
      <c r="M461" s="176" t="s">
        <v>1</v>
      </c>
      <c r="N461" s="177" t="s">
        <v>41</v>
      </c>
      <c r="O461" s="53"/>
      <c r="P461" s="158">
        <f>O461*H461</f>
        <v>0</v>
      </c>
      <c r="Q461" s="158">
        <v>0.0002</v>
      </c>
      <c r="R461" s="158">
        <f>Q461*H461</f>
        <v>0.1111106</v>
      </c>
      <c r="S461" s="158">
        <v>0</v>
      </c>
      <c r="T461" s="159">
        <f>S461*H461</f>
        <v>0</v>
      </c>
      <c r="U461" s="712"/>
      <c r="V461" s="712"/>
      <c r="W461" s="712"/>
      <c r="X461" s="712"/>
      <c r="Y461" s="712"/>
      <c r="Z461" s="712"/>
      <c r="AA461" s="712"/>
      <c r="AB461" s="712"/>
      <c r="AC461" s="712"/>
      <c r="AD461" s="712"/>
      <c r="AE461" s="712"/>
      <c r="AR461" s="160" t="s">
        <v>326</v>
      </c>
      <c r="AT461" s="160" t="s">
        <v>420</v>
      </c>
      <c r="AU461" s="160" t="s">
        <v>86</v>
      </c>
      <c r="AY461" s="717" t="s">
        <v>158</v>
      </c>
      <c r="BE461" s="161">
        <f>IF(N461="základní",J461,0)</f>
        <v>0</v>
      </c>
      <c r="BF461" s="161">
        <f>IF(N461="snížená",J461,0)</f>
        <v>0</v>
      </c>
      <c r="BG461" s="161">
        <f>IF(N461="zákl. přenesená",J461,0)</f>
        <v>0</v>
      </c>
      <c r="BH461" s="161">
        <f>IF(N461="sníž. přenesená",J461,0)</f>
        <v>0</v>
      </c>
      <c r="BI461" s="161">
        <f>IF(N461="nulová",J461,0)</f>
        <v>0</v>
      </c>
      <c r="BJ461" s="717" t="s">
        <v>84</v>
      </c>
      <c r="BK461" s="161">
        <f>ROUND(I461*H461,2)</f>
        <v>0</v>
      </c>
      <c r="BL461" s="717" t="s">
        <v>245</v>
      </c>
      <c r="BM461" s="160" t="s">
        <v>861</v>
      </c>
    </row>
    <row r="462" spans="2:51" s="12" customFormat="1" ht="12">
      <c r="B462" s="162"/>
      <c r="C462" s="818"/>
      <c r="D462" s="827" t="s">
        <v>167</v>
      </c>
      <c r="E462" s="818"/>
      <c r="F462" s="829" t="s">
        <v>862</v>
      </c>
      <c r="G462" s="818"/>
      <c r="H462" s="812">
        <v>555.553</v>
      </c>
      <c r="I462" s="164"/>
      <c r="J462" s="818"/>
      <c r="K462" s="818"/>
      <c r="L462" s="162"/>
      <c r="M462" s="165"/>
      <c r="N462" s="166"/>
      <c r="O462" s="166"/>
      <c r="P462" s="166"/>
      <c r="Q462" s="166"/>
      <c r="R462" s="166"/>
      <c r="S462" s="166"/>
      <c r="T462" s="167"/>
      <c r="AT462" s="163" t="s">
        <v>167</v>
      </c>
      <c r="AU462" s="163" t="s">
        <v>86</v>
      </c>
      <c r="AV462" s="12" t="s">
        <v>86</v>
      </c>
      <c r="AW462" s="12" t="s">
        <v>3</v>
      </c>
      <c r="AX462" s="12" t="s">
        <v>84</v>
      </c>
      <c r="AY462" s="163" t="s">
        <v>158</v>
      </c>
    </row>
    <row r="463" spans="1:65" s="719" customFormat="1" ht="24" customHeight="1">
      <c r="A463" s="712"/>
      <c r="B463" s="148"/>
      <c r="C463" s="824" t="s">
        <v>863</v>
      </c>
      <c r="D463" s="824" t="s">
        <v>160</v>
      </c>
      <c r="E463" s="825" t="s">
        <v>864</v>
      </c>
      <c r="F463" s="817" t="s">
        <v>865</v>
      </c>
      <c r="G463" s="826" t="s">
        <v>222</v>
      </c>
      <c r="H463" s="811">
        <v>698.85</v>
      </c>
      <c r="I463" s="154"/>
      <c r="J463" s="816">
        <f>ROUND(I463*H463,2)</f>
        <v>0</v>
      </c>
      <c r="K463" s="817" t="s">
        <v>164</v>
      </c>
      <c r="L463" s="30"/>
      <c r="M463" s="156" t="s">
        <v>1</v>
      </c>
      <c r="N463" s="157" t="s">
        <v>41</v>
      </c>
      <c r="O463" s="53"/>
      <c r="P463" s="158">
        <f>O463*H463</f>
        <v>0</v>
      </c>
      <c r="Q463" s="158">
        <v>0.03681</v>
      </c>
      <c r="R463" s="158">
        <f>Q463*H463</f>
        <v>25.724668500000003</v>
      </c>
      <c r="S463" s="158">
        <v>0</v>
      </c>
      <c r="T463" s="159">
        <f>S463*H463</f>
        <v>0</v>
      </c>
      <c r="U463" s="712"/>
      <c r="V463" s="712"/>
      <c r="W463" s="712"/>
      <c r="X463" s="712"/>
      <c r="Y463" s="712"/>
      <c r="Z463" s="712"/>
      <c r="AA463" s="712"/>
      <c r="AB463" s="712"/>
      <c r="AC463" s="712"/>
      <c r="AD463" s="712"/>
      <c r="AE463" s="712"/>
      <c r="AR463" s="160" t="s">
        <v>245</v>
      </c>
      <c r="AT463" s="160" t="s">
        <v>160</v>
      </c>
      <c r="AU463" s="160" t="s">
        <v>86</v>
      </c>
      <c r="AY463" s="717" t="s">
        <v>158</v>
      </c>
      <c r="BE463" s="161">
        <f>IF(N463="základní",J463,0)</f>
        <v>0</v>
      </c>
      <c r="BF463" s="161">
        <f>IF(N463="snížená",J463,0)</f>
        <v>0</v>
      </c>
      <c r="BG463" s="161">
        <f>IF(N463="zákl. přenesená",J463,0)</f>
        <v>0</v>
      </c>
      <c r="BH463" s="161">
        <f>IF(N463="sníž. přenesená",J463,0)</f>
        <v>0</v>
      </c>
      <c r="BI463" s="161">
        <f>IF(N463="nulová",J463,0)</f>
        <v>0</v>
      </c>
      <c r="BJ463" s="717" t="s">
        <v>84</v>
      </c>
      <c r="BK463" s="161">
        <f>ROUND(I463*H463,2)</f>
        <v>0</v>
      </c>
      <c r="BL463" s="717" t="s">
        <v>245</v>
      </c>
      <c r="BM463" s="160" t="s">
        <v>866</v>
      </c>
    </row>
    <row r="464" spans="1:65" s="719" customFormat="1" ht="24" customHeight="1">
      <c r="A464" s="712"/>
      <c r="B464" s="148"/>
      <c r="C464" s="824" t="s">
        <v>867</v>
      </c>
      <c r="D464" s="824" t="s">
        <v>160</v>
      </c>
      <c r="E464" s="825" t="s">
        <v>868</v>
      </c>
      <c r="F464" s="817" t="s">
        <v>869</v>
      </c>
      <c r="G464" s="826" t="s">
        <v>222</v>
      </c>
      <c r="H464" s="811">
        <v>5590.8</v>
      </c>
      <c r="I464" s="154"/>
      <c r="J464" s="816">
        <f>ROUND(I464*H464,2)</f>
        <v>0</v>
      </c>
      <c r="K464" s="817" t="s">
        <v>164</v>
      </c>
      <c r="L464" s="30"/>
      <c r="M464" s="156" t="s">
        <v>1</v>
      </c>
      <c r="N464" s="157" t="s">
        <v>41</v>
      </c>
      <c r="O464" s="53"/>
      <c r="P464" s="158">
        <f>O464*H464</f>
        <v>0</v>
      </c>
      <c r="Q464" s="158">
        <v>0.005</v>
      </c>
      <c r="R464" s="158">
        <f>Q464*H464</f>
        <v>27.954</v>
      </c>
      <c r="S464" s="158">
        <v>0</v>
      </c>
      <c r="T464" s="159">
        <f>S464*H464</f>
        <v>0</v>
      </c>
      <c r="U464" s="712"/>
      <c r="V464" s="712"/>
      <c r="W464" s="712"/>
      <c r="X464" s="712"/>
      <c r="Y464" s="712"/>
      <c r="Z464" s="712"/>
      <c r="AA464" s="712"/>
      <c r="AB464" s="712"/>
      <c r="AC464" s="712"/>
      <c r="AD464" s="712"/>
      <c r="AE464" s="712"/>
      <c r="AR464" s="160" t="s">
        <v>245</v>
      </c>
      <c r="AT464" s="160" t="s">
        <v>160</v>
      </c>
      <c r="AU464" s="160" t="s">
        <v>86</v>
      </c>
      <c r="AY464" s="717" t="s">
        <v>158</v>
      </c>
      <c r="BE464" s="161">
        <f>IF(N464="základní",J464,0)</f>
        <v>0</v>
      </c>
      <c r="BF464" s="161">
        <f>IF(N464="snížená",J464,0)</f>
        <v>0</v>
      </c>
      <c r="BG464" s="161">
        <f>IF(N464="zákl. přenesená",J464,0)</f>
        <v>0</v>
      </c>
      <c r="BH464" s="161">
        <f>IF(N464="sníž. přenesená",J464,0)</f>
        <v>0</v>
      </c>
      <c r="BI464" s="161">
        <f>IF(N464="nulová",J464,0)</f>
        <v>0</v>
      </c>
      <c r="BJ464" s="717" t="s">
        <v>84</v>
      </c>
      <c r="BK464" s="161">
        <f>ROUND(I464*H464,2)</f>
        <v>0</v>
      </c>
      <c r="BL464" s="717" t="s">
        <v>245</v>
      </c>
      <c r="BM464" s="160" t="s">
        <v>870</v>
      </c>
    </row>
    <row r="465" spans="2:51" s="12" customFormat="1" ht="12">
      <c r="B465" s="162"/>
      <c r="C465" s="818"/>
      <c r="D465" s="827" t="s">
        <v>167</v>
      </c>
      <c r="E465" s="828" t="s">
        <v>1</v>
      </c>
      <c r="F465" s="829" t="s">
        <v>871</v>
      </c>
      <c r="G465" s="818"/>
      <c r="H465" s="812">
        <v>5590.8</v>
      </c>
      <c r="I465" s="164"/>
      <c r="J465" s="818"/>
      <c r="K465" s="818"/>
      <c r="L465" s="162"/>
      <c r="M465" s="165"/>
      <c r="N465" s="166"/>
      <c r="O465" s="166"/>
      <c r="P465" s="166"/>
      <c r="Q465" s="166"/>
      <c r="R465" s="166"/>
      <c r="S465" s="166"/>
      <c r="T465" s="167"/>
      <c r="AT465" s="163" t="s">
        <v>167</v>
      </c>
      <c r="AU465" s="163" t="s">
        <v>86</v>
      </c>
      <c r="AV465" s="12" t="s">
        <v>86</v>
      </c>
      <c r="AW465" s="12" t="s">
        <v>32</v>
      </c>
      <c r="AX465" s="12" t="s">
        <v>84</v>
      </c>
      <c r="AY465" s="163" t="s">
        <v>158</v>
      </c>
    </row>
    <row r="466" spans="1:65" s="719" customFormat="1" ht="24" customHeight="1">
      <c r="A466" s="712"/>
      <c r="B466" s="148"/>
      <c r="C466" s="824" t="s">
        <v>872</v>
      </c>
      <c r="D466" s="824" t="s">
        <v>160</v>
      </c>
      <c r="E466" s="825" t="s">
        <v>873</v>
      </c>
      <c r="F466" s="817" t="s">
        <v>3214</v>
      </c>
      <c r="G466" s="826" t="s">
        <v>359</v>
      </c>
      <c r="H466" s="811">
        <v>5.8</v>
      </c>
      <c r="I466" s="154"/>
      <c r="J466" s="816">
        <f>ROUND(I466*H466,2)</f>
        <v>0</v>
      </c>
      <c r="K466" s="817" t="s">
        <v>164</v>
      </c>
      <c r="L466" s="30"/>
      <c r="M466" s="156" t="s">
        <v>1</v>
      </c>
      <c r="N466" s="157" t="s">
        <v>41</v>
      </c>
      <c r="O466" s="53"/>
      <c r="P466" s="158">
        <f>O466*H466</f>
        <v>0</v>
      </c>
      <c r="Q466" s="158">
        <v>0.0099</v>
      </c>
      <c r="R466" s="158">
        <f>Q466*H466</f>
        <v>0.057420000000000006</v>
      </c>
      <c r="S466" s="158">
        <v>0</v>
      </c>
      <c r="T466" s="159">
        <f>S466*H466</f>
        <v>0</v>
      </c>
      <c r="U466" s="712"/>
      <c r="V466" s="712"/>
      <c r="W466" s="712"/>
      <c r="X466" s="712"/>
      <c r="Y466" s="712"/>
      <c r="Z466" s="712"/>
      <c r="AA466" s="712"/>
      <c r="AB466" s="712"/>
      <c r="AC466" s="712"/>
      <c r="AD466" s="712"/>
      <c r="AE466" s="712"/>
      <c r="AR466" s="160" t="s">
        <v>245</v>
      </c>
      <c r="AT466" s="160" t="s">
        <v>160</v>
      </c>
      <c r="AU466" s="160" t="s">
        <v>86</v>
      </c>
      <c r="AY466" s="717" t="s">
        <v>158</v>
      </c>
      <c r="BE466" s="161">
        <f>IF(N466="základní",J466,0)</f>
        <v>0</v>
      </c>
      <c r="BF466" s="161">
        <f>IF(N466="snížená",J466,0)</f>
        <v>0</v>
      </c>
      <c r="BG466" s="161">
        <f>IF(N466="zákl. přenesená",J466,0)</f>
        <v>0</v>
      </c>
      <c r="BH466" s="161">
        <f>IF(N466="sníž. přenesená",J466,0)</f>
        <v>0</v>
      </c>
      <c r="BI466" s="161">
        <f>IF(N466="nulová",J466,0)</f>
        <v>0</v>
      </c>
      <c r="BJ466" s="717" t="s">
        <v>84</v>
      </c>
      <c r="BK466" s="161">
        <f>ROUND(I466*H466,2)</f>
        <v>0</v>
      </c>
      <c r="BL466" s="717" t="s">
        <v>245</v>
      </c>
      <c r="BM466" s="160" t="s">
        <v>874</v>
      </c>
    </row>
    <row r="467" spans="2:51" s="12" customFormat="1" ht="12">
      <c r="B467" s="162"/>
      <c r="C467" s="818"/>
      <c r="D467" s="827" t="s">
        <v>167</v>
      </c>
      <c r="E467" s="828" t="s">
        <v>1</v>
      </c>
      <c r="F467" s="829" t="s">
        <v>875</v>
      </c>
      <c r="G467" s="818"/>
      <c r="H467" s="812">
        <v>5.8</v>
      </c>
      <c r="I467" s="164"/>
      <c r="J467" s="818"/>
      <c r="K467" s="818"/>
      <c r="L467" s="162"/>
      <c r="M467" s="165"/>
      <c r="N467" s="166"/>
      <c r="O467" s="166"/>
      <c r="P467" s="166"/>
      <c r="Q467" s="166"/>
      <c r="R467" s="166"/>
      <c r="S467" s="166"/>
      <c r="T467" s="167"/>
      <c r="AT467" s="163" t="s">
        <v>167</v>
      </c>
      <c r="AU467" s="163" t="s">
        <v>86</v>
      </c>
      <c r="AV467" s="12" t="s">
        <v>86</v>
      </c>
      <c r="AW467" s="12" t="s">
        <v>32</v>
      </c>
      <c r="AX467" s="12" t="s">
        <v>84</v>
      </c>
      <c r="AY467" s="163" t="s">
        <v>158</v>
      </c>
    </row>
    <row r="468" spans="1:65" s="719" customFormat="1" ht="24" customHeight="1">
      <c r="A468" s="712"/>
      <c r="B468" s="148"/>
      <c r="C468" s="824" t="s">
        <v>3138</v>
      </c>
      <c r="D468" s="824" t="s">
        <v>160</v>
      </c>
      <c r="E468" s="825" t="s">
        <v>3139</v>
      </c>
      <c r="F468" s="817" t="s">
        <v>3140</v>
      </c>
      <c r="G468" s="826" t="s">
        <v>1480</v>
      </c>
      <c r="H468" s="872"/>
      <c r="I468" s="154"/>
      <c r="J468" s="816">
        <f>ROUND(I468*H468,2)</f>
        <v>0</v>
      </c>
      <c r="K468" s="817" t="s">
        <v>3113</v>
      </c>
      <c r="L468" s="30"/>
      <c r="M468" s="156" t="s">
        <v>1</v>
      </c>
      <c r="N468" s="157" t="s">
        <v>41</v>
      </c>
      <c r="O468" s="53"/>
      <c r="P468" s="158">
        <f>O468*H468</f>
        <v>0</v>
      </c>
      <c r="Q468" s="158">
        <v>0</v>
      </c>
      <c r="R468" s="158">
        <f>Q468*H468</f>
        <v>0</v>
      </c>
      <c r="S468" s="158">
        <v>0</v>
      </c>
      <c r="T468" s="159">
        <f>S468*H468</f>
        <v>0</v>
      </c>
      <c r="U468" s="712"/>
      <c r="V468" s="712"/>
      <c r="W468" s="712"/>
      <c r="X468" s="712"/>
      <c r="Y468" s="712"/>
      <c r="Z468" s="712"/>
      <c r="AA468" s="712"/>
      <c r="AB468" s="712"/>
      <c r="AC468" s="712"/>
      <c r="AD468" s="712"/>
      <c r="AE468" s="712"/>
      <c r="AR468" s="160" t="s">
        <v>245</v>
      </c>
      <c r="AT468" s="160" t="s">
        <v>160</v>
      </c>
      <c r="AU468" s="160" t="s">
        <v>86</v>
      </c>
      <c r="AY468" s="717" t="s">
        <v>158</v>
      </c>
      <c r="BE468" s="161">
        <f>IF(N468="základní",J468,0)</f>
        <v>0</v>
      </c>
      <c r="BF468" s="161">
        <f>IF(N468="snížená",J468,0)</f>
        <v>0</v>
      </c>
      <c r="BG468" s="161">
        <f>IF(N468="zákl. přenesená",J468,0)</f>
        <v>0</v>
      </c>
      <c r="BH468" s="161">
        <f>IF(N468="sníž. přenesená",J468,0)</f>
        <v>0</v>
      </c>
      <c r="BI468" s="161">
        <f>IF(N468="nulová",J468,0)</f>
        <v>0</v>
      </c>
      <c r="BJ468" s="717" t="s">
        <v>84</v>
      </c>
      <c r="BK468" s="161">
        <f>ROUND(I468*H468,2)</f>
        <v>0</v>
      </c>
      <c r="BL468" s="717" t="s">
        <v>245</v>
      </c>
      <c r="BM468" s="160" t="s">
        <v>3141</v>
      </c>
    </row>
    <row r="469" spans="2:63" s="11" customFormat="1" ht="22.9" customHeight="1">
      <c r="B469" s="135"/>
      <c r="C469" s="814"/>
      <c r="D469" s="832" t="s">
        <v>75</v>
      </c>
      <c r="E469" s="833" t="s">
        <v>876</v>
      </c>
      <c r="F469" s="833" t="s">
        <v>877</v>
      </c>
      <c r="G469" s="814"/>
      <c r="H469" s="814"/>
      <c r="I469" s="138"/>
      <c r="J469" s="820">
        <f>BK469</f>
        <v>0</v>
      </c>
      <c r="K469" s="814"/>
      <c r="L469" s="135"/>
      <c r="M469" s="140"/>
      <c r="N469" s="141"/>
      <c r="O469" s="141"/>
      <c r="P469" s="142">
        <f>SUM(P470:P507)</f>
        <v>0</v>
      </c>
      <c r="Q469" s="141"/>
      <c r="R469" s="142">
        <f>SUM(R470:R507)</f>
        <v>3.419699</v>
      </c>
      <c r="S469" s="141"/>
      <c r="T469" s="143">
        <f>SUM(T470:T507)</f>
        <v>0.773284</v>
      </c>
      <c r="AR469" s="136" t="s">
        <v>86</v>
      </c>
      <c r="AT469" s="144" t="s">
        <v>75</v>
      </c>
      <c r="AU469" s="144" t="s">
        <v>84</v>
      </c>
      <c r="AY469" s="136" t="s">
        <v>158</v>
      </c>
      <c r="BK469" s="145">
        <f>SUM(BK470:BK507)</f>
        <v>0</v>
      </c>
    </row>
    <row r="470" spans="1:65" s="719" customFormat="1" ht="24" customHeight="1">
      <c r="A470" s="712"/>
      <c r="B470" s="148"/>
      <c r="C470" s="824" t="s">
        <v>878</v>
      </c>
      <c r="D470" s="824" t="s">
        <v>160</v>
      </c>
      <c r="E470" s="825" t="s">
        <v>879</v>
      </c>
      <c r="F470" s="817" t="s">
        <v>880</v>
      </c>
      <c r="G470" s="826" t="s">
        <v>644</v>
      </c>
      <c r="H470" s="811">
        <v>2</v>
      </c>
      <c r="I470" s="154"/>
      <c r="J470" s="816">
        <f>ROUND(I470*H470,2)</f>
        <v>0</v>
      </c>
      <c r="K470" s="817" t="s">
        <v>1</v>
      </c>
      <c r="L470" s="30"/>
      <c r="M470" s="156" t="s">
        <v>1</v>
      </c>
      <c r="N470" s="157" t="s">
        <v>41</v>
      </c>
      <c r="O470" s="53"/>
      <c r="P470" s="158">
        <f>O470*H470</f>
        <v>0</v>
      </c>
      <c r="Q470" s="158">
        <v>0</v>
      </c>
      <c r="R470" s="158">
        <f>Q470*H470</f>
        <v>0</v>
      </c>
      <c r="S470" s="158">
        <v>0</v>
      </c>
      <c r="T470" s="159">
        <f>S470*H470</f>
        <v>0</v>
      </c>
      <c r="U470" s="712"/>
      <c r="V470" s="712"/>
      <c r="W470" s="712"/>
      <c r="X470" s="712"/>
      <c r="Y470" s="712"/>
      <c r="Z470" s="712"/>
      <c r="AA470" s="712"/>
      <c r="AB470" s="712"/>
      <c r="AC470" s="712"/>
      <c r="AD470" s="712"/>
      <c r="AE470" s="712"/>
      <c r="AR470" s="160" t="s">
        <v>245</v>
      </c>
      <c r="AT470" s="160" t="s">
        <v>160</v>
      </c>
      <c r="AU470" s="160" t="s">
        <v>86</v>
      </c>
      <c r="AY470" s="717" t="s">
        <v>158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717" t="s">
        <v>84</v>
      </c>
      <c r="BK470" s="161">
        <f>ROUND(I470*H470,2)</f>
        <v>0</v>
      </c>
      <c r="BL470" s="717" t="s">
        <v>245</v>
      </c>
      <c r="BM470" s="160" t="s">
        <v>881</v>
      </c>
    </row>
    <row r="471" spans="2:51" s="12" customFormat="1" ht="12">
      <c r="B471" s="162"/>
      <c r="C471" s="818"/>
      <c r="D471" s="827" t="s">
        <v>167</v>
      </c>
      <c r="E471" s="828" t="s">
        <v>1</v>
      </c>
      <c r="F471" s="829" t="s">
        <v>882</v>
      </c>
      <c r="G471" s="818"/>
      <c r="H471" s="812">
        <v>2</v>
      </c>
      <c r="I471" s="164"/>
      <c r="J471" s="818"/>
      <c r="K471" s="818"/>
      <c r="L471" s="162"/>
      <c r="M471" s="165"/>
      <c r="N471" s="166"/>
      <c r="O471" s="166"/>
      <c r="P471" s="166"/>
      <c r="Q471" s="166"/>
      <c r="R471" s="166"/>
      <c r="S471" s="166"/>
      <c r="T471" s="167"/>
      <c r="AT471" s="163" t="s">
        <v>167</v>
      </c>
      <c r="AU471" s="163" t="s">
        <v>86</v>
      </c>
      <c r="AV471" s="12" t="s">
        <v>86</v>
      </c>
      <c r="AW471" s="12" t="s">
        <v>32</v>
      </c>
      <c r="AX471" s="12" t="s">
        <v>84</v>
      </c>
      <c r="AY471" s="163" t="s">
        <v>158</v>
      </c>
    </row>
    <row r="472" spans="1:65" s="719" customFormat="1" ht="16.5" customHeight="1">
      <c r="A472" s="712"/>
      <c r="B472" s="148"/>
      <c r="C472" s="824" t="s">
        <v>883</v>
      </c>
      <c r="D472" s="824" t="s">
        <v>160</v>
      </c>
      <c r="E472" s="825" t="s">
        <v>884</v>
      </c>
      <c r="F472" s="817" t="s">
        <v>885</v>
      </c>
      <c r="G472" s="826" t="s">
        <v>644</v>
      </c>
      <c r="H472" s="811">
        <v>4</v>
      </c>
      <c r="I472" s="154"/>
      <c r="J472" s="816">
        <f>ROUND(I472*H472,2)</f>
        <v>0</v>
      </c>
      <c r="K472" s="817" t="s">
        <v>1</v>
      </c>
      <c r="L472" s="30"/>
      <c r="M472" s="156" t="s">
        <v>1</v>
      </c>
      <c r="N472" s="157" t="s">
        <v>41</v>
      </c>
      <c r="O472" s="53"/>
      <c r="P472" s="158">
        <f>O472*H472</f>
        <v>0</v>
      </c>
      <c r="Q472" s="158">
        <v>0</v>
      </c>
      <c r="R472" s="158">
        <f>Q472*H472</f>
        <v>0</v>
      </c>
      <c r="S472" s="158">
        <v>0</v>
      </c>
      <c r="T472" s="159">
        <f>S472*H472</f>
        <v>0</v>
      </c>
      <c r="U472" s="712"/>
      <c r="V472" s="712"/>
      <c r="W472" s="712"/>
      <c r="X472" s="712"/>
      <c r="Y472" s="712"/>
      <c r="Z472" s="712"/>
      <c r="AA472" s="712"/>
      <c r="AB472" s="712"/>
      <c r="AC472" s="712"/>
      <c r="AD472" s="712"/>
      <c r="AE472" s="712"/>
      <c r="AR472" s="160" t="s">
        <v>245</v>
      </c>
      <c r="AT472" s="160" t="s">
        <v>160</v>
      </c>
      <c r="AU472" s="160" t="s">
        <v>86</v>
      </c>
      <c r="AY472" s="717" t="s">
        <v>158</v>
      </c>
      <c r="BE472" s="161">
        <f>IF(N472="základní",J472,0)</f>
        <v>0</v>
      </c>
      <c r="BF472" s="161">
        <f>IF(N472="snížená",J472,0)</f>
        <v>0</v>
      </c>
      <c r="BG472" s="161">
        <f>IF(N472="zákl. přenesená",J472,0)</f>
        <v>0</v>
      </c>
      <c r="BH472" s="161">
        <f>IF(N472="sníž. přenesená",J472,0)</f>
        <v>0</v>
      </c>
      <c r="BI472" s="161">
        <f>IF(N472="nulová",J472,0)</f>
        <v>0</v>
      </c>
      <c r="BJ472" s="717" t="s">
        <v>84</v>
      </c>
      <c r="BK472" s="161">
        <f>ROUND(I472*H472,2)</f>
        <v>0</v>
      </c>
      <c r="BL472" s="717" t="s">
        <v>245</v>
      </c>
      <c r="BM472" s="160" t="s">
        <v>886</v>
      </c>
    </row>
    <row r="473" spans="2:51" s="12" customFormat="1" ht="12">
      <c r="B473" s="162"/>
      <c r="C473" s="818"/>
      <c r="D473" s="827" t="s">
        <v>167</v>
      </c>
      <c r="E473" s="828" t="s">
        <v>1</v>
      </c>
      <c r="F473" s="829" t="s">
        <v>887</v>
      </c>
      <c r="G473" s="818"/>
      <c r="H473" s="812">
        <v>4</v>
      </c>
      <c r="I473" s="164"/>
      <c r="J473" s="818"/>
      <c r="K473" s="818"/>
      <c r="L473" s="162"/>
      <c r="M473" s="165"/>
      <c r="N473" s="166"/>
      <c r="O473" s="166"/>
      <c r="P473" s="166"/>
      <c r="Q473" s="166"/>
      <c r="R473" s="166"/>
      <c r="S473" s="166"/>
      <c r="T473" s="167"/>
      <c r="AT473" s="163" t="s">
        <v>167</v>
      </c>
      <c r="AU473" s="163" t="s">
        <v>86</v>
      </c>
      <c r="AV473" s="12" t="s">
        <v>86</v>
      </c>
      <c r="AW473" s="12" t="s">
        <v>32</v>
      </c>
      <c r="AX473" s="12" t="s">
        <v>84</v>
      </c>
      <c r="AY473" s="163" t="s">
        <v>158</v>
      </c>
    </row>
    <row r="474" spans="1:65" s="719" customFormat="1" ht="16.5" customHeight="1">
      <c r="A474" s="712"/>
      <c r="B474" s="148"/>
      <c r="C474" s="824" t="s">
        <v>888</v>
      </c>
      <c r="D474" s="824" t="s">
        <v>160</v>
      </c>
      <c r="E474" s="825" t="s">
        <v>889</v>
      </c>
      <c r="F474" s="817" t="s">
        <v>890</v>
      </c>
      <c r="G474" s="826" t="s">
        <v>359</v>
      </c>
      <c r="H474" s="811">
        <v>62</v>
      </c>
      <c r="I474" s="154"/>
      <c r="J474" s="816">
        <f>ROUND(I474*H474,2)</f>
        <v>0</v>
      </c>
      <c r="K474" s="817" t="s">
        <v>164</v>
      </c>
      <c r="L474" s="30"/>
      <c r="M474" s="156" t="s">
        <v>1</v>
      </c>
      <c r="N474" s="157" t="s">
        <v>41</v>
      </c>
      <c r="O474" s="53"/>
      <c r="P474" s="158">
        <f>O474*H474</f>
        <v>0</v>
      </c>
      <c r="Q474" s="158">
        <v>0</v>
      </c>
      <c r="R474" s="158">
        <f>Q474*H474</f>
        <v>0</v>
      </c>
      <c r="S474" s="158">
        <v>0.0017</v>
      </c>
      <c r="T474" s="159">
        <f>S474*H474</f>
        <v>0.1054</v>
      </c>
      <c r="U474" s="712"/>
      <c r="V474" s="712"/>
      <c r="W474" s="712"/>
      <c r="X474" s="712"/>
      <c r="Y474" s="712"/>
      <c r="Z474" s="712"/>
      <c r="AA474" s="712"/>
      <c r="AB474" s="712"/>
      <c r="AC474" s="712"/>
      <c r="AD474" s="712"/>
      <c r="AE474" s="712"/>
      <c r="AR474" s="160" t="s">
        <v>245</v>
      </c>
      <c r="AT474" s="160" t="s">
        <v>160</v>
      </c>
      <c r="AU474" s="160" t="s">
        <v>86</v>
      </c>
      <c r="AY474" s="717" t="s">
        <v>158</v>
      </c>
      <c r="BE474" s="161">
        <f>IF(N474="základní",J474,0)</f>
        <v>0</v>
      </c>
      <c r="BF474" s="161">
        <f>IF(N474="snížená",J474,0)</f>
        <v>0</v>
      </c>
      <c r="BG474" s="161">
        <f>IF(N474="zákl. přenesená",J474,0)</f>
        <v>0</v>
      </c>
      <c r="BH474" s="161">
        <f>IF(N474="sníž. přenesená",J474,0)</f>
        <v>0</v>
      </c>
      <c r="BI474" s="161">
        <f>IF(N474="nulová",J474,0)</f>
        <v>0</v>
      </c>
      <c r="BJ474" s="717" t="s">
        <v>84</v>
      </c>
      <c r="BK474" s="161">
        <f>ROUND(I474*H474,2)</f>
        <v>0</v>
      </c>
      <c r="BL474" s="717" t="s">
        <v>245</v>
      </c>
      <c r="BM474" s="160" t="s">
        <v>891</v>
      </c>
    </row>
    <row r="475" spans="1:65" s="719" customFormat="1" ht="16.5" customHeight="1">
      <c r="A475" s="712"/>
      <c r="B475" s="148"/>
      <c r="C475" s="824" t="s">
        <v>892</v>
      </c>
      <c r="D475" s="824" t="s">
        <v>160</v>
      </c>
      <c r="E475" s="825" t="s">
        <v>893</v>
      </c>
      <c r="F475" s="817" t="s">
        <v>894</v>
      </c>
      <c r="G475" s="826" t="s">
        <v>359</v>
      </c>
      <c r="H475" s="811">
        <v>12</v>
      </c>
      <c r="I475" s="154"/>
      <c r="J475" s="816">
        <f>ROUND(I475*H475,2)</f>
        <v>0</v>
      </c>
      <c r="K475" s="817" t="s">
        <v>164</v>
      </c>
      <c r="L475" s="30"/>
      <c r="M475" s="156" t="s">
        <v>1</v>
      </c>
      <c r="N475" s="157" t="s">
        <v>41</v>
      </c>
      <c r="O475" s="53"/>
      <c r="P475" s="158">
        <f>O475*H475</f>
        <v>0</v>
      </c>
      <c r="Q475" s="158">
        <v>0</v>
      </c>
      <c r="R475" s="158">
        <f>Q475*H475</f>
        <v>0</v>
      </c>
      <c r="S475" s="158">
        <v>0.00175</v>
      </c>
      <c r="T475" s="159">
        <f>S475*H475</f>
        <v>0.021</v>
      </c>
      <c r="U475" s="712"/>
      <c r="V475" s="712"/>
      <c r="W475" s="712"/>
      <c r="X475" s="712"/>
      <c r="Y475" s="712"/>
      <c r="Z475" s="712"/>
      <c r="AA475" s="712"/>
      <c r="AB475" s="712"/>
      <c r="AC475" s="712"/>
      <c r="AD475" s="712"/>
      <c r="AE475" s="712"/>
      <c r="AR475" s="160" t="s">
        <v>245</v>
      </c>
      <c r="AT475" s="160" t="s">
        <v>160</v>
      </c>
      <c r="AU475" s="160" t="s">
        <v>86</v>
      </c>
      <c r="AY475" s="717" t="s">
        <v>158</v>
      </c>
      <c r="BE475" s="161">
        <f>IF(N475="základní",J475,0)</f>
        <v>0</v>
      </c>
      <c r="BF475" s="161">
        <f>IF(N475="snížená",J475,0)</f>
        <v>0</v>
      </c>
      <c r="BG475" s="161">
        <f>IF(N475="zákl. přenesená",J475,0)</f>
        <v>0</v>
      </c>
      <c r="BH475" s="161">
        <f>IF(N475="sníž. přenesená",J475,0)</f>
        <v>0</v>
      </c>
      <c r="BI475" s="161">
        <f>IF(N475="nulová",J475,0)</f>
        <v>0</v>
      </c>
      <c r="BJ475" s="717" t="s">
        <v>84</v>
      </c>
      <c r="BK475" s="161">
        <f>ROUND(I475*H475,2)</f>
        <v>0</v>
      </c>
      <c r="BL475" s="717" t="s">
        <v>245</v>
      </c>
      <c r="BM475" s="160" t="s">
        <v>895</v>
      </c>
    </row>
    <row r="476" spans="1:65" s="719" customFormat="1" ht="16.5" customHeight="1">
      <c r="A476" s="712"/>
      <c r="B476" s="148"/>
      <c r="C476" s="824" t="s">
        <v>896</v>
      </c>
      <c r="D476" s="824" t="s">
        <v>160</v>
      </c>
      <c r="E476" s="825" t="s">
        <v>897</v>
      </c>
      <c r="F476" s="817" t="s">
        <v>898</v>
      </c>
      <c r="G476" s="826" t="s">
        <v>359</v>
      </c>
      <c r="H476" s="811">
        <v>160</v>
      </c>
      <c r="I476" s="154"/>
      <c r="J476" s="816">
        <f>ROUND(I476*H476,2)</f>
        <v>0</v>
      </c>
      <c r="K476" s="817" t="s">
        <v>164</v>
      </c>
      <c r="L476" s="30"/>
      <c r="M476" s="156" t="s">
        <v>1</v>
      </c>
      <c r="N476" s="157" t="s">
        <v>41</v>
      </c>
      <c r="O476" s="53"/>
      <c r="P476" s="158">
        <f>O476*H476</f>
        <v>0</v>
      </c>
      <c r="Q476" s="158">
        <v>0</v>
      </c>
      <c r="R476" s="158">
        <f>Q476*H476</f>
        <v>0</v>
      </c>
      <c r="S476" s="158">
        <v>0.0026</v>
      </c>
      <c r="T476" s="159">
        <f>S476*H476</f>
        <v>0.416</v>
      </c>
      <c r="U476" s="712"/>
      <c r="V476" s="712"/>
      <c r="W476" s="712"/>
      <c r="X476" s="712"/>
      <c r="Y476" s="712"/>
      <c r="Z476" s="712"/>
      <c r="AA476" s="712"/>
      <c r="AB476" s="712"/>
      <c r="AC476" s="712"/>
      <c r="AD476" s="712"/>
      <c r="AE476" s="712"/>
      <c r="AR476" s="160" t="s">
        <v>245</v>
      </c>
      <c r="AT476" s="160" t="s">
        <v>160</v>
      </c>
      <c r="AU476" s="160" t="s">
        <v>86</v>
      </c>
      <c r="AY476" s="717" t="s">
        <v>158</v>
      </c>
      <c r="BE476" s="161">
        <f>IF(N476="základní",J476,0)</f>
        <v>0</v>
      </c>
      <c r="BF476" s="161">
        <f>IF(N476="snížená",J476,0)</f>
        <v>0</v>
      </c>
      <c r="BG476" s="161">
        <f>IF(N476="zákl. přenesená",J476,0)</f>
        <v>0</v>
      </c>
      <c r="BH476" s="161">
        <f>IF(N476="sníž. přenesená",J476,0)</f>
        <v>0</v>
      </c>
      <c r="BI476" s="161">
        <f>IF(N476="nulová",J476,0)</f>
        <v>0</v>
      </c>
      <c r="BJ476" s="717" t="s">
        <v>84</v>
      </c>
      <c r="BK476" s="161">
        <f>ROUND(I476*H476,2)</f>
        <v>0</v>
      </c>
      <c r="BL476" s="717" t="s">
        <v>245</v>
      </c>
      <c r="BM476" s="160" t="s">
        <v>899</v>
      </c>
    </row>
    <row r="477" spans="1:65" s="719" customFormat="1" ht="16.5" customHeight="1">
      <c r="A477" s="712"/>
      <c r="B477" s="148"/>
      <c r="C477" s="824" t="s">
        <v>900</v>
      </c>
      <c r="D477" s="824" t="s">
        <v>160</v>
      </c>
      <c r="E477" s="825" t="s">
        <v>901</v>
      </c>
      <c r="F477" s="817" t="s">
        <v>902</v>
      </c>
      <c r="G477" s="826" t="s">
        <v>359</v>
      </c>
      <c r="H477" s="811">
        <v>58.6</v>
      </c>
      <c r="I477" s="154"/>
      <c r="J477" s="816">
        <f>ROUND(I477*H477,2)</f>
        <v>0</v>
      </c>
      <c r="K477" s="817" t="s">
        <v>164</v>
      </c>
      <c r="L477" s="30"/>
      <c r="M477" s="156" t="s">
        <v>1</v>
      </c>
      <c r="N477" s="157" t="s">
        <v>41</v>
      </c>
      <c r="O477" s="53"/>
      <c r="P477" s="158">
        <f>O477*H477</f>
        <v>0</v>
      </c>
      <c r="Q477" s="158">
        <v>0</v>
      </c>
      <c r="R477" s="158">
        <f>Q477*H477</f>
        <v>0</v>
      </c>
      <c r="S477" s="158">
        <v>0.00394</v>
      </c>
      <c r="T477" s="159">
        <f>S477*H477</f>
        <v>0.230884</v>
      </c>
      <c r="U477" s="712"/>
      <c r="V477" s="712"/>
      <c r="W477" s="712"/>
      <c r="X477" s="712"/>
      <c r="Y477" s="712"/>
      <c r="Z477" s="712"/>
      <c r="AA477" s="712"/>
      <c r="AB477" s="712"/>
      <c r="AC477" s="712"/>
      <c r="AD477" s="712"/>
      <c r="AE477" s="712"/>
      <c r="AR477" s="160" t="s">
        <v>245</v>
      </c>
      <c r="AT477" s="160" t="s">
        <v>160</v>
      </c>
      <c r="AU477" s="160" t="s">
        <v>86</v>
      </c>
      <c r="AY477" s="717" t="s">
        <v>158</v>
      </c>
      <c r="BE477" s="161">
        <f>IF(N477="základní",J477,0)</f>
        <v>0</v>
      </c>
      <c r="BF477" s="161">
        <f>IF(N477="snížená",J477,0)</f>
        <v>0</v>
      </c>
      <c r="BG477" s="161">
        <f>IF(N477="zákl. přenesená",J477,0)</f>
        <v>0</v>
      </c>
      <c r="BH477" s="161">
        <f>IF(N477="sníž. přenesená",J477,0)</f>
        <v>0</v>
      </c>
      <c r="BI477" s="161">
        <f>IF(N477="nulová",J477,0)</f>
        <v>0</v>
      </c>
      <c r="BJ477" s="717" t="s">
        <v>84</v>
      </c>
      <c r="BK477" s="161">
        <f>ROUND(I477*H477,2)</f>
        <v>0</v>
      </c>
      <c r="BL477" s="717" t="s">
        <v>245</v>
      </c>
      <c r="BM477" s="160" t="s">
        <v>903</v>
      </c>
    </row>
    <row r="478" spans="1:65" s="719" customFormat="1" ht="16.5" customHeight="1">
      <c r="A478" s="712"/>
      <c r="B478" s="148"/>
      <c r="C478" s="824" t="s">
        <v>904</v>
      </c>
      <c r="D478" s="824" t="s">
        <v>160</v>
      </c>
      <c r="E478" s="825" t="s">
        <v>905</v>
      </c>
      <c r="F478" s="817" t="s">
        <v>906</v>
      </c>
      <c r="G478" s="826" t="s">
        <v>222</v>
      </c>
      <c r="H478" s="811">
        <v>2.42</v>
      </c>
      <c r="I478" s="154"/>
      <c r="J478" s="816">
        <f>ROUND(I478*H478,2)</f>
        <v>0</v>
      </c>
      <c r="K478" s="817" t="s">
        <v>164</v>
      </c>
      <c r="L478" s="30"/>
      <c r="M478" s="156" t="s">
        <v>1</v>
      </c>
      <c r="N478" s="157" t="s">
        <v>41</v>
      </c>
      <c r="O478" s="53"/>
      <c r="P478" s="158">
        <f>O478*H478</f>
        <v>0</v>
      </c>
      <c r="Q478" s="158">
        <v>0.00595</v>
      </c>
      <c r="R478" s="158">
        <f>Q478*H478</f>
        <v>0.014399</v>
      </c>
      <c r="S478" s="158">
        <v>0</v>
      </c>
      <c r="T478" s="159">
        <f>S478*H478</f>
        <v>0</v>
      </c>
      <c r="U478" s="712"/>
      <c r="V478" s="712"/>
      <c r="W478" s="712"/>
      <c r="X478" s="712"/>
      <c r="Y478" s="712"/>
      <c r="Z478" s="712"/>
      <c r="AA478" s="712"/>
      <c r="AB478" s="712"/>
      <c r="AC478" s="712"/>
      <c r="AD478" s="712"/>
      <c r="AE478" s="712"/>
      <c r="AR478" s="160" t="s">
        <v>245</v>
      </c>
      <c r="AT478" s="160" t="s">
        <v>160</v>
      </c>
      <c r="AU478" s="160" t="s">
        <v>86</v>
      </c>
      <c r="AY478" s="717" t="s">
        <v>158</v>
      </c>
      <c r="BE478" s="161">
        <f>IF(N478="základní",J478,0)</f>
        <v>0</v>
      </c>
      <c r="BF478" s="161">
        <f>IF(N478="snížená",J478,0)</f>
        <v>0</v>
      </c>
      <c r="BG478" s="161">
        <f>IF(N478="zákl. přenesená",J478,0)</f>
        <v>0</v>
      </c>
      <c r="BH478" s="161">
        <f>IF(N478="sníž. přenesená",J478,0)</f>
        <v>0</v>
      </c>
      <c r="BI478" s="161">
        <f>IF(N478="nulová",J478,0)</f>
        <v>0</v>
      </c>
      <c r="BJ478" s="717" t="s">
        <v>84</v>
      </c>
      <c r="BK478" s="161">
        <f>ROUND(I478*H478,2)</f>
        <v>0</v>
      </c>
      <c r="BL478" s="717" t="s">
        <v>245</v>
      </c>
      <c r="BM478" s="160" t="s">
        <v>907</v>
      </c>
    </row>
    <row r="479" spans="2:51" s="12" customFormat="1" ht="12">
      <c r="B479" s="162"/>
      <c r="C479" s="818"/>
      <c r="D479" s="827" t="s">
        <v>167</v>
      </c>
      <c r="E479" s="828" t="s">
        <v>1</v>
      </c>
      <c r="F479" s="829" t="s">
        <v>908</v>
      </c>
      <c r="G479" s="818"/>
      <c r="H479" s="812">
        <v>2.42</v>
      </c>
      <c r="I479" s="164"/>
      <c r="J479" s="818"/>
      <c r="K479" s="818"/>
      <c r="L479" s="162"/>
      <c r="M479" s="165"/>
      <c r="N479" s="166"/>
      <c r="O479" s="166"/>
      <c r="P479" s="166"/>
      <c r="Q479" s="166"/>
      <c r="R479" s="166"/>
      <c r="S479" s="166"/>
      <c r="T479" s="167"/>
      <c r="AT479" s="163" t="s">
        <v>167</v>
      </c>
      <c r="AU479" s="163" t="s">
        <v>86</v>
      </c>
      <c r="AV479" s="12" t="s">
        <v>86</v>
      </c>
      <c r="AW479" s="12" t="s">
        <v>32</v>
      </c>
      <c r="AX479" s="12" t="s">
        <v>84</v>
      </c>
      <c r="AY479" s="163" t="s">
        <v>158</v>
      </c>
    </row>
    <row r="480" spans="1:65" s="719" customFormat="1" ht="36" customHeight="1">
      <c r="A480" s="712"/>
      <c r="B480" s="148"/>
      <c r="C480" s="824" t="s">
        <v>909</v>
      </c>
      <c r="D480" s="824" t="s">
        <v>160</v>
      </c>
      <c r="E480" s="825" t="s">
        <v>910</v>
      </c>
      <c r="F480" s="817" t="s">
        <v>911</v>
      </c>
      <c r="G480" s="826" t="s">
        <v>222</v>
      </c>
      <c r="H480" s="811">
        <v>117</v>
      </c>
      <c r="I480" s="154"/>
      <c r="J480" s="816">
        <f>ROUND(I480*H480,2)</f>
        <v>0</v>
      </c>
      <c r="K480" s="817" t="s">
        <v>164</v>
      </c>
      <c r="L480" s="30"/>
      <c r="M480" s="156" t="s">
        <v>1</v>
      </c>
      <c r="N480" s="157" t="s">
        <v>41</v>
      </c>
      <c r="O480" s="53"/>
      <c r="P480" s="158">
        <f>O480*H480</f>
        <v>0</v>
      </c>
      <c r="Q480" s="158">
        <v>0.00724</v>
      </c>
      <c r="R480" s="158">
        <f>Q480*H480</f>
        <v>0.8470799999999999</v>
      </c>
      <c r="S480" s="158">
        <v>0</v>
      </c>
      <c r="T480" s="159">
        <f>S480*H480</f>
        <v>0</v>
      </c>
      <c r="U480" s="712"/>
      <c r="V480" s="712"/>
      <c r="W480" s="712"/>
      <c r="X480" s="712"/>
      <c r="Y480" s="712"/>
      <c r="Z480" s="712"/>
      <c r="AA480" s="712"/>
      <c r="AB480" s="712"/>
      <c r="AC480" s="712"/>
      <c r="AD480" s="712"/>
      <c r="AE480" s="712"/>
      <c r="AR480" s="160" t="s">
        <v>245</v>
      </c>
      <c r="AT480" s="160" t="s">
        <v>160</v>
      </c>
      <c r="AU480" s="160" t="s">
        <v>86</v>
      </c>
      <c r="AY480" s="717" t="s">
        <v>158</v>
      </c>
      <c r="BE480" s="161">
        <f>IF(N480="základní",J480,0)</f>
        <v>0</v>
      </c>
      <c r="BF480" s="161">
        <f>IF(N480="snížená",J480,0)</f>
        <v>0</v>
      </c>
      <c r="BG480" s="161">
        <f>IF(N480="zákl. přenesená",J480,0)</f>
        <v>0</v>
      </c>
      <c r="BH480" s="161">
        <f>IF(N480="sníž. přenesená",J480,0)</f>
        <v>0</v>
      </c>
      <c r="BI480" s="161">
        <f>IF(N480="nulová",J480,0)</f>
        <v>0</v>
      </c>
      <c r="BJ480" s="717" t="s">
        <v>84</v>
      </c>
      <c r="BK480" s="161">
        <f>ROUND(I480*H480,2)</f>
        <v>0</v>
      </c>
      <c r="BL480" s="717" t="s">
        <v>245</v>
      </c>
      <c r="BM480" s="160" t="s">
        <v>912</v>
      </c>
    </row>
    <row r="481" spans="2:51" s="12" customFormat="1" ht="12">
      <c r="B481" s="162"/>
      <c r="C481" s="818"/>
      <c r="D481" s="827" t="s">
        <v>167</v>
      </c>
      <c r="E481" s="828" t="s">
        <v>1</v>
      </c>
      <c r="F481" s="829" t="s">
        <v>913</v>
      </c>
      <c r="G481" s="818"/>
      <c r="H481" s="812">
        <v>117</v>
      </c>
      <c r="I481" s="164"/>
      <c r="J481" s="818"/>
      <c r="K481" s="818"/>
      <c r="L481" s="162"/>
      <c r="M481" s="165"/>
      <c r="N481" s="166"/>
      <c r="O481" s="166"/>
      <c r="P481" s="166"/>
      <c r="Q481" s="166"/>
      <c r="R481" s="166"/>
      <c r="S481" s="166"/>
      <c r="T481" s="167"/>
      <c r="AT481" s="163" t="s">
        <v>167</v>
      </c>
      <c r="AU481" s="163" t="s">
        <v>86</v>
      </c>
      <c r="AV481" s="12" t="s">
        <v>86</v>
      </c>
      <c r="AW481" s="12" t="s">
        <v>32</v>
      </c>
      <c r="AX481" s="12" t="s">
        <v>84</v>
      </c>
      <c r="AY481" s="163" t="s">
        <v>158</v>
      </c>
    </row>
    <row r="482" spans="1:65" s="719" customFormat="1" ht="24" customHeight="1">
      <c r="A482" s="712"/>
      <c r="B482" s="148"/>
      <c r="C482" s="824" t="s">
        <v>914</v>
      </c>
      <c r="D482" s="824" t="s">
        <v>160</v>
      </c>
      <c r="E482" s="825" t="s">
        <v>915</v>
      </c>
      <c r="F482" s="817" t="s">
        <v>916</v>
      </c>
      <c r="G482" s="826" t="s">
        <v>359</v>
      </c>
      <c r="H482" s="811">
        <v>93</v>
      </c>
      <c r="I482" s="154"/>
      <c r="J482" s="816">
        <f>ROUND(I482*H482,2)</f>
        <v>0</v>
      </c>
      <c r="K482" s="817" t="s">
        <v>164</v>
      </c>
      <c r="L482" s="30"/>
      <c r="M482" s="156" t="s">
        <v>1</v>
      </c>
      <c r="N482" s="157" t="s">
        <v>41</v>
      </c>
      <c r="O482" s="53"/>
      <c r="P482" s="158">
        <f>O482*H482</f>
        <v>0</v>
      </c>
      <c r="Q482" s="158">
        <v>0.00439</v>
      </c>
      <c r="R482" s="158">
        <f>Q482*H482</f>
        <v>0.40826999999999997</v>
      </c>
      <c r="S482" s="158">
        <v>0</v>
      </c>
      <c r="T482" s="159">
        <f>S482*H482</f>
        <v>0</v>
      </c>
      <c r="U482" s="712"/>
      <c r="V482" s="712"/>
      <c r="W482" s="712"/>
      <c r="X482" s="712"/>
      <c r="Y482" s="712"/>
      <c r="Z482" s="712"/>
      <c r="AA482" s="712"/>
      <c r="AB482" s="712"/>
      <c r="AC482" s="712"/>
      <c r="AD482" s="712"/>
      <c r="AE482" s="712"/>
      <c r="AR482" s="160" t="s">
        <v>245</v>
      </c>
      <c r="AT482" s="160" t="s">
        <v>160</v>
      </c>
      <c r="AU482" s="160" t="s">
        <v>86</v>
      </c>
      <c r="AY482" s="717" t="s">
        <v>158</v>
      </c>
      <c r="BE482" s="161">
        <f>IF(N482="základní",J482,0)</f>
        <v>0</v>
      </c>
      <c r="BF482" s="161">
        <f>IF(N482="snížená",J482,0)</f>
        <v>0</v>
      </c>
      <c r="BG482" s="161">
        <f>IF(N482="zákl. přenesená",J482,0)</f>
        <v>0</v>
      </c>
      <c r="BH482" s="161">
        <f>IF(N482="sníž. přenesená",J482,0)</f>
        <v>0</v>
      </c>
      <c r="BI482" s="161">
        <f>IF(N482="nulová",J482,0)</f>
        <v>0</v>
      </c>
      <c r="BJ482" s="717" t="s">
        <v>84</v>
      </c>
      <c r="BK482" s="161">
        <f>ROUND(I482*H482,2)</f>
        <v>0</v>
      </c>
      <c r="BL482" s="717" t="s">
        <v>245</v>
      </c>
      <c r="BM482" s="160" t="s">
        <v>917</v>
      </c>
    </row>
    <row r="483" spans="2:51" s="12" customFormat="1" ht="12">
      <c r="B483" s="162"/>
      <c r="C483" s="818"/>
      <c r="D483" s="827" t="s">
        <v>167</v>
      </c>
      <c r="E483" s="828" t="s">
        <v>1</v>
      </c>
      <c r="F483" s="829" t="s">
        <v>918</v>
      </c>
      <c r="G483" s="818"/>
      <c r="H483" s="812">
        <v>93</v>
      </c>
      <c r="I483" s="164"/>
      <c r="J483" s="818"/>
      <c r="K483" s="818"/>
      <c r="L483" s="162"/>
      <c r="M483" s="165"/>
      <c r="N483" s="166"/>
      <c r="O483" s="166"/>
      <c r="P483" s="166"/>
      <c r="Q483" s="166"/>
      <c r="R483" s="166"/>
      <c r="S483" s="166"/>
      <c r="T483" s="167"/>
      <c r="AT483" s="163" t="s">
        <v>167</v>
      </c>
      <c r="AU483" s="163" t="s">
        <v>86</v>
      </c>
      <c r="AV483" s="12" t="s">
        <v>86</v>
      </c>
      <c r="AW483" s="12" t="s">
        <v>32</v>
      </c>
      <c r="AX483" s="12" t="s">
        <v>84</v>
      </c>
      <c r="AY483" s="163" t="s">
        <v>158</v>
      </c>
    </row>
    <row r="484" spans="1:65" s="719" customFormat="1" ht="24" customHeight="1">
      <c r="A484" s="712"/>
      <c r="B484" s="148"/>
      <c r="C484" s="824" t="s">
        <v>919</v>
      </c>
      <c r="D484" s="824" t="s">
        <v>160</v>
      </c>
      <c r="E484" s="825" t="s">
        <v>920</v>
      </c>
      <c r="F484" s="817" t="s">
        <v>921</v>
      </c>
      <c r="G484" s="826" t="s">
        <v>359</v>
      </c>
      <c r="H484" s="811">
        <v>188</v>
      </c>
      <c r="I484" s="154"/>
      <c r="J484" s="816">
        <f>ROUND(I484*H484,2)</f>
        <v>0</v>
      </c>
      <c r="K484" s="817" t="s">
        <v>164</v>
      </c>
      <c r="L484" s="30"/>
      <c r="M484" s="156" t="s">
        <v>1</v>
      </c>
      <c r="N484" s="157" t="s">
        <v>41</v>
      </c>
      <c r="O484" s="53"/>
      <c r="P484" s="158">
        <f>O484*H484</f>
        <v>0</v>
      </c>
      <c r="Q484" s="158">
        <v>0.00227</v>
      </c>
      <c r="R484" s="158">
        <f>Q484*H484</f>
        <v>0.42676</v>
      </c>
      <c r="S484" s="158">
        <v>0</v>
      </c>
      <c r="T484" s="159">
        <f>S484*H484</f>
        <v>0</v>
      </c>
      <c r="U484" s="712"/>
      <c r="V484" s="712"/>
      <c r="W484" s="712"/>
      <c r="X484" s="712"/>
      <c r="Y484" s="712"/>
      <c r="Z484" s="712"/>
      <c r="AA484" s="712"/>
      <c r="AB484" s="712"/>
      <c r="AC484" s="712"/>
      <c r="AD484" s="712"/>
      <c r="AE484" s="712"/>
      <c r="AR484" s="160" t="s">
        <v>245</v>
      </c>
      <c r="AT484" s="160" t="s">
        <v>160</v>
      </c>
      <c r="AU484" s="160" t="s">
        <v>86</v>
      </c>
      <c r="AY484" s="717" t="s">
        <v>158</v>
      </c>
      <c r="BE484" s="161">
        <f>IF(N484="základní",J484,0)</f>
        <v>0</v>
      </c>
      <c r="BF484" s="161">
        <f>IF(N484="snížená",J484,0)</f>
        <v>0</v>
      </c>
      <c r="BG484" s="161">
        <f>IF(N484="zákl. přenesená",J484,0)</f>
        <v>0</v>
      </c>
      <c r="BH484" s="161">
        <f>IF(N484="sníž. přenesená",J484,0)</f>
        <v>0</v>
      </c>
      <c r="BI484" s="161">
        <f>IF(N484="nulová",J484,0)</f>
        <v>0</v>
      </c>
      <c r="BJ484" s="717" t="s">
        <v>84</v>
      </c>
      <c r="BK484" s="161">
        <f>ROUND(I484*H484,2)</f>
        <v>0</v>
      </c>
      <c r="BL484" s="717" t="s">
        <v>245</v>
      </c>
      <c r="BM484" s="160" t="s">
        <v>922</v>
      </c>
    </row>
    <row r="485" spans="2:51" s="12" customFormat="1" ht="12">
      <c r="B485" s="162"/>
      <c r="C485" s="818"/>
      <c r="D485" s="827" t="s">
        <v>167</v>
      </c>
      <c r="E485" s="828" t="s">
        <v>1</v>
      </c>
      <c r="F485" s="829" t="s">
        <v>923</v>
      </c>
      <c r="G485" s="818"/>
      <c r="H485" s="812">
        <v>188</v>
      </c>
      <c r="I485" s="164"/>
      <c r="J485" s="818"/>
      <c r="K485" s="818"/>
      <c r="L485" s="162"/>
      <c r="M485" s="165"/>
      <c r="N485" s="166"/>
      <c r="O485" s="166"/>
      <c r="P485" s="166"/>
      <c r="Q485" s="166"/>
      <c r="R485" s="166"/>
      <c r="S485" s="166"/>
      <c r="T485" s="167"/>
      <c r="AT485" s="163" t="s">
        <v>167</v>
      </c>
      <c r="AU485" s="163" t="s">
        <v>86</v>
      </c>
      <c r="AV485" s="12" t="s">
        <v>86</v>
      </c>
      <c r="AW485" s="12" t="s">
        <v>32</v>
      </c>
      <c r="AX485" s="12" t="s">
        <v>84</v>
      </c>
      <c r="AY485" s="163" t="s">
        <v>158</v>
      </c>
    </row>
    <row r="486" spans="1:65" s="719" customFormat="1" ht="24" customHeight="1">
      <c r="A486" s="712"/>
      <c r="B486" s="148"/>
      <c r="C486" s="824" t="s">
        <v>924</v>
      </c>
      <c r="D486" s="824" t="s">
        <v>160</v>
      </c>
      <c r="E486" s="825" t="s">
        <v>925</v>
      </c>
      <c r="F486" s="817" t="s">
        <v>926</v>
      </c>
      <c r="G486" s="826" t="s">
        <v>359</v>
      </c>
      <c r="H486" s="811">
        <v>12</v>
      </c>
      <c r="I486" s="154"/>
      <c r="J486" s="816">
        <f>ROUND(I486*H486,2)</f>
        <v>0</v>
      </c>
      <c r="K486" s="817" t="s">
        <v>164</v>
      </c>
      <c r="L486" s="30"/>
      <c r="M486" s="156" t="s">
        <v>1</v>
      </c>
      <c r="N486" s="157" t="s">
        <v>41</v>
      </c>
      <c r="O486" s="53"/>
      <c r="P486" s="158">
        <f>O486*H486</f>
        <v>0</v>
      </c>
      <c r="Q486" s="158">
        <v>0.00443</v>
      </c>
      <c r="R486" s="158">
        <f>Q486*H486</f>
        <v>0.05316</v>
      </c>
      <c r="S486" s="158">
        <v>0</v>
      </c>
      <c r="T486" s="159">
        <f>S486*H486</f>
        <v>0</v>
      </c>
      <c r="U486" s="712"/>
      <c r="V486" s="712"/>
      <c r="W486" s="712"/>
      <c r="X486" s="712"/>
      <c r="Y486" s="712"/>
      <c r="Z486" s="712"/>
      <c r="AA486" s="712"/>
      <c r="AB486" s="712"/>
      <c r="AC486" s="712"/>
      <c r="AD486" s="712"/>
      <c r="AE486" s="712"/>
      <c r="AR486" s="160" t="s">
        <v>245</v>
      </c>
      <c r="AT486" s="160" t="s">
        <v>160</v>
      </c>
      <c r="AU486" s="160" t="s">
        <v>86</v>
      </c>
      <c r="AY486" s="717" t="s">
        <v>158</v>
      </c>
      <c r="BE486" s="161">
        <f>IF(N486="základní",J486,0)</f>
        <v>0</v>
      </c>
      <c r="BF486" s="161">
        <f>IF(N486="snížená",J486,0)</f>
        <v>0</v>
      </c>
      <c r="BG486" s="161">
        <f>IF(N486="zákl. přenesená",J486,0)</f>
        <v>0</v>
      </c>
      <c r="BH486" s="161">
        <f>IF(N486="sníž. přenesená",J486,0)</f>
        <v>0</v>
      </c>
      <c r="BI486" s="161">
        <f>IF(N486="nulová",J486,0)</f>
        <v>0</v>
      </c>
      <c r="BJ486" s="717" t="s">
        <v>84</v>
      </c>
      <c r="BK486" s="161">
        <f>ROUND(I486*H486,2)</f>
        <v>0</v>
      </c>
      <c r="BL486" s="717" t="s">
        <v>245</v>
      </c>
      <c r="BM486" s="160" t="s">
        <v>927</v>
      </c>
    </row>
    <row r="487" spans="2:51" s="12" customFormat="1" ht="12">
      <c r="B487" s="162"/>
      <c r="C487" s="818"/>
      <c r="D487" s="827" t="s">
        <v>167</v>
      </c>
      <c r="E487" s="828" t="s">
        <v>1</v>
      </c>
      <c r="F487" s="829" t="s">
        <v>928</v>
      </c>
      <c r="G487" s="818"/>
      <c r="H487" s="812">
        <v>12</v>
      </c>
      <c r="I487" s="164"/>
      <c r="J487" s="818"/>
      <c r="K487" s="818"/>
      <c r="L487" s="162"/>
      <c r="M487" s="165"/>
      <c r="N487" s="166"/>
      <c r="O487" s="166"/>
      <c r="P487" s="166"/>
      <c r="Q487" s="166"/>
      <c r="R487" s="166"/>
      <c r="S487" s="166"/>
      <c r="T487" s="167"/>
      <c r="AT487" s="163" t="s">
        <v>167</v>
      </c>
      <c r="AU487" s="163" t="s">
        <v>86</v>
      </c>
      <c r="AV487" s="12" t="s">
        <v>86</v>
      </c>
      <c r="AW487" s="12" t="s">
        <v>32</v>
      </c>
      <c r="AX487" s="12" t="s">
        <v>84</v>
      </c>
      <c r="AY487" s="163" t="s">
        <v>158</v>
      </c>
    </row>
    <row r="488" spans="1:65" s="719" customFormat="1" ht="24" customHeight="1">
      <c r="A488" s="712"/>
      <c r="B488" s="148"/>
      <c r="C488" s="824" t="s">
        <v>929</v>
      </c>
      <c r="D488" s="824" t="s">
        <v>160</v>
      </c>
      <c r="E488" s="825" t="s">
        <v>930</v>
      </c>
      <c r="F488" s="817" t="s">
        <v>931</v>
      </c>
      <c r="G488" s="826" t="s">
        <v>359</v>
      </c>
      <c r="H488" s="811">
        <v>200</v>
      </c>
      <c r="I488" s="154"/>
      <c r="J488" s="816">
        <f>ROUND(I488*H488,2)</f>
        <v>0</v>
      </c>
      <c r="K488" s="817" t="s">
        <v>1</v>
      </c>
      <c r="L488" s="30"/>
      <c r="M488" s="156" t="s">
        <v>1</v>
      </c>
      <c r="N488" s="157" t="s">
        <v>41</v>
      </c>
      <c r="O488" s="53"/>
      <c r="P488" s="158">
        <f>O488*H488</f>
        <v>0</v>
      </c>
      <c r="Q488" s="158">
        <v>0.0015</v>
      </c>
      <c r="R488" s="158">
        <f>Q488*H488</f>
        <v>0.3</v>
      </c>
      <c r="S488" s="158">
        <v>0</v>
      </c>
      <c r="T488" s="159">
        <f>S488*H488</f>
        <v>0</v>
      </c>
      <c r="U488" s="712"/>
      <c r="V488" s="712"/>
      <c r="W488" s="712"/>
      <c r="X488" s="712"/>
      <c r="Y488" s="712"/>
      <c r="Z488" s="712"/>
      <c r="AA488" s="712"/>
      <c r="AB488" s="712"/>
      <c r="AC488" s="712"/>
      <c r="AD488" s="712"/>
      <c r="AE488" s="712"/>
      <c r="AR488" s="160" t="s">
        <v>165</v>
      </c>
      <c r="AT488" s="160" t="s">
        <v>160</v>
      </c>
      <c r="AU488" s="160" t="s">
        <v>86</v>
      </c>
      <c r="AY488" s="717" t="s">
        <v>158</v>
      </c>
      <c r="BE488" s="161">
        <f>IF(N488="základní",J488,0)</f>
        <v>0</v>
      </c>
      <c r="BF488" s="161">
        <f>IF(N488="snížená",J488,0)</f>
        <v>0</v>
      </c>
      <c r="BG488" s="161">
        <f>IF(N488="zákl. přenesená",J488,0)</f>
        <v>0</v>
      </c>
      <c r="BH488" s="161">
        <f>IF(N488="sníž. přenesená",J488,0)</f>
        <v>0</v>
      </c>
      <c r="BI488" s="161">
        <f>IF(N488="nulová",J488,0)</f>
        <v>0</v>
      </c>
      <c r="BJ488" s="717" t="s">
        <v>84</v>
      </c>
      <c r="BK488" s="161">
        <f>ROUND(I488*H488,2)</f>
        <v>0</v>
      </c>
      <c r="BL488" s="717" t="s">
        <v>165</v>
      </c>
      <c r="BM488" s="160" t="s">
        <v>932</v>
      </c>
    </row>
    <row r="489" spans="2:51" s="12" customFormat="1" ht="12">
      <c r="B489" s="162"/>
      <c r="C489" s="818"/>
      <c r="D489" s="827" t="s">
        <v>167</v>
      </c>
      <c r="E489" s="828" t="s">
        <v>1</v>
      </c>
      <c r="F489" s="829" t="s">
        <v>933</v>
      </c>
      <c r="G489" s="818"/>
      <c r="H489" s="812">
        <v>200</v>
      </c>
      <c r="I489" s="164"/>
      <c r="J489" s="818"/>
      <c r="K489" s="818"/>
      <c r="L489" s="162"/>
      <c r="M489" s="165"/>
      <c r="N489" s="166"/>
      <c r="O489" s="166"/>
      <c r="P489" s="166"/>
      <c r="Q489" s="166"/>
      <c r="R489" s="166"/>
      <c r="S489" s="166"/>
      <c r="T489" s="167"/>
      <c r="AT489" s="163" t="s">
        <v>167</v>
      </c>
      <c r="AU489" s="163" t="s">
        <v>86</v>
      </c>
      <c r="AV489" s="12" t="s">
        <v>86</v>
      </c>
      <c r="AW489" s="12" t="s">
        <v>32</v>
      </c>
      <c r="AX489" s="12" t="s">
        <v>84</v>
      </c>
      <c r="AY489" s="163" t="s">
        <v>158</v>
      </c>
    </row>
    <row r="490" spans="1:65" s="719" customFormat="1" ht="24" customHeight="1">
      <c r="A490" s="712"/>
      <c r="B490" s="148"/>
      <c r="C490" s="824" t="s">
        <v>934</v>
      </c>
      <c r="D490" s="824" t="s">
        <v>160</v>
      </c>
      <c r="E490" s="825" t="s">
        <v>935</v>
      </c>
      <c r="F490" s="817" t="s">
        <v>936</v>
      </c>
      <c r="G490" s="826" t="s">
        <v>359</v>
      </c>
      <c r="H490" s="811">
        <v>46</v>
      </c>
      <c r="I490" s="154"/>
      <c r="J490" s="816">
        <f>ROUND(I490*H490,2)</f>
        <v>0</v>
      </c>
      <c r="K490" s="817" t="s">
        <v>164</v>
      </c>
      <c r="L490" s="30"/>
      <c r="M490" s="156" t="s">
        <v>1</v>
      </c>
      <c r="N490" s="157" t="s">
        <v>41</v>
      </c>
      <c r="O490" s="53"/>
      <c r="P490" s="158">
        <f>O490*H490</f>
        <v>0</v>
      </c>
      <c r="Q490" s="158">
        <v>0.00136</v>
      </c>
      <c r="R490" s="158">
        <f>Q490*H490</f>
        <v>0.06256</v>
      </c>
      <c r="S490" s="158">
        <v>0</v>
      </c>
      <c r="T490" s="159">
        <f>S490*H490</f>
        <v>0</v>
      </c>
      <c r="U490" s="712"/>
      <c r="V490" s="712"/>
      <c r="W490" s="712"/>
      <c r="X490" s="712"/>
      <c r="Y490" s="712"/>
      <c r="Z490" s="712"/>
      <c r="AA490" s="712"/>
      <c r="AB490" s="712"/>
      <c r="AC490" s="712"/>
      <c r="AD490" s="712"/>
      <c r="AE490" s="712"/>
      <c r="AR490" s="160" t="s">
        <v>245</v>
      </c>
      <c r="AT490" s="160" t="s">
        <v>160</v>
      </c>
      <c r="AU490" s="160" t="s">
        <v>86</v>
      </c>
      <c r="AY490" s="717" t="s">
        <v>158</v>
      </c>
      <c r="BE490" s="161">
        <f>IF(N490="základní",J490,0)</f>
        <v>0</v>
      </c>
      <c r="BF490" s="161">
        <f>IF(N490="snížená",J490,0)</f>
        <v>0</v>
      </c>
      <c r="BG490" s="161">
        <f>IF(N490="zákl. přenesená",J490,0)</f>
        <v>0</v>
      </c>
      <c r="BH490" s="161">
        <f>IF(N490="sníž. přenesená",J490,0)</f>
        <v>0</v>
      </c>
      <c r="BI490" s="161">
        <f>IF(N490="nulová",J490,0)</f>
        <v>0</v>
      </c>
      <c r="BJ490" s="717" t="s">
        <v>84</v>
      </c>
      <c r="BK490" s="161">
        <f>ROUND(I490*H490,2)</f>
        <v>0</v>
      </c>
      <c r="BL490" s="717" t="s">
        <v>245</v>
      </c>
      <c r="BM490" s="160" t="s">
        <v>937</v>
      </c>
    </row>
    <row r="491" spans="2:51" s="12" customFormat="1" ht="12">
      <c r="B491" s="162"/>
      <c r="C491" s="818"/>
      <c r="D491" s="827" t="s">
        <v>167</v>
      </c>
      <c r="E491" s="828" t="s">
        <v>1</v>
      </c>
      <c r="F491" s="829" t="s">
        <v>938</v>
      </c>
      <c r="G491" s="818"/>
      <c r="H491" s="812">
        <v>46</v>
      </c>
      <c r="I491" s="164"/>
      <c r="J491" s="818"/>
      <c r="K491" s="818"/>
      <c r="L491" s="162"/>
      <c r="M491" s="165"/>
      <c r="N491" s="166"/>
      <c r="O491" s="166"/>
      <c r="P491" s="166"/>
      <c r="Q491" s="166"/>
      <c r="R491" s="166"/>
      <c r="S491" s="166"/>
      <c r="T491" s="167"/>
      <c r="AT491" s="163" t="s">
        <v>167</v>
      </c>
      <c r="AU491" s="163" t="s">
        <v>86</v>
      </c>
      <c r="AV491" s="12" t="s">
        <v>86</v>
      </c>
      <c r="AW491" s="12" t="s">
        <v>32</v>
      </c>
      <c r="AX491" s="12" t="s">
        <v>84</v>
      </c>
      <c r="AY491" s="163" t="s">
        <v>158</v>
      </c>
    </row>
    <row r="492" spans="1:65" s="719" customFormat="1" ht="24" customHeight="1">
      <c r="A492" s="712"/>
      <c r="B492" s="148"/>
      <c r="C492" s="824" t="s">
        <v>939</v>
      </c>
      <c r="D492" s="824" t="s">
        <v>160</v>
      </c>
      <c r="E492" s="825" t="s">
        <v>940</v>
      </c>
      <c r="F492" s="817" t="s">
        <v>941</v>
      </c>
      <c r="G492" s="826" t="s">
        <v>359</v>
      </c>
      <c r="H492" s="811">
        <v>3</v>
      </c>
      <c r="I492" s="154"/>
      <c r="J492" s="816">
        <f>ROUND(I492*H492,2)</f>
        <v>0</v>
      </c>
      <c r="K492" s="817" t="s">
        <v>164</v>
      </c>
      <c r="L492" s="30"/>
      <c r="M492" s="156" t="s">
        <v>1</v>
      </c>
      <c r="N492" s="157" t="s">
        <v>41</v>
      </c>
      <c r="O492" s="53"/>
      <c r="P492" s="158">
        <f>O492*H492</f>
        <v>0</v>
      </c>
      <c r="Q492" s="158">
        <v>0.00291</v>
      </c>
      <c r="R492" s="158">
        <f>Q492*H492</f>
        <v>0.00873</v>
      </c>
      <c r="S492" s="158">
        <v>0</v>
      </c>
      <c r="T492" s="159">
        <f>S492*H492</f>
        <v>0</v>
      </c>
      <c r="U492" s="712"/>
      <c r="V492" s="712"/>
      <c r="W492" s="712"/>
      <c r="X492" s="712"/>
      <c r="Y492" s="712"/>
      <c r="Z492" s="712"/>
      <c r="AA492" s="712"/>
      <c r="AB492" s="712"/>
      <c r="AC492" s="712"/>
      <c r="AD492" s="712"/>
      <c r="AE492" s="712"/>
      <c r="AR492" s="160" t="s">
        <v>245</v>
      </c>
      <c r="AT492" s="160" t="s">
        <v>160</v>
      </c>
      <c r="AU492" s="160" t="s">
        <v>86</v>
      </c>
      <c r="AY492" s="717" t="s">
        <v>158</v>
      </c>
      <c r="BE492" s="161">
        <f>IF(N492="základní",J492,0)</f>
        <v>0</v>
      </c>
      <c r="BF492" s="161">
        <f>IF(N492="snížená",J492,0)</f>
        <v>0</v>
      </c>
      <c r="BG492" s="161">
        <f>IF(N492="zákl. přenesená",J492,0)</f>
        <v>0</v>
      </c>
      <c r="BH492" s="161">
        <f>IF(N492="sníž. přenesená",J492,0)</f>
        <v>0</v>
      </c>
      <c r="BI492" s="161">
        <f>IF(N492="nulová",J492,0)</f>
        <v>0</v>
      </c>
      <c r="BJ492" s="717" t="s">
        <v>84</v>
      </c>
      <c r="BK492" s="161">
        <f>ROUND(I492*H492,2)</f>
        <v>0</v>
      </c>
      <c r="BL492" s="717" t="s">
        <v>245</v>
      </c>
      <c r="BM492" s="160" t="s">
        <v>942</v>
      </c>
    </row>
    <row r="493" spans="2:51" s="12" customFormat="1" ht="12">
      <c r="B493" s="162"/>
      <c r="C493" s="818"/>
      <c r="D493" s="827" t="s">
        <v>167</v>
      </c>
      <c r="E493" s="828" t="s">
        <v>1</v>
      </c>
      <c r="F493" s="829" t="s">
        <v>943</v>
      </c>
      <c r="G493" s="818"/>
      <c r="H493" s="812">
        <v>3</v>
      </c>
      <c r="I493" s="164"/>
      <c r="J493" s="818"/>
      <c r="K493" s="818"/>
      <c r="L493" s="162"/>
      <c r="M493" s="165"/>
      <c r="N493" s="166"/>
      <c r="O493" s="166"/>
      <c r="P493" s="166"/>
      <c r="Q493" s="166"/>
      <c r="R493" s="166"/>
      <c r="S493" s="166"/>
      <c r="T493" s="167"/>
      <c r="AT493" s="163" t="s">
        <v>167</v>
      </c>
      <c r="AU493" s="163" t="s">
        <v>86</v>
      </c>
      <c r="AV493" s="12" t="s">
        <v>86</v>
      </c>
      <c r="AW493" s="12" t="s">
        <v>32</v>
      </c>
      <c r="AX493" s="12" t="s">
        <v>84</v>
      </c>
      <c r="AY493" s="163" t="s">
        <v>158</v>
      </c>
    </row>
    <row r="494" spans="1:65" s="719" customFormat="1" ht="24" customHeight="1">
      <c r="A494" s="712"/>
      <c r="B494" s="148"/>
      <c r="C494" s="824" t="s">
        <v>944</v>
      </c>
      <c r="D494" s="824" t="s">
        <v>160</v>
      </c>
      <c r="E494" s="825" t="s">
        <v>945</v>
      </c>
      <c r="F494" s="817" t="s">
        <v>946</v>
      </c>
      <c r="G494" s="826" t="s">
        <v>359</v>
      </c>
      <c r="H494" s="811">
        <v>42</v>
      </c>
      <c r="I494" s="154"/>
      <c r="J494" s="816">
        <f>ROUND(I494*H494,2)</f>
        <v>0</v>
      </c>
      <c r="K494" s="817" t="s">
        <v>164</v>
      </c>
      <c r="L494" s="30"/>
      <c r="M494" s="156" t="s">
        <v>1</v>
      </c>
      <c r="N494" s="157" t="s">
        <v>41</v>
      </c>
      <c r="O494" s="53"/>
      <c r="P494" s="158">
        <f>O494*H494</f>
        <v>0</v>
      </c>
      <c r="Q494" s="158">
        <v>0.00289</v>
      </c>
      <c r="R494" s="158">
        <f>Q494*H494</f>
        <v>0.12138000000000002</v>
      </c>
      <c r="S494" s="158">
        <v>0</v>
      </c>
      <c r="T494" s="159">
        <f>S494*H494</f>
        <v>0</v>
      </c>
      <c r="U494" s="712"/>
      <c r="V494" s="712"/>
      <c r="W494" s="712"/>
      <c r="X494" s="712"/>
      <c r="Y494" s="712"/>
      <c r="Z494" s="712"/>
      <c r="AA494" s="712"/>
      <c r="AB494" s="712"/>
      <c r="AC494" s="712"/>
      <c r="AD494" s="712"/>
      <c r="AE494" s="712"/>
      <c r="AR494" s="160" t="s">
        <v>245</v>
      </c>
      <c r="AT494" s="160" t="s">
        <v>160</v>
      </c>
      <c r="AU494" s="160" t="s">
        <v>86</v>
      </c>
      <c r="AY494" s="717" t="s">
        <v>158</v>
      </c>
      <c r="BE494" s="161">
        <f>IF(N494="základní",J494,0)</f>
        <v>0</v>
      </c>
      <c r="BF494" s="161">
        <f>IF(N494="snížená",J494,0)</f>
        <v>0</v>
      </c>
      <c r="BG494" s="161">
        <f>IF(N494="zákl. přenesená",J494,0)</f>
        <v>0</v>
      </c>
      <c r="BH494" s="161">
        <f>IF(N494="sníž. přenesená",J494,0)</f>
        <v>0</v>
      </c>
      <c r="BI494" s="161">
        <f>IF(N494="nulová",J494,0)</f>
        <v>0</v>
      </c>
      <c r="BJ494" s="717" t="s">
        <v>84</v>
      </c>
      <c r="BK494" s="161">
        <f>ROUND(I494*H494,2)</f>
        <v>0</v>
      </c>
      <c r="BL494" s="717" t="s">
        <v>245</v>
      </c>
      <c r="BM494" s="160" t="s">
        <v>947</v>
      </c>
    </row>
    <row r="495" spans="2:51" s="12" customFormat="1" ht="12">
      <c r="B495" s="162"/>
      <c r="C495" s="818"/>
      <c r="D495" s="827" t="s">
        <v>167</v>
      </c>
      <c r="E495" s="828" t="s">
        <v>1</v>
      </c>
      <c r="F495" s="829" t="s">
        <v>948</v>
      </c>
      <c r="G495" s="818"/>
      <c r="H495" s="812">
        <v>42</v>
      </c>
      <c r="I495" s="164"/>
      <c r="J495" s="818"/>
      <c r="K495" s="818"/>
      <c r="L495" s="162"/>
      <c r="M495" s="165"/>
      <c r="N495" s="166"/>
      <c r="O495" s="166"/>
      <c r="P495" s="166"/>
      <c r="Q495" s="166"/>
      <c r="R495" s="166"/>
      <c r="S495" s="166"/>
      <c r="T495" s="167"/>
      <c r="AT495" s="163" t="s">
        <v>167</v>
      </c>
      <c r="AU495" s="163" t="s">
        <v>86</v>
      </c>
      <c r="AV495" s="12" t="s">
        <v>86</v>
      </c>
      <c r="AW495" s="12" t="s">
        <v>32</v>
      </c>
      <c r="AX495" s="12" t="s">
        <v>84</v>
      </c>
      <c r="AY495" s="163" t="s">
        <v>158</v>
      </c>
    </row>
    <row r="496" spans="1:65" s="719" customFormat="1" ht="24" customHeight="1">
      <c r="A496" s="712"/>
      <c r="B496" s="148"/>
      <c r="C496" s="824" t="s">
        <v>949</v>
      </c>
      <c r="D496" s="824" t="s">
        <v>160</v>
      </c>
      <c r="E496" s="825" t="s">
        <v>950</v>
      </c>
      <c r="F496" s="817" t="s">
        <v>951</v>
      </c>
      <c r="G496" s="826" t="s">
        <v>359</v>
      </c>
      <c r="H496" s="811">
        <v>133</v>
      </c>
      <c r="I496" s="154"/>
      <c r="J496" s="816">
        <f>ROUND(I496*H496,2)</f>
        <v>0</v>
      </c>
      <c r="K496" s="817" t="s">
        <v>164</v>
      </c>
      <c r="L496" s="30"/>
      <c r="M496" s="156" t="s">
        <v>1</v>
      </c>
      <c r="N496" s="157" t="s">
        <v>41</v>
      </c>
      <c r="O496" s="53"/>
      <c r="P496" s="158">
        <f>O496*H496</f>
        <v>0</v>
      </c>
      <c r="Q496" s="158">
        <v>0.00436</v>
      </c>
      <c r="R496" s="158">
        <f>Q496*H496</f>
        <v>0.5798800000000001</v>
      </c>
      <c r="S496" s="158">
        <v>0</v>
      </c>
      <c r="T496" s="159">
        <f>S496*H496</f>
        <v>0</v>
      </c>
      <c r="U496" s="712"/>
      <c r="V496" s="712"/>
      <c r="W496" s="712"/>
      <c r="X496" s="712"/>
      <c r="Y496" s="712"/>
      <c r="Z496" s="712"/>
      <c r="AA496" s="712"/>
      <c r="AB496" s="712"/>
      <c r="AC496" s="712"/>
      <c r="AD496" s="712"/>
      <c r="AE496" s="712"/>
      <c r="AR496" s="160" t="s">
        <v>245</v>
      </c>
      <c r="AT496" s="160" t="s">
        <v>160</v>
      </c>
      <c r="AU496" s="160" t="s">
        <v>86</v>
      </c>
      <c r="AY496" s="717" t="s">
        <v>158</v>
      </c>
      <c r="BE496" s="161">
        <f>IF(N496="základní",J496,0)</f>
        <v>0</v>
      </c>
      <c r="BF496" s="161">
        <f>IF(N496="snížená",J496,0)</f>
        <v>0</v>
      </c>
      <c r="BG496" s="161">
        <f>IF(N496="zákl. přenesená",J496,0)</f>
        <v>0</v>
      </c>
      <c r="BH496" s="161">
        <f>IF(N496="sníž. přenesená",J496,0)</f>
        <v>0</v>
      </c>
      <c r="BI496" s="161">
        <f>IF(N496="nulová",J496,0)</f>
        <v>0</v>
      </c>
      <c r="BJ496" s="717" t="s">
        <v>84</v>
      </c>
      <c r="BK496" s="161">
        <f>ROUND(I496*H496,2)</f>
        <v>0</v>
      </c>
      <c r="BL496" s="717" t="s">
        <v>245</v>
      </c>
      <c r="BM496" s="160" t="s">
        <v>952</v>
      </c>
    </row>
    <row r="497" spans="2:51" s="12" customFormat="1" ht="12">
      <c r="B497" s="162"/>
      <c r="C497" s="818"/>
      <c r="D497" s="827" t="s">
        <v>167</v>
      </c>
      <c r="E497" s="828" t="s">
        <v>1</v>
      </c>
      <c r="F497" s="829" t="s">
        <v>953</v>
      </c>
      <c r="G497" s="818"/>
      <c r="H497" s="812">
        <v>133</v>
      </c>
      <c r="I497" s="164"/>
      <c r="J497" s="818"/>
      <c r="K497" s="818"/>
      <c r="L497" s="162"/>
      <c r="M497" s="165"/>
      <c r="N497" s="166"/>
      <c r="O497" s="166"/>
      <c r="P497" s="166"/>
      <c r="Q497" s="166"/>
      <c r="R497" s="166"/>
      <c r="S497" s="166"/>
      <c r="T497" s="167"/>
      <c r="AT497" s="163" t="s">
        <v>167</v>
      </c>
      <c r="AU497" s="163" t="s">
        <v>86</v>
      </c>
      <c r="AV497" s="12" t="s">
        <v>86</v>
      </c>
      <c r="AW497" s="12" t="s">
        <v>32</v>
      </c>
      <c r="AX497" s="12" t="s">
        <v>84</v>
      </c>
      <c r="AY497" s="163" t="s">
        <v>158</v>
      </c>
    </row>
    <row r="498" spans="1:65" s="719" customFormat="1" ht="24" customHeight="1">
      <c r="A498" s="712"/>
      <c r="B498" s="148"/>
      <c r="C498" s="824" t="s">
        <v>954</v>
      </c>
      <c r="D498" s="824" t="s">
        <v>160</v>
      </c>
      <c r="E498" s="825" t="s">
        <v>955</v>
      </c>
      <c r="F498" s="817" t="s">
        <v>956</v>
      </c>
      <c r="G498" s="826" t="s">
        <v>238</v>
      </c>
      <c r="H498" s="811">
        <v>6.5</v>
      </c>
      <c r="I498" s="154"/>
      <c r="J498" s="816">
        <f>ROUND(I498*H498,2)</f>
        <v>0</v>
      </c>
      <c r="K498" s="817" t="s">
        <v>164</v>
      </c>
      <c r="L498" s="30"/>
      <c r="M498" s="156" t="s">
        <v>1</v>
      </c>
      <c r="N498" s="157" t="s">
        <v>41</v>
      </c>
      <c r="O498" s="53"/>
      <c r="P498" s="158">
        <f>O498*H498</f>
        <v>0</v>
      </c>
      <c r="Q498" s="158">
        <v>0.00752</v>
      </c>
      <c r="R498" s="158">
        <f>Q498*H498</f>
        <v>0.04888</v>
      </c>
      <c r="S498" s="158">
        <v>0</v>
      </c>
      <c r="T498" s="159">
        <f>S498*H498</f>
        <v>0</v>
      </c>
      <c r="U498" s="712"/>
      <c r="V498" s="712"/>
      <c r="W498" s="712"/>
      <c r="X498" s="712"/>
      <c r="Y498" s="712"/>
      <c r="Z498" s="712"/>
      <c r="AA498" s="712"/>
      <c r="AB498" s="712"/>
      <c r="AC498" s="712"/>
      <c r="AD498" s="712"/>
      <c r="AE498" s="712"/>
      <c r="AR498" s="160" t="s">
        <v>245</v>
      </c>
      <c r="AT498" s="160" t="s">
        <v>160</v>
      </c>
      <c r="AU498" s="160" t="s">
        <v>86</v>
      </c>
      <c r="AY498" s="717" t="s">
        <v>158</v>
      </c>
      <c r="BE498" s="161">
        <f>IF(N498="základní",J498,0)</f>
        <v>0</v>
      </c>
      <c r="BF498" s="161">
        <f>IF(N498="snížená",J498,0)</f>
        <v>0</v>
      </c>
      <c r="BG498" s="161">
        <f>IF(N498="zákl. přenesená",J498,0)</f>
        <v>0</v>
      </c>
      <c r="BH498" s="161">
        <f>IF(N498="sníž. přenesená",J498,0)</f>
        <v>0</v>
      </c>
      <c r="BI498" s="161">
        <f>IF(N498="nulová",J498,0)</f>
        <v>0</v>
      </c>
      <c r="BJ498" s="717" t="s">
        <v>84</v>
      </c>
      <c r="BK498" s="161">
        <f>ROUND(I498*H498,2)</f>
        <v>0</v>
      </c>
      <c r="BL498" s="717" t="s">
        <v>245</v>
      </c>
      <c r="BM498" s="160" t="s">
        <v>957</v>
      </c>
    </row>
    <row r="499" spans="2:51" s="12" customFormat="1" ht="12">
      <c r="B499" s="162"/>
      <c r="C499" s="818"/>
      <c r="D499" s="827" t="s">
        <v>167</v>
      </c>
      <c r="E499" s="828" t="s">
        <v>1</v>
      </c>
      <c r="F499" s="829" t="s">
        <v>958</v>
      </c>
      <c r="G499" s="818"/>
      <c r="H499" s="812">
        <v>6.5</v>
      </c>
      <c r="I499" s="164"/>
      <c r="J499" s="818"/>
      <c r="K499" s="818"/>
      <c r="L499" s="162"/>
      <c r="M499" s="165"/>
      <c r="N499" s="166"/>
      <c r="O499" s="166"/>
      <c r="P499" s="166"/>
      <c r="Q499" s="166"/>
      <c r="R499" s="166"/>
      <c r="S499" s="166"/>
      <c r="T499" s="167"/>
      <c r="AT499" s="163" t="s">
        <v>167</v>
      </c>
      <c r="AU499" s="163" t="s">
        <v>86</v>
      </c>
      <c r="AV499" s="12" t="s">
        <v>86</v>
      </c>
      <c r="AW499" s="12" t="s">
        <v>32</v>
      </c>
      <c r="AX499" s="12" t="s">
        <v>84</v>
      </c>
      <c r="AY499" s="163" t="s">
        <v>158</v>
      </c>
    </row>
    <row r="500" spans="1:65" s="719" customFormat="1" ht="24" customHeight="1">
      <c r="A500" s="712"/>
      <c r="B500" s="148"/>
      <c r="C500" s="824" t="s">
        <v>959</v>
      </c>
      <c r="D500" s="824" t="s">
        <v>160</v>
      </c>
      <c r="E500" s="825" t="s">
        <v>960</v>
      </c>
      <c r="F500" s="817" t="s">
        <v>961</v>
      </c>
      <c r="G500" s="826" t="s">
        <v>359</v>
      </c>
      <c r="H500" s="811">
        <v>188</v>
      </c>
      <c r="I500" s="154"/>
      <c r="J500" s="816">
        <f>ROUND(I500*H500,2)</f>
        <v>0</v>
      </c>
      <c r="K500" s="817" t="s">
        <v>164</v>
      </c>
      <c r="L500" s="30"/>
      <c r="M500" s="156" t="s">
        <v>1</v>
      </c>
      <c r="N500" s="157" t="s">
        <v>41</v>
      </c>
      <c r="O500" s="53"/>
      <c r="P500" s="158">
        <f>O500*H500</f>
        <v>0</v>
      </c>
      <c r="Q500" s="158">
        <v>0.00174</v>
      </c>
      <c r="R500" s="158">
        <f>Q500*H500</f>
        <v>0.32712</v>
      </c>
      <c r="S500" s="158">
        <v>0</v>
      </c>
      <c r="T500" s="159">
        <f>S500*H500</f>
        <v>0</v>
      </c>
      <c r="U500" s="712"/>
      <c r="V500" s="712"/>
      <c r="W500" s="712"/>
      <c r="X500" s="712"/>
      <c r="Y500" s="712"/>
      <c r="Z500" s="712"/>
      <c r="AA500" s="712"/>
      <c r="AB500" s="712"/>
      <c r="AC500" s="712"/>
      <c r="AD500" s="712"/>
      <c r="AE500" s="712"/>
      <c r="AR500" s="160" t="s">
        <v>245</v>
      </c>
      <c r="AT500" s="160" t="s">
        <v>160</v>
      </c>
      <c r="AU500" s="160" t="s">
        <v>86</v>
      </c>
      <c r="AY500" s="717" t="s">
        <v>158</v>
      </c>
      <c r="BE500" s="161">
        <f>IF(N500="základní",J500,0)</f>
        <v>0</v>
      </c>
      <c r="BF500" s="161">
        <f>IF(N500="snížená",J500,0)</f>
        <v>0</v>
      </c>
      <c r="BG500" s="161">
        <f>IF(N500="zákl. přenesená",J500,0)</f>
        <v>0</v>
      </c>
      <c r="BH500" s="161">
        <f>IF(N500="sníž. přenesená",J500,0)</f>
        <v>0</v>
      </c>
      <c r="BI500" s="161">
        <f>IF(N500="nulová",J500,0)</f>
        <v>0</v>
      </c>
      <c r="BJ500" s="717" t="s">
        <v>84</v>
      </c>
      <c r="BK500" s="161">
        <f>ROUND(I500*H500,2)</f>
        <v>0</v>
      </c>
      <c r="BL500" s="717" t="s">
        <v>245</v>
      </c>
      <c r="BM500" s="160" t="s">
        <v>962</v>
      </c>
    </row>
    <row r="501" spans="2:51" s="12" customFormat="1" ht="12">
      <c r="B501" s="162"/>
      <c r="C501" s="818"/>
      <c r="D501" s="827" t="s">
        <v>167</v>
      </c>
      <c r="E501" s="828" t="s">
        <v>1</v>
      </c>
      <c r="F501" s="829" t="s">
        <v>963</v>
      </c>
      <c r="G501" s="818"/>
      <c r="H501" s="812">
        <v>188</v>
      </c>
      <c r="I501" s="164"/>
      <c r="J501" s="818"/>
      <c r="K501" s="818"/>
      <c r="L501" s="162"/>
      <c r="M501" s="165"/>
      <c r="N501" s="166"/>
      <c r="O501" s="166"/>
      <c r="P501" s="166"/>
      <c r="Q501" s="166"/>
      <c r="R501" s="166"/>
      <c r="S501" s="166"/>
      <c r="T501" s="167"/>
      <c r="AT501" s="163" t="s">
        <v>167</v>
      </c>
      <c r="AU501" s="163" t="s">
        <v>86</v>
      </c>
      <c r="AV501" s="12" t="s">
        <v>86</v>
      </c>
      <c r="AW501" s="12" t="s">
        <v>32</v>
      </c>
      <c r="AX501" s="12" t="s">
        <v>84</v>
      </c>
      <c r="AY501" s="163" t="s">
        <v>158</v>
      </c>
    </row>
    <row r="502" spans="1:65" s="719" customFormat="1" ht="24" customHeight="1">
      <c r="A502" s="712"/>
      <c r="B502" s="148"/>
      <c r="C502" s="824" t="s">
        <v>964</v>
      </c>
      <c r="D502" s="824" t="s">
        <v>160</v>
      </c>
      <c r="E502" s="825" t="s">
        <v>965</v>
      </c>
      <c r="F502" s="817" t="s">
        <v>966</v>
      </c>
      <c r="G502" s="826" t="s">
        <v>238</v>
      </c>
      <c r="H502" s="811">
        <v>28</v>
      </c>
      <c r="I502" s="154"/>
      <c r="J502" s="816">
        <f>ROUND(I502*H502,2)</f>
        <v>0</v>
      </c>
      <c r="K502" s="817" t="s">
        <v>164</v>
      </c>
      <c r="L502" s="30"/>
      <c r="M502" s="156" t="s">
        <v>1</v>
      </c>
      <c r="N502" s="157" t="s">
        <v>41</v>
      </c>
      <c r="O502" s="53"/>
      <c r="P502" s="158">
        <f>O502*H502</f>
        <v>0</v>
      </c>
      <c r="Q502" s="158">
        <v>0.00025</v>
      </c>
      <c r="R502" s="158">
        <f>Q502*H502</f>
        <v>0.007</v>
      </c>
      <c r="S502" s="158">
        <v>0</v>
      </c>
      <c r="T502" s="159">
        <f>S502*H502</f>
        <v>0</v>
      </c>
      <c r="U502" s="712"/>
      <c r="V502" s="712"/>
      <c r="W502" s="712"/>
      <c r="X502" s="712"/>
      <c r="Y502" s="712"/>
      <c r="Z502" s="712"/>
      <c r="AA502" s="712"/>
      <c r="AB502" s="712"/>
      <c r="AC502" s="712"/>
      <c r="AD502" s="712"/>
      <c r="AE502" s="712"/>
      <c r="AR502" s="160" t="s">
        <v>245</v>
      </c>
      <c r="AT502" s="160" t="s">
        <v>160</v>
      </c>
      <c r="AU502" s="160" t="s">
        <v>86</v>
      </c>
      <c r="AY502" s="717" t="s">
        <v>158</v>
      </c>
      <c r="BE502" s="161">
        <f>IF(N502="základní",J502,0)</f>
        <v>0</v>
      </c>
      <c r="BF502" s="161">
        <f>IF(N502="snížená",J502,0)</f>
        <v>0</v>
      </c>
      <c r="BG502" s="161">
        <f>IF(N502="zákl. přenesená",J502,0)</f>
        <v>0</v>
      </c>
      <c r="BH502" s="161">
        <f>IF(N502="sníž. přenesená",J502,0)</f>
        <v>0</v>
      </c>
      <c r="BI502" s="161">
        <f>IF(N502="nulová",J502,0)</f>
        <v>0</v>
      </c>
      <c r="BJ502" s="717" t="s">
        <v>84</v>
      </c>
      <c r="BK502" s="161">
        <f>ROUND(I502*H502,2)</f>
        <v>0</v>
      </c>
      <c r="BL502" s="717" t="s">
        <v>245</v>
      </c>
      <c r="BM502" s="160" t="s">
        <v>967</v>
      </c>
    </row>
    <row r="503" spans="1:65" s="719" customFormat="1" ht="24" customHeight="1">
      <c r="A503" s="712"/>
      <c r="B503" s="148"/>
      <c r="C503" s="824" t="s">
        <v>968</v>
      </c>
      <c r="D503" s="824" t="s">
        <v>160</v>
      </c>
      <c r="E503" s="825" t="s">
        <v>969</v>
      </c>
      <c r="F503" s="817" t="s">
        <v>970</v>
      </c>
      <c r="G503" s="826" t="s">
        <v>359</v>
      </c>
      <c r="H503" s="811">
        <v>4</v>
      </c>
      <c r="I503" s="154"/>
      <c r="J503" s="816">
        <f>ROUND(I503*H503,2)</f>
        <v>0</v>
      </c>
      <c r="K503" s="817" t="s">
        <v>164</v>
      </c>
      <c r="L503" s="30"/>
      <c r="M503" s="156" t="s">
        <v>1</v>
      </c>
      <c r="N503" s="157" t="s">
        <v>41</v>
      </c>
      <c r="O503" s="53"/>
      <c r="P503" s="158">
        <f>O503*H503</f>
        <v>0</v>
      </c>
      <c r="Q503" s="158">
        <v>0.00592</v>
      </c>
      <c r="R503" s="158">
        <f>Q503*H503</f>
        <v>0.02368</v>
      </c>
      <c r="S503" s="158">
        <v>0</v>
      </c>
      <c r="T503" s="159">
        <f>S503*H503</f>
        <v>0</v>
      </c>
      <c r="U503" s="712"/>
      <c r="V503" s="712"/>
      <c r="W503" s="712"/>
      <c r="X503" s="712"/>
      <c r="Y503" s="712"/>
      <c r="Z503" s="712"/>
      <c r="AA503" s="712"/>
      <c r="AB503" s="712"/>
      <c r="AC503" s="712"/>
      <c r="AD503" s="712"/>
      <c r="AE503" s="712"/>
      <c r="AR503" s="160" t="s">
        <v>245</v>
      </c>
      <c r="AT503" s="160" t="s">
        <v>160</v>
      </c>
      <c r="AU503" s="160" t="s">
        <v>86</v>
      </c>
      <c r="AY503" s="717" t="s">
        <v>158</v>
      </c>
      <c r="BE503" s="161">
        <f>IF(N503="základní",J503,0)</f>
        <v>0</v>
      </c>
      <c r="BF503" s="161">
        <f>IF(N503="snížená",J503,0)</f>
        <v>0</v>
      </c>
      <c r="BG503" s="161">
        <f>IF(N503="zákl. přenesená",J503,0)</f>
        <v>0</v>
      </c>
      <c r="BH503" s="161">
        <f>IF(N503="sníž. přenesená",J503,0)</f>
        <v>0</v>
      </c>
      <c r="BI503" s="161">
        <f>IF(N503="nulová",J503,0)</f>
        <v>0</v>
      </c>
      <c r="BJ503" s="717" t="s">
        <v>84</v>
      </c>
      <c r="BK503" s="161">
        <f>ROUND(I503*H503,2)</f>
        <v>0</v>
      </c>
      <c r="BL503" s="717" t="s">
        <v>245</v>
      </c>
      <c r="BM503" s="160" t="s">
        <v>971</v>
      </c>
    </row>
    <row r="504" spans="2:51" s="12" customFormat="1" ht="12">
      <c r="B504" s="162"/>
      <c r="C504" s="818"/>
      <c r="D504" s="827" t="s">
        <v>167</v>
      </c>
      <c r="E504" s="828" t="s">
        <v>1</v>
      </c>
      <c r="F504" s="829" t="s">
        <v>972</v>
      </c>
      <c r="G504" s="818"/>
      <c r="H504" s="812">
        <v>4</v>
      </c>
      <c r="I504" s="164"/>
      <c r="J504" s="818"/>
      <c r="K504" s="818"/>
      <c r="L504" s="162"/>
      <c r="M504" s="165"/>
      <c r="N504" s="166"/>
      <c r="O504" s="166"/>
      <c r="P504" s="166"/>
      <c r="Q504" s="166"/>
      <c r="R504" s="166"/>
      <c r="S504" s="166"/>
      <c r="T504" s="167"/>
      <c r="AT504" s="163" t="s">
        <v>167</v>
      </c>
      <c r="AU504" s="163" t="s">
        <v>86</v>
      </c>
      <c r="AV504" s="12" t="s">
        <v>86</v>
      </c>
      <c r="AW504" s="12" t="s">
        <v>32</v>
      </c>
      <c r="AX504" s="12" t="s">
        <v>84</v>
      </c>
      <c r="AY504" s="163" t="s">
        <v>158</v>
      </c>
    </row>
    <row r="505" spans="1:65" s="719" customFormat="1" ht="24" customHeight="1">
      <c r="A505" s="712"/>
      <c r="B505" s="148"/>
      <c r="C505" s="824" t="s">
        <v>973</v>
      </c>
      <c r="D505" s="824" t="s">
        <v>160</v>
      </c>
      <c r="E505" s="825" t="s">
        <v>974</v>
      </c>
      <c r="F505" s="817" t="s">
        <v>975</v>
      </c>
      <c r="G505" s="826" t="s">
        <v>359</v>
      </c>
      <c r="H505" s="811">
        <v>90</v>
      </c>
      <c r="I505" s="154"/>
      <c r="J505" s="816">
        <f>ROUND(I505*H505,2)</f>
        <v>0</v>
      </c>
      <c r="K505" s="817" t="s">
        <v>164</v>
      </c>
      <c r="L505" s="30"/>
      <c r="M505" s="156" t="s">
        <v>1</v>
      </c>
      <c r="N505" s="157" t="s">
        <v>41</v>
      </c>
      <c r="O505" s="53"/>
      <c r="P505" s="158">
        <f>O505*H505</f>
        <v>0</v>
      </c>
      <c r="Q505" s="158">
        <v>0.00212</v>
      </c>
      <c r="R505" s="158">
        <f>Q505*H505</f>
        <v>0.1908</v>
      </c>
      <c r="S505" s="158">
        <v>0</v>
      </c>
      <c r="T505" s="159">
        <f>S505*H505</f>
        <v>0</v>
      </c>
      <c r="U505" s="712"/>
      <c r="V505" s="712"/>
      <c r="W505" s="712"/>
      <c r="X505" s="712"/>
      <c r="Y505" s="712"/>
      <c r="Z505" s="712"/>
      <c r="AA505" s="712"/>
      <c r="AB505" s="712"/>
      <c r="AC505" s="712"/>
      <c r="AD505" s="712"/>
      <c r="AE505" s="712"/>
      <c r="AR505" s="160" t="s">
        <v>245</v>
      </c>
      <c r="AT505" s="160" t="s">
        <v>160</v>
      </c>
      <c r="AU505" s="160" t="s">
        <v>86</v>
      </c>
      <c r="AY505" s="717" t="s">
        <v>158</v>
      </c>
      <c r="BE505" s="161">
        <f>IF(N505="základní",J505,0)</f>
        <v>0</v>
      </c>
      <c r="BF505" s="161">
        <f>IF(N505="snížená",J505,0)</f>
        <v>0</v>
      </c>
      <c r="BG505" s="161">
        <f>IF(N505="zákl. přenesená",J505,0)</f>
        <v>0</v>
      </c>
      <c r="BH505" s="161">
        <f>IF(N505="sníž. přenesená",J505,0)</f>
        <v>0</v>
      </c>
      <c r="BI505" s="161">
        <f>IF(N505="nulová",J505,0)</f>
        <v>0</v>
      </c>
      <c r="BJ505" s="717" t="s">
        <v>84</v>
      </c>
      <c r="BK505" s="161">
        <f>ROUND(I505*H505,2)</f>
        <v>0</v>
      </c>
      <c r="BL505" s="717" t="s">
        <v>245</v>
      </c>
      <c r="BM505" s="160" t="s">
        <v>976</v>
      </c>
    </row>
    <row r="506" spans="2:51" s="12" customFormat="1" ht="12">
      <c r="B506" s="162"/>
      <c r="C506" s="818"/>
      <c r="D506" s="827" t="s">
        <v>167</v>
      </c>
      <c r="E506" s="828" t="s">
        <v>1</v>
      </c>
      <c r="F506" s="829" t="s">
        <v>977</v>
      </c>
      <c r="G506" s="818"/>
      <c r="H506" s="812">
        <v>90</v>
      </c>
      <c r="I506" s="164"/>
      <c r="J506" s="818"/>
      <c r="K506" s="818"/>
      <c r="L506" s="162"/>
      <c r="M506" s="165"/>
      <c r="N506" s="166"/>
      <c r="O506" s="166"/>
      <c r="P506" s="166"/>
      <c r="Q506" s="166"/>
      <c r="R506" s="166"/>
      <c r="S506" s="166"/>
      <c r="T506" s="167"/>
      <c r="AT506" s="163" t="s">
        <v>167</v>
      </c>
      <c r="AU506" s="163" t="s">
        <v>86</v>
      </c>
      <c r="AV506" s="12" t="s">
        <v>86</v>
      </c>
      <c r="AW506" s="12" t="s">
        <v>32</v>
      </c>
      <c r="AX506" s="12" t="s">
        <v>84</v>
      </c>
      <c r="AY506" s="163" t="s">
        <v>158</v>
      </c>
    </row>
    <row r="507" spans="1:65" s="719" customFormat="1" ht="24" customHeight="1">
      <c r="A507" s="712"/>
      <c r="B507" s="148"/>
      <c r="C507" s="824" t="s">
        <v>3142</v>
      </c>
      <c r="D507" s="824" t="s">
        <v>160</v>
      </c>
      <c r="E507" s="825" t="s">
        <v>3143</v>
      </c>
      <c r="F507" s="817" t="s">
        <v>3144</v>
      </c>
      <c r="G507" s="826" t="s">
        <v>1480</v>
      </c>
      <c r="H507" s="872"/>
      <c r="I507" s="154"/>
      <c r="J507" s="816">
        <f>ROUND(I507*H507,2)</f>
        <v>0</v>
      </c>
      <c r="K507" s="817" t="s">
        <v>3113</v>
      </c>
      <c r="L507" s="30"/>
      <c r="M507" s="156" t="s">
        <v>1</v>
      </c>
      <c r="N507" s="157" t="s">
        <v>41</v>
      </c>
      <c r="O507" s="53"/>
      <c r="P507" s="158">
        <f>O507*H507</f>
        <v>0</v>
      </c>
      <c r="Q507" s="158">
        <v>0</v>
      </c>
      <c r="R507" s="158">
        <f>Q507*H507</f>
        <v>0</v>
      </c>
      <c r="S507" s="158">
        <v>0</v>
      </c>
      <c r="T507" s="159">
        <f>S507*H507</f>
        <v>0</v>
      </c>
      <c r="U507" s="712"/>
      <c r="V507" s="712"/>
      <c r="W507" s="712"/>
      <c r="X507" s="712"/>
      <c r="Y507" s="712"/>
      <c r="Z507" s="712"/>
      <c r="AA507" s="712"/>
      <c r="AB507" s="712"/>
      <c r="AC507" s="712"/>
      <c r="AD507" s="712"/>
      <c r="AE507" s="712"/>
      <c r="AR507" s="160" t="s">
        <v>245</v>
      </c>
      <c r="AT507" s="160" t="s">
        <v>160</v>
      </c>
      <c r="AU507" s="160" t="s">
        <v>86</v>
      </c>
      <c r="AY507" s="717" t="s">
        <v>158</v>
      </c>
      <c r="BE507" s="161">
        <f>IF(N507="základní",J507,0)</f>
        <v>0</v>
      </c>
      <c r="BF507" s="161">
        <f>IF(N507="snížená",J507,0)</f>
        <v>0</v>
      </c>
      <c r="BG507" s="161">
        <f>IF(N507="zákl. přenesená",J507,0)</f>
        <v>0</v>
      </c>
      <c r="BH507" s="161">
        <f>IF(N507="sníž. přenesená",J507,0)</f>
        <v>0</v>
      </c>
      <c r="BI507" s="161">
        <f>IF(N507="nulová",J507,0)</f>
        <v>0</v>
      </c>
      <c r="BJ507" s="717" t="s">
        <v>84</v>
      </c>
      <c r="BK507" s="161">
        <f>ROUND(I507*H507,2)</f>
        <v>0</v>
      </c>
      <c r="BL507" s="717" t="s">
        <v>245</v>
      </c>
      <c r="BM507" s="160" t="s">
        <v>3145</v>
      </c>
    </row>
    <row r="508" spans="2:63" s="11" customFormat="1" ht="22.9" customHeight="1">
      <c r="B508" s="135"/>
      <c r="C508" s="814"/>
      <c r="D508" s="832" t="s">
        <v>75</v>
      </c>
      <c r="E508" s="833" t="s">
        <v>978</v>
      </c>
      <c r="F508" s="833" t="s">
        <v>979</v>
      </c>
      <c r="G508" s="814"/>
      <c r="H508" s="814"/>
      <c r="I508" s="138"/>
      <c r="J508" s="820">
        <f>BK508</f>
        <v>0</v>
      </c>
      <c r="K508" s="814"/>
      <c r="L508" s="135"/>
      <c r="M508" s="140"/>
      <c r="N508" s="141"/>
      <c r="O508" s="141"/>
      <c r="P508" s="142">
        <f>SUM(P509:P533)</f>
        <v>0</v>
      </c>
      <c r="Q508" s="141"/>
      <c r="R508" s="142">
        <f>SUM(R509:R533)</f>
        <v>23.2067807</v>
      </c>
      <c r="S508" s="141"/>
      <c r="T508" s="143">
        <f>SUM(T509:T533)</f>
        <v>25.635840000000005</v>
      </c>
      <c r="AR508" s="136" t="s">
        <v>86</v>
      </c>
      <c r="AT508" s="144" t="s">
        <v>75</v>
      </c>
      <c r="AU508" s="144" t="s">
        <v>84</v>
      </c>
      <c r="AY508" s="136" t="s">
        <v>158</v>
      </c>
      <c r="BK508" s="145">
        <f>SUM(BK509:BK533)</f>
        <v>0</v>
      </c>
    </row>
    <row r="509" spans="1:65" s="719" customFormat="1" ht="16.5" customHeight="1">
      <c r="A509" s="712"/>
      <c r="B509" s="148"/>
      <c r="C509" s="824" t="s">
        <v>980</v>
      </c>
      <c r="D509" s="824" t="s">
        <v>160</v>
      </c>
      <c r="E509" s="825" t="s">
        <v>981</v>
      </c>
      <c r="F509" s="817" t="s">
        <v>982</v>
      </c>
      <c r="G509" s="826" t="s">
        <v>644</v>
      </c>
      <c r="H509" s="811">
        <v>24</v>
      </c>
      <c r="I509" s="154"/>
      <c r="J509" s="816">
        <f>ROUND(I509*H509,2)</f>
        <v>0</v>
      </c>
      <c r="K509" s="817" t="s">
        <v>1</v>
      </c>
      <c r="L509" s="30"/>
      <c r="M509" s="156" t="s">
        <v>1</v>
      </c>
      <c r="N509" s="157" t="s">
        <v>41</v>
      </c>
      <c r="O509" s="53"/>
      <c r="P509" s="158">
        <f>O509*H509</f>
        <v>0</v>
      </c>
      <c r="Q509" s="158">
        <v>0</v>
      </c>
      <c r="R509" s="158">
        <f>Q509*H509</f>
        <v>0</v>
      </c>
      <c r="S509" s="158">
        <v>0</v>
      </c>
      <c r="T509" s="159">
        <f>S509*H509</f>
        <v>0</v>
      </c>
      <c r="U509" s="712"/>
      <c r="V509" s="712"/>
      <c r="W509" s="712"/>
      <c r="X509" s="712"/>
      <c r="Y509" s="712"/>
      <c r="Z509" s="712"/>
      <c r="AA509" s="712"/>
      <c r="AB509" s="712"/>
      <c r="AC509" s="712"/>
      <c r="AD509" s="712"/>
      <c r="AE509" s="712"/>
      <c r="AR509" s="160" t="s">
        <v>245</v>
      </c>
      <c r="AT509" s="160" t="s">
        <v>160</v>
      </c>
      <c r="AU509" s="160" t="s">
        <v>86</v>
      </c>
      <c r="AY509" s="717" t="s">
        <v>158</v>
      </c>
      <c r="BE509" s="161">
        <f>IF(N509="základní",J509,0)</f>
        <v>0</v>
      </c>
      <c r="BF509" s="161">
        <f>IF(N509="snížená",J509,0)</f>
        <v>0</v>
      </c>
      <c r="BG509" s="161">
        <f>IF(N509="zákl. přenesená",J509,0)</f>
        <v>0</v>
      </c>
      <c r="BH509" s="161">
        <f>IF(N509="sníž. přenesená",J509,0)</f>
        <v>0</v>
      </c>
      <c r="BI509" s="161">
        <f>IF(N509="nulová",J509,0)</f>
        <v>0</v>
      </c>
      <c r="BJ509" s="717" t="s">
        <v>84</v>
      </c>
      <c r="BK509" s="161">
        <f>ROUND(I509*H509,2)</f>
        <v>0</v>
      </c>
      <c r="BL509" s="717" t="s">
        <v>245</v>
      </c>
      <c r="BM509" s="160" t="s">
        <v>983</v>
      </c>
    </row>
    <row r="510" spans="2:51" s="12" customFormat="1" ht="12">
      <c r="B510" s="162"/>
      <c r="C510" s="818"/>
      <c r="D510" s="827" t="s">
        <v>167</v>
      </c>
      <c r="E510" s="828" t="s">
        <v>1</v>
      </c>
      <c r="F510" s="829" t="s">
        <v>984</v>
      </c>
      <c r="G510" s="818"/>
      <c r="H510" s="812">
        <v>24</v>
      </c>
      <c r="I510" s="164"/>
      <c r="J510" s="818"/>
      <c r="K510" s="818"/>
      <c r="L510" s="162"/>
      <c r="M510" s="165"/>
      <c r="N510" s="166"/>
      <c r="O510" s="166"/>
      <c r="P510" s="166"/>
      <c r="Q510" s="166"/>
      <c r="R510" s="166"/>
      <c r="S510" s="166"/>
      <c r="T510" s="167"/>
      <c r="AT510" s="163" t="s">
        <v>167</v>
      </c>
      <c r="AU510" s="163" t="s">
        <v>86</v>
      </c>
      <c r="AV510" s="12" t="s">
        <v>86</v>
      </c>
      <c r="AW510" s="12" t="s">
        <v>32</v>
      </c>
      <c r="AX510" s="12" t="s">
        <v>84</v>
      </c>
      <c r="AY510" s="163" t="s">
        <v>158</v>
      </c>
    </row>
    <row r="511" spans="1:65" s="719" customFormat="1" ht="24" customHeight="1">
      <c r="A511" s="712"/>
      <c r="B511" s="148"/>
      <c r="C511" s="824" t="s">
        <v>985</v>
      </c>
      <c r="D511" s="824" t="s">
        <v>160</v>
      </c>
      <c r="E511" s="825" t="s">
        <v>986</v>
      </c>
      <c r="F511" s="817" t="s">
        <v>987</v>
      </c>
      <c r="G511" s="826" t="s">
        <v>222</v>
      </c>
      <c r="H511" s="811">
        <v>1424</v>
      </c>
      <c r="I511" s="154"/>
      <c r="J511" s="816">
        <f>ROUND(I511*H511,2)</f>
        <v>0</v>
      </c>
      <c r="K511" s="817" t="s">
        <v>164</v>
      </c>
      <c r="L511" s="30"/>
      <c r="M511" s="156" t="s">
        <v>1</v>
      </c>
      <c r="N511" s="157" t="s">
        <v>41</v>
      </c>
      <c r="O511" s="53"/>
      <c r="P511" s="158">
        <f>O511*H511</f>
        <v>0</v>
      </c>
      <c r="Q511" s="158">
        <v>0</v>
      </c>
      <c r="R511" s="158">
        <f>Q511*H511</f>
        <v>0</v>
      </c>
      <c r="S511" s="158">
        <v>0.01778</v>
      </c>
      <c r="T511" s="159">
        <f>S511*H511</f>
        <v>25.318720000000003</v>
      </c>
      <c r="U511" s="712"/>
      <c r="V511" s="712"/>
      <c r="W511" s="712"/>
      <c r="X511" s="712"/>
      <c r="Y511" s="712"/>
      <c r="Z511" s="712"/>
      <c r="AA511" s="712"/>
      <c r="AB511" s="712"/>
      <c r="AC511" s="712"/>
      <c r="AD511" s="712"/>
      <c r="AE511" s="712"/>
      <c r="AR511" s="160" t="s">
        <v>245</v>
      </c>
      <c r="AT511" s="160" t="s">
        <v>160</v>
      </c>
      <c r="AU511" s="160" t="s">
        <v>86</v>
      </c>
      <c r="AY511" s="717" t="s">
        <v>158</v>
      </c>
      <c r="BE511" s="161">
        <f>IF(N511="základní",J511,0)</f>
        <v>0</v>
      </c>
      <c r="BF511" s="161">
        <f>IF(N511="snížená",J511,0)</f>
        <v>0</v>
      </c>
      <c r="BG511" s="161">
        <f>IF(N511="zákl. přenesená",J511,0)</f>
        <v>0</v>
      </c>
      <c r="BH511" s="161">
        <f>IF(N511="sníž. přenesená",J511,0)</f>
        <v>0</v>
      </c>
      <c r="BI511" s="161">
        <f>IF(N511="nulová",J511,0)</f>
        <v>0</v>
      </c>
      <c r="BJ511" s="717" t="s">
        <v>84</v>
      </c>
      <c r="BK511" s="161">
        <f>ROUND(I511*H511,2)</f>
        <v>0</v>
      </c>
      <c r="BL511" s="717" t="s">
        <v>245</v>
      </c>
      <c r="BM511" s="160" t="s">
        <v>988</v>
      </c>
    </row>
    <row r="512" spans="2:51" s="12" customFormat="1" ht="12">
      <c r="B512" s="162"/>
      <c r="C512" s="818"/>
      <c r="D512" s="827" t="s">
        <v>167</v>
      </c>
      <c r="E512" s="828" t="s">
        <v>1</v>
      </c>
      <c r="F512" s="829" t="s">
        <v>989</v>
      </c>
      <c r="G512" s="818"/>
      <c r="H512" s="812">
        <v>1424</v>
      </c>
      <c r="I512" s="164"/>
      <c r="J512" s="818"/>
      <c r="K512" s="818"/>
      <c r="L512" s="162"/>
      <c r="M512" s="165"/>
      <c r="N512" s="166"/>
      <c r="O512" s="166"/>
      <c r="P512" s="166"/>
      <c r="Q512" s="166"/>
      <c r="R512" s="166"/>
      <c r="S512" s="166"/>
      <c r="T512" s="167"/>
      <c r="AT512" s="163" t="s">
        <v>167</v>
      </c>
      <c r="AU512" s="163" t="s">
        <v>86</v>
      </c>
      <c r="AV512" s="12" t="s">
        <v>86</v>
      </c>
      <c r="AW512" s="12" t="s">
        <v>32</v>
      </c>
      <c r="AX512" s="12" t="s">
        <v>84</v>
      </c>
      <c r="AY512" s="163" t="s">
        <v>158</v>
      </c>
    </row>
    <row r="513" spans="1:65" s="719" customFormat="1" ht="24" customHeight="1">
      <c r="A513" s="712"/>
      <c r="B513" s="148"/>
      <c r="C513" s="824" t="s">
        <v>990</v>
      </c>
      <c r="D513" s="824" t="s">
        <v>160</v>
      </c>
      <c r="E513" s="825" t="s">
        <v>991</v>
      </c>
      <c r="F513" s="817" t="s">
        <v>992</v>
      </c>
      <c r="G513" s="826" t="s">
        <v>222</v>
      </c>
      <c r="H513" s="811">
        <v>1320</v>
      </c>
      <c r="I513" s="154"/>
      <c r="J513" s="816">
        <f>ROUND(I513*H513,2)</f>
        <v>0</v>
      </c>
      <c r="K513" s="817" t="s">
        <v>164</v>
      </c>
      <c r="L513" s="30"/>
      <c r="M513" s="156" t="s">
        <v>1</v>
      </c>
      <c r="N513" s="157" t="s">
        <v>41</v>
      </c>
      <c r="O513" s="53"/>
      <c r="P513" s="158">
        <f>O513*H513</f>
        <v>0</v>
      </c>
      <c r="Q513" s="158">
        <v>0</v>
      </c>
      <c r="R513" s="158">
        <f>Q513*H513</f>
        <v>0</v>
      </c>
      <c r="S513" s="158">
        <v>0</v>
      </c>
      <c r="T513" s="159">
        <f>S513*H513</f>
        <v>0</v>
      </c>
      <c r="U513" s="712"/>
      <c r="V513" s="712"/>
      <c r="W513" s="712"/>
      <c r="X513" s="712"/>
      <c r="Y513" s="712"/>
      <c r="Z513" s="712"/>
      <c r="AA513" s="712"/>
      <c r="AB513" s="712"/>
      <c r="AC513" s="712"/>
      <c r="AD513" s="712"/>
      <c r="AE513" s="712"/>
      <c r="AR513" s="160" t="s">
        <v>245</v>
      </c>
      <c r="AT513" s="160" t="s">
        <v>160</v>
      </c>
      <c r="AU513" s="160" t="s">
        <v>86</v>
      </c>
      <c r="AY513" s="717" t="s">
        <v>158</v>
      </c>
      <c r="BE513" s="161">
        <f>IF(N513="základní",J513,0)</f>
        <v>0</v>
      </c>
      <c r="BF513" s="161">
        <f>IF(N513="snížená",J513,0)</f>
        <v>0</v>
      </c>
      <c r="BG513" s="161">
        <f>IF(N513="zákl. přenesená",J513,0)</f>
        <v>0</v>
      </c>
      <c r="BH513" s="161">
        <f>IF(N513="sníž. přenesená",J513,0)</f>
        <v>0</v>
      </c>
      <c r="BI513" s="161">
        <f>IF(N513="nulová",J513,0)</f>
        <v>0</v>
      </c>
      <c r="BJ513" s="717" t="s">
        <v>84</v>
      </c>
      <c r="BK513" s="161">
        <f>ROUND(I513*H513,2)</f>
        <v>0</v>
      </c>
      <c r="BL513" s="717" t="s">
        <v>245</v>
      </c>
      <c r="BM513" s="160" t="s">
        <v>993</v>
      </c>
    </row>
    <row r="514" spans="1:65" s="719" customFormat="1" ht="24" customHeight="1">
      <c r="A514" s="712"/>
      <c r="B514" s="148"/>
      <c r="C514" s="824" t="s">
        <v>3146</v>
      </c>
      <c r="D514" s="824" t="s">
        <v>160</v>
      </c>
      <c r="E514" s="825" t="s">
        <v>3147</v>
      </c>
      <c r="F514" s="817" t="s">
        <v>3148</v>
      </c>
      <c r="G514" s="826" t="s">
        <v>222</v>
      </c>
      <c r="H514" s="811">
        <v>1351.37</v>
      </c>
      <c r="I514" s="154"/>
      <c r="J514" s="816">
        <f>ROUND(I514*H514,2)</f>
        <v>0</v>
      </c>
      <c r="K514" s="817" t="s">
        <v>3113</v>
      </c>
      <c r="L514" s="30"/>
      <c r="M514" s="156" t="s">
        <v>1</v>
      </c>
      <c r="N514" s="157" t="s">
        <v>41</v>
      </c>
      <c r="O514" s="53"/>
      <c r="P514" s="158">
        <f>O514*H514</f>
        <v>0</v>
      </c>
      <c r="Q514" s="158">
        <v>0.0135</v>
      </c>
      <c r="R514" s="158">
        <f>Q514*H514</f>
        <v>18.243495</v>
      </c>
      <c r="S514" s="158">
        <v>0</v>
      </c>
      <c r="T514" s="159">
        <f>S514*H514</f>
        <v>0</v>
      </c>
      <c r="U514" s="712"/>
      <c r="V514" s="712"/>
      <c r="W514" s="712"/>
      <c r="X514" s="712"/>
      <c r="Y514" s="712"/>
      <c r="Z514" s="712"/>
      <c r="AA514" s="712"/>
      <c r="AB514" s="712"/>
      <c r="AC514" s="712"/>
      <c r="AD514" s="712"/>
      <c r="AE514" s="712"/>
      <c r="AR514" s="160" t="s">
        <v>245</v>
      </c>
      <c r="AT514" s="160" t="s">
        <v>160</v>
      </c>
      <c r="AU514" s="160" t="s">
        <v>86</v>
      </c>
      <c r="AY514" s="717" t="s">
        <v>158</v>
      </c>
      <c r="BE514" s="161">
        <f>IF(N514="základní",J514,0)</f>
        <v>0</v>
      </c>
      <c r="BF514" s="161">
        <f>IF(N514="snížená",J514,0)</f>
        <v>0</v>
      </c>
      <c r="BG514" s="161">
        <f>IF(N514="zákl. přenesená",J514,0)</f>
        <v>0</v>
      </c>
      <c r="BH514" s="161">
        <f>IF(N514="sníž. přenesená",J514,0)</f>
        <v>0</v>
      </c>
      <c r="BI514" s="161">
        <f>IF(N514="nulová",J514,0)</f>
        <v>0</v>
      </c>
      <c r="BJ514" s="717" t="s">
        <v>84</v>
      </c>
      <c r="BK514" s="161">
        <f>ROUND(I514*H514,2)</f>
        <v>0</v>
      </c>
      <c r="BL514" s="717" t="s">
        <v>245</v>
      </c>
      <c r="BM514" s="160" t="s">
        <v>3149</v>
      </c>
    </row>
    <row r="515" spans="2:51" s="12" customFormat="1" ht="12">
      <c r="B515" s="162"/>
      <c r="C515" s="818"/>
      <c r="D515" s="827" t="s">
        <v>167</v>
      </c>
      <c r="E515" s="828" t="s">
        <v>1</v>
      </c>
      <c r="F515" s="829" t="s">
        <v>3150</v>
      </c>
      <c r="G515" s="818"/>
      <c r="H515" s="812">
        <v>1351.37</v>
      </c>
      <c r="I515" s="164"/>
      <c r="J515" s="818"/>
      <c r="K515" s="818"/>
      <c r="L515" s="162"/>
      <c r="M515" s="165"/>
      <c r="N515" s="166"/>
      <c r="O515" s="166"/>
      <c r="P515" s="166"/>
      <c r="Q515" s="166"/>
      <c r="R515" s="166"/>
      <c r="S515" s="166"/>
      <c r="T515" s="167"/>
      <c r="AT515" s="163" t="s">
        <v>167</v>
      </c>
      <c r="AU515" s="163" t="s">
        <v>86</v>
      </c>
      <c r="AV515" s="12" t="s">
        <v>86</v>
      </c>
      <c r="AW515" s="12" t="s">
        <v>32</v>
      </c>
      <c r="AX515" s="12" t="s">
        <v>84</v>
      </c>
      <c r="AY515" s="163" t="s">
        <v>158</v>
      </c>
    </row>
    <row r="516" spans="1:65" s="719" customFormat="1" ht="24" customHeight="1">
      <c r="A516" s="712"/>
      <c r="B516" s="148"/>
      <c r="C516" s="824" t="s">
        <v>2275</v>
      </c>
      <c r="D516" s="824" t="s">
        <v>160</v>
      </c>
      <c r="E516" s="825" t="s">
        <v>3151</v>
      </c>
      <c r="F516" s="817" t="s">
        <v>3152</v>
      </c>
      <c r="G516" s="826" t="s">
        <v>359</v>
      </c>
      <c r="H516" s="811">
        <v>109.12</v>
      </c>
      <c r="I516" s="154"/>
      <c r="J516" s="816">
        <f>ROUND(I516*H516,2)</f>
        <v>0</v>
      </c>
      <c r="K516" s="817" t="s">
        <v>3113</v>
      </c>
      <c r="L516" s="30"/>
      <c r="M516" s="156" t="s">
        <v>1</v>
      </c>
      <c r="N516" s="157" t="s">
        <v>41</v>
      </c>
      <c r="O516" s="53"/>
      <c r="P516" s="158">
        <f>O516*H516</f>
        <v>0</v>
      </c>
      <c r="Q516" s="158">
        <v>0.00401</v>
      </c>
      <c r="R516" s="158">
        <f>Q516*H516</f>
        <v>0.4375712</v>
      </c>
      <c r="S516" s="158">
        <v>0</v>
      </c>
      <c r="T516" s="159">
        <f>S516*H516</f>
        <v>0</v>
      </c>
      <c r="U516" s="712"/>
      <c r="V516" s="712"/>
      <c r="W516" s="712"/>
      <c r="X516" s="712"/>
      <c r="Y516" s="712"/>
      <c r="Z516" s="712"/>
      <c r="AA516" s="712"/>
      <c r="AB516" s="712"/>
      <c r="AC516" s="712"/>
      <c r="AD516" s="712"/>
      <c r="AE516" s="712"/>
      <c r="AR516" s="160" t="s">
        <v>245</v>
      </c>
      <c r="AT516" s="160" t="s">
        <v>160</v>
      </c>
      <c r="AU516" s="160" t="s">
        <v>86</v>
      </c>
      <c r="AY516" s="717" t="s">
        <v>158</v>
      </c>
      <c r="BE516" s="161">
        <f>IF(N516="základní",J516,0)</f>
        <v>0</v>
      </c>
      <c r="BF516" s="161">
        <f>IF(N516="snížená",J516,0)</f>
        <v>0</v>
      </c>
      <c r="BG516" s="161">
        <f>IF(N516="zákl. přenesená",J516,0)</f>
        <v>0</v>
      </c>
      <c r="BH516" s="161">
        <f>IF(N516="sníž. přenesená",J516,0)</f>
        <v>0</v>
      </c>
      <c r="BI516" s="161">
        <f>IF(N516="nulová",J516,0)</f>
        <v>0</v>
      </c>
      <c r="BJ516" s="717" t="s">
        <v>84</v>
      </c>
      <c r="BK516" s="161">
        <f>ROUND(I516*H516,2)</f>
        <v>0</v>
      </c>
      <c r="BL516" s="717" t="s">
        <v>245</v>
      </c>
      <c r="BM516" s="160" t="s">
        <v>3153</v>
      </c>
    </row>
    <row r="517" spans="2:51" s="12" customFormat="1" ht="12">
      <c r="B517" s="162"/>
      <c r="C517" s="818"/>
      <c r="D517" s="827" t="s">
        <v>167</v>
      </c>
      <c r="E517" s="828" t="s">
        <v>1</v>
      </c>
      <c r="F517" s="829" t="s">
        <v>3154</v>
      </c>
      <c r="G517" s="818"/>
      <c r="H517" s="812">
        <v>109.12</v>
      </c>
      <c r="I517" s="164"/>
      <c r="J517" s="818"/>
      <c r="K517" s="818"/>
      <c r="L517" s="162"/>
      <c r="M517" s="165"/>
      <c r="N517" s="166"/>
      <c r="O517" s="166"/>
      <c r="P517" s="166"/>
      <c r="Q517" s="166"/>
      <c r="R517" s="166"/>
      <c r="S517" s="166"/>
      <c r="T517" s="167"/>
      <c r="AT517" s="163" t="s">
        <v>167</v>
      </c>
      <c r="AU517" s="163" t="s">
        <v>86</v>
      </c>
      <c r="AV517" s="12" t="s">
        <v>86</v>
      </c>
      <c r="AW517" s="12" t="s">
        <v>32</v>
      </c>
      <c r="AX517" s="12" t="s">
        <v>84</v>
      </c>
      <c r="AY517" s="163" t="s">
        <v>158</v>
      </c>
    </row>
    <row r="518" spans="1:65" s="719" customFormat="1" ht="24" customHeight="1">
      <c r="A518" s="712"/>
      <c r="B518" s="148"/>
      <c r="C518" s="824" t="s">
        <v>3155</v>
      </c>
      <c r="D518" s="824" t="s">
        <v>160</v>
      </c>
      <c r="E518" s="825" t="s">
        <v>3156</v>
      </c>
      <c r="F518" s="817" t="s">
        <v>3157</v>
      </c>
      <c r="G518" s="826" t="s">
        <v>359</v>
      </c>
      <c r="H518" s="811">
        <v>79.12</v>
      </c>
      <c r="I518" s="154"/>
      <c r="J518" s="816">
        <f>ROUND(I518*H518,2)</f>
        <v>0</v>
      </c>
      <c r="K518" s="817" t="s">
        <v>3113</v>
      </c>
      <c r="L518" s="30"/>
      <c r="M518" s="156" t="s">
        <v>1</v>
      </c>
      <c r="N518" s="157" t="s">
        <v>41</v>
      </c>
      <c r="O518" s="53"/>
      <c r="P518" s="158">
        <f>O518*H518</f>
        <v>0</v>
      </c>
      <c r="Q518" s="158">
        <v>0.00571</v>
      </c>
      <c r="R518" s="158">
        <f>Q518*H518</f>
        <v>0.4517752</v>
      </c>
      <c r="S518" s="158">
        <v>0</v>
      </c>
      <c r="T518" s="159">
        <f>S518*H518</f>
        <v>0</v>
      </c>
      <c r="U518" s="712"/>
      <c r="V518" s="712"/>
      <c r="W518" s="712"/>
      <c r="X518" s="712"/>
      <c r="Y518" s="712"/>
      <c r="Z518" s="712"/>
      <c r="AA518" s="712"/>
      <c r="AB518" s="712"/>
      <c r="AC518" s="712"/>
      <c r="AD518" s="712"/>
      <c r="AE518" s="712"/>
      <c r="AR518" s="160" t="s">
        <v>245</v>
      </c>
      <c r="AT518" s="160" t="s">
        <v>160</v>
      </c>
      <c r="AU518" s="160" t="s">
        <v>86</v>
      </c>
      <c r="AY518" s="717" t="s">
        <v>158</v>
      </c>
      <c r="BE518" s="161">
        <f>IF(N518="základní",J518,0)</f>
        <v>0</v>
      </c>
      <c r="BF518" s="161">
        <f>IF(N518="snížená",J518,0)</f>
        <v>0</v>
      </c>
      <c r="BG518" s="161">
        <f>IF(N518="zákl. přenesená",J518,0)</f>
        <v>0</v>
      </c>
      <c r="BH518" s="161">
        <f>IF(N518="sníž. přenesená",J518,0)</f>
        <v>0</v>
      </c>
      <c r="BI518" s="161">
        <f>IF(N518="nulová",J518,0)</f>
        <v>0</v>
      </c>
      <c r="BJ518" s="717" t="s">
        <v>84</v>
      </c>
      <c r="BK518" s="161">
        <f>ROUND(I518*H518,2)</f>
        <v>0</v>
      </c>
      <c r="BL518" s="717" t="s">
        <v>245</v>
      </c>
      <c r="BM518" s="160" t="s">
        <v>3158</v>
      </c>
    </row>
    <row r="519" spans="2:51" s="12" customFormat="1" ht="12">
      <c r="B519" s="162"/>
      <c r="C519" s="818"/>
      <c r="D519" s="827" t="s">
        <v>167</v>
      </c>
      <c r="E519" s="828" t="s">
        <v>1</v>
      </c>
      <c r="F519" s="829" t="s">
        <v>3159</v>
      </c>
      <c r="G519" s="818"/>
      <c r="H519" s="812">
        <v>79.12</v>
      </c>
      <c r="I519" s="164"/>
      <c r="J519" s="818"/>
      <c r="K519" s="818"/>
      <c r="L519" s="162"/>
      <c r="M519" s="165"/>
      <c r="N519" s="166"/>
      <c r="O519" s="166"/>
      <c r="P519" s="166"/>
      <c r="Q519" s="166"/>
      <c r="R519" s="166"/>
      <c r="S519" s="166"/>
      <c r="T519" s="167"/>
      <c r="AT519" s="163" t="s">
        <v>167</v>
      </c>
      <c r="AU519" s="163" t="s">
        <v>86</v>
      </c>
      <c r="AV519" s="12" t="s">
        <v>86</v>
      </c>
      <c r="AW519" s="12" t="s">
        <v>32</v>
      </c>
      <c r="AX519" s="12" t="s">
        <v>84</v>
      </c>
      <c r="AY519" s="163" t="s">
        <v>158</v>
      </c>
    </row>
    <row r="520" spans="1:65" s="719" customFormat="1" ht="24" customHeight="1">
      <c r="A520" s="712"/>
      <c r="B520" s="148"/>
      <c r="C520" s="824" t="s">
        <v>994</v>
      </c>
      <c r="D520" s="824" t="s">
        <v>160</v>
      </c>
      <c r="E520" s="825" t="s">
        <v>995</v>
      </c>
      <c r="F520" s="817" t="s">
        <v>996</v>
      </c>
      <c r="G520" s="826" t="s">
        <v>222</v>
      </c>
      <c r="H520" s="811">
        <v>117</v>
      </c>
      <c r="I520" s="154"/>
      <c r="J520" s="816">
        <f>ROUND(I520*H520,2)</f>
        <v>0</v>
      </c>
      <c r="K520" s="817" t="s">
        <v>164</v>
      </c>
      <c r="L520" s="30"/>
      <c r="M520" s="156" t="s">
        <v>1</v>
      </c>
      <c r="N520" s="157" t="s">
        <v>41</v>
      </c>
      <c r="O520" s="53"/>
      <c r="P520" s="158">
        <f>O520*H520</f>
        <v>0</v>
      </c>
      <c r="Q520" s="158">
        <v>1E-05</v>
      </c>
      <c r="R520" s="158">
        <f>Q520*H520</f>
        <v>0.00117</v>
      </c>
      <c r="S520" s="158">
        <v>0</v>
      </c>
      <c r="T520" s="159">
        <f>S520*H520</f>
        <v>0</v>
      </c>
      <c r="U520" s="712"/>
      <c r="V520" s="712"/>
      <c r="W520" s="712"/>
      <c r="X520" s="712"/>
      <c r="Y520" s="712"/>
      <c r="Z520" s="712"/>
      <c r="AA520" s="712"/>
      <c r="AB520" s="712"/>
      <c r="AC520" s="712"/>
      <c r="AD520" s="712"/>
      <c r="AE520" s="712"/>
      <c r="AR520" s="160" t="s">
        <v>245</v>
      </c>
      <c r="AT520" s="160" t="s">
        <v>160</v>
      </c>
      <c r="AU520" s="160" t="s">
        <v>86</v>
      </c>
      <c r="AY520" s="717" t="s">
        <v>158</v>
      </c>
      <c r="BE520" s="161">
        <f>IF(N520="základní",J520,0)</f>
        <v>0</v>
      </c>
      <c r="BF520" s="161">
        <f>IF(N520="snížená",J520,0)</f>
        <v>0</v>
      </c>
      <c r="BG520" s="161">
        <f>IF(N520="zákl. přenesená",J520,0)</f>
        <v>0</v>
      </c>
      <c r="BH520" s="161">
        <f>IF(N520="sníž. přenesená",J520,0)</f>
        <v>0</v>
      </c>
      <c r="BI520" s="161">
        <f>IF(N520="nulová",J520,0)</f>
        <v>0</v>
      </c>
      <c r="BJ520" s="717" t="s">
        <v>84</v>
      </c>
      <c r="BK520" s="161">
        <f>ROUND(I520*H520,2)</f>
        <v>0</v>
      </c>
      <c r="BL520" s="717" t="s">
        <v>245</v>
      </c>
      <c r="BM520" s="160" t="s">
        <v>997</v>
      </c>
    </row>
    <row r="521" spans="2:51" s="12" customFormat="1" ht="12">
      <c r="B521" s="162"/>
      <c r="C521" s="818"/>
      <c r="D521" s="827" t="s">
        <v>167</v>
      </c>
      <c r="E521" s="828" t="s">
        <v>1</v>
      </c>
      <c r="F521" s="829" t="s">
        <v>998</v>
      </c>
      <c r="G521" s="818"/>
      <c r="H521" s="812">
        <v>117</v>
      </c>
      <c r="I521" s="164"/>
      <c r="J521" s="818"/>
      <c r="K521" s="818"/>
      <c r="L521" s="162"/>
      <c r="M521" s="165"/>
      <c r="N521" s="166"/>
      <c r="O521" s="166"/>
      <c r="P521" s="166"/>
      <c r="Q521" s="166"/>
      <c r="R521" s="166"/>
      <c r="S521" s="166"/>
      <c r="T521" s="167"/>
      <c r="AT521" s="163" t="s">
        <v>167</v>
      </c>
      <c r="AU521" s="163" t="s">
        <v>86</v>
      </c>
      <c r="AV521" s="12" t="s">
        <v>86</v>
      </c>
      <c r="AW521" s="12" t="s">
        <v>32</v>
      </c>
      <c r="AX521" s="12" t="s">
        <v>84</v>
      </c>
      <c r="AY521" s="163" t="s">
        <v>158</v>
      </c>
    </row>
    <row r="522" spans="1:65" s="719" customFormat="1" ht="24" customHeight="1">
      <c r="A522" s="712"/>
      <c r="B522" s="148"/>
      <c r="C522" s="834" t="s">
        <v>999</v>
      </c>
      <c r="D522" s="834" t="s">
        <v>420</v>
      </c>
      <c r="E522" s="835" t="s">
        <v>1000</v>
      </c>
      <c r="F522" s="822" t="s">
        <v>1001</v>
      </c>
      <c r="G522" s="836" t="s">
        <v>222</v>
      </c>
      <c r="H522" s="815">
        <v>128.7</v>
      </c>
      <c r="I522" s="174"/>
      <c r="J522" s="821">
        <f>ROUND(I522*H522,2)</f>
        <v>0</v>
      </c>
      <c r="K522" s="822" t="s">
        <v>164</v>
      </c>
      <c r="L522" s="175"/>
      <c r="M522" s="176" t="s">
        <v>1</v>
      </c>
      <c r="N522" s="177" t="s">
        <v>41</v>
      </c>
      <c r="O522" s="53"/>
      <c r="P522" s="158">
        <f>O522*H522</f>
        <v>0</v>
      </c>
      <c r="Q522" s="158">
        <v>0.0013</v>
      </c>
      <c r="R522" s="158">
        <f>Q522*H522</f>
        <v>0.16731</v>
      </c>
      <c r="S522" s="158">
        <v>0</v>
      </c>
      <c r="T522" s="159">
        <f>S522*H522</f>
        <v>0</v>
      </c>
      <c r="U522" s="712"/>
      <c r="V522" s="712"/>
      <c r="W522" s="712"/>
      <c r="X522" s="712"/>
      <c r="Y522" s="712"/>
      <c r="Z522" s="712"/>
      <c r="AA522" s="712"/>
      <c r="AB522" s="712"/>
      <c r="AC522" s="712"/>
      <c r="AD522" s="712"/>
      <c r="AE522" s="712"/>
      <c r="AR522" s="160" t="s">
        <v>326</v>
      </c>
      <c r="AT522" s="160" t="s">
        <v>420</v>
      </c>
      <c r="AU522" s="160" t="s">
        <v>86</v>
      </c>
      <c r="AY522" s="717" t="s">
        <v>158</v>
      </c>
      <c r="BE522" s="161">
        <f>IF(N522="základní",J522,0)</f>
        <v>0</v>
      </c>
      <c r="BF522" s="161">
        <f>IF(N522="snížená",J522,0)</f>
        <v>0</v>
      </c>
      <c r="BG522" s="161">
        <f>IF(N522="zákl. přenesená",J522,0)</f>
        <v>0</v>
      </c>
      <c r="BH522" s="161">
        <f>IF(N522="sníž. přenesená",J522,0)</f>
        <v>0</v>
      </c>
      <c r="BI522" s="161">
        <f>IF(N522="nulová",J522,0)</f>
        <v>0</v>
      </c>
      <c r="BJ522" s="717" t="s">
        <v>84</v>
      </c>
      <c r="BK522" s="161">
        <f>ROUND(I522*H522,2)</f>
        <v>0</v>
      </c>
      <c r="BL522" s="717" t="s">
        <v>245</v>
      </c>
      <c r="BM522" s="160" t="s">
        <v>1002</v>
      </c>
    </row>
    <row r="523" spans="2:51" s="12" customFormat="1" ht="12">
      <c r="B523" s="162"/>
      <c r="C523" s="818"/>
      <c r="D523" s="827" t="s">
        <v>167</v>
      </c>
      <c r="E523" s="818"/>
      <c r="F523" s="829" t="s">
        <v>1003</v>
      </c>
      <c r="G523" s="818"/>
      <c r="H523" s="812">
        <v>128.7</v>
      </c>
      <c r="I523" s="164"/>
      <c r="J523" s="818"/>
      <c r="K523" s="818"/>
      <c r="L523" s="162"/>
      <c r="M523" s="165"/>
      <c r="N523" s="166"/>
      <c r="O523" s="166"/>
      <c r="P523" s="166"/>
      <c r="Q523" s="166"/>
      <c r="R523" s="166"/>
      <c r="S523" s="166"/>
      <c r="T523" s="167"/>
      <c r="AT523" s="163" t="s">
        <v>167</v>
      </c>
      <c r="AU523" s="163" t="s">
        <v>86</v>
      </c>
      <c r="AV523" s="12" t="s">
        <v>86</v>
      </c>
      <c r="AW523" s="12" t="s">
        <v>3</v>
      </c>
      <c r="AX523" s="12" t="s">
        <v>84</v>
      </c>
      <c r="AY523" s="163" t="s">
        <v>158</v>
      </c>
    </row>
    <row r="524" spans="1:65" s="719" customFormat="1" ht="24" customHeight="1">
      <c r="A524" s="712"/>
      <c r="B524" s="148"/>
      <c r="C524" s="824" t="s">
        <v>1004</v>
      </c>
      <c r="D524" s="824" t="s">
        <v>160</v>
      </c>
      <c r="E524" s="825" t="s">
        <v>1005</v>
      </c>
      <c r="F524" s="817" t="s">
        <v>1006</v>
      </c>
      <c r="G524" s="826" t="s">
        <v>222</v>
      </c>
      <c r="H524" s="811">
        <v>1351.37</v>
      </c>
      <c r="I524" s="154"/>
      <c r="J524" s="816">
        <f>ROUND(I524*H524,2)</f>
        <v>0</v>
      </c>
      <c r="K524" s="817" t="s">
        <v>164</v>
      </c>
      <c r="L524" s="30"/>
      <c r="M524" s="156" t="s">
        <v>1</v>
      </c>
      <c r="N524" s="157" t="s">
        <v>41</v>
      </c>
      <c r="O524" s="53"/>
      <c r="P524" s="158">
        <f>O524*H524</f>
        <v>0</v>
      </c>
      <c r="Q524" s="158">
        <v>0</v>
      </c>
      <c r="R524" s="158">
        <f>Q524*H524</f>
        <v>0</v>
      </c>
      <c r="S524" s="158">
        <v>0</v>
      </c>
      <c r="T524" s="159">
        <f>S524*H524</f>
        <v>0</v>
      </c>
      <c r="U524" s="712"/>
      <c r="V524" s="712"/>
      <c r="W524" s="712"/>
      <c r="X524" s="712"/>
      <c r="Y524" s="712"/>
      <c r="Z524" s="712"/>
      <c r="AA524" s="712"/>
      <c r="AB524" s="712"/>
      <c r="AC524" s="712"/>
      <c r="AD524" s="712"/>
      <c r="AE524" s="712"/>
      <c r="AR524" s="160" t="s">
        <v>245</v>
      </c>
      <c r="AT524" s="160" t="s">
        <v>160</v>
      </c>
      <c r="AU524" s="160" t="s">
        <v>86</v>
      </c>
      <c r="AY524" s="717" t="s">
        <v>158</v>
      </c>
      <c r="BE524" s="161">
        <f>IF(N524="základní",J524,0)</f>
        <v>0</v>
      </c>
      <c r="BF524" s="161">
        <f>IF(N524="snížená",J524,0)</f>
        <v>0</v>
      </c>
      <c r="BG524" s="161">
        <f>IF(N524="zákl. přenesená",J524,0)</f>
        <v>0</v>
      </c>
      <c r="BH524" s="161">
        <f>IF(N524="sníž. přenesená",J524,0)</f>
        <v>0</v>
      </c>
      <c r="BI524" s="161">
        <f>IF(N524="nulová",J524,0)</f>
        <v>0</v>
      </c>
      <c r="BJ524" s="717" t="s">
        <v>84</v>
      </c>
      <c r="BK524" s="161">
        <f>ROUND(I524*H524,2)</f>
        <v>0</v>
      </c>
      <c r="BL524" s="717" t="s">
        <v>245</v>
      </c>
      <c r="BM524" s="160" t="s">
        <v>1007</v>
      </c>
    </row>
    <row r="525" spans="2:51" s="12" customFormat="1" ht="12">
      <c r="B525" s="162"/>
      <c r="C525" s="818"/>
      <c r="D525" s="827" t="s">
        <v>167</v>
      </c>
      <c r="E525" s="828" t="s">
        <v>1</v>
      </c>
      <c r="F525" s="829" t="s">
        <v>1008</v>
      </c>
      <c r="G525" s="818"/>
      <c r="H525" s="812">
        <v>1351.37</v>
      </c>
      <c r="I525" s="164"/>
      <c r="J525" s="818"/>
      <c r="K525" s="818"/>
      <c r="L525" s="162"/>
      <c r="M525" s="165"/>
      <c r="N525" s="166"/>
      <c r="O525" s="166"/>
      <c r="P525" s="166"/>
      <c r="Q525" s="166"/>
      <c r="R525" s="166"/>
      <c r="S525" s="166"/>
      <c r="T525" s="167"/>
      <c r="AT525" s="163" t="s">
        <v>167</v>
      </c>
      <c r="AU525" s="163" t="s">
        <v>86</v>
      </c>
      <c r="AV525" s="12" t="s">
        <v>86</v>
      </c>
      <c r="AW525" s="12" t="s">
        <v>32</v>
      </c>
      <c r="AX525" s="12" t="s">
        <v>84</v>
      </c>
      <c r="AY525" s="163" t="s">
        <v>158</v>
      </c>
    </row>
    <row r="526" spans="1:65" s="719" customFormat="1" ht="36" customHeight="1">
      <c r="A526" s="712"/>
      <c r="B526" s="148"/>
      <c r="C526" s="834" t="s">
        <v>1009</v>
      </c>
      <c r="D526" s="834" t="s">
        <v>420</v>
      </c>
      <c r="E526" s="835" t="s">
        <v>1010</v>
      </c>
      <c r="F526" s="822" t="s">
        <v>1011</v>
      </c>
      <c r="G526" s="836" t="s">
        <v>222</v>
      </c>
      <c r="H526" s="815">
        <v>1486.507</v>
      </c>
      <c r="I526" s="174"/>
      <c r="J526" s="821">
        <f>ROUND(I526*H526,2)</f>
        <v>0</v>
      </c>
      <c r="K526" s="822" t="s">
        <v>164</v>
      </c>
      <c r="L526" s="175"/>
      <c r="M526" s="176" t="s">
        <v>1</v>
      </c>
      <c r="N526" s="177" t="s">
        <v>41</v>
      </c>
      <c r="O526" s="53"/>
      <c r="P526" s="158">
        <f>O526*H526</f>
        <v>0</v>
      </c>
      <c r="Q526" s="158">
        <v>0.0025</v>
      </c>
      <c r="R526" s="158">
        <f>Q526*H526</f>
        <v>3.7162675000000003</v>
      </c>
      <c r="S526" s="158">
        <v>0</v>
      </c>
      <c r="T526" s="159">
        <f>S526*H526</f>
        <v>0</v>
      </c>
      <c r="U526" s="712"/>
      <c r="V526" s="712"/>
      <c r="W526" s="712"/>
      <c r="X526" s="712"/>
      <c r="Y526" s="712"/>
      <c r="Z526" s="712"/>
      <c r="AA526" s="712"/>
      <c r="AB526" s="712"/>
      <c r="AC526" s="712"/>
      <c r="AD526" s="712"/>
      <c r="AE526" s="712"/>
      <c r="AR526" s="160" t="s">
        <v>326</v>
      </c>
      <c r="AT526" s="160" t="s">
        <v>420</v>
      </c>
      <c r="AU526" s="160" t="s">
        <v>86</v>
      </c>
      <c r="AY526" s="717" t="s">
        <v>158</v>
      </c>
      <c r="BE526" s="161">
        <f>IF(N526="základní",J526,0)</f>
        <v>0</v>
      </c>
      <c r="BF526" s="161">
        <f>IF(N526="snížená",J526,0)</f>
        <v>0</v>
      </c>
      <c r="BG526" s="161">
        <f>IF(N526="zákl. přenesená",J526,0)</f>
        <v>0</v>
      </c>
      <c r="BH526" s="161">
        <f>IF(N526="sníž. přenesená",J526,0)</f>
        <v>0</v>
      </c>
      <c r="BI526" s="161">
        <f>IF(N526="nulová",J526,0)</f>
        <v>0</v>
      </c>
      <c r="BJ526" s="717" t="s">
        <v>84</v>
      </c>
      <c r="BK526" s="161">
        <f>ROUND(I526*H526,2)</f>
        <v>0</v>
      </c>
      <c r="BL526" s="717" t="s">
        <v>245</v>
      </c>
      <c r="BM526" s="160" t="s">
        <v>1012</v>
      </c>
    </row>
    <row r="527" spans="2:51" s="12" customFormat="1" ht="12">
      <c r="B527" s="162"/>
      <c r="C527" s="818"/>
      <c r="D527" s="827" t="s">
        <v>167</v>
      </c>
      <c r="E527" s="818"/>
      <c r="F527" s="829" t="s">
        <v>1013</v>
      </c>
      <c r="G527" s="818"/>
      <c r="H527" s="812">
        <v>1486.507</v>
      </c>
      <c r="I527" s="164"/>
      <c r="J527" s="818"/>
      <c r="K527" s="818"/>
      <c r="L527" s="162"/>
      <c r="M527" s="165"/>
      <c r="N527" s="166"/>
      <c r="O527" s="166"/>
      <c r="P527" s="166"/>
      <c r="Q527" s="166"/>
      <c r="R527" s="166"/>
      <c r="S527" s="166"/>
      <c r="T527" s="167"/>
      <c r="AT527" s="163" t="s">
        <v>167</v>
      </c>
      <c r="AU527" s="163" t="s">
        <v>86</v>
      </c>
      <c r="AV527" s="12" t="s">
        <v>86</v>
      </c>
      <c r="AW527" s="12" t="s">
        <v>3</v>
      </c>
      <c r="AX527" s="12" t="s">
        <v>84</v>
      </c>
      <c r="AY527" s="163" t="s">
        <v>158</v>
      </c>
    </row>
    <row r="528" spans="1:65" s="719" customFormat="1" ht="24" customHeight="1">
      <c r="A528" s="712"/>
      <c r="B528" s="148"/>
      <c r="C528" s="824" t="s">
        <v>1014</v>
      </c>
      <c r="D528" s="824" t="s">
        <v>160</v>
      </c>
      <c r="E528" s="825" t="s">
        <v>1015</v>
      </c>
      <c r="F528" s="817" t="s">
        <v>1016</v>
      </c>
      <c r="G528" s="826" t="s">
        <v>222</v>
      </c>
      <c r="H528" s="811">
        <v>95.584</v>
      </c>
      <c r="I528" s="154"/>
      <c r="J528" s="816">
        <f>ROUND(I528*H528,2)</f>
        <v>0</v>
      </c>
      <c r="K528" s="817" t="s">
        <v>164</v>
      </c>
      <c r="L528" s="30"/>
      <c r="M528" s="156" t="s">
        <v>1</v>
      </c>
      <c r="N528" s="157" t="s">
        <v>41</v>
      </c>
      <c r="O528" s="53"/>
      <c r="P528" s="158">
        <f>O528*H528</f>
        <v>0</v>
      </c>
      <c r="Q528" s="158">
        <v>0</v>
      </c>
      <c r="R528" s="158">
        <f>Q528*H528</f>
        <v>0</v>
      </c>
      <c r="S528" s="158">
        <v>0</v>
      </c>
      <c r="T528" s="159">
        <f>S528*H528</f>
        <v>0</v>
      </c>
      <c r="U528" s="712"/>
      <c r="V528" s="712"/>
      <c r="W528" s="712"/>
      <c r="X528" s="712"/>
      <c r="Y528" s="712"/>
      <c r="Z528" s="712"/>
      <c r="AA528" s="712"/>
      <c r="AB528" s="712"/>
      <c r="AC528" s="712"/>
      <c r="AD528" s="712"/>
      <c r="AE528" s="712"/>
      <c r="AR528" s="160" t="s">
        <v>245</v>
      </c>
      <c r="AT528" s="160" t="s">
        <v>160</v>
      </c>
      <c r="AU528" s="160" t="s">
        <v>86</v>
      </c>
      <c r="AY528" s="717" t="s">
        <v>158</v>
      </c>
      <c r="BE528" s="161">
        <f>IF(N528="základní",J528,0)</f>
        <v>0</v>
      </c>
      <c r="BF528" s="161">
        <f>IF(N528="snížená",J528,0)</f>
        <v>0</v>
      </c>
      <c r="BG528" s="161">
        <f>IF(N528="zákl. přenesená",J528,0)</f>
        <v>0</v>
      </c>
      <c r="BH528" s="161">
        <f>IF(N528="sníž. přenesená",J528,0)</f>
        <v>0</v>
      </c>
      <c r="BI528" s="161">
        <f>IF(N528="nulová",J528,0)</f>
        <v>0</v>
      </c>
      <c r="BJ528" s="717" t="s">
        <v>84</v>
      </c>
      <c r="BK528" s="161">
        <f>ROUND(I528*H528,2)</f>
        <v>0</v>
      </c>
      <c r="BL528" s="717" t="s">
        <v>245</v>
      </c>
      <c r="BM528" s="160" t="s">
        <v>1017</v>
      </c>
    </row>
    <row r="529" spans="1:65" s="719" customFormat="1" ht="24" customHeight="1">
      <c r="A529" s="712"/>
      <c r="B529" s="148"/>
      <c r="C529" s="824" t="s">
        <v>1018</v>
      </c>
      <c r="D529" s="824" t="s">
        <v>160</v>
      </c>
      <c r="E529" s="825" t="s">
        <v>1019</v>
      </c>
      <c r="F529" s="817" t="s">
        <v>1020</v>
      </c>
      <c r="G529" s="826" t="s">
        <v>222</v>
      </c>
      <c r="H529" s="811">
        <v>1424</v>
      </c>
      <c r="I529" s="154"/>
      <c r="J529" s="816">
        <f>ROUND(I529*H529,2)</f>
        <v>0</v>
      </c>
      <c r="K529" s="817" t="s">
        <v>164</v>
      </c>
      <c r="L529" s="30"/>
      <c r="M529" s="156" t="s">
        <v>1</v>
      </c>
      <c r="N529" s="157" t="s">
        <v>41</v>
      </c>
      <c r="O529" s="53"/>
      <c r="P529" s="158">
        <f>O529*H529</f>
        <v>0</v>
      </c>
      <c r="Q529" s="158">
        <v>0</v>
      </c>
      <c r="R529" s="158">
        <f>Q529*H529</f>
        <v>0</v>
      </c>
      <c r="S529" s="158">
        <v>0.00013</v>
      </c>
      <c r="T529" s="159">
        <f>S529*H529</f>
        <v>0.18511999999999998</v>
      </c>
      <c r="U529" s="712"/>
      <c r="V529" s="712"/>
      <c r="W529" s="712"/>
      <c r="X529" s="712"/>
      <c r="Y529" s="712"/>
      <c r="Z529" s="712"/>
      <c r="AA529" s="712"/>
      <c r="AB529" s="712"/>
      <c r="AC529" s="712"/>
      <c r="AD529" s="712"/>
      <c r="AE529" s="712"/>
      <c r="AR529" s="160" t="s">
        <v>245</v>
      </c>
      <c r="AT529" s="160" t="s">
        <v>160</v>
      </c>
      <c r="AU529" s="160" t="s">
        <v>86</v>
      </c>
      <c r="AY529" s="717" t="s">
        <v>158</v>
      </c>
      <c r="BE529" s="161">
        <f>IF(N529="základní",J529,0)</f>
        <v>0</v>
      </c>
      <c r="BF529" s="161">
        <f>IF(N529="snížená",J529,0)</f>
        <v>0</v>
      </c>
      <c r="BG529" s="161">
        <f>IF(N529="zákl. přenesená",J529,0)</f>
        <v>0</v>
      </c>
      <c r="BH529" s="161">
        <f>IF(N529="sníž. přenesená",J529,0)</f>
        <v>0</v>
      </c>
      <c r="BI529" s="161">
        <f>IF(N529="nulová",J529,0)</f>
        <v>0</v>
      </c>
      <c r="BJ529" s="717" t="s">
        <v>84</v>
      </c>
      <c r="BK529" s="161">
        <f>ROUND(I529*H529,2)</f>
        <v>0</v>
      </c>
      <c r="BL529" s="717" t="s">
        <v>245</v>
      </c>
      <c r="BM529" s="160" t="s">
        <v>1021</v>
      </c>
    </row>
    <row r="530" spans="2:51" s="12" customFormat="1" ht="12">
      <c r="B530" s="162"/>
      <c r="C530" s="818"/>
      <c r="D530" s="827" t="s">
        <v>167</v>
      </c>
      <c r="E530" s="828" t="s">
        <v>1</v>
      </c>
      <c r="F530" s="829" t="s">
        <v>989</v>
      </c>
      <c r="G530" s="818"/>
      <c r="H530" s="812">
        <v>1424</v>
      </c>
      <c r="I530" s="164"/>
      <c r="J530" s="818"/>
      <c r="K530" s="818"/>
      <c r="L530" s="162"/>
      <c r="M530" s="165"/>
      <c r="N530" s="166"/>
      <c r="O530" s="166"/>
      <c r="P530" s="166"/>
      <c r="Q530" s="166"/>
      <c r="R530" s="166"/>
      <c r="S530" s="166"/>
      <c r="T530" s="167"/>
      <c r="AT530" s="163" t="s">
        <v>167</v>
      </c>
      <c r="AU530" s="163" t="s">
        <v>86</v>
      </c>
      <c r="AV530" s="12" t="s">
        <v>86</v>
      </c>
      <c r="AW530" s="12" t="s">
        <v>32</v>
      </c>
      <c r="AX530" s="12" t="s">
        <v>84</v>
      </c>
      <c r="AY530" s="163" t="s">
        <v>158</v>
      </c>
    </row>
    <row r="531" spans="1:65" s="719" customFormat="1" ht="16.5" customHeight="1">
      <c r="A531" s="712"/>
      <c r="B531" s="148"/>
      <c r="C531" s="824" t="s">
        <v>3160</v>
      </c>
      <c r="D531" s="824" t="s">
        <v>160</v>
      </c>
      <c r="E531" s="825" t="s">
        <v>3161</v>
      </c>
      <c r="F531" s="817" t="s">
        <v>3162</v>
      </c>
      <c r="G531" s="826" t="s">
        <v>222</v>
      </c>
      <c r="H531" s="811">
        <v>1351.37</v>
      </c>
      <c r="I531" s="154"/>
      <c r="J531" s="816">
        <f>ROUND(I531*H531,2)</f>
        <v>0</v>
      </c>
      <c r="K531" s="817" t="s">
        <v>3113</v>
      </c>
      <c r="L531" s="30"/>
      <c r="M531" s="156" t="s">
        <v>1</v>
      </c>
      <c r="N531" s="157" t="s">
        <v>41</v>
      </c>
      <c r="O531" s="53"/>
      <c r="P531" s="158">
        <f>O531*H531</f>
        <v>0</v>
      </c>
      <c r="Q531" s="158">
        <v>0.00014</v>
      </c>
      <c r="R531" s="158">
        <f>Q531*H531</f>
        <v>0.18919179999999997</v>
      </c>
      <c r="S531" s="158">
        <v>0</v>
      </c>
      <c r="T531" s="159">
        <f>S531*H531</f>
        <v>0</v>
      </c>
      <c r="U531" s="712"/>
      <c r="V531" s="712"/>
      <c r="W531" s="712"/>
      <c r="X531" s="712"/>
      <c r="Y531" s="712"/>
      <c r="Z531" s="712"/>
      <c r="AA531" s="712"/>
      <c r="AB531" s="712"/>
      <c r="AC531" s="712"/>
      <c r="AD531" s="712"/>
      <c r="AE531" s="712"/>
      <c r="AR531" s="160" t="s">
        <v>245</v>
      </c>
      <c r="AT531" s="160" t="s">
        <v>160</v>
      </c>
      <c r="AU531" s="160" t="s">
        <v>86</v>
      </c>
      <c r="AY531" s="717" t="s">
        <v>158</v>
      </c>
      <c r="BE531" s="161">
        <f>IF(N531="základní",J531,0)</f>
        <v>0</v>
      </c>
      <c r="BF531" s="161">
        <f>IF(N531="snížená",J531,0)</f>
        <v>0</v>
      </c>
      <c r="BG531" s="161">
        <f>IF(N531="zákl. přenesená",J531,0)</f>
        <v>0</v>
      </c>
      <c r="BH531" s="161">
        <f>IF(N531="sníž. přenesená",J531,0)</f>
        <v>0</v>
      </c>
      <c r="BI531" s="161">
        <f>IF(N531="nulová",J531,0)</f>
        <v>0</v>
      </c>
      <c r="BJ531" s="717" t="s">
        <v>84</v>
      </c>
      <c r="BK531" s="161">
        <f>ROUND(I531*H531,2)</f>
        <v>0</v>
      </c>
      <c r="BL531" s="717" t="s">
        <v>245</v>
      </c>
      <c r="BM531" s="160" t="s">
        <v>3163</v>
      </c>
    </row>
    <row r="532" spans="1:65" s="719" customFormat="1" ht="16.5" customHeight="1">
      <c r="A532" s="712"/>
      <c r="B532" s="148"/>
      <c r="C532" s="824" t="s">
        <v>1022</v>
      </c>
      <c r="D532" s="824" t="s">
        <v>160</v>
      </c>
      <c r="E532" s="825" t="s">
        <v>1023</v>
      </c>
      <c r="F532" s="817" t="s">
        <v>1024</v>
      </c>
      <c r="G532" s="826" t="s">
        <v>238</v>
      </c>
      <c r="H532" s="811">
        <v>8</v>
      </c>
      <c r="I532" s="154"/>
      <c r="J532" s="816">
        <f>ROUND(I532*H532,2)</f>
        <v>0</v>
      </c>
      <c r="K532" s="817" t="s">
        <v>164</v>
      </c>
      <c r="L532" s="30"/>
      <c r="M532" s="156" t="s">
        <v>1</v>
      </c>
      <c r="N532" s="157" t="s">
        <v>41</v>
      </c>
      <c r="O532" s="53"/>
      <c r="P532" s="158">
        <f>O532*H532</f>
        <v>0</v>
      </c>
      <c r="Q532" s="158">
        <v>0</v>
      </c>
      <c r="R532" s="158">
        <f>Q532*H532</f>
        <v>0</v>
      </c>
      <c r="S532" s="158">
        <v>0.0165</v>
      </c>
      <c r="T532" s="159">
        <f>S532*H532</f>
        <v>0.132</v>
      </c>
      <c r="U532" s="712"/>
      <c r="V532" s="712"/>
      <c r="W532" s="712"/>
      <c r="X532" s="712"/>
      <c r="Y532" s="712"/>
      <c r="Z532" s="712"/>
      <c r="AA532" s="712"/>
      <c r="AB532" s="712"/>
      <c r="AC532" s="712"/>
      <c r="AD532" s="712"/>
      <c r="AE532" s="712"/>
      <c r="AR532" s="160" t="s">
        <v>245</v>
      </c>
      <c r="AT532" s="160" t="s">
        <v>160</v>
      </c>
      <c r="AU532" s="160" t="s">
        <v>86</v>
      </c>
      <c r="AY532" s="717" t="s">
        <v>158</v>
      </c>
      <c r="BE532" s="161">
        <f>IF(N532="základní",J532,0)</f>
        <v>0</v>
      </c>
      <c r="BF532" s="161">
        <f>IF(N532="snížená",J532,0)</f>
        <v>0</v>
      </c>
      <c r="BG532" s="161">
        <f>IF(N532="zákl. přenesená",J532,0)</f>
        <v>0</v>
      </c>
      <c r="BH532" s="161">
        <f>IF(N532="sníž. přenesená",J532,0)</f>
        <v>0</v>
      </c>
      <c r="BI532" s="161">
        <f>IF(N532="nulová",J532,0)</f>
        <v>0</v>
      </c>
      <c r="BJ532" s="717" t="s">
        <v>84</v>
      </c>
      <c r="BK532" s="161">
        <f>ROUND(I532*H532,2)</f>
        <v>0</v>
      </c>
      <c r="BL532" s="717" t="s">
        <v>245</v>
      </c>
      <c r="BM532" s="160" t="s">
        <v>1025</v>
      </c>
    </row>
    <row r="533" spans="1:65" s="719" customFormat="1" ht="24" customHeight="1">
      <c r="A533" s="712"/>
      <c r="B533" s="148"/>
      <c r="C533" s="824" t="s">
        <v>3164</v>
      </c>
      <c r="D533" s="824" t="s">
        <v>160</v>
      </c>
      <c r="E533" s="825" t="s">
        <v>3165</v>
      </c>
      <c r="F533" s="817" t="s">
        <v>3166</v>
      </c>
      <c r="G533" s="826" t="s">
        <v>1480</v>
      </c>
      <c r="H533" s="872"/>
      <c r="I533" s="154"/>
      <c r="J533" s="816">
        <f>ROUND(I533*H533,2)</f>
        <v>0</v>
      </c>
      <c r="K533" s="817" t="s">
        <v>3113</v>
      </c>
      <c r="L533" s="30"/>
      <c r="M533" s="156" t="s">
        <v>1</v>
      </c>
      <c r="N533" s="157" t="s">
        <v>41</v>
      </c>
      <c r="O533" s="53"/>
      <c r="P533" s="158">
        <f>O533*H533</f>
        <v>0</v>
      </c>
      <c r="Q533" s="158">
        <v>0</v>
      </c>
      <c r="R533" s="158">
        <f>Q533*H533</f>
        <v>0</v>
      </c>
      <c r="S533" s="158">
        <v>0</v>
      </c>
      <c r="T533" s="159">
        <f>S533*H533</f>
        <v>0</v>
      </c>
      <c r="U533" s="712"/>
      <c r="V533" s="712"/>
      <c r="W533" s="712"/>
      <c r="X533" s="712"/>
      <c r="Y533" s="712"/>
      <c r="Z533" s="712"/>
      <c r="AA533" s="712"/>
      <c r="AB533" s="712"/>
      <c r="AC533" s="712"/>
      <c r="AD533" s="712"/>
      <c r="AE533" s="712"/>
      <c r="AR533" s="160" t="s">
        <v>245</v>
      </c>
      <c r="AT533" s="160" t="s">
        <v>160</v>
      </c>
      <c r="AU533" s="160" t="s">
        <v>86</v>
      </c>
      <c r="AY533" s="717" t="s">
        <v>158</v>
      </c>
      <c r="BE533" s="161">
        <f>IF(N533="základní",J533,0)</f>
        <v>0</v>
      </c>
      <c r="BF533" s="161">
        <f>IF(N533="snížená",J533,0)</f>
        <v>0</v>
      </c>
      <c r="BG533" s="161">
        <f>IF(N533="zákl. přenesená",J533,0)</f>
        <v>0</v>
      </c>
      <c r="BH533" s="161">
        <f>IF(N533="sníž. přenesená",J533,0)</f>
        <v>0</v>
      </c>
      <c r="BI533" s="161">
        <f>IF(N533="nulová",J533,0)</f>
        <v>0</v>
      </c>
      <c r="BJ533" s="717" t="s">
        <v>84</v>
      </c>
      <c r="BK533" s="161">
        <f>ROUND(I533*H533,2)</f>
        <v>0</v>
      </c>
      <c r="BL533" s="717" t="s">
        <v>245</v>
      </c>
      <c r="BM533" s="160" t="s">
        <v>3167</v>
      </c>
    </row>
    <row r="534" spans="2:63" s="11" customFormat="1" ht="22.9" customHeight="1">
      <c r="B534" s="135"/>
      <c r="C534" s="814"/>
      <c r="D534" s="832" t="s">
        <v>75</v>
      </c>
      <c r="E534" s="833" t="s">
        <v>1026</v>
      </c>
      <c r="F534" s="833" t="s">
        <v>1027</v>
      </c>
      <c r="G534" s="814"/>
      <c r="H534" s="814"/>
      <c r="I534" s="138"/>
      <c r="J534" s="820">
        <f>BK534</f>
        <v>0</v>
      </c>
      <c r="K534" s="814"/>
      <c r="L534" s="135"/>
      <c r="M534" s="140"/>
      <c r="N534" s="141"/>
      <c r="O534" s="141"/>
      <c r="P534" s="142">
        <f>SUM(P535:P577)</f>
        <v>0</v>
      </c>
      <c r="Q534" s="141"/>
      <c r="R534" s="142">
        <f>SUM(R535:R577)</f>
        <v>0</v>
      </c>
      <c r="S534" s="141"/>
      <c r="T534" s="143">
        <f>SUM(T535:T577)</f>
        <v>0</v>
      </c>
      <c r="AR534" s="136" t="s">
        <v>86</v>
      </c>
      <c r="AT534" s="144" t="s">
        <v>75</v>
      </c>
      <c r="AU534" s="144" t="s">
        <v>84</v>
      </c>
      <c r="AY534" s="136" t="s">
        <v>158</v>
      </c>
      <c r="BK534" s="145">
        <f>SUM(BK535:BK577)</f>
        <v>0</v>
      </c>
    </row>
    <row r="535" spans="1:65" s="719" customFormat="1" ht="36" customHeight="1">
      <c r="A535" s="712"/>
      <c r="B535" s="148"/>
      <c r="C535" s="824" t="s">
        <v>1028</v>
      </c>
      <c r="D535" s="824" t="s">
        <v>160</v>
      </c>
      <c r="E535" s="825" t="s">
        <v>1029</v>
      </c>
      <c r="F535" s="817" t="s">
        <v>1030</v>
      </c>
      <c r="G535" s="826" t="s">
        <v>644</v>
      </c>
      <c r="H535" s="811">
        <v>1</v>
      </c>
      <c r="I535" s="154"/>
      <c r="J535" s="816">
        <f>ROUND(I535*H535,2)</f>
        <v>0</v>
      </c>
      <c r="K535" s="817" t="s">
        <v>1</v>
      </c>
      <c r="L535" s="30"/>
      <c r="M535" s="156" t="s">
        <v>1</v>
      </c>
      <c r="N535" s="157" t="s">
        <v>41</v>
      </c>
      <c r="O535" s="53"/>
      <c r="P535" s="158">
        <f>O535*H535</f>
        <v>0</v>
      </c>
      <c r="Q535" s="158">
        <v>0</v>
      </c>
      <c r="R535" s="158">
        <f>Q535*H535</f>
        <v>0</v>
      </c>
      <c r="S535" s="158">
        <v>0</v>
      </c>
      <c r="T535" s="159">
        <f>S535*H535</f>
        <v>0</v>
      </c>
      <c r="U535" s="712"/>
      <c r="V535" s="712"/>
      <c r="W535" s="712"/>
      <c r="X535" s="712"/>
      <c r="Y535" s="712"/>
      <c r="Z535" s="712"/>
      <c r="AA535" s="712"/>
      <c r="AB535" s="712"/>
      <c r="AC535" s="712"/>
      <c r="AD535" s="712"/>
      <c r="AE535" s="712"/>
      <c r="AR535" s="160" t="s">
        <v>245</v>
      </c>
      <c r="AT535" s="160" t="s">
        <v>160</v>
      </c>
      <c r="AU535" s="160" t="s">
        <v>86</v>
      </c>
      <c r="AY535" s="717" t="s">
        <v>158</v>
      </c>
      <c r="BE535" s="161">
        <f>IF(N535="základní",J535,0)</f>
        <v>0</v>
      </c>
      <c r="BF535" s="161">
        <f>IF(N535="snížená",J535,0)</f>
        <v>0</v>
      </c>
      <c r="BG535" s="161">
        <f>IF(N535="zákl. přenesená",J535,0)</f>
        <v>0</v>
      </c>
      <c r="BH535" s="161">
        <f>IF(N535="sníž. přenesená",J535,0)</f>
        <v>0</v>
      </c>
      <c r="BI535" s="161">
        <f>IF(N535="nulová",J535,0)</f>
        <v>0</v>
      </c>
      <c r="BJ535" s="717" t="s">
        <v>84</v>
      </c>
      <c r="BK535" s="161">
        <f>ROUND(I535*H535,2)</f>
        <v>0</v>
      </c>
      <c r="BL535" s="717" t="s">
        <v>245</v>
      </c>
      <c r="BM535" s="160" t="s">
        <v>1031</v>
      </c>
    </row>
    <row r="536" spans="2:51" s="12" customFormat="1" ht="12">
      <c r="B536" s="162"/>
      <c r="C536" s="818"/>
      <c r="D536" s="827" t="s">
        <v>167</v>
      </c>
      <c r="E536" s="828" t="s">
        <v>1</v>
      </c>
      <c r="F536" s="829" t="s">
        <v>1032</v>
      </c>
      <c r="G536" s="818"/>
      <c r="H536" s="812">
        <v>1</v>
      </c>
      <c r="I536" s="164"/>
      <c r="J536" s="818"/>
      <c r="K536" s="818"/>
      <c r="L536" s="162"/>
      <c r="M536" s="165"/>
      <c r="N536" s="166"/>
      <c r="O536" s="166"/>
      <c r="P536" s="166"/>
      <c r="Q536" s="166"/>
      <c r="R536" s="166"/>
      <c r="S536" s="166"/>
      <c r="T536" s="167"/>
      <c r="AT536" s="163" t="s">
        <v>167</v>
      </c>
      <c r="AU536" s="163" t="s">
        <v>86</v>
      </c>
      <c r="AV536" s="12" t="s">
        <v>86</v>
      </c>
      <c r="AW536" s="12" t="s">
        <v>32</v>
      </c>
      <c r="AX536" s="12" t="s">
        <v>84</v>
      </c>
      <c r="AY536" s="163" t="s">
        <v>158</v>
      </c>
    </row>
    <row r="537" spans="1:65" s="719" customFormat="1" ht="24" customHeight="1">
      <c r="A537" s="712"/>
      <c r="B537" s="148"/>
      <c r="C537" s="824" t="s">
        <v>1033</v>
      </c>
      <c r="D537" s="824" t="s">
        <v>160</v>
      </c>
      <c r="E537" s="825" t="s">
        <v>1034</v>
      </c>
      <c r="F537" s="817" t="s">
        <v>1035</v>
      </c>
      <c r="G537" s="826" t="s">
        <v>644</v>
      </c>
      <c r="H537" s="811">
        <v>1</v>
      </c>
      <c r="I537" s="154"/>
      <c r="J537" s="816">
        <f>ROUND(I537*H537,2)</f>
        <v>0</v>
      </c>
      <c r="K537" s="817" t="s">
        <v>1</v>
      </c>
      <c r="L537" s="30"/>
      <c r="M537" s="156" t="s">
        <v>1</v>
      </c>
      <c r="N537" s="157" t="s">
        <v>41</v>
      </c>
      <c r="O537" s="53"/>
      <c r="P537" s="158">
        <f>O537*H537</f>
        <v>0</v>
      </c>
      <c r="Q537" s="158">
        <v>0</v>
      </c>
      <c r="R537" s="158">
        <f>Q537*H537</f>
        <v>0</v>
      </c>
      <c r="S537" s="158">
        <v>0</v>
      </c>
      <c r="T537" s="159">
        <f>S537*H537</f>
        <v>0</v>
      </c>
      <c r="U537" s="712"/>
      <c r="V537" s="712"/>
      <c r="W537" s="712"/>
      <c r="X537" s="712"/>
      <c r="Y537" s="712"/>
      <c r="Z537" s="712"/>
      <c r="AA537" s="712"/>
      <c r="AB537" s="712"/>
      <c r="AC537" s="712"/>
      <c r="AD537" s="712"/>
      <c r="AE537" s="712"/>
      <c r="AR537" s="160" t="s">
        <v>245</v>
      </c>
      <c r="AT537" s="160" t="s">
        <v>160</v>
      </c>
      <c r="AU537" s="160" t="s">
        <v>86</v>
      </c>
      <c r="AY537" s="717" t="s">
        <v>158</v>
      </c>
      <c r="BE537" s="161">
        <f>IF(N537="základní",J537,0)</f>
        <v>0</v>
      </c>
      <c r="BF537" s="161">
        <f>IF(N537="snížená",J537,0)</f>
        <v>0</v>
      </c>
      <c r="BG537" s="161">
        <f>IF(N537="zákl. přenesená",J537,0)</f>
        <v>0</v>
      </c>
      <c r="BH537" s="161">
        <f>IF(N537="sníž. přenesená",J537,0)</f>
        <v>0</v>
      </c>
      <c r="BI537" s="161">
        <f>IF(N537="nulová",J537,0)</f>
        <v>0</v>
      </c>
      <c r="BJ537" s="717" t="s">
        <v>84</v>
      </c>
      <c r="BK537" s="161">
        <f>ROUND(I537*H537,2)</f>
        <v>0</v>
      </c>
      <c r="BL537" s="717" t="s">
        <v>245</v>
      </c>
      <c r="BM537" s="160" t="s">
        <v>1036</v>
      </c>
    </row>
    <row r="538" spans="2:51" s="12" customFormat="1" ht="12">
      <c r="B538" s="162"/>
      <c r="C538" s="818"/>
      <c r="D538" s="827" t="s">
        <v>167</v>
      </c>
      <c r="E538" s="828" t="s">
        <v>1</v>
      </c>
      <c r="F538" s="829" t="s">
        <v>1037</v>
      </c>
      <c r="G538" s="818"/>
      <c r="H538" s="812">
        <v>1</v>
      </c>
      <c r="I538" s="164"/>
      <c r="J538" s="818"/>
      <c r="K538" s="818"/>
      <c r="L538" s="162"/>
      <c r="M538" s="165"/>
      <c r="N538" s="166"/>
      <c r="O538" s="166"/>
      <c r="P538" s="166"/>
      <c r="Q538" s="166"/>
      <c r="R538" s="166"/>
      <c r="S538" s="166"/>
      <c r="T538" s="167"/>
      <c r="AT538" s="163" t="s">
        <v>167</v>
      </c>
      <c r="AU538" s="163" t="s">
        <v>86</v>
      </c>
      <c r="AV538" s="12" t="s">
        <v>86</v>
      </c>
      <c r="AW538" s="12" t="s">
        <v>32</v>
      </c>
      <c r="AX538" s="12" t="s">
        <v>84</v>
      </c>
      <c r="AY538" s="163" t="s">
        <v>158</v>
      </c>
    </row>
    <row r="539" spans="1:65" s="719" customFormat="1" ht="24" customHeight="1">
      <c r="A539" s="712"/>
      <c r="B539" s="148"/>
      <c r="C539" s="824" t="s">
        <v>1038</v>
      </c>
      <c r="D539" s="824" t="s">
        <v>160</v>
      </c>
      <c r="E539" s="825" t="s">
        <v>1039</v>
      </c>
      <c r="F539" s="817" t="s">
        <v>1040</v>
      </c>
      <c r="G539" s="826" t="s">
        <v>222</v>
      </c>
      <c r="H539" s="811">
        <v>69.03</v>
      </c>
      <c r="I539" s="154"/>
      <c r="J539" s="816">
        <f>ROUND(I539*H539,2)</f>
        <v>0</v>
      </c>
      <c r="K539" s="817" t="s">
        <v>1</v>
      </c>
      <c r="L539" s="30"/>
      <c r="M539" s="156" t="s">
        <v>1</v>
      </c>
      <c r="N539" s="157" t="s">
        <v>41</v>
      </c>
      <c r="O539" s="53"/>
      <c r="P539" s="158">
        <f>O539*H539</f>
        <v>0</v>
      </c>
      <c r="Q539" s="158">
        <v>0</v>
      </c>
      <c r="R539" s="158">
        <f>Q539*H539</f>
        <v>0</v>
      </c>
      <c r="S539" s="158">
        <v>0</v>
      </c>
      <c r="T539" s="159">
        <f>S539*H539</f>
        <v>0</v>
      </c>
      <c r="U539" s="712"/>
      <c r="V539" s="712"/>
      <c r="W539" s="712"/>
      <c r="X539" s="712"/>
      <c r="Y539" s="712"/>
      <c r="Z539" s="712"/>
      <c r="AA539" s="712"/>
      <c r="AB539" s="712"/>
      <c r="AC539" s="712"/>
      <c r="AD539" s="712"/>
      <c r="AE539" s="712"/>
      <c r="AR539" s="160" t="s">
        <v>245</v>
      </c>
      <c r="AT539" s="160" t="s">
        <v>160</v>
      </c>
      <c r="AU539" s="160" t="s">
        <v>86</v>
      </c>
      <c r="AY539" s="717" t="s">
        <v>158</v>
      </c>
      <c r="BE539" s="161">
        <f>IF(N539="základní",J539,0)</f>
        <v>0</v>
      </c>
      <c r="BF539" s="161">
        <f>IF(N539="snížená",J539,0)</f>
        <v>0</v>
      </c>
      <c r="BG539" s="161">
        <f>IF(N539="zákl. přenesená",J539,0)</f>
        <v>0</v>
      </c>
      <c r="BH539" s="161">
        <f>IF(N539="sníž. přenesená",J539,0)</f>
        <v>0</v>
      </c>
      <c r="BI539" s="161">
        <f>IF(N539="nulová",J539,0)</f>
        <v>0</v>
      </c>
      <c r="BJ539" s="717" t="s">
        <v>84</v>
      </c>
      <c r="BK539" s="161">
        <f>ROUND(I539*H539,2)</f>
        <v>0</v>
      </c>
      <c r="BL539" s="717" t="s">
        <v>245</v>
      </c>
      <c r="BM539" s="160" t="s">
        <v>1041</v>
      </c>
    </row>
    <row r="540" spans="2:51" s="12" customFormat="1" ht="22.5">
      <c r="B540" s="162"/>
      <c r="C540" s="818"/>
      <c r="D540" s="827" t="s">
        <v>167</v>
      </c>
      <c r="E540" s="828" t="s">
        <v>1</v>
      </c>
      <c r="F540" s="829" t="s">
        <v>1042</v>
      </c>
      <c r="G540" s="818"/>
      <c r="H540" s="812">
        <v>69.03</v>
      </c>
      <c r="I540" s="164"/>
      <c r="J540" s="818"/>
      <c r="K540" s="818"/>
      <c r="L540" s="162"/>
      <c r="M540" s="165"/>
      <c r="N540" s="166"/>
      <c r="O540" s="166"/>
      <c r="P540" s="166"/>
      <c r="Q540" s="166"/>
      <c r="R540" s="166"/>
      <c r="S540" s="166"/>
      <c r="T540" s="167"/>
      <c r="AT540" s="163" t="s">
        <v>167</v>
      </c>
      <c r="AU540" s="163" t="s">
        <v>86</v>
      </c>
      <c r="AV540" s="12" t="s">
        <v>86</v>
      </c>
      <c r="AW540" s="12" t="s">
        <v>32</v>
      </c>
      <c r="AX540" s="12" t="s">
        <v>84</v>
      </c>
      <c r="AY540" s="163" t="s">
        <v>158</v>
      </c>
    </row>
    <row r="541" spans="1:65" s="719" customFormat="1" ht="48" customHeight="1">
      <c r="A541" s="712"/>
      <c r="B541" s="148"/>
      <c r="C541" s="824" t="s">
        <v>1043</v>
      </c>
      <c r="D541" s="824" t="s">
        <v>160</v>
      </c>
      <c r="E541" s="825" t="s">
        <v>1044</v>
      </c>
      <c r="F541" s="817" t="s">
        <v>1045</v>
      </c>
      <c r="G541" s="826" t="s">
        <v>644</v>
      </c>
      <c r="H541" s="811">
        <v>4</v>
      </c>
      <c r="I541" s="154"/>
      <c r="J541" s="816">
        <f>ROUND(I541*H541,2)</f>
        <v>0</v>
      </c>
      <c r="K541" s="817" t="s">
        <v>1</v>
      </c>
      <c r="L541" s="30"/>
      <c r="M541" s="156" t="s">
        <v>1</v>
      </c>
      <c r="N541" s="157" t="s">
        <v>41</v>
      </c>
      <c r="O541" s="53"/>
      <c r="P541" s="158">
        <f>O541*H541</f>
        <v>0</v>
      </c>
      <c r="Q541" s="158">
        <v>0</v>
      </c>
      <c r="R541" s="158">
        <f>Q541*H541</f>
        <v>0</v>
      </c>
      <c r="S541" s="158">
        <v>0</v>
      </c>
      <c r="T541" s="159">
        <f>S541*H541</f>
        <v>0</v>
      </c>
      <c r="U541" s="712"/>
      <c r="V541" s="712"/>
      <c r="W541" s="712"/>
      <c r="X541" s="712"/>
      <c r="Y541" s="712"/>
      <c r="Z541" s="712"/>
      <c r="AA541" s="712"/>
      <c r="AB541" s="712"/>
      <c r="AC541" s="712"/>
      <c r="AD541" s="712"/>
      <c r="AE541" s="712"/>
      <c r="AR541" s="160" t="s">
        <v>245</v>
      </c>
      <c r="AT541" s="160" t="s">
        <v>160</v>
      </c>
      <c r="AU541" s="160" t="s">
        <v>86</v>
      </c>
      <c r="AY541" s="717" t="s">
        <v>158</v>
      </c>
      <c r="BE541" s="161">
        <f>IF(N541="základní",J541,0)</f>
        <v>0</v>
      </c>
      <c r="BF541" s="161">
        <f>IF(N541="snížená",J541,0)</f>
        <v>0</v>
      </c>
      <c r="BG541" s="161">
        <f>IF(N541="zákl. přenesená",J541,0)</f>
        <v>0</v>
      </c>
      <c r="BH541" s="161">
        <f>IF(N541="sníž. přenesená",J541,0)</f>
        <v>0</v>
      </c>
      <c r="BI541" s="161">
        <f>IF(N541="nulová",J541,0)</f>
        <v>0</v>
      </c>
      <c r="BJ541" s="717" t="s">
        <v>84</v>
      </c>
      <c r="BK541" s="161">
        <f>ROUND(I541*H541,2)</f>
        <v>0</v>
      </c>
      <c r="BL541" s="717" t="s">
        <v>245</v>
      </c>
      <c r="BM541" s="160" t="s">
        <v>1046</v>
      </c>
    </row>
    <row r="542" spans="2:51" s="12" customFormat="1" ht="12">
      <c r="B542" s="162"/>
      <c r="C542" s="818"/>
      <c r="D542" s="827" t="s">
        <v>167</v>
      </c>
      <c r="E542" s="828" t="s">
        <v>1</v>
      </c>
      <c r="F542" s="829" t="s">
        <v>1047</v>
      </c>
      <c r="G542" s="818"/>
      <c r="H542" s="812">
        <v>4</v>
      </c>
      <c r="I542" s="164"/>
      <c r="J542" s="818"/>
      <c r="K542" s="818"/>
      <c r="L542" s="162"/>
      <c r="M542" s="165"/>
      <c r="N542" s="166"/>
      <c r="O542" s="166"/>
      <c r="P542" s="166"/>
      <c r="Q542" s="166"/>
      <c r="R542" s="166"/>
      <c r="S542" s="166"/>
      <c r="T542" s="167"/>
      <c r="AT542" s="163" t="s">
        <v>167</v>
      </c>
      <c r="AU542" s="163" t="s">
        <v>86</v>
      </c>
      <c r="AV542" s="12" t="s">
        <v>86</v>
      </c>
      <c r="AW542" s="12" t="s">
        <v>32</v>
      </c>
      <c r="AX542" s="12" t="s">
        <v>84</v>
      </c>
      <c r="AY542" s="163" t="s">
        <v>158</v>
      </c>
    </row>
    <row r="543" spans="1:65" s="719" customFormat="1" ht="24" customHeight="1">
      <c r="A543" s="712"/>
      <c r="B543" s="148"/>
      <c r="C543" s="824" t="s">
        <v>1048</v>
      </c>
      <c r="D543" s="824" t="s">
        <v>160</v>
      </c>
      <c r="E543" s="825" t="s">
        <v>1049</v>
      </c>
      <c r="F543" s="817" t="s">
        <v>1050</v>
      </c>
      <c r="G543" s="826" t="s">
        <v>644</v>
      </c>
      <c r="H543" s="811">
        <v>1</v>
      </c>
      <c r="I543" s="154"/>
      <c r="J543" s="816">
        <f>ROUND(I543*H543,2)</f>
        <v>0</v>
      </c>
      <c r="K543" s="817" t="s">
        <v>1</v>
      </c>
      <c r="L543" s="30"/>
      <c r="M543" s="156" t="s">
        <v>1</v>
      </c>
      <c r="N543" s="157" t="s">
        <v>41</v>
      </c>
      <c r="O543" s="53"/>
      <c r="P543" s="158">
        <f>O543*H543</f>
        <v>0</v>
      </c>
      <c r="Q543" s="158">
        <v>0</v>
      </c>
      <c r="R543" s="158">
        <f>Q543*H543</f>
        <v>0</v>
      </c>
      <c r="S543" s="158">
        <v>0</v>
      </c>
      <c r="T543" s="159">
        <f>S543*H543</f>
        <v>0</v>
      </c>
      <c r="U543" s="712"/>
      <c r="V543" s="712"/>
      <c r="W543" s="712"/>
      <c r="X543" s="712"/>
      <c r="Y543" s="712"/>
      <c r="Z543" s="712"/>
      <c r="AA543" s="712"/>
      <c r="AB543" s="712"/>
      <c r="AC543" s="712"/>
      <c r="AD543" s="712"/>
      <c r="AE543" s="712"/>
      <c r="AR543" s="160" t="s">
        <v>245</v>
      </c>
      <c r="AT543" s="160" t="s">
        <v>160</v>
      </c>
      <c r="AU543" s="160" t="s">
        <v>86</v>
      </c>
      <c r="AY543" s="717" t="s">
        <v>158</v>
      </c>
      <c r="BE543" s="161">
        <f>IF(N543="základní",J543,0)</f>
        <v>0</v>
      </c>
      <c r="BF543" s="161">
        <f>IF(N543="snížená",J543,0)</f>
        <v>0</v>
      </c>
      <c r="BG543" s="161">
        <f>IF(N543="zákl. přenesená",J543,0)</f>
        <v>0</v>
      </c>
      <c r="BH543" s="161">
        <f>IF(N543="sníž. přenesená",J543,0)</f>
        <v>0</v>
      </c>
      <c r="BI543" s="161">
        <f>IF(N543="nulová",J543,0)</f>
        <v>0</v>
      </c>
      <c r="BJ543" s="717" t="s">
        <v>84</v>
      </c>
      <c r="BK543" s="161">
        <f>ROUND(I543*H543,2)</f>
        <v>0</v>
      </c>
      <c r="BL543" s="717" t="s">
        <v>245</v>
      </c>
      <c r="BM543" s="160" t="s">
        <v>1051</v>
      </c>
    </row>
    <row r="544" spans="2:51" s="12" customFormat="1" ht="12">
      <c r="B544" s="162"/>
      <c r="C544" s="818"/>
      <c r="D544" s="827" t="s">
        <v>167</v>
      </c>
      <c r="E544" s="828" t="s">
        <v>1</v>
      </c>
      <c r="F544" s="829" t="s">
        <v>1052</v>
      </c>
      <c r="G544" s="818"/>
      <c r="H544" s="812">
        <v>1</v>
      </c>
      <c r="I544" s="164"/>
      <c r="J544" s="818"/>
      <c r="K544" s="818"/>
      <c r="L544" s="162"/>
      <c r="M544" s="165"/>
      <c r="N544" s="166"/>
      <c r="O544" s="166"/>
      <c r="P544" s="166"/>
      <c r="Q544" s="166"/>
      <c r="R544" s="166"/>
      <c r="S544" s="166"/>
      <c r="T544" s="167"/>
      <c r="AT544" s="163" t="s">
        <v>167</v>
      </c>
      <c r="AU544" s="163" t="s">
        <v>86</v>
      </c>
      <c r="AV544" s="12" t="s">
        <v>86</v>
      </c>
      <c r="AW544" s="12" t="s">
        <v>32</v>
      </c>
      <c r="AX544" s="12" t="s">
        <v>84</v>
      </c>
      <c r="AY544" s="163" t="s">
        <v>158</v>
      </c>
    </row>
    <row r="545" spans="1:65" s="719" customFormat="1" ht="24" customHeight="1">
      <c r="A545" s="712"/>
      <c r="B545" s="148"/>
      <c r="C545" s="824" t="s">
        <v>1053</v>
      </c>
      <c r="D545" s="824" t="s">
        <v>160</v>
      </c>
      <c r="E545" s="825" t="s">
        <v>1054</v>
      </c>
      <c r="F545" s="817" t="s">
        <v>1055</v>
      </c>
      <c r="G545" s="826" t="s">
        <v>644</v>
      </c>
      <c r="H545" s="811">
        <v>8</v>
      </c>
      <c r="I545" s="154"/>
      <c r="J545" s="816">
        <f>ROUND(I545*H545,2)</f>
        <v>0</v>
      </c>
      <c r="K545" s="817" t="s">
        <v>1</v>
      </c>
      <c r="L545" s="30"/>
      <c r="M545" s="156" t="s">
        <v>1</v>
      </c>
      <c r="N545" s="157" t="s">
        <v>41</v>
      </c>
      <c r="O545" s="53"/>
      <c r="P545" s="158">
        <f>O545*H545</f>
        <v>0</v>
      </c>
      <c r="Q545" s="158">
        <v>0</v>
      </c>
      <c r="R545" s="158">
        <f>Q545*H545</f>
        <v>0</v>
      </c>
      <c r="S545" s="158">
        <v>0</v>
      </c>
      <c r="T545" s="159">
        <f>S545*H545</f>
        <v>0</v>
      </c>
      <c r="U545" s="712"/>
      <c r="V545" s="712"/>
      <c r="W545" s="712"/>
      <c r="X545" s="712"/>
      <c r="Y545" s="712"/>
      <c r="Z545" s="712"/>
      <c r="AA545" s="712"/>
      <c r="AB545" s="712"/>
      <c r="AC545" s="712"/>
      <c r="AD545" s="712"/>
      <c r="AE545" s="712"/>
      <c r="AR545" s="160" t="s">
        <v>245</v>
      </c>
      <c r="AT545" s="160" t="s">
        <v>160</v>
      </c>
      <c r="AU545" s="160" t="s">
        <v>86</v>
      </c>
      <c r="AY545" s="717" t="s">
        <v>158</v>
      </c>
      <c r="BE545" s="161">
        <f>IF(N545="základní",J545,0)</f>
        <v>0</v>
      </c>
      <c r="BF545" s="161">
        <f>IF(N545="snížená",J545,0)</f>
        <v>0</v>
      </c>
      <c r="BG545" s="161">
        <f>IF(N545="zákl. přenesená",J545,0)</f>
        <v>0</v>
      </c>
      <c r="BH545" s="161">
        <f>IF(N545="sníž. přenesená",J545,0)</f>
        <v>0</v>
      </c>
      <c r="BI545" s="161">
        <f>IF(N545="nulová",J545,0)</f>
        <v>0</v>
      </c>
      <c r="BJ545" s="717" t="s">
        <v>84</v>
      </c>
      <c r="BK545" s="161">
        <f>ROUND(I545*H545,2)</f>
        <v>0</v>
      </c>
      <c r="BL545" s="717" t="s">
        <v>245</v>
      </c>
      <c r="BM545" s="160" t="s">
        <v>1056</v>
      </c>
    </row>
    <row r="546" spans="2:51" s="12" customFormat="1" ht="12">
      <c r="B546" s="162"/>
      <c r="C546" s="818"/>
      <c r="D546" s="827" t="s">
        <v>167</v>
      </c>
      <c r="E546" s="828" t="s">
        <v>1</v>
      </c>
      <c r="F546" s="829" t="s">
        <v>1057</v>
      </c>
      <c r="G546" s="818"/>
      <c r="H546" s="812">
        <v>8</v>
      </c>
      <c r="I546" s="164"/>
      <c r="J546" s="818"/>
      <c r="K546" s="818"/>
      <c r="L546" s="162"/>
      <c r="M546" s="165"/>
      <c r="N546" s="166"/>
      <c r="O546" s="166"/>
      <c r="P546" s="166"/>
      <c r="Q546" s="166"/>
      <c r="R546" s="166"/>
      <c r="S546" s="166"/>
      <c r="T546" s="167"/>
      <c r="AT546" s="163" t="s">
        <v>167</v>
      </c>
      <c r="AU546" s="163" t="s">
        <v>86</v>
      </c>
      <c r="AV546" s="12" t="s">
        <v>86</v>
      </c>
      <c r="AW546" s="12" t="s">
        <v>32</v>
      </c>
      <c r="AX546" s="12" t="s">
        <v>84</v>
      </c>
      <c r="AY546" s="163" t="s">
        <v>158</v>
      </c>
    </row>
    <row r="547" spans="1:65" s="719" customFormat="1" ht="36" customHeight="1">
      <c r="A547" s="712"/>
      <c r="B547" s="148"/>
      <c r="C547" s="824" t="s">
        <v>1058</v>
      </c>
      <c r="D547" s="824" t="s">
        <v>160</v>
      </c>
      <c r="E547" s="825" t="s">
        <v>1059</v>
      </c>
      <c r="F547" s="817" t="s">
        <v>1060</v>
      </c>
      <c r="G547" s="826" t="s">
        <v>644</v>
      </c>
      <c r="H547" s="811">
        <v>1</v>
      </c>
      <c r="I547" s="154"/>
      <c r="J547" s="816">
        <f>ROUND(I547*H547,2)</f>
        <v>0</v>
      </c>
      <c r="K547" s="817" t="s">
        <v>1</v>
      </c>
      <c r="L547" s="30"/>
      <c r="M547" s="156" t="s">
        <v>1</v>
      </c>
      <c r="N547" s="157" t="s">
        <v>41</v>
      </c>
      <c r="O547" s="53"/>
      <c r="P547" s="158">
        <f>O547*H547</f>
        <v>0</v>
      </c>
      <c r="Q547" s="158">
        <v>0</v>
      </c>
      <c r="R547" s="158">
        <f>Q547*H547</f>
        <v>0</v>
      </c>
      <c r="S547" s="158">
        <v>0</v>
      </c>
      <c r="T547" s="159">
        <f>S547*H547</f>
        <v>0</v>
      </c>
      <c r="U547" s="712"/>
      <c r="V547" s="712"/>
      <c r="W547" s="712"/>
      <c r="X547" s="712"/>
      <c r="Y547" s="712"/>
      <c r="Z547" s="712"/>
      <c r="AA547" s="712"/>
      <c r="AB547" s="712"/>
      <c r="AC547" s="712"/>
      <c r="AD547" s="712"/>
      <c r="AE547" s="712"/>
      <c r="AR547" s="160" t="s">
        <v>245</v>
      </c>
      <c r="AT547" s="160" t="s">
        <v>160</v>
      </c>
      <c r="AU547" s="160" t="s">
        <v>86</v>
      </c>
      <c r="AY547" s="717" t="s">
        <v>158</v>
      </c>
      <c r="BE547" s="161">
        <f>IF(N547="základní",J547,0)</f>
        <v>0</v>
      </c>
      <c r="BF547" s="161">
        <f>IF(N547="snížená",J547,0)</f>
        <v>0</v>
      </c>
      <c r="BG547" s="161">
        <f>IF(N547="zákl. přenesená",J547,0)</f>
        <v>0</v>
      </c>
      <c r="BH547" s="161">
        <f>IF(N547="sníž. přenesená",J547,0)</f>
        <v>0</v>
      </c>
      <c r="BI547" s="161">
        <f>IF(N547="nulová",J547,0)</f>
        <v>0</v>
      </c>
      <c r="BJ547" s="717" t="s">
        <v>84</v>
      </c>
      <c r="BK547" s="161">
        <f>ROUND(I547*H547,2)</f>
        <v>0</v>
      </c>
      <c r="BL547" s="717" t="s">
        <v>245</v>
      </c>
      <c r="BM547" s="160" t="s">
        <v>1061</v>
      </c>
    </row>
    <row r="548" spans="2:51" s="12" customFormat="1" ht="12">
      <c r="B548" s="162"/>
      <c r="C548" s="818"/>
      <c r="D548" s="827" t="s">
        <v>167</v>
      </c>
      <c r="E548" s="828" t="s">
        <v>1</v>
      </c>
      <c r="F548" s="829" t="s">
        <v>1062</v>
      </c>
      <c r="G548" s="818"/>
      <c r="H548" s="812">
        <v>1</v>
      </c>
      <c r="I548" s="164"/>
      <c r="J548" s="818"/>
      <c r="K548" s="818"/>
      <c r="L548" s="162"/>
      <c r="M548" s="165"/>
      <c r="N548" s="166"/>
      <c r="O548" s="166"/>
      <c r="P548" s="166"/>
      <c r="Q548" s="166"/>
      <c r="R548" s="166"/>
      <c r="S548" s="166"/>
      <c r="T548" s="167"/>
      <c r="AT548" s="163" t="s">
        <v>167</v>
      </c>
      <c r="AU548" s="163" t="s">
        <v>86</v>
      </c>
      <c r="AV548" s="12" t="s">
        <v>86</v>
      </c>
      <c r="AW548" s="12" t="s">
        <v>32</v>
      </c>
      <c r="AX548" s="12" t="s">
        <v>84</v>
      </c>
      <c r="AY548" s="163" t="s">
        <v>158</v>
      </c>
    </row>
    <row r="549" spans="1:65" s="719" customFormat="1" ht="24" customHeight="1">
      <c r="A549" s="712"/>
      <c r="B549" s="148"/>
      <c r="C549" s="824" t="s">
        <v>1063</v>
      </c>
      <c r="D549" s="824" t="s">
        <v>160</v>
      </c>
      <c r="E549" s="825" t="s">
        <v>1064</v>
      </c>
      <c r="F549" s="817" t="s">
        <v>1065</v>
      </c>
      <c r="G549" s="826" t="s">
        <v>644</v>
      </c>
      <c r="H549" s="811">
        <v>1</v>
      </c>
      <c r="I549" s="154"/>
      <c r="J549" s="816">
        <f>ROUND(I549*H549,2)</f>
        <v>0</v>
      </c>
      <c r="K549" s="817" t="s">
        <v>1</v>
      </c>
      <c r="L549" s="30"/>
      <c r="M549" s="156" t="s">
        <v>1</v>
      </c>
      <c r="N549" s="157" t="s">
        <v>41</v>
      </c>
      <c r="O549" s="53"/>
      <c r="P549" s="158">
        <f>O549*H549</f>
        <v>0</v>
      </c>
      <c r="Q549" s="158">
        <v>0</v>
      </c>
      <c r="R549" s="158">
        <f>Q549*H549</f>
        <v>0</v>
      </c>
      <c r="S549" s="158">
        <v>0</v>
      </c>
      <c r="T549" s="159">
        <f>S549*H549</f>
        <v>0</v>
      </c>
      <c r="U549" s="712"/>
      <c r="V549" s="712"/>
      <c r="W549" s="712"/>
      <c r="X549" s="712"/>
      <c r="Y549" s="712"/>
      <c r="Z549" s="712"/>
      <c r="AA549" s="712"/>
      <c r="AB549" s="712"/>
      <c r="AC549" s="712"/>
      <c r="AD549" s="712"/>
      <c r="AE549" s="712"/>
      <c r="AR549" s="160" t="s">
        <v>245</v>
      </c>
      <c r="AT549" s="160" t="s">
        <v>160</v>
      </c>
      <c r="AU549" s="160" t="s">
        <v>86</v>
      </c>
      <c r="AY549" s="717" t="s">
        <v>158</v>
      </c>
      <c r="BE549" s="161">
        <f>IF(N549="základní",J549,0)</f>
        <v>0</v>
      </c>
      <c r="BF549" s="161">
        <f>IF(N549="snížená",J549,0)</f>
        <v>0</v>
      </c>
      <c r="BG549" s="161">
        <f>IF(N549="zákl. přenesená",J549,0)</f>
        <v>0</v>
      </c>
      <c r="BH549" s="161">
        <f>IF(N549="sníž. přenesená",J549,0)</f>
        <v>0</v>
      </c>
      <c r="BI549" s="161">
        <f>IF(N549="nulová",J549,0)</f>
        <v>0</v>
      </c>
      <c r="BJ549" s="717" t="s">
        <v>84</v>
      </c>
      <c r="BK549" s="161">
        <f>ROUND(I549*H549,2)</f>
        <v>0</v>
      </c>
      <c r="BL549" s="717" t="s">
        <v>245</v>
      </c>
      <c r="BM549" s="160" t="s">
        <v>1066</v>
      </c>
    </row>
    <row r="550" spans="2:51" s="12" customFormat="1" ht="12">
      <c r="B550" s="162"/>
      <c r="C550" s="818"/>
      <c r="D550" s="827" t="s">
        <v>167</v>
      </c>
      <c r="E550" s="828" t="s">
        <v>1</v>
      </c>
      <c r="F550" s="829" t="s">
        <v>1067</v>
      </c>
      <c r="G550" s="818"/>
      <c r="H550" s="812">
        <v>1</v>
      </c>
      <c r="I550" s="164"/>
      <c r="J550" s="818"/>
      <c r="K550" s="818"/>
      <c r="L550" s="162"/>
      <c r="M550" s="165"/>
      <c r="N550" s="166"/>
      <c r="O550" s="166"/>
      <c r="P550" s="166"/>
      <c r="Q550" s="166"/>
      <c r="R550" s="166"/>
      <c r="S550" s="166"/>
      <c r="T550" s="167"/>
      <c r="AT550" s="163" t="s">
        <v>167</v>
      </c>
      <c r="AU550" s="163" t="s">
        <v>86</v>
      </c>
      <c r="AV550" s="12" t="s">
        <v>86</v>
      </c>
      <c r="AW550" s="12" t="s">
        <v>32</v>
      </c>
      <c r="AX550" s="12" t="s">
        <v>84</v>
      </c>
      <c r="AY550" s="163" t="s">
        <v>158</v>
      </c>
    </row>
    <row r="551" spans="1:65" s="719" customFormat="1" ht="16.5" customHeight="1">
      <c r="A551" s="712"/>
      <c r="B551" s="148"/>
      <c r="C551" s="824" t="s">
        <v>1068</v>
      </c>
      <c r="D551" s="824" t="s">
        <v>160</v>
      </c>
      <c r="E551" s="825" t="s">
        <v>1069</v>
      </c>
      <c r="F551" s="817" t="s">
        <v>1070</v>
      </c>
      <c r="G551" s="826" t="s">
        <v>644</v>
      </c>
      <c r="H551" s="811">
        <v>1</v>
      </c>
      <c r="I551" s="154"/>
      <c r="J551" s="816">
        <f>ROUND(I551*H551,2)</f>
        <v>0</v>
      </c>
      <c r="K551" s="817" t="s">
        <v>1</v>
      </c>
      <c r="L551" s="30"/>
      <c r="M551" s="156" t="s">
        <v>1</v>
      </c>
      <c r="N551" s="157" t="s">
        <v>41</v>
      </c>
      <c r="O551" s="53"/>
      <c r="P551" s="158">
        <f>O551*H551</f>
        <v>0</v>
      </c>
      <c r="Q551" s="158">
        <v>0</v>
      </c>
      <c r="R551" s="158">
        <f>Q551*H551</f>
        <v>0</v>
      </c>
      <c r="S551" s="158">
        <v>0</v>
      </c>
      <c r="T551" s="159">
        <f>S551*H551</f>
        <v>0</v>
      </c>
      <c r="U551" s="712"/>
      <c r="V551" s="712"/>
      <c r="W551" s="712"/>
      <c r="X551" s="712"/>
      <c r="Y551" s="712"/>
      <c r="Z551" s="712"/>
      <c r="AA551" s="712"/>
      <c r="AB551" s="712"/>
      <c r="AC551" s="712"/>
      <c r="AD551" s="712"/>
      <c r="AE551" s="712"/>
      <c r="AR551" s="160" t="s">
        <v>245</v>
      </c>
      <c r="AT551" s="160" t="s">
        <v>160</v>
      </c>
      <c r="AU551" s="160" t="s">
        <v>86</v>
      </c>
      <c r="AY551" s="717" t="s">
        <v>158</v>
      </c>
      <c r="BE551" s="161">
        <f>IF(N551="základní",J551,0)</f>
        <v>0</v>
      </c>
      <c r="BF551" s="161">
        <f>IF(N551="snížená",J551,0)</f>
        <v>0</v>
      </c>
      <c r="BG551" s="161">
        <f>IF(N551="zákl. přenesená",J551,0)</f>
        <v>0</v>
      </c>
      <c r="BH551" s="161">
        <f>IF(N551="sníž. přenesená",J551,0)</f>
        <v>0</v>
      </c>
      <c r="BI551" s="161">
        <f>IF(N551="nulová",J551,0)</f>
        <v>0</v>
      </c>
      <c r="BJ551" s="717" t="s">
        <v>84</v>
      </c>
      <c r="BK551" s="161">
        <f>ROUND(I551*H551,2)</f>
        <v>0</v>
      </c>
      <c r="BL551" s="717" t="s">
        <v>245</v>
      </c>
      <c r="BM551" s="160" t="s">
        <v>1071</v>
      </c>
    </row>
    <row r="552" spans="2:51" s="12" customFormat="1" ht="12">
      <c r="B552" s="162"/>
      <c r="C552" s="818"/>
      <c r="D552" s="827" t="s">
        <v>167</v>
      </c>
      <c r="E552" s="828" t="s">
        <v>1</v>
      </c>
      <c r="F552" s="829" t="s">
        <v>1072</v>
      </c>
      <c r="G552" s="818"/>
      <c r="H552" s="812">
        <v>1</v>
      </c>
      <c r="I552" s="164"/>
      <c r="J552" s="818"/>
      <c r="K552" s="818"/>
      <c r="L552" s="162"/>
      <c r="M552" s="165"/>
      <c r="N552" s="166"/>
      <c r="O552" s="166"/>
      <c r="P552" s="166"/>
      <c r="Q552" s="166"/>
      <c r="R552" s="166"/>
      <c r="S552" s="166"/>
      <c r="T552" s="167"/>
      <c r="AT552" s="163" t="s">
        <v>167</v>
      </c>
      <c r="AU552" s="163" t="s">
        <v>86</v>
      </c>
      <c r="AV552" s="12" t="s">
        <v>86</v>
      </c>
      <c r="AW552" s="12" t="s">
        <v>32</v>
      </c>
      <c r="AX552" s="12" t="s">
        <v>84</v>
      </c>
      <c r="AY552" s="163" t="s">
        <v>158</v>
      </c>
    </row>
    <row r="553" spans="1:65" s="719" customFormat="1" ht="36" customHeight="1">
      <c r="A553" s="712"/>
      <c r="B553" s="148"/>
      <c r="C553" s="824" t="s">
        <v>1073</v>
      </c>
      <c r="D553" s="824" t="s">
        <v>160</v>
      </c>
      <c r="E553" s="825" t="s">
        <v>1074</v>
      </c>
      <c r="F553" s="817" t="s">
        <v>1075</v>
      </c>
      <c r="G553" s="826" t="s">
        <v>644</v>
      </c>
      <c r="H553" s="811">
        <v>19</v>
      </c>
      <c r="I553" s="154"/>
      <c r="J553" s="816">
        <f>ROUND(I553*H553,2)</f>
        <v>0</v>
      </c>
      <c r="K553" s="817" t="s">
        <v>1</v>
      </c>
      <c r="L553" s="30"/>
      <c r="M553" s="156" t="s">
        <v>1</v>
      </c>
      <c r="N553" s="157" t="s">
        <v>41</v>
      </c>
      <c r="O553" s="53"/>
      <c r="P553" s="158">
        <f>O553*H553</f>
        <v>0</v>
      </c>
      <c r="Q553" s="158">
        <v>0</v>
      </c>
      <c r="R553" s="158">
        <f>Q553*H553</f>
        <v>0</v>
      </c>
      <c r="S553" s="158">
        <v>0</v>
      </c>
      <c r="T553" s="159">
        <f>S553*H553</f>
        <v>0</v>
      </c>
      <c r="U553" s="712"/>
      <c r="V553" s="712"/>
      <c r="W553" s="712"/>
      <c r="X553" s="712"/>
      <c r="Y553" s="712"/>
      <c r="Z553" s="712"/>
      <c r="AA553" s="712"/>
      <c r="AB553" s="712"/>
      <c r="AC553" s="712"/>
      <c r="AD553" s="712"/>
      <c r="AE553" s="712"/>
      <c r="AR553" s="160" t="s">
        <v>245</v>
      </c>
      <c r="AT553" s="160" t="s">
        <v>160</v>
      </c>
      <c r="AU553" s="160" t="s">
        <v>86</v>
      </c>
      <c r="AY553" s="717" t="s">
        <v>158</v>
      </c>
      <c r="BE553" s="161">
        <f>IF(N553="základní",J553,0)</f>
        <v>0</v>
      </c>
      <c r="BF553" s="161">
        <f>IF(N553="snížená",J553,0)</f>
        <v>0</v>
      </c>
      <c r="BG553" s="161">
        <f>IF(N553="zákl. přenesená",J553,0)</f>
        <v>0</v>
      </c>
      <c r="BH553" s="161">
        <f>IF(N553="sníž. přenesená",J553,0)</f>
        <v>0</v>
      </c>
      <c r="BI553" s="161">
        <f>IF(N553="nulová",J553,0)</f>
        <v>0</v>
      </c>
      <c r="BJ553" s="717" t="s">
        <v>84</v>
      </c>
      <c r="BK553" s="161">
        <f>ROUND(I553*H553,2)</f>
        <v>0</v>
      </c>
      <c r="BL553" s="717" t="s">
        <v>245</v>
      </c>
      <c r="BM553" s="160" t="s">
        <v>1076</v>
      </c>
    </row>
    <row r="554" spans="2:51" s="12" customFormat="1" ht="12">
      <c r="B554" s="162"/>
      <c r="C554" s="818"/>
      <c r="D554" s="827" t="s">
        <v>167</v>
      </c>
      <c r="E554" s="828" t="s">
        <v>1</v>
      </c>
      <c r="F554" s="829" t="s">
        <v>1077</v>
      </c>
      <c r="G554" s="818"/>
      <c r="H554" s="812">
        <v>19</v>
      </c>
      <c r="I554" s="164"/>
      <c r="J554" s="818"/>
      <c r="K554" s="818"/>
      <c r="L554" s="162"/>
      <c r="M554" s="165"/>
      <c r="N554" s="166"/>
      <c r="O554" s="166"/>
      <c r="P554" s="166"/>
      <c r="Q554" s="166"/>
      <c r="R554" s="166"/>
      <c r="S554" s="166"/>
      <c r="T554" s="167"/>
      <c r="AT554" s="163" t="s">
        <v>167</v>
      </c>
      <c r="AU554" s="163" t="s">
        <v>86</v>
      </c>
      <c r="AV554" s="12" t="s">
        <v>86</v>
      </c>
      <c r="AW554" s="12" t="s">
        <v>32</v>
      </c>
      <c r="AX554" s="12" t="s">
        <v>84</v>
      </c>
      <c r="AY554" s="163" t="s">
        <v>158</v>
      </c>
    </row>
    <row r="555" spans="1:65" s="719" customFormat="1" ht="36" customHeight="1">
      <c r="A555" s="712"/>
      <c r="B555" s="148"/>
      <c r="C555" s="824" t="s">
        <v>1078</v>
      </c>
      <c r="D555" s="824" t="s">
        <v>160</v>
      </c>
      <c r="E555" s="825" t="s">
        <v>1079</v>
      </c>
      <c r="F555" s="817" t="s">
        <v>1080</v>
      </c>
      <c r="G555" s="826" t="s">
        <v>644</v>
      </c>
      <c r="H555" s="811">
        <v>1</v>
      </c>
      <c r="I555" s="154"/>
      <c r="J555" s="816">
        <f>ROUND(I555*H555,2)</f>
        <v>0</v>
      </c>
      <c r="K555" s="817" t="s">
        <v>1</v>
      </c>
      <c r="L555" s="30"/>
      <c r="M555" s="156" t="s">
        <v>1</v>
      </c>
      <c r="N555" s="157" t="s">
        <v>41</v>
      </c>
      <c r="O555" s="53"/>
      <c r="P555" s="158">
        <f>O555*H555</f>
        <v>0</v>
      </c>
      <c r="Q555" s="158">
        <v>0</v>
      </c>
      <c r="R555" s="158">
        <f>Q555*H555</f>
        <v>0</v>
      </c>
      <c r="S555" s="158">
        <v>0</v>
      </c>
      <c r="T555" s="159">
        <f>S555*H555</f>
        <v>0</v>
      </c>
      <c r="U555" s="712"/>
      <c r="V555" s="712"/>
      <c r="W555" s="712"/>
      <c r="X555" s="712"/>
      <c r="Y555" s="712"/>
      <c r="Z555" s="712"/>
      <c r="AA555" s="712"/>
      <c r="AB555" s="712"/>
      <c r="AC555" s="712"/>
      <c r="AD555" s="712"/>
      <c r="AE555" s="712"/>
      <c r="AR555" s="160" t="s">
        <v>245</v>
      </c>
      <c r="AT555" s="160" t="s">
        <v>160</v>
      </c>
      <c r="AU555" s="160" t="s">
        <v>86</v>
      </c>
      <c r="AY555" s="717" t="s">
        <v>158</v>
      </c>
      <c r="BE555" s="161">
        <f>IF(N555="základní",J555,0)</f>
        <v>0</v>
      </c>
      <c r="BF555" s="161">
        <f>IF(N555="snížená",J555,0)</f>
        <v>0</v>
      </c>
      <c r="BG555" s="161">
        <f>IF(N555="zákl. přenesená",J555,0)</f>
        <v>0</v>
      </c>
      <c r="BH555" s="161">
        <f>IF(N555="sníž. přenesená",J555,0)</f>
        <v>0</v>
      </c>
      <c r="BI555" s="161">
        <f>IF(N555="nulová",J555,0)</f>
        <v>0</v>
      </c>
      <c r="BJ555" s="717" t="s">
        <v>84</v>
      </c>
      <c r="BK555" s="161">
        <f>ROUND(I555*H555,2)</f>
        <v>0</v>
      </c>
      <c r="BL555" s="717" t="s">
        <v>245</v>
      </c>
      <c r="BM555" s="160" t="s">
        <v>1081</v>
      </c>
    </row>
    <row r="556" spans="2:51" s="12" customFormat="1" ht="12">
      <c r="B556" s="162"/>
      <c r="C556" s="818"/>
      <c r="D556" s="827" t="s">
        <v>167</v>
      </c>
      <c r="E556" s="828" t="s">
        <v>1</v>
      </c>
      <c r="F556" s="829" t="s">
        <v>1082</v>
      </c>
      <c r="G556" s="818"/>
      <c r="H556" s="812">
        <v>1</v>
      </c>
      <c r="I556" s="164"/>
      <c r="J556" s="818"/>
      <c r="K556" s="818"/>
      <c r="L556" s="162"/>
      <c r="M556" s="165"/>
      <c r="N556" s="166"/>
      <c r="O556" s="166"/>
      <c r="P556" s="166"/>
      <c r="Q556" s="166"/>
      <c r="R556" s="166"/>
      <c r="S556" s="166"/>
      <c r="T556" s="167"/>
      <c r="AT556" s="163" t="s">
        <v>167</v>
      </c>
      <c r="AU556" s="163" t="s">
        <v>86</v>
      </c>
      <c r="AV556" s="12" t="s">
        <v>86</v>
      </c>
      <c r="AW556" s="12" t="s">
        <v>32</v>
      </c>
      <c r="AX556" s="12" t="s">
        <v>84</v>
      </c>
      <c r="AY556" s="163" t="s">
        <v>158</v>
      </c>
    </row>
    <row r="557" spans="1:65" s="719" customFormat="1" ht="24" customHeight="1">
      <c r="A557" s="712"/>
      <c r="B557" s="148"/>
      <c r="C557" s="824" t="s">
        <v>1083</v>
      </c>
      <c r="D557" s="824" t="s">
        <v>160</v>
      </c>
      <c r="E557" s="825" t="s">
        <v>1084</v>
      </c>
      <c r="F557" s="817" t="s">
        <v>1085</v>
      </c>
      <c r="G557" s="826" t="s">
        <v>644</v>
      </c>
      <c r="H557" s="811">
        <v>18</v>
      </c>
      <c r="I557" s="154"/>
      <c r="J557" s="816">
        <f>ROUND(I557*H557,2)</f>
        <v>0</v>
      </c>
      <c r="K557" s="817" t="s">
        <v>1</v>
      </c>
      <c r="L557" s="30"/>
      <c r="M557" s="156" t="s">
        <v>1</v>
      </c>
      <c r="N557" s="157" t="s">
        <v>41</v>
      </c>
      <c r="O557" s="53"/>
      <c r="P557" s="158">
        <f>O557*H557</f>
        <v>0</v>
      </c>
      <c r="Q557" s="158">
        <v>0</v>
      </c>
      <c r="R557" s="158">
        <f>Q557*H557</f>
        <v>0</v>
      </c>
      <c r="S557" s="158">
        <v>0</v>
      </c>
      <c r="T557" s="159">
        <f>S557*H557</f>
        <v>0</v>
      </c>
      <c r="U557" s="712"/>
      <c r="V557" s="712"/>
      <c r="W557" s="712"/>
      <c r="X557" s="712"/>
      <c r="Y557" s="712"/>
      <c r="Z557" s="712"/>
      <c r="AA557" s="712"/>
      <c r="AB557" s="712"/>
      <c r="AC557" s="712"/>
      <c r="AD557" s="712"/>
      <c r="AE557" s="712"/>
      <c r="AR557" s="160" t="s">
        <v>245</v>
      </c>
      <c r="AT557" s="160" t="s">
        <v>160</v>
      </c>
      <c r="AU557" s="160" t="s">
        <v>86</v>
      </c>
      <c r="AY557" s="717" t="s">
        <v>158</v>
      </c>
      <c r="BE557" s="161">
        <f>IF(N557="základní",J557,0)</f>
        <v>0</v>
      </c>
      <c r="BF557" s="161">
        <f>IF(N557="snížená",J557,0)</f>
        <v>0</v>
      </c>
      <c r="BG557" s="161">
        <f>IF(N557="zákl. přenesená",J557,0)</f>
        <v>0</v>
      </c>
      <c r="BH557" s="161">
        <f>IF(N557="sníž. přenesená",J557,0)</f>
        <v>0</v>
      </c>
      <c r="BI557" s="161">
        <f>IF(N557="nulová",J557,0)</f>
        <v>0</v>
      </c>
      <c r="BJ557" s="717" t="s">
        <v>84</v>
      </c>
      <c r="BK557" s="161">
        <f>ROUND(I557*H557,2)</f>
        <v>0</v>
      </c>
      <c r="BL557" s="717" t="s">
        <v>245</v>
      </c>
      <c r="BM557" s="160" t="s">
        <v>1086</v>
      </c>
    </row>
    <row r="558" spans="2:51" s="12" customFormat="1" ht="12">
      <c r="B558" s="162"/>
      <c r="C558" s="818"/>
      <c r="D558" s="827" t="s">
        <v>167</v>
      </c>
      <c r="E558" s="828" t="s">
        <v>1</v>
      </c>
      <c r="F558" s="829" t="s">
        <v>1087</v>
      </c>
      <c r="G558" s="818"/>
      <c r="H558" s="812">
        <v>18</v>
      </c>
      <c r="I558" s="164"/>
      <c r="J558" s="818"/>
      <c r="K558" s="818"/>
      <c r="L558" s="162"/>
      <c r="M558" s="165"/>
      <c r="N558" s="166"/>
      <c r="O558" s="166"/>
      <c r="P558" s="166"/>
      <c r="Q558" s="166"/>
      <c r="R558" s="166"/>
      <c r="S558" s="166"/>
      <c r="T558" s="167"/>
      <c r="AT558" s="163" t="s">
        <v>167</v>
      </c>
      <c r="AU558" s="163" t="s">
        <v>86</v>
      </c>
      <c r="AV558" s="12" t="s">
        <v>86</v>
      </c>
      <c r="AW558" s="12" t="s">
        <v>32</v>
      </c>
      <c r="AX558" s="12" t="s">
        <v>84</v>
      </c>
      <c r="AY558" s="163" t="s">
        <v>158</v>
      </c>
    </row>
    <row r="559" spans="1:65" s="719" customFormat="1" ht="16.5" customHeight="1">
      <c r="A559" s="712"/>
      <c r="B559" s="148"/>
      <c r="C559" s="824" t="s">
        <v>1088</v>
      </c>
      <c r="D559" s="824" t="s">
        <v>160</v>
      </c>
      <c r="E559" s="825" t="s">
        <v>1089</v>
      </c>
      <c r="F559" s="817" t="s">
        <v>1090</v>
      </c>
      <c r="G559" s="826" t="s">
        <v>644</v>
      </c>
      <c r="H559" s="811">
        <v>1</v>
      </c>
      <c r="I559" s="154"/>
      <c r="J559" s="816">
        <f>ROUND(I559*H559,2)</f>
        <v>0</v>
      </c>
      <c r="K559" s="817" t="s">
        <v>1</v>
      </c>
      <c r="L559" s="30"/>
      <c r="M559" s="156" t="s">
        <v>1</v>
      </c>
      <c r="N559" s="157" t="s">
        <v>41</v>
      </c>
      <c r="O559" s="53"/>
      <c r="P559" s="158">
        <f>O559*H559</f>
        <v>0</v>
      </c>
      <c r="Q559" s="158">
        <v>0</v>
      </c>
      <c r="R559" s="158">
        <f>Q559*H559</f>
        <v>0</v>
      </c>
      <c r="S559" s="158">
        <v>0</v>
      </c>
      <c r="T559" s="159">
        <f>S559*H559</f>
        <v>0</v>
      </c>
      <c r="U559" s="712"/>
      <c r="V559" s="712"/>
      <c r="W559" s="712"/>
      <c r="X559" s="712"/>
      <c r="Y559" s="712"/>
      <c r="Z559" s="712"/>
      <c r="AA559" s="712"/>
      <c r="AB559" s="712"/>
      <c r="AC559" s="712"/>
      <c r="AD559" s="712"/>
      <c r="AE559" s="712"/>
      <c r="AR559" s="160" t="s">
        <v>245</v>
      </c>
      <c r="AT559" s="160" t="s">
        <v>160</v>
      </c>
      <c r="AU559" s="160" t="s">
        <v>86</v>
      </c>
      <c r="AY559" s="717" t="s">
        <v>158</v>
      </c>
      <c r="BE559" s="161">
        <f>IF(N559="základní",J559,0)</f>
        <v>0</v>
      </c>
      <c r="BF559" s="161">
        <f>IF(N559="snížená",J559,0)</f>
        <v>0</v>
      </c>
      <c r="BG559" s="161">
        <f>IF(N559="zákl. přenesená",J559,0)</f>
        <v>0</v>
      </c>
      <c r="BH559" s="161">
        <f>IF(N559="sníž. přenesená",J559,0)</f>
        <v>0</v>
      </c>
      <c r="BI559" s="161">
        <f>IF(N559="nulová",J559,0)</f>
        <v>0</v>
      </c>
      <c r="BJ559" s="717" t="s">
        <v>84</v>
      </c>
      <c r="BK559" s="161">
        <f>ROUND(I559*H559,2)</f>
        <v>0</v>
      </c>
      <c r="BL559" s="717" t="s">
        <v>245</v>
      </c>
      <c r="BM559" s="160" t="s">
        <v>1091</v>
      </c>
    </row>
    <row r="560" spans="2:51" s="12" customFormat="1" ht="12">
      <c r="B560" s="162"/>
      <c r="C560" s="818"/>
      <c r="D560" s="827" t="s">
        <v>167</v>
      </c>
      <c r="E560" s="828" t="s">
        <v>1</v>
      </c>
      <c r="F560" s="829" t="s">
        <v>1092</v>
      </c>
      <c r="G560" s="818"/>
      <c r="H560" s="812">
        <v>1</v>
      </c>
      <c r="I560" s="164"/>
      <c r="J560" s="818"/>
      <c r="K560" s="818"/>
      <c r="L560" s="162"/>
      <c r="M560" s="165"/>
      <c r="N560" s="166"/>
      <c r="O560" s="166"/>
      <c r="P560" s="166"/>
      <c r="Q560" s="166"/>
      <c r="R560" s="166"/>
      <c r="S560" s="166"/>
      <c r="T560" s="167"/>
      <c r="AT560" s="163" t="s">
        <v>167</v>
      </c>
      <c r="AU560" s="163" t="s">
        <v>86</v>
      </c>
      <c r="AV560" s="12" t="s">
        <v>86</v>
      </c>
      <c r="AW560" s="12" t="s">
        <v>32</v>
      </c>
      <c r="AX560" s="12" t="s">
        <v>84</v>
      </c>
      <c r="AY560" s="163" t="s">
        <v>158</v>
      </c>
    </row>
    <row r="561" spans="1:65" s="719" customFormat="1" ht="16.5" customHeight="1">
      <c r="A561" s="712"/>
      <c r="B561" s="148"/>
      <c r="C561" s="824" t="s">
        <v>1093</v>
      </c>
      <c r="D561" s="824" t="s">
        <v>160</v>
      </c>
      <c r="E561" s="825" t="s">
        <v>1094</v>
      </c>
      <c r="F561" s="817" t="s">
        <v>1095</v>
      </c>
      <c r="G561" s="826" t="s">
        <v>644</v>
      </c>
      <c r="H561" s="811">
        <v>21</v>
      </c>
      <c r="I561" s="154"/>
      <c r="J561" s="816">
        <f>ROUND(I561*H561,2)</f>
        <v>0</v>
      </c>
      <c r="K561" s="817" t="s">
        <v>1</v>
      </c>
      <c r="L561" s="30"/>
      <c r="M561" s="156" t="s">
        <v>1</v>
      </c>
      <c r="N561" s="157" t="s">
        <v>41</v>
      </c>
      <c r="O561" s="53"/>
      <c r="P561" s="158">
        <f>O561*H561</f>
        <v>0</v>
      </c>
      <c r="Q561" s="158">
        <v>0</v>
      </c>
      <c r="R561" s="158">
        <f>Q561*H561</f>
        <v>0</v>
      </c>
      <c r="S561" s="158">
        <v>0</v>
      </c>
      <c r="T561" s="159">
        <f>S561*H561</f>
        <v>0</v>
      </c>
      <c r="U561" s="712"/>
      <c r="V561" s="712"/>
      <c r="W561" s="712"/>
      <c r="X561" s="712"/>
      <c r="Y561" s="712"/>
      <c r="Z561" s="712"/>
      <c r="AA561" s="712"/>
      <c r="AB561" s="712"/>
      <c r="AC561" s="712"/>
      <c r="AD561" s="712"/>
      <c r="AE561" s="712"/>
      <c r="AR561" s="160" t="s">
        <v>245</v>
      </c>
      <c r="AT561" s="160" t="s">
        <v>160</v>
      </c>
      <c r="AU561" s="160" t="s">
        <v>86</v>
      </c>
      <c r="AY561" s="717" t="s">
        <v>158</v>
      </c>
      <c r="BE561" s="161">
        <f>IF(N561="základní",J561,0)</f>
        <v>0</v>
      </c>
      <c r="BF561" s="161">
        <f>IF(N561="snížená",J561,0)</f>
        <v>0</v>
      </c>
      <c r="BG561" s="161">
        <f>IF(N561="zákl. přenesená",J561,0)</f>
        <v>0</v>
      </c>
      <c r="BH561" s="161">
        <f>IF(N561="sníž. přenesená",J561,0)</f>
        <v>0</v>
      </c>
      <c r="BI561" s="161">
        <f>IF(N561="nulová",J561,0)</f>
        <v>0</v>
      </c>
      <c r="BJ561" s="717" t="s">
        <v>84</v>
      </c>
      <c r="BK561" s="161">
        <f>ROUND(I561*H561,2)</f>
        <v>0</v>
      </c>
      <c r="BL561" s="717" t="s">
        <v>245</v>
      </c>
      <c r="BM561" s="160" t="s">
        <v>1096</v>
      </c>
    </row>
    <row r="562" spans="2:51" s="12" customFormat="1" ht="12">
      <c r="B562" s="162"/>
      <c r="C562" s="818"/>
      <c r="D562" s="827" t="s">
        <v>167</v>
      </c>
      <c r="E562" s="828" t="s">
        <v>1</v>
      </c>
      <c r="F562" s="829" t="s">
        <v>1097</v>
      </c>
      <c r="G562" s="818"/>
      <c r="H562" s="812">
        <v>21</v>
      </c>
      <c r="I562" s="164"/>
      <c r="J562" s="818"/>
      <c r="K562" s="818"/>
      <c r="L562" s="162"/>
      <c r="M562" s="165"/>
      <c r="N562" s="166"/>
      <c r="O562" s="166"/>
      <c r="P562" s="166"/>
      <c r="Q562" s="166"/>
      <c r="R562" s="166"/>
      <c r="S562" s="166"/>
      <c r="T562" s="167"/>
      <c r="AT562" s="163" t="s">
        <v>167</v>
      </c>
      <c r="AU562" s="163" t="s">
        <v>86</v>
      </c>
      <c r="AV562" s="12" t="s">
        <v>86</v>
      </c>
      <c r="AW562" s="12" t="s">
        <v>32</v>
      </c>
      <c r="AX562" s="12" t="s">
        <v>84</v>
      </c>
      <c r="AY562" s="163" t="s">
        <v>158</v>
      </c>
    </row>
    <row r="563" spans="1:65" s="719" customFormat="1" ht="16.5" customHeight="1">
      <c r="A563" s="712"/>
      <c r="B563" s="148"/>
      <c r="C563" s="824" t="s">
        <v>1098</v>
      </c>
      <c r="D563" s="824" t="s">
        <v>160</v>
      </c>
      <c r="E563" s="825" t="s">
        <v>1099</v>
      </c>
      <c r="F563" s="817" t="s">
        <v>1100</v>
      </c>
      <c r="G563" s="826" t="s">
        <v>644</v>
      </c>
      <c r="H563" s="811">
        <v>1</v>
      </c>
      <c r="I563" s="154"/>
      <c r="J563" s="816">
        <f>ROUND(I563*H563,2)</f>
        <v>0</v>
      </c>
      <c r="K563" s="817" t="s">
        <v>1</v>
      </c>
      <c r="L563" s="30"/>
      <c r="M563" s="156" t="s">
        <v>1</v>
      </c>
      <c r="N563" s="157" t="s">
        <v>41</v>
      </c>
      <c r="O563" s="53"/>
      <c r="P563" s="158">
        <f>O563*H563</f>
        <v>0</v>
      </c>
      <c r="Q563" s="158">
        <v>0</v>
      </c>
      <c r="R563" s="158">
        <f>Q563*H563</f>
        <v>0</v>
      </c>
      <c r="S563" s="158">
        <v>0</v>
      </c>
      <c r="T563" s="159">
        <f>S563*H563</f>
        <v>0</v>
      </c>
      <c r="U563" s="712"/>
      <c r="V563" s="712"/>
      <c r="W563" s="712"/>
      <c r="X563" s="712"/>
      <c r="Y563" s="712"/>
      <c r="Z563" s="712"/>
      <c r="AA563" s="712"/>
      <c r="AB563" s="712"/>
      <c r="AC563" s="712"/>
      <c r="AD563" s="712"/>
      <c r="AE563" s="712"/>
      <c r="AR563" s="160" t="s">
        <v>245</v>
      </c>
      <c r="AT563" s="160" t="s">
        <v>160</v>
      </c>
      <c r="AU563" s="160" t="s">
        <v>86</v>
      </c>
      <c r="AY563" s="717" t="s">
        <v>158</v>
      </c>
      <c r="BE563" s="161">
        <f>IF(N563="základní",J563,0)</f>
        <v>0</v>
      </c>
      <c r="BF563" s="161">
        <f>IF(N563="snížená",J563,0)</f>
        <v>0</v>
      </c>
      <c r="BG563" s="161">
        <f>IF(N563="zákl. přenesená",J563,0)</f>
        <v>0</v>
      </c>
      <c r="BH563" s="161">
        <f>IF(N563="sníž. přenesená",J563,0)</f>
        <v>0</v>
      </c>
      <c r="BI563" s="161">
        <f>IF(N563="nulová",J563,0)</f>
        <v>0</v>
      </c>
      <c r="BJ563" s="717" t="s">
        <v>84</v>
      </c>
      <c r="BK563" s="161">
        <f>ROUND(I563*H563,2)</f>
        <v>0</v>
      </c>
      <c r="BL563" s="717" t="s">
        <v>245</v>
      </c>
      <c r="BM563" s="160" t="s">
        <v>1101</v>
      </c>
    </row>
    <row r="564" spans="2:51" s="12" customFormat="1" ht="12">
      <c r="B564" s="162"/>
      <c r="C564" s="818"/>
      <c r="D564" s="827" t="s">
        <v>167</v>
      </c>
      <c r="E564" s="828" t="s">
        <v>1</v>
      </c>
      <c r="F564" s="829" t="s">
        <v>1102</v>
      </c>
      <c r="G564" s="818"/>
      <c r="H564" s="812">
        <v>1</v>
      </c>
      <c r="I564" s="164"/>
      <c r="J564" s="818"/>
      <c r="K564" s="818"/>
      <c r="L564" s="162"/>
      <c r="M564" s="165"/>
      <c r="N564" s="166"/>
      <c r="O564" s="166"/>
      <c r="P564" s="166"/>
      <c r="Q564" s="166"/>
      <c r="R564" s="166"/>
      <c r="S564" s="166"/>
      <c r="T564" s="167"/>
      <c r="AT564" s="163" t="s">
        <v>167</v>
      </c>
      <c r="AU564" s="163" t="s">
        <v>86</v>
      </c>
      <c r="AV564" s="12" t="s">
        <v>86</v>
      </c>
      <c r="AW564" s="12" t="s">
        <v>32</v>
      </c>
      <c r="AX564" s="12" t="s">
        <v>84</v>
      </c>
      <c r="AY564" s="163" t="s">
        <v>158</v>
      </c>
    </row>
    <row r="565" spans="1:65" s="719" customFormat="1" ht="36" customHeight="1">
      <c r="A565" s="712"/>
      <c r="B565" s="148"/>
      <c r="C565" s="824" t="s">
        <v>1103</v>
      </c>
      <c r="D565" s="824" t="s">
        <v>160</v>
      </c>
      <c r="E565" s="825" t="s">
        <v>1104</v>
      </c>
      <c r="F565" s="817" t="s">
        <v>1105</v>
      </c>
      <c r="G565" s="826" t="s">
        <v>644</v>
      </c>
      <c r="H565" s="811">
        <v>1</v>
      </c>
      <c r="I565" s="154"/>
      <c r="J565" s="816">
        <f>ROUND(I565*H565,2)</f>
        <v>0</v>
      </c>
      <c r="K565" s="817" t="s">
        <v>1</v>
      </c>
      <c r="L565" s="30"/>
      <c r="M565" s="156" t="s">
        <v>1</v>
      </c>
      <c r="N565" s="157" t="s">
        <v>41</v>
      </c>
      <c r="O565" s="53"/>
      <c r="P565" s="158">
        <f>O565*H565</f>
        <v>0</v>
      </c>
      <c r="Q565" s="158">
        <v>0</v>
      </c>
      <c r="R565" s="158">
        <f>Q565*H565</f>
        <v>0</v>
      </c>
      <c r="S565" s="158">
        <v>0</v>
      </c>
      <c r="T565" s="159">
        <f>S565*H565</f>
        <v>0</v>
      </c>
      <c r="U565" s="712"/>
      <c r="V565" s="712"/>
      <c r="W565" s="712"/>
      <c r="X565" s="712"/>
      <c r="Y565" s="712"/>
      <c r="Z565" s="712"/>
      <c r="AA565" s="712"/>
      <c r="AB565" s="712"/>
      <c r="AC565" s="712"/>
      <c r="AD565" s="712"/>
      <c r="AE565" s="712"/>
      <c r="AR565" s="160" t="s">
        <v>245</v>
      </c>
      <c r="AT565" s="160" t="s">
        <v>160</v>
      </c>
      <c r="AU565" s="160" t="s">
        <v>86</v>
      </c>
      <c r="AY565" s="717" t="s">
        <v>158</v>
      </c>
      <c r="BE565" s="161">
        <f>IF(N565="základní",J565,0)</f>
        <v>0</v>
      </c>
      <c r="BF565" s="161">
        <f>IF(N565="snížená",J565,0)</f>
        <v>0</v>
      </c>
      <c r="BG565" s="161">
        <f>IF(N565="zákl. přenesená",J565,0)</f>
        <v>0</v>
      </c>
      <c r="BH565" s="161">
        <f>IF(N565="sníž. přenesená",J565,0)</f>
        <v>0</v>
      </c>
      <c r="BI565" s="161">
        <f>IF(N565="nulová",J565,0)</f>
        <v>0</v>
      </c>
      <c r="BJ565" s="717" t="s">
        <v>84</v>
      </c>
      <c r="BK565" s="161">
        <f>ROUND(I565*H565,2)</f>
        <v>0</v>
      </c>
      <c r="BL565" s="717" t="s">
        <v>245</v>
      </c>
      <c r="BM565" s="160" t="s">
        <v>1106</v>
      </c>
    </row>
    <row r="566" spans="2:51" s="12" customFormat="1" ht="12">
      <c r="B566" s="162"/>
      <c r="C566" s="818"/>
      <c r="D566" s="827" t="s">
        <v>167</v>
      </c>
      <c r="E566" s="828" t="s">
        <v>1</v>
      </c>
      <c r="F566" s="829" t="s">
        <v>1107</v>
      </c>
      <c r="G566" s="818"/>
      <c r="H566" s="812">
        <v>1</v>
      </c>
      <c r="I566" s="164"/>
      <c r="J566" s="818"/>
      <c r="K566" s="818"/>
      <c r="L566" s="162"/>
      <c r="M566" s="165"/>
      <c r="N566" s="166"/>
      <c r="O566" s="166"/>
      <c r="P566" s="166"/>
      <c r="Q566" s="166"/>
      <c r="R566" s="166"/>
      <c r="S566" s="166"/>
      <c r="T566" s="167"/>
      <c r="AT566" s="163" t="s">
        <v>167</v>
      </c>
      <c r="AU566" s="163" t="s">
        <v>86</v>
      </c>
      <c r="AV566" s="12" t="s">
        <v>86</v>
      </c>
      <c r="AW566" s="12" t="s">
        <v>32</v>
      </c>
      <c r="AX566" s="12" t="s">
        <v>84</v>
      </c>
      <c r="AY566" s="163" t="s">
        <v>158</v>
      </c>
    </row>
    <row r="567" spans="1:65" s="719" customFormat="1" ht="24" customHeight="1">
      <c r="A567" s="712"/>
      <c r="B567" s="148"/>
      <c r="C567" s="824" t="s">
        <v>1108</v>
      </c>
      <c r="D567" s="824" t="s">
        <v>160</v>
      </c>
      <c r="E567" s="825" t="s">
        <v>1109</v>
      </c>
      <c r="F567" s="817" t="s">
        <v>1110</v>
      </c>
      <c r="G567" s="826" t="s">
        <v>222</v>
      </c>
      <c r="H567" s="811">
        <v>12.435</v>
      </c>
      <c r="I567" s="154"/>
      <c r="J567" s="816">
        <f>ROUND(I567*H567,2)</f>
        <v>0</v>
      </c>
      <c r="K567" s="817" t="s">
        <v>1</v>
      </c>
      <c r="L567" s="30"/>
      <c r="M567" s="156" t="s">
        <v>1</v>
      </c>
      <c r="N567" s="157" t="s">
        <v>41</v>
      </c>
      <c r="O567" s="53"/>
      <c r="P567" s="158">
        <f>O567*H567</f>
        <v>0</v>
      </c>
      <c r="Q567" s="158">
        <v>0</v>
      </c>
      <c r="R567" s="158">
        <f>Q567*H567</f>
        <v>0</v>
      </c>
      <c r="S567" s="158">
        <v>0</v>
      </c>
      <c r="T567" s="159">
        <f>S567*H567</f>
        <v>0</v>
      </c>
      <c r="U567" s="712"/>
      <c r="V567" s="712"/>
      <c r="W567" s="712"/>
      <c r="X567" s="712"/>
      <c r="Y567" s="712"/>
      <c r="Z567" s="712"/>
      <c r="AA567" s="712"/>
      <c r="AB567" s="712"/>
      <c r="AC567" s="712"/>
      <c r="AD567" s="712"/>
      <c r="AE567" s="712"/>
      <c r="AR567" s="160" t="s">
        <v>245</v>
      </c>
      <c r="AT567" s="160" t="s">
        <v>160</v>
      </c>
      <c r="AU567" s="160" t="s">
        <v>86</v>
      </c>
      <c r="AY567" s="717" t="s">
        <v>158</v>
      </c>
      <c r="BE567" s="161">
        <f>IF(N567="základní",J567,0)</f>
        <v>0</v>
      </c>
      <c r="BF567" s="161">
        <f>IF(N567="snížená",J567,0)</f>
        <v>0</v>
      </c>
      <c r="BG567" s="161">
        <f>IF(N567="zákl. přenesená",J567,0)</f>
        <v>0</v>
      </c>
      <c r="BH567" s="161">
        <f>IF(N567="sníž. přenesená",J567,0)</f>
        <v>0</v>
      </c>
      <c r="BI567" s="161">
        <f>IF(N567="nulová",J567,0)</f>
        <v>0</v>
      </c>
      <c r="BJ567" s="717" t="s">
        <v>84</v>
      </c>
      <c r="BK567" s="161">
        <f>ROUND(I567*H567,2)</f>
        <v>0</v>
      </c>
      <c r="BL567" s="717" t="s">
        <v>245</v>
      </c>
      <c r="BM567" s="160" t="s">
        <v>1111</v>
      </c>
    </row>
    <row r="568" spans="2:51" s="12" customFormat="1" ht="12">
      <c r="B568" s="162"/>
      <c r="C568" s="818"/>
      <c r="D568" s="827" t="s">
        <v>167</v>
      </c>
      <c r="E568" s="828" t="s">
        <v>1</v>
      </c>
      <c r="F568" s="829" t="s">
        <v>1112</v>
      </c>
      <c r="G568" s="818"/>
      <c r="H568" s="812">
        <v>12.435</v>
      </c>
      <c r="I568" s="164"/>
      <c r="J568" s="818"/>
      <c r="K568" s="818"/>
      <c r="L568" s="162"/>
      <c r="M568" s="165"/>
      <c r="N568" s="166"/>
      <c r="O568" s="166"/>
      <c r="P568" s="166"/>
      <c r="Q568" s="166"/>
      <c r="R568" s="166"/>
      <c r="S568" s="166"/>
      <c r="T568" s="167"/>
      <c r="AT568" s="163" t="s">
        <v>167</v>
      </c>
      <c r="AU568" s="163" t="s">
        <v>86</v>
      </c>
      <c r="AV568" s="12" t="s">
        <v>86</v>
      </c>
      <c r="AW568" s="12" t="s">
        <v>32</v>
      </c>
      <c r="AX568" s="12" t="s">
        <v>84</v>
      </c>
      <c r="AY568" s="163" t="s">
        <v>158</v>
      </c>
    </row>
    <row r="569" spans="1:65" s="719" customFormat="1" ht="16.5" customHeight="1">
      <c r="A569" s="712"/>
      <c r="B569" s="148"/>
      <c r="C569" s="824" t="s">
        <v>1113</v>
      </c>
      <c r="D569" s="824" t="s">
        <v>160</v>
      </c>
      <c r="E569" s="825" t="s">
        <v>1114</v>
      </c>
      <c r="F569" s="817" t="s">
        <v>1115</v>
      </c>
      <c r="G569" s="826" t="s">
        <v>633</v>
      </c>
      <c r="H569" s="811">
        <v>75.98</v>
      </c>
      <c r="I569" s="154"/>
      <c r="J569" s="816">
        <f>ROUND(I569*H569,2)</f>
        <v>0</v>
      </c>
      <c r="K569" s="817" t="s">
        <v>1</v>
      </c>
      <c r="L569" s="30"/>
      <c r="M569" s="156" t="s">
        <v>1</v>
      </c>
      <c r="N569" s="157" t="s">
        <v>41</v>
      </c>
      <c r="O569" s="53"/>
      <c r="P569" s="158">
        <f>O569*H569</f>
        <v>0</v>
      </c>
      <c r="Q569" s="158">
        <v>0</v>
      </c>
      <c r="R569" s="158">
        <f>Q569*H569</f>
        <v>0</v>
      </c>
      <c r="S569" s="158">
        <v>0</v>
      </c>
      <c r="T569" s="159">
        <f>S569*H569</f>
        <v>0</v>
      </c>
      <c r="U569" s="712"/>
      <c r="V569" s="712"/>
      <c r="W569" s="712"/>
      <c r="X569" s="712"/>
      <c r="Y569" s="712"/>
      <c r="Z569" s="712"/>
      <c r="AA569" s="712"/>
      <c r="AB569" s="712"/>
      <c r="AC569" s="712"/>
      <c r="AD569" s="712"/>
      <c r="AE569" s="712"/>
      <c r="AR569" s="160" t="s">
        <v>245</v>
      </c>
      <c r="AT569" s="160" t="s">
        <v>160</v>
      </c>
      <c r="AU569" s="160" t="s">
        <v>86</v>
      </c>
      <c r="AY569" s="717" t="s">
        <v>158</v>
      </c>
      <c r="BE569" s="161">
        <f>IF(N569="základní",J569,0)</f>
        <v>0</v>
      </c>
      <c r="BF569" s="161">
        <f>IF(N569="snížená",J569,0)</f>
        <v>0</v>
      </c>
      <c r="BG569" s="161">
        <f>IF(N569="zákl. přenesená",J569,0)</f>
        <v>0</v>
      </c>
      <c r="BH569" s="161">
        <f>IF(N569="sníž. přenesená",J569,0)</f>
        <v>0</v>
      </c>
      <c r="BI569" s="161">
        <f>IF(N569="nulová",J569,0)</f>
        <v>0</v>
      </c>
      <c r="BJ569" s="717" t="s">
        <v>84</v>
      </c>
      <c r="BK569" s="161">
        <f>ROUND(I569*H569,2)</f>
        <v>0</v>
      </c>
      <c r="BL569" s="717" t="s">
        <v>245</v>
      </c>
      <c r="BM569" s="160" t="s">
        <v>1116</v>
      </c>
    </row>
    <row r="570" spans="2:51" s="12" customFormat="1" ht="12">
      <c r="B570" s="162"/>
      <c r="C570" s="818"/>
      <c r="D570" s="827" t="s">
        <v>167</v>
      </c>
      <c r="E570" s="828" t="s">
        <v>1</v>
      </c>
      <c r="F570" s="829" t="s">
        <v>1117</v>
      </c>
      <c r="G570" s="818"/>
      <c r="H570" s="812">
        <v>75.98</v>
      </c>
      <c r="I570" s="164"/>
      <c r="J570" s="818"/>
      <c r="K570" s="818"/>
      <c r="L570" s="162"/>
      <c r="M570" s="165"/>
      <c r="N570" s="166"/>
      <c r="O570" s="166"/>
      <c r="P570" s="166"/>
      <c r="Q570" s="166"/>
      <c r="R570" s="166"/>
      <c r="S570" s="166"/>
      <c r="T570" s="167"/>
      <c r="AT570" s="163" t="s">
        <v>167</v>
      </c>
      <c r="AU570" s="163" t="s">
        <v>86</v>
      </c>
      <c r="AV570" s="12" t="s">
        <v>86</v>
      </c>
      <c r="AW570" s="12" t="s">
        <v>32</v>
      </c>
      <c r="AX570" s="12" t="s">
        <v>84</v>
      </c>
      <c r="AY570" s="163" t="s">
        <v>158</v>
      </c>
    </row>
    <row r="571" spans="1:65" s="719" customFormat="1" ht="24" customHeight="1">
      <c r="A571" s="712"/>
      <c r="B571" s="148"/>
      <c r="C571" s="824" t="s">
        <v>1118</v>
      </c>
      <c r="D571" s="824" t="s">
        <v>160</v>
      </c>
      <c r="E571" s="825" t="s">
        <v>1119</v>
      </c>
      <c r="F571" s="817" t="s">
        <v>1120</v>
      </c>
      <c r="G571" s="826" t="s">
        <v>644</v>
      </c>
      <c r="H571" s="811">
        <v>1</v>
      </c>
      <c r="I571" s="154"/>
      <c r="J571" s="816">
        <f>ROUND(I571*H571,2)</f>
        <v>0</v>
      </c>
      <c r="K571" s="817" t="s">
        <v>1</v>
      </c>
      <c r="L571" s="30"/>
      <c r="M571" s="156" t="s">
        <v>1</v>
      </c>
      <c r="N571" s="157" t="s">
        <v>41</v>
      </c>
      <c r="O571" s="53"/>
      <c r="P571" s="158">
        <f>O571*H571</f>
        <v>0</v>
      </c>
      <c r="Q571" s="158">
        <v>0</v>
      </c>
      <c r="R571" s="158">
        <f>Q571*H571</f>
        <v>0</v>
      </c>
      <c r="S571" s="158">
        <v>0</v>
      </c>
      <c r="T571" s="159">
        <f>S571*H571</f>
        <v>0</v>
      </c>
      <c r="U571" s="712"/>
      <c r="V571" s="712"/>
      <c r="W571" s="712"/>
      <c r="X571" s="712"/>
      <c r="Y571" s="712"/>
      <c r="Z571" s="712"/>
      <c r="AA571" s="712"/>
      <c r="AB571" s="712"/>
      <c r="AC571" s="712"/>
      <c r="AD571" s="712"/>
      <c r="AE571" s="712"/>
      <c r="AR571" s="160" t="s">
        <v>245</v>
      </c>
      <c r="AT571" s="160" t="s">
        <v>160</v>
      </c>
      <c r="AU571" s="160" t="s">
        <v>86</v>
      </c>
      <c r="AY571" s="717" t="s">
        <v>158</v>
      </c>
      <c r="BE571" s="161">
        <f>IF(N571="základní",J571,0)</f>
        <v>0</v>
      </c>
      <c r="BF571" s="161">
        <f>IF(N571="snížená",J571,0)</f>
        <v>0</v>
      </c>
      <c r="BG571" s="161">
        <f>IF(N571="zákl. přenesená",J571,0)</f>
        <v>0</v>
      </c>
      <c r="BH571" s="161">
        <f>IF(N571="sníž. přenesená",J571,0)</f>
        <v>0</v>
      </c>
      <c r="BI571" s="161">
        <f>IF(N571="nulová",J571,0)</f>
        <v>0</v>
      </c>
      <c r="BJ571" s="717" t="s">
        <v>84</v>
      </c>
      <c r="BK571" s="161">
        <f>ROUND(I571*H571,2)</f>
        <v>0</v>
      </c>
      <c r="BL571" s="717" t="s">
        <v>245</v>
      </c>
      <c r="BM571" s="160" t="s">
        <v>1121</v>
      </c>
    </row>
    <row r="572" spans="2:51" s="12" customFormat="1" ht="12">
      <c r="B572" s="162"/>
      <c r="C572" s="818"/>
      <c r="D572" s="827" t="s">
        <v>167</v>
      </c>
      <c r="E572" s="828" t="s">
        <v>1</v>
      </c>
      <c r="F572" s="829" t="s">
        <v>1122</v>
      </c>
      <c r="G572" s="818"/>
      <c r="H572" s="812">
        <v>1</v>
      </c>
      <c r="I572" s="164"/>
      <c r="J572" s="818"/>
      <c r="K572" s="818"/>
      <c r="L572" s="162"/>
      <c r="M572" s="165"/>
      <c r="N572" s="166"/>
      <c r="O572" s="166"/>
      <c r="P572" s="166"/>
      <c r="Q572" s="166"/>
      <c r="R572" s="166"/>
      <c r="S572" s="166"/>
      <c r="T572" s="167"/>
      <c r="AT572" s="163" t="s">
        <v>167</v>
      </c>
      <c r="AU572" s="163" t="s">
        <v>86</v>
      </c>
      <c r="AV572" s="12" t="s">
        <v>86</v>
      </c>
      <c r="AW572" s="12" t="s">
        <v>32</v>
      </c>
      <c r="AX572" s="12" t="s">
        <v>84</v>
      </c>
      <c r="AY572" s="163" t="s">
        <v>158</v>
      </c>
    </row>
    <row r="573" spans="1:65" s="719" customFormat="1" ht="36" customHeight="1">
      <c r="A573" s="712"/>
      <c r="B573" s="148"/>
      <c r="C573" s="824" t="s">
        <v>1123</v>
      </c>
      <c r="D573" s="824" t="s">
        <v>160</v>
      </c>
      <c r="E573" s="825" t="s">
        <v>1124</v>
      </c>
      <c r="F573" s="817" t="s">
        <v>1125</v>
      </c>
      <c r="G573" s="826" t="s">
        <v>222</v>
      </c>
      <c r="H573" s="811">
        <v>161.968</v>
      </c>
      <c r="I573" s="154"/>
      <c r="J573" s="816">
        <f>ROUND(I573*H573,2)</f>
        <v>0</v>
      </c>
      <c r="K573" s="817" t="s">
        <v>1</v>
      </c>
      <c r="L573" s="30"/>
      <c r="M573" s="156" t="s">
        <v>1</v>
      </c>
      <c r="N573" s="157" t="s">
        <v>41</v>
      </c>
      <c r="O573" s="53"/>
      <c r="P573" s="158">
        <f>O573*H573</f>
        <v>0</v>
      </c>
      <c r="Q573" s="158">
        <v>0</v>
      </c>
      <c r="R573" s="158">
        <f>Q573*H573</f>
        <v>0</v>
      </c>
      <c r="S573" s="158">
        <v>0</v>
      </c>
      <c r="T573" s="159">
        <f>S573*H573</f>
        <v>0</v>
      </c>
      <c r="U573" s="712"/>
      <c r="V573" s="712"/>
      <c r="W573" s="712"/>
      <c r="X573" s="712"/>
      <c r="Y573" s="712"/>
      <c r="Z573" s="712"/>
      <c r="AA573" s="712"/>
      <c r="AB573" s="712"/>
      <c r="AC573" s="712"/>
      <c r="AD573" s="712"/>
      <c r="AE573" s="712"/>
      <c r="AR573" s="160" t="s">
        <v>245</v>
      </c>
      <c r="AT573" s="160" t="s">
        <v>160</v>
      </c>
      <c r="AU573" s="160" t="s">
        <v>86</v>
      </c>
      <c r="AY573" s="717" t="s">
        <v>158</v>
      </c>
      <c r="BE573" s="161">
        <f>IF(N573="základní",J573,0)</f>
        <v>0</v>
      </c>
      <c r="BF573" s="161">
        <f>IF(N573="snížená",J573,0)</f>
        <v>0</v>
      </c>
      <c r="BG573" s="161">
        <f>IF(N573="zákl. přenesená",J573,0)</f>
        <v>0</v>
      </c>
      <c r="BH573" s="161">
        <f>IF(N573="sníž. přenesená",J573,0)</f>
        <v>0</v>
      </c>
      <c r="BI573" s="161">
        <f>IF(N573="nulová",J573,0)</f>
        <v>0</v>
      </c>
      <c r="BJ573" s="717" t="s">
        <v>84</v>
      </c>
      <c r="BK573" s="161">
        <f>ROUND(I573*H573,2)</f>
        <v>0</v>
      </c>
      <c r="BL573" s="717" t="s">
        <v>245</v>
      </c>
      <c r="BM573" s="160" t="s">
        <v>1126</v>
      </c>
    </row>
    <row r="574" spans="2:51" s="12" customFormat="1" ht="12">
      <c r="B574" s="162"/>
      <c r="C574" s="818"/>
      <c r="D574" s="827" t="s">
        <v>167</v>
      </c>
      <c r="E574" s="828" t="s">
        <v>1</v>
      </c>
      <c r="F574" s="829" t="s">
        <v>1127</v>
      </c>
      <c r="G574" s="818"/>
      <c r="H574" s="812">
        <v>95.088</v>
      </c>
      <c r="I574" s="164"/>
      <c r="J574" s="818"/>
      <c r="K574" s="818"/>
      <c r="L574" s="162"/>
      <c r="M574" s="165"/>
      <c r="N574" s="166"/>
      <c r="O574" s="166"/>
      <c r="P574" s="166"/>
      <c r="Q574" s="166"/>
      <c r="R574" s="166"/>
      <c r="S574" s="166"/>
      <c r="T574" s="167"/>
      <c r="AT574" s="163" t="s">
        <v>167</v>
      </c>
      <c r="AU574" s="163" t="s">
        <v>86</v>
      </c>
      <c r="AV574" s="12" t="s">
        <v>86</v>
      </c>
      <c r="AW574" s="12" t="s">
        <v>32</v>
      </c>
      <c r="AX574" s="12" t="s">
        <v>76</v>
      </c>
      <c r="AY574" s="163" t="s">
        <v>158</v>
      </c>
    </row>
    <row r="575" spans="2:51" s="12" customFormat="1" ht="12">
      <c r="B575" s="162"/>
      <c r="C575" s="818"/>
      <c r="D575" s="827" t="s">
        <v>167</v>
      </c>
      <c r="E575" s="828" t="s">
        <v>1</v>
      </c>
      <c r="F575" s="829" t="s">
        <v>1128</v>
      </c>
      <c r="G575" s="818"/>
      <c r="H575" s="812">
        <v>66.88</v>
      </c>
      <c r="I575" s="164"/>
      <c r="J575" s="818"/>
      <c r="K575" s="818"/>
      <c r="L575" s="162"/>
      <c r="M575" s="165"/>
      <c r="N575" s="166"/>
      <c r="O575" s="166"/>
      <c r="P575" s="166"/>
      <c r="Q575" s="166"/>
      <c r="R575" s="166"/>
      <c r="S575" s="166"/>
      <c r="T575" s="167"/>
      <c r="AT575" s="163" t="s">
        <v>167</v>
      </c>
      <c r="AU575" s="163" t="s">
        <v>86</v>
      </c>
      <c r="AV575" s="12" t="s">
        <v>86</v>
      </c>
      <c r="AW575" s="12" t="s">
        <v>32</v>
      </c>
      <c r="AX575" s="12" t="s">
        <v>76</v>
      </c>
      <c r="AY575" s="163" t="s">
        <v>158</v>
      </c>
    </row>
    <row r="576" spans="2:51" s="13" customFormat="1" ht="12">
      <c r="B576" s="168"/>
      <c r="C576" s="819"/>
      <c r="D576" s="827" t="s">
        <v>167</v>
      </c>
      <c r="E576" s="830" t="s">
        <v>1</v>
      </c>
      <c r="F576" s="831" t="s">
        <v>171</v>
      </c>
      <c r="G576" s="819"/>
      <c r="H576" s="813">
        <v>161.968</v>
      </c>
      <c r="I576" s="170"/>
      <c r="J576" s="819"/>
      <c r="K576" s="819"/>
      <c r="L576" s="168"/>
      <c r="M576" s="171"/>
      <c r="N576" s="172"/>
      <c r="O576" s="172"/>
      <c r="P576" s="172"/>
      <c r="Q576" s="172"/>
      <c r="R576" s="172"/>
      <c r="S576" s="172"/>
      <c r="T576" s="173"/>
      <c r="AT576" s="169" t="s">
        <v>167</v>
      </c>
      <c r="AU576" s="169" t="s">
        <v>86</v>
      </c>
      <c r="AV576" s="13" t="s">
        <v>165</v>
      </c>
      <c r="AW576" s="13" t="s">
        <v>32</v>
      </c>
      <c r="AX576" s="13" t="s">
        <v>84</v>
      </c>
      <c r="AY576" s="169" t="s">
        <v>158</v>
      </c>
    </row>
    <row r="577" spans="1:65" s="719" customFormat="1" ht="24" customHeight="1">
      <c r="A577" s="712"/>
      <c r="B577" s="148"/>
      <c r="C577" s="824" t="s">
        <v>3168</v>
      </c>
      <c r="D577" s="824" t="s">
        <v>160</v>
      </c>
      <c r="E577" s="825" t="s">
        <v>3169</v>
      </c>
      <c r="F577" s="817" t="s">
        <v>3170</v>
      </c>
      <c r="G577" s="826" t="s">
        <v>1480</v>
      </c>
      <c r="H577" s="872"/>
      <c r="I577" s="154"/>
      <c r="J577" s="816">
        <f>ROUND(I577*H577,2)</f>
        <v>0</v>
      </c>
      <c r="K577" s="817" t="s">
        <v>3113</v>
      </c>
      <c r="L577" s="30"/>
      <c r="M577" s="156" t="s">
        <v>1</v>
      </c>
      <c r="N577" s="157" t="s">
        <v>41</v>
      </c>
      <c r="O577" s="53"/>
      <c r="P577" s="158">
        <f>O577*H577</f>
        <v>0</v>
      </c>
      <c r="Q577" s="158">
        <v>0</v>
      </c>
      <c r="R577" s="158">
        <f>Q577*H577</f>
        <v>0</v>
      </c>
      <c r="S577" s="158">
        <v>0</v>
      </c>
      <c r="T577" s="159">
        <f>S577*H577</f>
        <v>0</v>
      </c>
      <c r="U577" s="712"/>
      <c r="V577" s="712"/>
      <c r="W577" s="712"/>
      <c r="X577" s="712"/>
      <c r="Y577" s="712"/>
      <c r="Z577" s="712"/>
      <c r="AA577" s="712"/>
      <c r="AB577" s="712"/>
      <c r="AC577" s="712"/>
      <c r="AD577" s="712"/>
      <c r="AE577" s="712"/>
      <c r="AR577" s="160" t="s">
        <v>245</v>
      </c>
      <c r="AT577" s="160" t="s">
        <v>160</v>
      </c>
      <c r="AU577" s="160" t="s">
        <v>86</v>
      </c>
      <c r="AY577" s="717" t="s">
        <v>158</v>
      </c>
      <c r="BE577" s="161">
        <f>IF(N577="základní",J577,0)</f>
        <v>0</v>
      </c>
      <c r="BF577" s="161">
        <f>IF(N577="snížená",J577,0)</f>
        <v>0</v>
      </c>
      <c r="BG577" s="161">
        <f>IF(N577="zákl. přenesená",J577,0)</f>
        <v>0</v>
      </c>
      <c r="BH577" s="161">
        <f>IF(N577="sníž. přenesená",J577,0)</f>
        <v>0</v>
      </c>
      <c r="BI577" s="161">
        <f>IF(N577="nulová",J577,0)</f>
        <v>0</v>
      </c>
      <c r="BJ577" s="717" t="s">
        <v>84</v>
      </c>
      <c r="BK577" s="161">
        <f>ROUND(I577*H577,2)</f>
        <v>0</v>
      </c>
      <c r="BL577" s="717" t="s">
        <v>245</v>
      </c>
      <c r="BM577" s="160" t="s">
        <v>3171</v>
      </c>
    </row>
    <row r="578" spans="2:63" s="11" customFormat="1" ht="22.9" customHeight="1">
      <c r="B578" s="135"/>
      <c r="C578" s="814"/>
      <c r="D578" s="832" t="s">
        <v>75</v>
      </c>
      <c r="E578" s="833" t="s">
        <v>1129</v>
      </c>
      <c r="F578" s="833" t="s">
        <v>1130</v>
      </c>
      <c r="G578" s="814"/>
      <c r="H578" s="814"/>
      <c r="I578" s="138"/>
      <c r="J578" s="820">
        <f>BK578</f>
        <v>0</v>
      </c>
      <c r="K578" s="814"/>
      <c r="L578" s="135"/>
      <c r="M578" s="140"/>
      <c r="N578" s="141"/>
      <c r="O578" s="141"/>
      <c r="P578" s="142">
        <f>SUM(P579:P600)</f>
        <v>0</v>
      </c>
      <c r="Q578" s="141"/>
      <c r="R578" s="142">
        <f>SUM(R579:R600)</f>
        <v>0</v>
      </c>
      <c r="S578" s="141"/>
      <c r="T578" s="143">
        <f>SUM(T579:T600)</f>
        <v>0.085</v>
      </c>
      <c r="AR578" s="136" t="s">
        <v>86</v>
      </c>
      <c r="AT578" s="144" t="s">
        <v>75</v>
      </c>
      <c r="AU578" s="144" t="s">
        <v>84</v>
      </c>
      <c r="AY578" s="136" t="s">
        <v>158</v>
      </c>
      <c r="BK578" s="145">
        <f>SUM(BK579:BK600)</f>
        <v>0</v>
      </c>
    </row>
    <row r="579" spans="1:65" s="719" customFormat="1" ht="24" customHeight="1">
      <c r="A579" s="712"/>
      <c r="B579" s="148"/>
      <c r="C579" s="824" t="s">
        <v>1131</v>
      </c>
      <c r="D579" s="824" t="s">
        <v>160</v>
      </c>
      <c r="E579" s="825" t="s">
        <v>1132</v>
      </c>
      <c r="F579" s="817" t="s">
        <v>1133</v>
      </c>
      <c r="G579" s="826" t="s">
        <v>1134</v>
      </c>
      <c r="H579" s="811">
        <v>1554</v>
      </c>
      <c r="I579" s="154"/>
      <c r="J579" s="816">
        <f>ROUND(I579*H579,2)</f>
        <v>0</v>
      </c>
      <c r="K579" s="817" t="s">
        <v>1</v>
      </c>
      <c r="L579" s="30"/>
      <c r="M579" s="156" t="s">
        <v>1</v>
      </c>
      <c r="N579" s="157" t="s">
        <v>41</v>
      </c>
      <c r="O579" s="53"/>
      <c r="P579" s="158">
        <f>O579*H579</f>
        <v>0</v>
      </c>
      <c r="Q579" s="158">
        <v>0</v>
      </c>
      <c r="R579" s="158">
        <f>Q579*H579</f>
        <v>0</v>
      </c>
      <c r="S579" s="158">
        <v>0</v>
      </c>
      <c r="T579" s="159">
        <f>S579*H579</f>
        <v>0</v>
      </c>
      <c r="U579" s="712"/>
      <c r="V579" s="712"/>
      <c r="W579" s="712"/>
      <c r="X579" s="712"/>
      <c r="Y579" s="712"/>
      <c r="Z579" s="712"/>
      <c r="AA579" s="712"/>
      <c r="AB579" s="712"/>
      <c r="AC579" s="712"/>
      <c r="AD579" s="712"/>
      <c r="AE579" s="712"/>
      <c r="AR579" s="160" t="s">
        <v>245</v>
      </c>
      <c r="AT579" s="160" t="s">
        <v>160</v>
      </c>
      <c r="AU579" s="160" t="s">
        <v>86</v>
      </c>
      <c r="AY579" s="717" t="s">
        <v>158</v>
      </c>
      <c r="BE579" s="161">
        <f>IF(N579="základní",J579,0)</f>
        <v>0</v>
      </c>
      <c r="BF579" s="161">
        <f>IF(N579="snížená",J579,0)</f>
        <v>0</v>
      </c>
      <c r="BG579" s="161">
        <f>IF(N579="zákl. přenesená",J579,0)</f>
        <v>0</v>
      </c>
      <c r="BH579" s="161">
        <f>IF(N579="sníž. přenesená",J579,0)</f>
        <v>0</v>
      </c>
      <c r="BI579" s="161">
        <f>IF(N579="nulová",J579,0)</f>
        <v>0</v>
      </c>
      <c r="BJ579" s="717" t="s">
        <v>84</v>
      </c>
      <c r="BK579" s="161">
        <f>ROUND(I579*H579,2)</f>
        <v>0</v>
      </c>
      <c r="BL579" s="717" t="s">
        <v>245</v>
      </c>
      <c r="BM579" s="160" t="s">
        <v>1135</v>
      </c>
    </row>
    <row r="580" spans="1:65" s="719" customFormat="1" ht="24" customHeight="1">
      <c r="A580" s="712"/>
      <c r="B580" s="148"/>
      <c r="C580" s="824" t="s">
        <v>1136</v>
      </c>
      <c r="D580" s="824" t="s">
        <v>160</v>
      </c>
      <c r="E580" s="825" t="s">
        <v>1137</v>
      </c>
      <c r="F580" s="817" t="s">
        <v>1138</v>
      </c>
      <c r="G580" s="826" t="s">
        <v>1134</v>
      </c>
      <c r="H580" s="811">
        <v>518</v>
      </c>
      <c r="I580" s="154"/>
      <c r="J580" s="816">
        <f>ROUND(I580*H580,2)</f>
        <v>0</v>
      </c>
      <c r="K580" s="817" t="s">
        <v>1</v>
      </c>
      <c r="L580" s="30"/>
      <c r="M580" s="156" t="s">
        <v>1</v>
      </c>
      <c r="N580" s="157" t="s">
        <v>41</v>
      </c>
      <c r="O580" s="53"/>
      <c r="P580" s="158">
        <f>O580*H580</f>
        <v>0</v>
      </c>
      <c r="Q580" s="158">
        <v>0</v>
      </c>
      <c r="R580" s="158">
        <f>Q580*H580</f>
        <v>0</v>
      </c>
      <c r="S580" s="158">
        <v>0</v>
      </c>
      <c r="T580" s="159">
        <f>S580*H580</f>
        <v>0</v>
      </c>
      <c r="U580" s="712"/>
      <c r="V580" s="712"/>
      <c r="W580" s="712"/>
      <c r="X580" s="712"/>
      <c r="Y580" s="712"/>
      <c r="Z580" s="712"/>
      <c r="AA580" s="712"/>
      <c r="AB580" s="712"/>
      <c r="AC580" s="712"/>
      <c r="AD580" s="712"/>
      <c r="AE580" s="712"/>
      <c r="AR580" s="160" t="s">
        <v>245</v>
      </c>
      <c r="AT580" s="160" t="s">
        <v>160</v>
      </c>
      <c r="AU580" s="160" t="s">
        <v>86</v>
      </c>
      <c r="AY580" s="717" t="s">
        <v>158</v>
      </c>
      <c r="BE580" s="161">
        <f>IF(N580="základní",J580,0)</f>
        <v>0</v>
      </c>
      <c r="BF580" s="161">
        <f>IF(N580="snížená",J580,0)</f>
        <v>0</v>
      </c>
      <c r="BG580" s="161">
        <f>IF(N580="zákl. přenesená",J580,0)</f>
        <v>0</v>
      </c>
      <c r="BH580" s="161">
        <f>IF(N580="sníž. přenesená",J580,0)</f>
        <v>0</v>
      </c>
      <c r="BI580" s="161">
        <f>IF(N580="nulová",J580,0)</f>
        <v>0</v>
      </c>
      <c r="BJ580" s="717" t="s">
        <v>84</v>
      </c>
      <c r="BK580" s="161">
        <f>ROUND(I580*H580,2)</f>
        <v>0</v>
      </c>
      <c r="BL580" s="717" t="s">
        <v>245</v>
      </c>
      <c r="BM580" s="160" t="s">
        <v>1139</v>
      </c>
    </row>
    <row r="581" spans="2:51" s="12" customFormat="1" ht="12">
      <c r="B581" s="162"/>
      <c r="C581" s="818"/>
      <c r="D581" s="827" t="s">
        <v>167</v>
      </c>
      <c r="E581" s="828" t="s">
        <v>1</v>
      </c>
      <c r="F581" s="829" t="s">
        <v>1140</v>
      </c>
      <c r="G581" s="818"/>
      <c r="H581" s="812">
        <v>518</v>
      </c>
      <c r="I581" s="164"/>
      <c r="J581" s="818"/>
      <c r="K581" s="818"/>
      <c r="L581" s="162"/>
      <c r="M581" s="165"/>
      <c r="N581" s="166"/>
      <c r="O581" s="166"/>
      <c r="P581" s="166"/>
      <c r="Q581" s="166"/>
      <c r="R581" s="166"/>
      <c r="S581" s="166"/>
      <c r="T581" s="167"/>
      <c r="AT581" s="163" t="s">
        <v>167</v>
      </c>
      <c r="AU581" s="163" t="s">
        <v>86</v>
      </c>
      <c r="AV581" s="12" t="s">
        <v>86</v>
      </c>
      <c r="AW581" s="12" t="s">
        <v>32</v>
      </c>
      <c r="AX581" s="12" t="s">
        <v>84</v>
      </c>
      <c r="AY581" s="163" t="s">
        <v>158</v>
      </c>
    </row>
    <row r="582" spans="1:65" s="719" customFormat="1" ht="24" customHeight="1">
      <c r="A582" s="712"/>
      <c r="B582" s="148"/>
      <c r="C582" s="824" t="s">
        <v>1141</v>
      </c>
      <c r="D582" s="824" t="s">
        <v>160</v>
      </c>
      <c r="E582" s="825" t="s">
        <v>1142</v>
      </c>
      <c r="F582" s="817" t="s">
        <v>1143</v>
      </c>
      <c r="G582" s="826" t="s">
        <v>1134</v>
      </c>
      <c r="H582" s="811">
        <v>45.9</v>
      </c>
      <c r="I582" s="154"/>
      <c r="J582" s="816">
        <f>ROUND(I582*H582,2)</f>
        <v>0</v>
      </c>
      <c r="K582" s="817" t="s">
        <v>1</v>
      </c>
      <c r="L582" s="30"/>
      <c r="M582" s="156" t="s">
        <v>1</v>
      </c>
      <c r="N582" s="157" t="s">
        <v>41</v>
      </c>
      <c r="O582" s="53"/>
      <c r="P582" s="158">
        <f>O582*H582</f>
        <v>0</v>
      </c>
      <c r="Q582" s="158">
        <v>0</v>
      </c>
      <c r="R582" s="158">
        <f>Q582*H582</f>
        <v>0</v>
      </c>
      <c r="S582" s="158">
        <v>0</v>
      </c>
      <c r="T582" s="159">
        <f>S582*H582</f>
        <v>0</v>
      </c>
      <c r="U582" s="712"/>
      <c r="V582" s="712"/>
      <c r="W582" s="712"/>
      <c r="X582" s="712"/>
      <c r="Y582" s="712"/>
      <c r="Z582" s="712"/>
      <c r="AA582" s="712"/>
      <c r="AB582" s="712"/>
      <c r="AC582" s="712"/>
      <c r="AD582" s="712"/>
      <c r="AE582" s="712"/>
      <c r="AR582" s="160" t="s">
        <v>245</v>
      </c>
      <c r="AT582" s="160" t="s">
        <v>160</v>
      </c>
      <c r="AU582" s="160" t="s">
        <v>86</v>
      </c>
      <c r="AY582" s="717" t="s">
        <v>158</v>
      </c>
      <c r="BE582" s="161">
        <f>IF(N582="základní",J582,0)</f>
        <v>0</v>
      </c>
      <c r="BF582" s="161">
        <f>IF(N582="snížená",J582,0)</f>
        <v>0</v>
      </c>
      <c r="BG582" s="161">
        <f>IF(N582="zákl. přenesená",J582,0)</f>
        <v>0</v>
      </c>
      <c r="BH582" s="161">
        <f>IF(N582="sníž. přenesená",J582,0)</f>
        <v>0</v>
      </c>
      <c r="BI582" s="161">
        <f>IF(N582="nulová",J582,0)</f>
        <v>0</v>
      </c>
      <c r="BJ582" s="717" t="s">
        <v>84</v>
      </c>
      <c r="BK582" s="161">
        <f>ROUND(I582*H582,2)</f>
        <v>0</v>
      </c>
      <c r="BL582" s="717" t="s">
        <v>245</v>
      </c>
      <c r="BM582" s="160" t="s">
        <v>1144</v>
      </c>
    </row>
    <row r="583" spans="2:51" s="12" customFormat="1" ht="12">
      <c r="B583" s="162"/>
      <c r="C583" s="818"/>
      <c r="D583" s="827" t="s">
        <v>167</v>
      </c>
      <c r="E583" s="828" t="s">
        <v>1</v>
      </c>
      <c r="F583" s="829" t="s">
        <v>1145</v>
      </c>
      <c r="G583" s="818"/>
      <c r="H583" s="812">
        <v>45.9</v>
      </c>
      <c r="I583" s="164"/>
      <c r="J583" s="818"/>
      <c r="K583" s="818"/>
      <c r="L583" s="162"/>
      <c r="M583" s="165"/>
      <c r="N583" s="166"/>
      <c r="O583" s="166"/>
      <c r="P583" s="166"/>
      <c r="Q583" s="166"/>
      <c r="R583" s="166"/>
      <c r="S583" s="166"/>
      <c r="T583" s="167"/>
      <c r="AT583" s="163" t="s">
        <v>167</v>
      </c>
      <c r="AU583" s="163" t="s">
        <v>86</v>
      </c>
      <c r="AV583" s="12" t="s">
        <v>86</v>
      </c>
      <c r="AW583" s="12" t="s">
        <v>32</v>
      </c>
      <c r="AX583" s="12" t="s">
        <v>84</v>
      </c>
      <c r="AY583" s="163" t="s">
        <v>158</v>
      </c>
    </row>
    <row r="584" spans="1:65" s="719" customFormat="1" ht="24" customHeight="1">
      <c r="A584" s="712"/>
      <c r="B584" s="148"/>
      <c r="C584" s="824" t="s">
        <v>1146</v>
      </c>
      <c r="D584" s="824" t="s">
        <v>160</v>
      </c>
      <c r="E584" s="825" t="s">
        <v>1147</v>
      </c>
      <c r="F584" s="817" t="s">
        <v>1148</v>
      </c>
      <c r="G584" s="826" t="s">
        <v>1134</v>
      </c>
      <c r="H584" s="811">
        <v>863</v>
      </c>
      <c r="I584" s="154"/>
      <c r="J584" s="816">
        <f>ROUND(I584*H584,2)</f>
        <v>0</v>
      </c>
      <c r="K584" s="817" t="s">
        <v>1</v>
      </c>
      <c r="L584" s="30"/>
      <c r="M584" s="156" t="s">
        <v>1</v>
      </c>
      <c r="N584" s="157" t="s">
        <v>41</v>
      </c>
      <c r="O584" s="53"/>
      <c r="P584" s="158">
        <f>O584*H584</f>
        <v>0</v>
      </c>
      <c r="Q584" s="158">
        <v>0</v>
      </c>
      <c r="R584" s="158">
        <f>Q584*H584</f>
        <v>0</v>
      </c>
      <c r="S584" s="158">
        <v>0</v>
      </c>
      <c r="T584" s="159">
        <f>S584*H584</f>
        <v>0</v>
      </c>
      <c r="U584" s="712"/>
      <c r="V584" s="712"/>
      <c r="W584" s="712"/>
      <c r="X584" s="712"/>
      <c r="Y584" s="712"/>
      <c r="Z584" s="712"/>
      <c r="AA584" s="712"/>
      <c r="AB584" s="712"/>
      <c r="AC584" s="712"/>
      <c r="AD584" s="712"/>
      <c r="AE584" s="712"/>
      <c r="AR584" s="160" t="s">
        <v>245</v>
      </c>
      <c r="AT584" s="160" t="s">
        <v>160</v>
      </c>
      <c r="AU584" s="160" t="s">
        <v>86</v>
      </c>
      <c r="AY584" s="717" t="s">
        <v>158</v>
      </c>
      <c r="BE584" s="161">
        <f>IF(N584="základní",J584,0)</f>
        <v>0</v>
      </c>
      <c r="BF584" s="161">
        <f>IF(N584="snížená",J584,0)</f>
        <v>0</v>
      </c>
      <c r="BG584" s="161">
        <f>IF(N584="zákl. přenesená",J584,0)</f>
        <v>0</v>
      </c>
      <c r="BH584" s="161">
        <f>IF(N584="sníž. přenesená",J584,0)</f>
        <v>0</v>
      </c>
      <c r="BI584" s="161">
        <f>IF(N584="nulová",J584,0)</f>
        <v>0</v>
      </c>
      <c r="BJ584" s="717" t="s">
        <v>84</v>
      </c>
      <c r="BK584" s="161">
        <f>ROUND(I584*H584,2)</f>
        <v>0</v>
      </c>
      <c r="BL584" s="717" t="s">
        <v>245</v>
      </c>
      <c r="BM584" s="160" t="s">
        <v>1149</v>
      </c>
    </row>
    <row r="585" spans="2:51" s="12" customFormat="1" ht="12">
      <c r="B585" s="162"/>
      <c r="C585" s="818"/>
      <c r="D585" s="827" t="s">
        <v>167</v>
      </c>
      <c r="E585" s="828" t="s">
        <v>1</v>
      </c>
      <c r="F585" s="829" t="s">
        <v>1150</v>
      </c>
      <c r="G585" s="818"/>
      <c r="H585" s="812">
        <v>863</v>
      </c>
      <c r="I585" s="164"/>
      <c r="J585" s="818"/>
      <c r="K585" s="818"/>
      <c r="L585" s="162"/>
      <c r="M585" s="165"/>
      <c r="N585" s="166"/>
      <c r="O585" s="166"/>
      <c r="P585" s="166"/>
      <c r="Q585" s="166"/>
      <c r="R585" s="166"/>
      <c r="S585" s="166"/>
      <c r="T585" s="167"/>
      <c r="AT585" s="163" t="s">
        <v>167</v>
      </c>
      <c r="AU585" s="163" t="s">
        <v>86</v>
      </c>
      <c r="AV585" s="12" t="s">
        <v>86</v>
      </c>
      <c r="AW585" s="12" t="s">
        <v>32</v>
      </c>
      <c r="AX585" s="12" t="s">
        <v>84</v>
      </c>
      <c r="AY585" s="163" t="s">
        <v>158</v>
      </c>
    </row>
    <row r="586" spans="1:65" s="719" customFormat="1" ht="24" customHeight="1">
      <c r="A586" s="712"/>
      <c r="B586" s="148"/>
      <c r="C586" s="824" t="s">
        <v>1151</v>
      </c>
      <c r="D586" s="824" t="s">
        <v>160</v>
      </c>
      <c r="E586" s="825" t="s">
        <v>1152</v>
      </c>
      <c r="F586" s="817" t="s">
        <v>1153</v>
      </c>
      <c r="G586" s="826" t="s">
        <v>633</v>
      </c>
      <c r="H586" s="811">
        <v>3</v>
      </c>
      <c r="I586" s="154"/>
      <c r="J586" s="816">
        <f>ROUND(I586*H586,2)</f>
        <v>0</v>
      </c>
      <c r="K586" s="817" t="s">
        <v>1</v>
      </c>
      <c r="L586" s="30"/>
      <c r="M586" s="156" t="s">
        <v>1</v>
      </c>
      <c r="N586" s="157" t="s">
        <v>41</v>
      </c>
      <c r="O586" s="53"/>
      <c r="P586" s="158">
        <f>O586*H586</f>
        <v>0</v>
      </c>
      <c r="Q586" s="158">
        <v>0</v>
      </c>
      <c r="R586" s="158">
        <f>Q586*H586</f>
        <v>0</v>
      </c>
      <c r="S586" s="158">
        <v>0</v>
      </c>
      <c r="T586" s="159">
        <f>S586*H586</f>
        <v>0</v>
      </c>
      <c r="U586" s="712"/>
      <c r="V586" s="712"/>
      <c r="W586" s="712"/>
      <c r="X586" s="712"/>
      <c r="Y586" s="712"/>
      <c r="Z586" s="712"/>
      <c r="AA586" s="712"/>
      <c r="AB586" s="712"/>
      <c r="AC586" s="712"/>
      <c r="AD586" s="712"/>
      <c r="AE586" s="712"/>
      <c r="AR586" s="160" t="s">
        <v>245</v>
      </c>
      <c r="AT586" s="160" t="s">
        <v>160</v>
      </c>
      <c r="AU586" s="160" t="s">
        <v>86</v>
      </c>
      <c r="AY586" s="717" t="s">
        <v>158</v>
      </c>
      <c r="BE586" s="161">
        <f>IF(N586="základní",J586,0)</f>
        <v>0</v>
      </c>
      <c r="BF586" s="161">
        <f>IF(N586="snížená",J586,0)</f>
        <v>0</v>
      </c>
      <c r="BG586" s="161">
        <f>IF(N586="zákl. přenesená",J586,0)</f>
        <v>0</v>
      </c>
      <c r="BH586" s="161">
        <f>IF(N586="sníž. přenesená",J586,0)</f>
        <v>0</v>
      </c>
      <c r="BI586" s="161">
        <f>IF(N586="nulová",J586,0)</f>
        <v>0</v>
      </c>
      <c r="BJ586" s="717" t="s">
        <v>84</v>
      </c>
      <c r="BK586" s="161">
        <f>ROUND(I586*H586,2)</f>
        <v>0</v>
      </c>
      <c r="BL586" s="717" t="s">
        <v>245</v>
      </c>
      <c r="BM586" s="160" t="s">
        <v>1154</v>
      </c>
    </row>
    <row r="587" spans="2:51" s="12" customFormat="1" ht="12">
      <c r="B587" s="162"/>
      <c r="C587" s="818"/>
      <c r="D587" s="827" t="s">
        <v>167</v>
      </c>
      <c r="E587" s="828" t="s">
        <v>1</v>
      </c>
      <c r="F587" s="829" t="s">
        <v>1155</v>
      </c>
      <c r="G587" s="818"/>
      <c r="H587" s="812">
        <v>3</v>
      </c>
      <c r="I587" s="164"/>
      <c r="J587" s="818"/>
      <c r="K587" s="818"/>
      <c r="L587" s="162"/>
      <c r="M587" s="165"/>
      <c r="N587" s="166"/>
      <c r="O587" s="166"/>
      <c r="P587" s="166"/>
      <c r="Q587" s="166"/>
      <c r="R587" s="166"/>
      <c r="S587" s="166"/>
      <c r="T587" s="167"/>
      <c r="AT587" s="163" t="s">
        <v>167</v>
      </c>
      <c r="AU587" s="163" t="s">
        <v>86</v>
      </c>
      <c r="AV587" s="12" t="s">
        <v>86</v>
      </c>
      <c r="AW587" s="12" t="s">
        <v>32</v>
      </c>
      <c r="AX587" s="12" t="s">
        <v>84</v>
      </c>
      <c r="AY587" s="163" t="s">
        <v>158</v>
      </c>
    </row>
    <row r="588" spans="1:65" s="719" customFormat="1" ht="24" customHeight="1">
      <c r="A588" s="712"/>
      <c r="B588" s="148"/>
      <c r="C588" s="824" t="s">
        <v>1156</v>
      </c>
      <c r="D588" s="824" t="s">
        <v>160</v>
      </c>
      <c r="E588" s="825" t="s">
        <v>1157</v>
      </c>
      <c r="F588" s="817" t="s">
        <v>1158</v>
      </c>
      <c r="G588" s="826" t="s">
        <v>644</v>
      </c>
      <c r="H588" s="811">
        <v>1</v>
      </c>
      <c r="I588" s="154"/>
      <c r="J588" s="816">
        <f>ROUND(I588*H588,2)</f>
        <v>0</v>
      </c>
      <c r="K588" s="817" t="s">
        <v>1</v>
      </c>
      <c r="L588" s="30"/>
      <c r="M588" s="156" t="s">
        <v>1</v>
      </c>
      <c r="N588" s="157" t="s">
        <v>41</v>
      </c>
      <c r="O588" s="53"/>
      <c r="P588" s="158">
        <f>O588*H588</f>
        <v>0</v>
      </c>
      <c r="Q588" s="158">
        <v>0</v>
      </c>
      <c r="R588" s="158">
        <f>Q588*H588</f>
        <v>0</v>
      </c>
      <c r="S588" s="158">
        <v>0</v>
      </c>
      <c r="T588" s="159">
        <f>S588*H588</f>
        <v>0</v>
      </c>
      <c r="U588" s="712"/>
      <c r="V588" s="712"/>
      <c r="W588" s="712"/>
      <c r="X588" s="712"/>
      <c r="Y588" s="712"/>
      <c r="Z588" s="712"/>
      <c r="AA588" s="712"/>
      <c r="AB588" s="712"/>
      <c r="AC588" s="712"/>
      <c r="AD588" s="712"/>
      <c r="AE588" s="712"/>
      <c r="AR588" s="160" t="s">
        <v>245</v>
      </c>
      <c r="AT588" s="160" t="s">
        <v>160</v>
      </c>
      <c r="AU588" s="160" t="s">
        <v>86</v>
      </c>
      <c r="AY588" s="717" t="s">
        <v>158</v>
      </c>
      <c r="BE588" s="161">
        <f>IF(N588="základní",J588,0)</f>
        <v>0</v>
      </c>
      <c r="BF588" s="161">
        <f>IF(N588="snížená",J588,0)</f>
        <v>0</v>
      </c>
      <c r="BG588" s="161">
        <f>IF(N588="zákl. přenesená",J588,0)</f>
        <v>0</v>
      </c>
      <c r="BH588" s="161">
        <f>IF(N588="sníž. přenesená",J588,0)</f>
        <v>0</v>
      </c>
      <c r="BI588" s="161">
        <f>IF(N588="nulová",J588,0)</f>
        <v>0</v>
      </c>
      <c r="BJ588" s="717" t="s">
        <v>84</v>
      </c>
      <c r="BK588" s="161">
        <f>ROUND(I588*H588,2)</f>
        <v>0</v>
      </c>
      <c r="BL588" s="717" t="s">
        <v>245</v>
      </c>
      <c r="BM588" s="160" t="s">
        <v>1159</v>
      </c>
    </row>
    <row r="589" spans="2:51" s="12" customFormat="1" ht="12">
      <c r="B589" s="162"/>
      <c r="C589" s="818"/>
      <c r="D589" s="827" t="s">
        <v>167</v>
      </c>
      <c r="E589" s="828" t="s">
        <v>1</v>
      </c>
      <c r="F589" s="829" t="s">
        <v>1160</v>
      </c>
      <c r="G589" s="818"/>
      <c r="H589" s="812">
        <v>1</v>
      </c>
      <c r="I589" s="164"/>
      <c r="J589" s="818"/>
      <c r="K589" s="818"/>
      <c r="L589" s="162"/>
      <c r="M589" s="165"/>
      <c r="N589" s="166"/>
      <c r="O589" s="166"/>
      <c r="P589" s="166"/>
      <c r="Q589" s="166"/>
      <c r="R589" s="166"/>
      <c r="S589" s="166"/>
      <c r="T589" s="167"/>
      <c r="AT589" s="163" t="s">
        <v>167</v>
      </c>
      <c r="AU589" s="163" t="s">
        <v>86</v>
      </c>
      <c r="AV589" s="12" t="s">
        <v>86</v>
      </c>
      <c r="AW589" s="12" t="s">
        <v>32</v>
      </c>
      <c r="AX589" s="12" t="s">
        <v>84</v>
      </c>
      <c r="AY589" s="163" t="s">
        <v>158</v>
      </c>
    </row>
    <row r="590" spans="1:65" s="719" customFormat="1" ht="16.5" customHeight="1">
      <c r="A590" s="712"/>
      <c r="B590" s="148"/>
      <c r="C590" s="824" t="s">
        <v>1161</v>
      </c>
      <c r="D590" s="824" t="s">
        <v>160</v>
      </c>
      <c r="E590" s="825" t="s">
        <v>1162</v>
      </c>
      <c r="F590" s="817" t="s">
        <v>1163</v>
      </c>
      <c r="G590" s="826" t="s">
        <v>644</v>
      </c>
      <c r="H590" s="811">
        <v>18</v>
      </c>
      <c r="I590" s="154"/>
      <c r="J590" s="816">
        <f>ROUND(I590*H590,2)</f>
        <v>0</v>
      </c>
      <c r="K590" s="817" t="s">
        <v>1</v>
      </c>
      <c r="L590" s="30"/>
      <c r="M590" s="156" t="s">
        <v>1</v>
      </c>
      <c r="N590" s="157" t="s">
        <v>41</v>
      </c>
      <c r="O590" s="53"/>
      <c r="P590" s="158">
        <f>O590*H590</f>
        <v>0</v>
      </c>
      <c r="Q590" s="158">
        <v>0</v>
      </c>
      <c r="R590" s="158">
        <f>Q590*H590</f>
        <v>0</v>
      </c>
      <c r="S590" s="158">
        <v>0</v>
      </c>
      <c r="T590" s="159">
        <f>S590*H590</f>
        <v>0</v>
      </c>
      <c r="U590" s="712"/>
      <c r="V590" s="712"/>
      <c r="W590" s="712"/>
      <c r="X590" s="712"/>
      <c r="Y590" s="712"/>
      <c r="Z590" s="712"/>
      <c r="AA590" s="712"/>
      <c r="AB590" s="712"/>
      <c r="AC590" s="712"/>
      <c r="AD590" s="712"/>
      <c r="AE590" s="712"/>
      <c r="AR590" s="160" t="s">
        <v>245</v>
      </c>
      <c r="AT590" s="160" t="s">
        <v>160</v>
      </c>
      <c r="AU590" s="160" t="s">
        <v>86</v>
      </c>
      <c r="AY590" s="717" t="s">
        <v>158</v>
      </c>
      <c r="BE590" s="161">
        <f>IF(N590="základní",J590,0)</f>
        <v>0</v>
      </c>
      <c r="BF590" s="161">
        <f>IF(N590="snížená",J590,0)</f>
        <v>0</v>
      </c>
      <c r="BG590" s="161">
        <f>IF(N590="zákl. přenesená",J590,0)</f>
        <v>0</v>
      </c>
      <c r="BH590" s="161">
        <f>IF(N590="sníž. přenesená",J590,0)</f>
        <v>0</v>
      </c>
      <c r="BI590" s="161">
        <f>IF(N590="nulová",J590,0)</f>
        <v>0</v>
      </c>
      <c r="BJ590" s="717" t="s">
        <v>84</v>
      </c>
      <c r="BK590" s="161">
        <f>ROUND(I590*H590,2)</f>
        <v>0</v>
      </c>
      <c r="BL590" s="717" t="s">
        <v>245</v>
      </c>
      <c r="BM590" s="160" t="s">
        <v>1164</v>
      </c>
    </row>
    <row r="591" spans="2:51" s="12" customFormat="1" ht="12">
      <c r="B591" s="162"/>
      <c r="C591" s="818"/>
      <c r="D591" s="827" t="s">
        <v>167</v>
      </c>
      <c r="E591" s="828" t="s">
        <v>1</v>
      </c>
      <c r="F591" s="829" t="s">
        <v>1165</v>
      </c>
      <c r="G591" s="818"/>
      <c r="H591" s="812">
        <v>18</v>
      </c>
      <c r="I591" s="164"/>
      <c r="J591" s="818"/>
      <c r="K591" s="818"/>
      <c r="L591" s="162"/>
      <c r="M591" s="165"/>
      <c r="N591" s="166"/>
      <c r="O591" s="166"/>
      <c r="P591" s="166"/>
      <c r="Q591" s="166"/>
      <c r="R591" s="166"/>
      <c r="S591" s="166"/>
      <c r="T591" s="167"/>
      <c r="AT591" s="163" t="s">
        <v>167</v>
      </c>
      <c r="AU591" s="163" t="s">
        <v>86</v>
      </c>
      <c r="AV591" s="12" t="s">
        <v>86</v>
      </c>
      <c r="AW591" s="12" t="s">
        <v>32</v>
      </c>
      <c r="AX591" s="12" t="s">
        <v>84</v>
      </c>
      <c r="AY591" s="163" t="s">
        <v>158</v>
      </c>
    </row>
    <row r="592" spans="1:65" s="719" customFormat="1" ht="24" customHeight="1">
      <c r="A592" s="712"/>
      <c r="B592" s="148"/>
      <c r="C592" s="824" t="s">
        <v>1166</v>
      </c>
      <c r="D592" s="824" t="s">
        <v>160</v>
      </c>
      <c r="E592" s="825" t="s">
        <v>1167</v>
      </c>
      <c r="F592" s="817" t="s">
        <v>1168</v>
      </c>
      <c r="G592" s="826" t="s">
        <v>644</v>
      </c>
      <c r="H592" s="811">
        <v>5</v>
      </c>
      <c r="I592" s="154"/>
      <c r="J592" s="816">
        <f>ROUND(I592*H592,2)</f>
        <v>0</v>
      </c>
      <c r="K592" s="817" t="s">
        <v>1</v>
      </c>
      <c r="L592" s="30"/>
      <c r="M592" s="156" t="s">
        <v>1</v>
      </c>
      <c r="N592" s="157" t="s">
        <v>41</v>
      </c>
      <c r="O592" s="53"/>
      <c r="P592" s="158">
        <f>O592*H592</f>
        <v>0</v>
      </c>
      <c r="Q592" s="158">
        <v>0</v>
      </c>
      <c r="R592" s="158">
        <f>Q592*H592</f>
        <v>0</v>
      </c>
      <c r="S592" s="158">
        <v>0</v>
      </c>
      <c r="T592" s="159">
        <f>S592*H592</f>
        <v>0</v>
      </c>
      <c r="U592" s="712"/>
      <c r="V592" s="712"/>
      <c r="W592" s="712"/>
      <c r="X592" s="712"/>
      <c r="Y592" s="712"/>
      <c r="Z592" s="712"/>
      <c r="AA592" s="712"/>
      <c r="AB592" s="712"/>
      <c r="AC592" s="712"/>
      <c r="AD592" s="712"/>
      <c r="AE592" s="712"/>
      <c r="AR592" s="160" t="s">
        <v>245</v>
      </c>
      <c r="AT592" s="160" t="s">
        <v>160</v>
      </c>
      <c r="AU592" s="160" t="s">
        <v>86</v>
      </c>
      <c r="AY592" s="717" t="s">
        <v>158</v>
      </c>
      <c r="BE592" s="161">
        <f>IF(N592="základní",J592,0)</f>
        <v>0</v>
      </c>
      <c r="BF592" s="161">
        <f>IF(N592="snížená",J592,0)</f>
        <v>0</v>
      </c>
      <c r="BG592" s="161">
        <f>IF(N592="zákl. přenesená",J592,0)</f>
        <v>0</v>
      </c>
      <c r="BH592" s="161">
        <f>IF(N592="sníž. přenesená",J592,0)</f>
        <v>0</v>
      </c>
      <c r="BI592" s="161">
        <f>IF(N592="nulová",J592,0)</f>
        <v>0</v>
      </c>
      <c r="BJ592" s="717" t="s">
        <v>84</v>
      </c>
      <c r="BK592" s="161">
        <f>ROUND(I592*H592,2)</f>
        <v>0</v>
      </c>
      <c r="BL592" s="717" t="s">
        <v>245</v>
      </c>
      <c r="BM592" s="160" t="s">
        <v>1169</v>
      </c>
    </row>
    <row r="593" spans="2:51" s="12" customFormat="1" ht="12">
      <c r="B593" s="162"/>
      <c r="C593" s="818"/>
      <c r="D593" s="827" t="s">
        <v>167</v>
      </c>
      <c r="E593" s="828" t="s">
        <v>1</v>
      </c>
      <c r="F593" s="829" t="s">
        <v>3212</v>
      </c>
      <c r="G593" s="818"/>
      <c r="H593" s="812">
        <v>5</v>
      </c>
      <c r="I593" s="164"/>
      <c r="J593" s="818"/>
      <c r="K593" s="818"/>
      <c r="L593" s="162"/>
      <c r="M593" s="165"/>
      <c r="N593" s="166"/>
      <c r="O593" s="166"/>
      <c r="P593" s="166"/>
      <c r="Q593" s="166"/>
      <c r="R593" s="166"/>
      <c r="S593" s="166"/>
      <c r="T593" s="167"/>
      <c r="AT593" s="163" t="s">
        <v>167</v>
      </c>
      <c r="AU593" s="163" t="s">
        <v>86</v>
      </c>
      <c r="AV593" s="12" t="s">
        <v>86</v>
      </c>
      <c r="AW593" s="12" t="s">
        <v>32</v>
      </c>
      <c r="AX593" s="12" t="s">
        <v>84</v>
      </c>
      <c r="AY593" s="163" t="s">
        <v>158</v>
      </c>
    </row>
    <row r="594" spans="1:65" s="719" customFormat="1" ht="24" customHeight="1">
      <c r="A594" s="712"/>
      <c r="B594" s="148"/>
      <c r="C594" s="824" t="s">
        <v>1170</v>
      </c>
      <c r="D594" s="824" t="s">
        <v>160</v>
      </c>
      <c r="E594" s="825" t="s">
        <v>1171</v>
      </c>
      <c r="F594" s="817" t="s">
        <v>1172</v>
      </c>
      <c r="G594" s="826" t="s">
        <v>1134</v>
      </c>
      <c r="H594" s="811">
        <v>591.1</v>
      </c>
      <c r="I594" s="154"/>
      <c r="J594" s="816">
        <f>ROUND(I594*H594,2)</f>
        <v>0</v>
      </c>
      <c r="K594" s="817" t="s">
        <v>1</v>
      </c>
      <c r="L594" s="30"/>
      <c r="M594" s="156" t="s">
        <v>1</v>
      </c>
      <c r="N594" s="157" t="s">
        <v>41</v>
      </c>
      <c r="O594" s="53"/>
      <c r="P594" s="158">
        <f>O594*H594</f>
        <v>0</v>
      </c>
      <c r="Q594" s="158">
        <v>0</v>
      </c>
      <c r="R594" s="158">
        <f>Q594*H594</f>
        <v>0</v>
      </c>
      <c r="S594" s="158">
        <v>0</v>
      </c>
      <c r="T594" s="159">
        <f>S594*H594</f>
        <v>0</v>
      </c>
      <c r="U594" s="712"/>
      <c r="V594" s="712"/>
      <c r="W594" s="712"/>
      <c r="X594" s="712"/>
      <c r="Y594" s="712"/>
      <c r="Z594" s="712"/>
      <c r="AA594" s="712"/>
      <c r="AB594" s="712"/>
      <c r="AC594" s="712"/>
      <c r="AD594" s="712"/>
      <c r="AE594" s="712"/>
      <c r="AR594" s="160" t="s">
        <v>245</v>
      </c>
      <c r="AT594" s="160" t="s">
        <v>160</v>
      </c>
      <c r="AU594" s="160" t="s">
        <v>86</v>
      </c>
      <c r="AY594" s="717" t="s">
        <v>158</v>
      </c>
      <c r="BE594" s="161">
        <f>IF(N594="základní",J594,0)</f>
        <v>0</v>
      </c>
      <c r="BF594" s="161">
        <f>IF(N594="snížená",J594,0)</f>
        <v>0</v>
      </c>
      <c r="BG594" s="161">
        <f>IF(N594="zákl. přenesená",J594,0)</f>
        <v>0</v>
      </c>
      <c r="BH594" s="161">
        <f>IF(N594="sníž. přenesená",J594,0)</f>
        <v>0</v>
      </c>
      <c r="BI594" s="161">
        <f>IF(N594="nulová",J594,0)</f>
        <v>0</v>
      </c>
      <c r="BJ594" s="717" t="s">
        <v>84</v>
      </c>
      <c r="BK594" s="161">
        <f>ROUND(I594*H594,2)</f>
        <v>0</v>
      </c>
      <c r="BL594" s="717" t="s">
        <v>245</v>
      </c>
      <c r="BM594" s="160" t="s">
        <v>1173</v>
      </c>
    </row>
    <row r="595" spans="2:51" s="12" customFormat="1" ht="12">
      <c r="B595" s="162"/>
      <c r="C595" s="818"/>
      <c r="D595" s="827" t="s">
        <v>167</v>
      </c>
      <c r="E595" s="828" t="s">
        <v>1</v>
      </c>
      <c r="F595" s="829" t="s">
        <v>1174</v>
      </c>
      <c r="G595" s="818"/>
      <c r="H595" s="812">
        <v>591.1</v>
      </c>
      <c r="I595" s="164"/>
      <c r="J595" s="818"/>
      <c r="K595" s="818"/>
      <c r="L595" s="162"/>
      <c r="M595" s="165"/>
      <c r="N595" s="166"/>
      <c r="O595" s="166"/>
      <c r="P595" s="166"/>
      <c r="Q595" s="166"/>
      <c r="R595" s="166"/>
      <c r="S595" s="166"/>
      <c r="T595" s="167"/>
      <c r="AT595" s="163" t="s">
        <v>167</v>
      </c>
      <c r="AU595" s="163" t="s">
        <v>86</v>
      </c>
      <c r="AV595" s="12" t="s">
        <v>86</v>
      </c>
      <c r="AW595" s="12" t="s">
        <v>32</v>
      </c>
      <c r="AX595" s="12" t="s">
        <v>84</v>
      </c>
      <c r="AY595" s="163" t="s">
        <v>158</v>
      </c>
    </row>
    <row r="596" spans="1:65" s="719" customFormat="1" ht="24" customHeight="1">
      <c r="A596" s="712"/>
      <c r="B596" s="148"/>
      <c r="C596" s="824" t="s">
        <v>1175</v>
      </c>
      <c r="D596" s="824" t="s">
        <v>160</v>
      </c>
      <c r="E596" s="825" t="s">
        <v>1176</v>
      </c>
      <c r="F596" s="817" t="s">
        <v>1177</v>
      </c>
      <c r="G596" s="826" t="s">
        <v>222</v>
      </c>
      <c r="H596" s="811">
        <v>2.95</v>
      </c>
      <c r="I596" s="154"/>
      <c r="J596" s="816">
        <f>ROUND(I596*H596,2)</f>
        <v>0</v>
      </c>
      <c r="K596" s="817" t="s">
        <v>1</v>
      </c>
      <c r="L596" s="30"/>
      <c r="M596" s="156" t="s">
        <v>1</v>
      </c>
      <c r="N596" s="157" t="s">
        <v>41</v>
      </c>
      <c r="O596" s="53"/>
      <c r="P596" s="158">
        <f>O596*H596</f>
        <v>0</v>
      </c>
      <c r="Q596" s="158">
        <v>0</v>
      </c>
      <c r="R596" s="158">
        <f>Q596*H596</f>
        <v>0</v>
      </c>
      <c r="S596" s="158">
        <v>0</v>
      </c>
      <c r="T596" s="159">
        <f>S596*H596</f>
        <v>0</v>
      </c>
      <c r="U596" s="712"/>
      <c r="V596" s="712"/>
      <c r="W596" s="712"/>
      <c r="X596" s="712"/>
      <c r="Y596" s="712"/>
      <c r="Z596" s="712"/>
      <c r="AA596" s="712"/>
      <c r="AB596" s="712"/>
      <c r="AC596" s="712"/>
      <c r="AD596" s="712"/>
      <c r="AE596" s="712"/>
      <c r="AR596" s="160" t="s">
        <v>245</v>
      </c>
      <c r="AT596" s="160" t="s">
        <v>160</v>
      </c>
      <c r="AU596" s="160" t="s">
        <v>86</v>
      </c>
      <c r="AY596" s="717" t="s">
        <v>158</v>
      </c>
      <c r="BE596" s="161">
        <f>IF(N596="základní",J596,0)</f>
        <v>0</v>
      </c>
      <c r="BF596" s="161">
        <f>IF(N596="snížená",J596,0)</f>
        <v>0</v>
      </c>
      <c r="BG596" s="161">
        <f>IF(N596="zákl. přenesená",J596,0)</f>
        <v>0</v>
      </c>
      <c r="BH596" s="161">
        <f>IF(N596="sníž. přenesená",J596,0)</f>
        <v>0</v>
      </c>
      <c r="BI596" s="161">
        <f>IF(N596="nulová",J596,0)</f>
        <v>0</v>
      </c>
      <c r="BJ596" s="717" t="s">
        <v>84</v>
      </c>
      <c r="BK596" s="161">
        <f>ROUND(I596*H596,2)</f>
        <v>0</v>
      </c>
      <c r="BL596" s="717" t="s">
        <v>245</v>
      </c>
      <c r="BM596" s="160" t="s">
        <v>1178</v>
      </c>
    </row>
    <row r="597" spans="2:51" s="12" customFormat="1" ht="12">
      <c r="B597" s="162"/>
      <c r="C597" s="818"/>
      <c r="D597" s="827" t="s">
        <v>167</v>
      </c>
      <c r="E597" s="828" t="s">
        <v>1</v>
      </c>
      <c r="F597" s="829" t="s">
        <v>1179</v>
      </c>
      <c r="G597" s="818"/>
      <c r="H597" s="812">
        <v>2.95</v>
      </c>
      <c r="I597" s="164"/>
      <c r="J597" s="818"/>
      <c r="K597" s="818"/>
      <c r="L597" s="162"/>
      <c r="M597" s="165"/>
      <c r="N597" s="166"/>
      <c r="O597" s="166"/>
      <c r="P597" s="166"/>
      <c r="Q597" s="166"/>
      <c r="R597" s="166"/>
      <c r="S597" s="166"/>
      <c r="T597" s="167"/>
      <c r="AT597" s="163" t="s">
        <v>167</v>
      </c>
      <c r="AU597" s="163" t="s">
        <v>86</v>
      </c>
      <c r="AV597" s="12" t="s">
        <v>86</v>
      </c>
      <c r="AW597" s="12" t="s">
        <v>32</v>
      </c>
      <c r="AX597" s="12" t="s">
        <v>84</v>
      </c>
      <c r="AY597" s="163" t="s">
        <v>158</v>
      </c>
    </row>
    <row r="598" spans="1:65" s="719" customFormat="1" ht="24" customHeight="1">
      <c r="A598" s="712"/>
      <c r="B598" s="148"/>
      <c r="C598" s="824" t="s">
        <v>1180</v>
      </c>
      <c r="D598" s="824" t="s">
        <v>160</v>
      </c>
      <c r="E598" s="825" t="s">
        <v>1181</v>
      </c>
      <c r="F598" s="817" t="s">
        <v>1182</v>
      </c>
      <c r="G598" s="826" t="s">
        <v>1134</v>
      </c>
      <c r="H598" s="811">
        <v>85</v>
      </c>
      <c r="I598" s="154"/>
      <c r="J598" s="816">
        <f>ROUND(I598*H598,2)</f>
        <v>0</v>
      </c>
      <c r="K598" s="817" t="s">
        <v>164</v>
      </c>
      <c r="L598" s="30"/>
      <c r="M598" s="156" t="s">
        <v>1</v>
      </c>
      <c r="N598" s="157" t="s">
        <v>41</v>
      </c>
      <c r="O598" s="53"/>
      <c r="P598" s="158">
        <f>O598*H598</f>
        <v>0</v>
      </c>
      <c r="Q598" s="158">
        <v>0</v>
      </c>
      <c r="R598" s="158">
        <f>Q598*H598</f>
        <v>0</v>
      </c>
      <c r="S598" s="158">
        <v>0.001</v>
      </c>
      <c r="T598" s="159">
        <f>S598*H598</f>
        <v>0.085</v>
      </c>
      <c r="U598" s="712"/>
      <c r="V598" s="712"/>
      <c r="W598" s="712"/>
      <c r="X598" s="712"/>
      <c r="Y598" s="712"/>
      <c r="Z598" s="712"/>
      <c r="AA598" s="712"/>
      <c r="AB598" s="712"/>
      <c r="AC598" s="712"/>
      <c r="AD598" s="712"/>
      <c r="AE598" s="712"/>
      <c r="AR598" s="160" t="s">
        <v>245</v>
      </c>
      <c r="AT598" s="160" t="s">
        <v>160</v>
      </c>
      <c r="AU598" s="160" t="s">
        <v>86</v>
      </c>
      <c r="AY598" s="717" t="s">
        <v>158</v>
      </c>
      <c r="BE598" s="161">
        <f>IF(N598="základní",J598,0)</f>
        <v>0</v>
      </c>
      <c r="BF598" s="161">
        <f>IF(N598="snížená",J598,0)</f>
        <v>0</v>
      </c>
      <c r="BG598" s="161">
        <f>IF(N598="zákl. přenesená",J598,0)</f>
        <v>0</v>
      </c>
      <c r="BH598" s="161">
        <f>IF(N598="sníž. přenesená",J598,0)</f>
        <v>0</v>
      </c>
      <c r="BI598" s="161">
        <f>IF(N598="nulová",J598,0)</f>
        <v>0</v>
      </c>
      <c r="BJ598" s="717" t="s">
        <v>84</v>
      </c>
      <c r="BK598" s="161">
        <f>ROUND(I598*H598,2)</f>
        <v>0</v>
      </c>
      <c r="BL598" s="717" t="s">
        <v>245</v>
      </c>
      <c r="BM598" s="160" t="s">
        <v>1183</v>
      </c>
    </row>
    <row r="599" spans="2:51" s="12" customFormat="1" ht="12">
      <c r="B599" s="162"/>
      <c r="C599" s="818"/>
      <c r="D599" s="827" t="s">
        <v>167</v>
      </c>
      <c r="E599" s="828" t="s">
        <v>1</v>
      </c>
      <c r="F599" s="829" t="s">
        <v>1184</v>
      </c>
      <c r="G599" s="818"/>
      <c r="H599" s="812">
        <v>85</v>
      </c>
      <c r="I599" s="164"/>
      <c r="J599" s="818"/>
      <c r="K599" s="818"/>
      <c r="L599" s="162"/>
      <c r="M599" s="165"/>
      <c r="N599" s="166"/>
      <c r="O599" s="166"/>
      <c r="P599" s="166"/>
      <c r="Q599" s="166"/>
      <c r="R599" s="166"/>
      <c r="S599" s="166"/>
      <c r="T599" s="167"/>
      <c r="AT599" s="163" t="s">
        <v>167</v>
      </c>
      <c r="AU599" s="163" t="s">
        <v>86</v>
      </c>
      <c r="AV599" s="12" t="s">
        <v>86</v>
      </c>
      <c r="AW599" s="12" t="s">
        <v>32</v>
      </c>
      <c r="AX599" s="12" t="s">
        <v>84</v>
      </c>
      <c r="AY599" s="163" t="s">
        <v>158</v>
      </c>
    </row>
    <row r="600" spans="1:65" s="719" customFormat="1" ht="24" customHeight="1">
      <c r="A600" s="712"/>
      <c r="B600" s="148"/>
      <c r="C600" s="824" t="s">
        <v>3172</v>
      </c>
      <c r="D600" s="824" t="s">
        <v>160</v>
      </c>
      <c r="E600" s="825" t="s">
        <v>3173</v>
      </c>
      <c r="F600" s="817" t="s">
        <v>3174</v>
      </c>
      <c r="G600" s="826" t="s">
        <v>1480</v>
      </c>
      <c r="H600" s="872"/>
      <c r="I600" s="154"/>
      <c r="J600" s="816">
        <f>ROUND(I600*H600,2)</f>
        <v>0</v>
      </c>
      <c r="K600" s="817" t="s">
        <v>3113</v>
      </c>
      <c r="L600" s="30"/>
      <c r="M600" s="156" t="s">
        <v>1</v>
      </c>
      <c r="N600" s="157" t="s">
        <v>41</v>
      </c>
      <c r="O600" s="53"/>
      <c r="P600" s="158">
        <f>O600*H600</f>
        <v>0</v>
      </c>
      <c r="Q600" s="158">
        <v>0</v>
      </c>
      <c r="R600" s="158">
        <f>Q600*H600</f>
        <v>0</v>
      </c>
      <c r="S600" s="158">
        <v>0</v>
      </c>
      <c r="T600" s="159">
        <f>S600*H600</f>
        <v>0</v>
      </c>
      <c r="U600" s="712"/>
      <c r="V600" s="712"/>
      <c r="W600" s="712"/>
      <c r="X600" s="712"/>
      <c r="Y600" s="712"/>
      <c r="Z600" s="712"/>
      <c r="AA600" s="712"/>
      <c r="AB600" s="712"/>
      <c r="AC600" s="712"/>
      <c r="AD600" s="712"/>
      <c r="AE600" s="712"/>
      <c r="AR600" s="160" t="s">
        <v>245</v>
      </c>
      <c r="AT600" s="160" t="s">
        <v>160</v>
      </c>
      <c r="AU600" s="160" t="s">
        <v>86</v>
      </c>
      <c r="AY600" s="717" t="s">
        <v>158</v>
      </c>
      <c r="BE600" s="161">
        <f>IF(N600="základní",J600,0)</f>
        <v>0</v>
      </c>
      <c r="BF600" s="161">
        <f>IF(N600="snížená",J600,0)</f>
        <v>0</v>
      </c>
      <c r="BG600" s="161">
        <f>IF(N600="zákl. přenesená",J600,0)</f>
        <v>0</v>
      </c>
      <c r="BH600" s="161">
        <f>IF(N600="sníž. přenesená",J600,0)</f>
        <v>0</v>
      </c>
      <c r="BI600" s="161">
        <f>IF(N600="nulová",J600,0)</f>
        <v>0</v>
      </c>
      <c r="BJ600" s="717" t="s">
        <v>84</v>
      </c>
      <c r="BK600" s="161">
        <f>ROUND(I600*H600,2)</f>
        <v>0</v>
      </c>
      <c r="BL600" s="717" t="s">
        <v>245</v>
      </c>
      <c r="BM600" s="160" t="s">
        <v>3175</v>
      </c>
    </row>
    <row r="601" spans="2:63" s="11" customFormat="1" ht="22.9" customHeight="1">
      <c r="B601" s="135"/>
      <c r="C601" s="814"/>
      <c r="D601" s="832" t="s">
        <v>75</v>
      </c>
      <c r="E601" s="833" t="s">
        <v>1185</v>
      </c>
      <c r="F601" s="833" t="s">
        <v>1186</v>
      </c>
      <c r="G601" s="814"/>
      <c r="H601" s="814"/>
      <c r="I601" s="138"/>
      <c r="J601" s="820">
        <f>BK601</f>
        <v>0</v>
      </c>
      <c r="K601" s="814"/>
      <c r="L601" s="135"/>
      <c r="M601" s="140"/>
      <c r="N601" s="141"/>
      <c r="O601" s="141"/>
      <c r="P601" s="142">
        <f>SUM(P602:P615)</f>
        <v>0</v>
      </c>
      <c r="Q601" s="141"/>
      <c r="R601" s="142">
        <f>SUM(R602:R615)</f>
        <v>11.74283875</v>
      </c>
      <c r="S601" s="141"/>
      <c r="T601" s="143">
        <f>SUM(T602:T615)</f>
        <v>0</v>
      </c>
      <c r="AR601" s="136" t="s">
        <v>86</v>
      </c>
      <c r="AT601" s="144" t="s">
        <v>75</v>
      </c>
      <c r="AU601" s="144" t="s">
        <v>84</v>
      </c>
      <c r="AY601" s="136" t="s">
        <v>158</v>
      </c>
      <c r="BK601" s="145">
        <f>SUM(BK602:BK615)</f>
        <v>0</v>
      </c>
    </row>
    <row r="602" spans="1:65" s="719" customFormat="1" ht="16.5" customHeight="1">
      <c r="A602" s="712"/>
      <c r="B602" s="148"/>
      <c r="C602" s="824" t="s">
        <v>1187</v>
      </c>
      <c r="D602" s="824" t="s">
        <v>160</v>
      </c>
      <c r="E602" s="825" t="s">
        <v>1188</v>
      </c>
      <c r="F602" s="817" t="s">
        <v>1189</v>
      </c>
      <c r="G602" s="826" t="s">
        <v>222</v>
      </c>
      <c r="H602" s="811">
        <v>391.49</v>
      </c>
      <c r="I602" s="154"/>
      <c r="J602" s="816">
        <f>ROUND(I602*H602,2)</f>
        <v>0</v>
      </c>
      <c r="K602" s="817" t="s">
        <v>164</v>
      </c>
      <c r="L602" s="30"/>
      <c r="M602" s="156" t="s">
        <v>1</v>
      </c>
      <c r="N602" s="157" t="s">
        <v>41</v>
      </c>
      <c r="O602" s="53"/>
      <c r="P602" s="158">
        <f>O602*H602</f>
        <v>0</v>
      </c>
      <c r="Q602" s="158">
        <v>0.0003</v>
      </c>
      <c r="R602" s="158">
        <f>Q602*H602</f>
        <v>0.117447</v>
      </c>
      <c r="S602" s="158">
        <v>0</v>
      </c>
      <c r="T602" s="159">
        <f>S602*H602</f>
        <v>0</v>
      </c>
      <c r="U602" s="712"/>
      <c r="V602" s="712"/>
      <c r="W602" s="712"/>
      <c r="X602" s="712"/>
      <c r="Y602" s="712"/>
      <c r="Z602" s="712"/>
      <c r="AA602" s="712"/>
      <c r="AB602" s="712"/>
      <c r="AC602" s="712"/>
      <c r="AD602" s="712"/>
      <c r="AE602" s="712"/>
      <c r="AR602" s="160" t="s">
        <v>245</v>
      </c>
      <c r="AT602" s="160" t="s">
        <v>160</v>
      </c>
      <c r="AU602" s="160" t="s">
        <v>86</v>
      </c>
      <c r="AY602" s="717" t="s">
        <v>158</v>
      </c>
      <c r="BE602" s="161">
        <f>IF(N602="základní",J602,0)</f>
        <v>0</v>
      </c>
      <c r="BF602" s="161">
        <f>IF(N602="snížená",J602,0)</f>
        <v>0</v>
      </c>
      <c r="BG602" s="161">
        <f>IF(N602="zákl. přenesená",J602,0)</f>
        <v>0</v>
      </c>
      <c r="BH602" s="161">
        <f>IF(N602="sníž. přenesená",J602,0)</f>
        <v>0</v>
      </c>
      <c r="BI602" s="161">
        <f>IF(N602="nulová",J602,0)</f>
        <v>0</v>
      </c>
      <c r="BJ602" s="717" t="s">
        <v>84</v>
      </c>
      <c r="BK602" s="161">
        <f>ROUND(I602*H602,2)</f>
        <v>0</v>
      </c>
      <c r="BL602" s="717" t="s">
        <v>245</v>
      </c>
      <c r="BM602" s="160" t="s">
        <v>1190</v>
      </c>
    </row>
    <row r="603" spans="2:51" s="12" customFormat="1" ht="12">
      <c r="B603" s="162"/>
      <c r="C603" s="818"/>
      <c r="D603" s="827" t="s">
        <v>167</v>
      </c>
      <c r="E603" s="828" t="s">
        <v>1</v>
      </c>
      <c r="F603" s="829" t="s">
        <v>1191</v>
      </c>
      <c r="G603" s="818"/>
      <c r="H603" s="812">
        <v>13.035</v>
      </c>
      <c r="I603" s="164"/>
      <c r="J603" s="818"/>
      <c r="K603" s="818"/>
      <c r="L603" s="162"/>
      <c r="M603" s="165"/>
      <c r="N603" s="166"/>
      <c r="O603" s="166"/>
      <c r="P603" s="166"/>
      <c r="Q603" s="166"/>
      <c r="R603" s="166"/>
      <c r="S603" s="166"/>
      <c r="T603" s="167"/>
      <c r="AT603" s="163" t="s">
        <v>167</v>
      </c>
      <c r="AU603" s="163" t="s">
        <v>86</v>
      </c>
      <c r="AV603" s="12" t="s">
        <v>86</v>
      </c>
      <c r="AW603" s="12" t="s">
        <v>32</v>
      </c>
      <c r="AX603" s="12" t="s">
        <v>76</v>
      </c>
      <c r="AY603" s="163" t="s">
        <v>158</v>
      </c>
    </row>
    <row r="604" spans="2:51" s="12" customFormat="1" ht="22.5">
      <c r="B604" s="162"/>
      <c r="C604" s="818"/>
      <c r="D604" s="827" t="s">
        <v>167</v>
      </c>
      <c r="E604" s="828" t="s">
        <v>1</v>
      </c>
      <c r="F604" s="829" t="s">
        <v>1192</v>
      </c>
      <c r="G604" s="818"/>
      <c r="H604" s="812">
        <v>315.535</v>
      </c>
      <c r="I604" s="164"/>
      <c r="J604" s="818"/>
      <c r="K604" s="818"/>
      <c r="L604" s="162"/>
      <c r="M604" s="165"/>
      <c r="N604" s="166"/>
      <c r="O604" s="166"/>
      <c r="P604" s="166"/>
      <c r="Q604" s="166"/>
      <c r="R604" s="166"/>
      <c r="S604" s="166"/>
      <c r="T604" s="167"/>
      <c r="AT604" s="163" t="s">
        <v>167</v>
      </c>
      <c r="AU604" s="163" t="s">
        <v>86</v>
      </c>
      <c r="AV604" s="12" t="s">
        <v>86</v>
      </c>
      <c r="AW604" s="12" t="s">
        <v>32</v>
      </c>
      <c r="AX604" s="12" t="s">
        <v>76</v>
      </c>
      <c r="AY604" s="163" t="s">
        <v>158</v>
      </c>
    </row>
    <row r="605" spans="2:51" s="12" customFormat="1" ht="22.5">
      <c r="B605" s="162"/>
      <c r="C605" s="818"/>
      <c r="D605" s="827" t="s">
        <v>167</v>
      </c>
      <c r="E605" s="828" t="s">
        <v>1</v>
      </c>
      <c r="F605" s="829" t="s">
        <v>1193</v>
      </c>
      <c r="G605" s="818"/>
      <c r="H605" s="812">
        <v>62.92</v>
      </c>
      <c r="I605" s="164"/>
      <c r="J605" s="818"/>
      <c r="K605" s="818"/>
      <c r="L605" s="162"/>
      <c r="M605" s="165"/>
      <c r="N605" s="166"/>
      <c r="O605" s="166"/>
      <c r="P605" s="166"/>
      <c r="Q605" s="166"/>
      <c r="R605" s="166"/>
      <c r="S605" s="166"/>
      <c r="T605" s="167"/>
      <c r="AT605" s="163" t="s">
        <v>167</v>
      </c>
      <c r="AU605" s="163" t="s">
        <v>86</v>
      </c>
      <c r="AV605" s="12" t="s">
        <v>86</v>
      </c>
      <c r="AW605" s="12" t="s">
        <v>32</v>
      </c>
      <c r="AX605" s="12" t="s">
        <v>76</v>
      </c>
      <c r="AY605" s="163" t="s">
        <v>158</v>
      </c>
    </row>
    <row r="606" spans="2:51" s="13" customFormat="1" ht="12">
      <c r="B606" s="168"/>
      <c r="C606" s="819"/>
      <c r="D606" s="827" t="s">
        <v>167</v>
      </c>
      <c r="E606" s="830" t="s">
        <v>1</v>
      </c>
      <c r="F606" s="831" t="s">
        <v>171</v>
      </c>
      <c r="G606" s="819"/>
      <c r="H606" s="813">
        <v>391.49000000000007</v>
      </c>
      <c r="I606" s="170"/>
      <c r="J606" s="819"/>
      <c r="K606" s="819"/>
      <c r="L606" s="168"/>
      <c r="M606" s="171"/>
      <c r="N606" s="172"/>
      <c r="O606" s="172"/>
      <c r="P606" s="172"/>
      <c r="Q606" s="172"/>
      <c r="R606" s="172"/>
      <c r="S606" s="172"/>
      <c r="T606" s="173"/>
      <c r="AT606" s="169" t="s">
        <v>167</v>
      </c>
      <c r="AU606" s="169" t="s">
        <v>86</v>
      </c>
      <c r="AV606" s="13" t="s">
        <v>165</v>
      </c>
      <c r="AW606" s="13" t="s">
        <v>32</v>
      </c>
      <c r="AX606" s="13" t="s">
        <v>84</v>
      </c>
      <c r="AY606" s="169" t="s">
        <v>158</v>
      </c>
    </row>
    <row r="607" spans="1:65" s="719" customFormat="1" ht="16.5" customHeight="1">
      <c r="A607" s="712"/>
      <c r="B607" s="148"/>
      <c r="C607" s="824" t="s">
        <v>1194</v>
      </c>
      <c r="D607" s="824" t="s">
        <v>160</v>
      </c>
      <c r="E607" s="825" t="s">
        <v>1195</v>
      </c>
      <c r="F607" s="817" t="s">
        <v>1196</v>
      </c>
      <c r="G607" s="826" t="s">
        <v>222</v>
      </c>
      <c r="H607" s="811">
        <v>391.49</v>
      </c>
      <c r="I607" s="154"/>
      <c r="J607" s="816">
        <f>ROUND(I607*H607,2)</f>
        <v>0</v>
      </c>
      <c r="K607" s="817" t="s">
        <v>164</v>
      </c>
      <c r="L607" s="30"/>
      <c r="M607" s="156" t="s">
        <v>1</v>
      </c>
      <c r="N607" s="157" t="s">
        <v>41</v>
      </c>
      <c r="O607" s="53"/>
      <c r="P607" s="158">
        <f>O607*H607</f>
        <v>0</v>
      </c>
      <c r="Q607" s="158">
        <v>0.00455</v>
      </c>
      <c r="R607" s="158">
        <f>Q607*H607</f>
        <v>1.7812795000000001</v>
      </c>
      <c r="S607" s="158">
        <v>0</v>
      </c>
      <c r="T607" s="159">
        <f>S607*H607</f>
        <v>0</v>
      </c>
      <c r="U607" s="712"/>
      <c r="V607" s="712"/>
      <c r="W607" s="712"/>
      <c r="X607" s="712"/>
      <c r="Y607" s="712"/>
      <c r="Z607" s="712"/>
      <c r="AA607" s="712"/>
      <c r="AB607" s="712"/>
      <c r="AC607" s="712"/>
      <c r="AD607" s="712"/>
      <c r="AE607" s="712"/>
      <c r="AR607" s="160" t="s">
        <v>245</v>
      </c>
      <c r="AT607" s="160" t="s">
        <v>160</v>
      </c>
      <c r="AU607" s="160" t="s">
        <v>86</v>
      </c>
      <c r="AY607" s="717" t="s">
        <v>158</v>
      </c>
      <c r="BE607" s="161">
        <f>IF(N607="základní",J607,0)</f>
        <v>0</v>
      </c>
      <c r="BF607" s="161">
        <f>IF(N607="snížená",J607,0)</f>
        <v>0</v>
      </c>
      <c r="BG607" s="161">
        <f>IF(N607="zákl. přenesená",J607,0)</f>
        <v>0</v>
      </c>
      <c r="BH607" s="161">
        <f>IF(N607="sníž. přenesená",J607,0)</f>
        <v>0</v>
      </c>
      <c r="BI607" s="161">
        <f>IF(N607="nulová",J607,0)</f>
        <v>0</v>
      </c>
      <c r="BJ607" s="717" t="s">
        <v>84</v>
      </c>
      <c r="BK607" s="161">
        <f>ROUND(I607*H607,2)</f>
        <v>0</v>
      </c>
      <c r="BL607" s="717" t="s">
        <v>245</v>
      </c>
      <c r="BM607" s="160" t="s">
        <v>1197</v>
      </c>
    </row>
    <row r="608" spans="1:65" s="719" customFormat="1" ht="16.5" customHeight="1">
      <c r="A608" s="870"/>
      <c r="B608" s="148"/>
      <c r="C608" s="824"/>
      <c r="D608" s="824"/>
      <c r="E608" s="825"/>
      <c r="F608" s="875" t="s">
        <v>3227</v>
      </c>
      <c r="G608" s="826"/>
      <c r="H608" s="811"/>
      <c r="I608" s="154"/>
      <c r="J608" s="816"/>
      <c r="K608" s="817"/>
      <c r="L608" s="30"/>
      <c r="M608" s="156"/>
      <c r="N608" s="157"/>
      <c r="O608" s="53"/>
      <c r="P608" s="158"/>
      <c r="Q608" s="158"/>
      <c r="R608" s="158"/>
      <c r="S608" s="158"/>
      <c r="T608" s="159"/>
      <c r="U608" s="870"/>
      <c r="V608" s="870"/>
      <c r="W608" s="870"/>
      <c r="X608" s="870"/>
      <c r="Y608" s="870"/>
      <c r="Z608" s="870"/>
      <c r="AA608" s="870"/>
      <c r="AB608" s="870"/>
      <c r="AC608" s="870"/>
      <c r="AD608" s="870"/>
      <c r="AE608" s="870"/>
      <c r="AR608" s="160"/>
      <c r="AT608" s="160"/>
      <c r="AU608" s="160"/>
      <c r="AY608" s="871"/>
      <c r="BE608" s="161"/>
      <c r="BF608" s="161"/>
      <c r="BG608" s="161"/>
      <c r="BH608" s="161"/>
      <c r="BI608" s="161"/>
      <c r="BJ608" s="871"/>
      <c r="BK608" s="161"/>
      <c r="BL608" s="871"/>
      <c r="BM608" s="160"/>
    </row>
    <row r="609" spans="1:65" s="719" customFormat="1" ht="24" customHeight="1">
      <c r="A609" s="712"/>
      <c r="B609" s="148"/>
      <c r="C609" s="824" t="s">
        <v>1198</v>
      </c>
      <c r="D609" s="824" t="s">
        <v>160</v>
      </c>
      <c r="E609" s="825" t="s">
        <v>1199</v>
      </c>
      <c r="F609" s="817" t="s">
        <v>1200</v>
      </c>
      <c r="G609" s="826" t="s">
        <v>359</v>
      </c>
      <c r="H609" s="811">
        <v>28.875</v>
      </c>
      <c r="I609" s="154"/>
      <c r="J609" s="816">
        <f>ROUND(I609*H609,2)</f>
        <v>0</v>
      </c>
      <c r="K609" s="817" t="s">
        <v>164</v>
      </c>
      <c r="L609" s="30"/>
      <c r="M609" s="156" t="s">
        <v>1</v>
      </c>
      <c r="N609" s="157" t="s">
        <v>41</v>
      </c>
      <c r="O609" s="53"/>
      <c r="P609" s="158">
        <f>O609*H609</f>
        <v>0</v>
      </c>
      <c r="Q609" s="158">
        <v>0.00153</v>
      </c>
      <c r="R609" s="158">
        <f>Q609*H609</f>
        <v>0.044178749999999996</v>
      </c>
      <c r="S609" s="158">
        <v>0</v>
      </c>
      <c r="T609" s="159">
        <f>S609*H609</f>
        <v>0</v>
      </c>
      <c r="U609" s="712"/>
      <c r="V609" s="712"/>
      <c r="W609" s="712"/>
      <c r="X609" s="712"/>
      <c r="Y609" s="712"/>
      <c r="Z609" s="712"/>
      <c r="AA609" s="712"/>
      <c r="AB609" s="712"/>
      <c r="AC609" s="712"/>
      <c r="AD609" s="712"/>
      <c r="AE609" s="712"/>
      <c r="AR609" s="160" t="s">
        <v>245</v>
      </c>
      <c r="AT609" s="160" t="s">
        <v>160</v>
      </c>
      <c r="AU609" s="160" t="s">
        <v>86</v>
      </c>
      <c r="AY609" s="717" t="s">
        <v>158</v>
      </c>
      <c r="BE609" s="161">
        <f>IF(N609="základní",J609,0)</f>
        <v>0</v>
      </c>
      <c r="BF609" s="161">
        <f>IF(N609="snížená",J609,0)</f>
        <v>0</v>
      </c>
      <c r="BG609" s="161">
        <f>IF(N609="zákl. přenesená",J609,0)</f>
        <v>0</v>
      </c>
      <c r="BH609" s="161">
        <f>IF(N609="sníž. přenesená",J609,0)</f>
        <v>0</v>
      </c>
      <c r="BI609" s="161">
        <f>IF(N609="nulová",J609,0)</f>
        <v>0</v>
      </c>
      <c r="BJ609" s="717" t="s">
        <v>84</v>
      </c>
      <c r="BK609" s="161">
        <f>ROUND(I609*H609,2)</f>
        <v>0</v>
      </c>
      <c r="BL609" s="717" t="s">
        <v>245</v>
      </c>
      <c r="BM609" s="160" t="s">
        <v>1201</v>
      </c>
    </row>
    <row r="610" spans="2:51" s="12" customFormat="1" ht="12">
      <c r="B610" s="162"/>
      <c r="C610" s="818"/>
      <c r="D610" s="827" t="s">
        <v>167</v>
      </c>
      <c r="E610" s="828" t="s">
        <v>1</v>
      </c>
      <c r="F610" s="829" t="s">
        <v>1202</v>
      </c>
      <c r="G610" s="818"/>
      <c r="H610" s="812">
        <v>28.875</v>
      </c>
      <c r="I610" s="164"/>
      <c r="J610" s="818"/>
      <c r="K610" s="818"/>
      <c r="L610" s="162"/>
      <c r="M610" s="165"/>
      <c r="N610" s="166"/>
      <c r="O610" s="166"/>
      <c r="P610" s="166"/>
      <c r="Q610" s="166"/>
      <c r="R610" s="166"/>
      <c r="S610" s="166"/>
      <c r="T610" s="167"/>
      <c r="AT610" s="163" t="s">
        <v>167</v>
      </c>
      <c r="AU610" s="163" t="s">
        <v>86</v>
      </c>
      <c r="AV610" s="12" t="s">
        <v>86</v>
      </c>
      <c r="AW610" s="12" t="s">
        <v>32</v>
      </c>
      <c r="AX610" s="12" t="s">
        <v>84</v>
      </c>
      <c r="AY610" s="163" t="s">
        <v>158</v>
      </c>
    </row>
    <row r="611" spans="1:65" s="719" customFormat="1" ht="24" customHeight="1">
      <c r="A611" s="712"/>
      <c r="B611" s="148"/>
      <c r="C611" s="824" t="s">
        <v>1203</v>
      </c>
      <c r="D611" s="824" t="s">
        <v>160</v>
      </c>
      <c r="E611" s="825" t="s">
        <v>1204</v>
      </c>
      <c r="F611" s="817" t="s">
        <v>1205</v>
      </c>
      <c r="G611" s="826" t="s">
        <v>359</v>
      </c>
      <c r="H611" s="811">
        <v>28.875</v>
      </c>
      <c r="I611" s="154"/>
      <c r="J611" s="816">
        <f>ROUND(I611*H611,2)</f>
        <v>0</v>
      </c>
      <c r="K611" s="817" t="s">
        <v>164</v>
      </c>
      <c r="L611" s="30"/>
      <c r="M611" s="156" t="s">
        <v>1</v>
      </c>
      <c r="N611" s="157" t="s">
        <v>41</v>
      </c>
      <c r="O611" s="53"/>
      <c r="P611" s="158">
        <f>O611*H611</f>
        <v>0</v>
      </c>
      <c r="Q611" s="158">
        <v>0.00102</v>
      </c>
      <c r="R611" s="158">
        <f>Q611*H611</f>
        <v>0.029452500000000003</v>
      </c>
      <c r="S611" s="158">
        <v>0</v>
      </c>
      <c r="T611" s="159">
        <f>S611*H611</f>
        <v>0</v>
      </c>
      <c r="U611" s="712"/>
      <c r="V611" s="712"/>
      <c r="W611" s="712"/>
      <c r="X611" s="712"/>
      <c r="Y611" s="712"/>
      <c r="Z611" s="712"/>
      <c r="AA611" s="712"/>
      <c r="AB611" s="712"/>
      <c r="AC611" s="712"/>
      <c r="AD611" s="712"/>
      <c r="AE611" s="712"/>
      <c r="AR611" s="160" t="s">
        <v>245</v>
      </c>
      <c r="AT611" s="160" t="s">
        <v>160</v>
      </c>
      <c r="AU611" s="160" t="s">
        <v>86</v>
      </c>
      <c r="AY611" s="717" t="s">
        <v>158</v>
      </c>
      <c r="BE611" s="161">
        <f>IF(N611="základní",J611,0)</f>
        <v>0</v>
      </c>
      <c r="BF611" s="161">
        <f>IF(N611="snížená",J611,0)</f>
        <v>0</v>
      </c>
      <c r="BG611" s="161">
        <f>IF(N611="zákl. přenesená",J611,0)</f>
        <v>0</v>
      </c>
      <c r="BH611" s="161">
        <f>IF(N611="sníž. přenesená",J611,0)</f>
        <v>0</v>
      </c>
      <c r="BI611" s="161">
        <f>IF(N611="nulová",J611,0)</f>
        <v>0</v>
      </c>
      <c r="BJ611" s="717" t="s">
        <v>84</v>
      </c>
      <c r="BK611" s="161">
        <f>ROUND(I611*H611,2)</f>
        <v>0</v>
      </c>
      <c r="BL611" s="717" t="s">
        <v>245</v>
      </c>
      <c r="BM611" s="160" t="s">
        <v>1206</v>
      </c>
    </row>
    <row r="612" spans="1:65" s="719" customFormat="1" ht="24" customHeight="1">
      <c r="A612" s="712"/>
      <c r="B612" s="148"/>
      <c r="C612" s="824" t="s">
        <v>1207</v>
      </c>
      <c r="D612" s="824" t="s">
        <v>160</v>
      </c>
      <c r="E612" s="825" t="s">
        <v>1208</v>
      </c>
      <c r="F612" s="817" t="s">
        <v>1209</v>
      </c>
      <c r="G612" s="826" t="s">
        <v>222</v>
      </c>
      <c r="H612" s="811">
        <v>391.49</v>
      </c>
      <c r="I612" s="154"/>
      <c r="J612" s="816">
        <f>ROUND(I612*H612,2)</f>
        <v>0</v>
      </c>
      <c r="K612" s="817" t="s">
        <v>164</v>
      </c>
      <c r="L612" s="30"/>
      <c r="M612" s="156" t="s">
        <v>1</v>
      </c>
      <c r="N612" s="157" t="s">
        <v>41</v>
      </c>
      <c r="O612" s="53"/>
      <c r="P612" s="158">
        <f>O612*H612</f>
        <v>0</v>
      </c>
      <c r="Q612" s="158">
        <v>0.0063</v>
      </c>
      <c r="R612" s="158">
        <f>Q612*H612</f>
        <v>2.466387</v>
      </c>
      <c r="S612" s="158">
        <v>0</v>
      </c>
      <c r="T612" s="159">
        <f>S612*H612</f>
        <v>0</v>
      </c>
      <c r="U612" s="712"/>
      <c r="V612" s="712"/>
      <c r="W612" s="712"/>
      <c r="X612" s="712"/>
      <c r="Y612" s="712"/>
      <c r="Z612" s="712"/>
      <c r="AA612" s="712"/>
      <c r="AB612" s="712"/>
      <c r="AC612" s="712"/>
      <c r="AD612" s="712"/>
      <c r="AE612" s="712"/>
      <c r="AR612" s="160" t="s">
        <v>245</v>
      </c>
      <c r="AT612" s="160" t="s">
        <v>160</v>
      </c>
      <c r="AU612" s="160" t="s">
        <v>86</v>
      </c>
      <c r="AY612" s="717" t="s">
        <v>158</v>
      </c>
      <c r="BE612" s="161">
        <f>IF(N612="základní",J612,0)</f>
        <v>0</v>
      </c>
      <c r="BF612" s="161">
        <f>IF(N612="snížená",J612,0)</f>
        <v>0</v>
      </c>
      <c r="BG612" s="161">
        <f>IF(N612="zákl. přenesená",J612,0)</f>
        <v>0</v>
      </c>
      <c r="BH612" s="161">
        <f>IF(N612="sníž. přenesená",J612,0)</f>
        <v>0</v>
      </c>
      <c r="BI612" s="161">
        <f>IF(N612="nulová",J612,0)</f>
        <v>0</v>
      </c>
      <c r="BJ612" s="717" t="s">
        <v>84</v>
      </c>
      <c r="BK612" s="161">
        <f>ROUND(I612*H612,2)</f>
        <v>0</v>
      </c>
      <c r="BL612" s="717" t="s">
        <v>245</v>
      </c>
      <c r="BM612" s="160" t="s">
        <v>1210</v>
      </c>
    </row>
    <row r="613" spans="1:65" s="719" customFormat="1" ht="24" customHeight="1">
      <c r="A613" s="712"/>
      <c r="B613" s="148"/>
      <c r="C613" s="834" t="s">
        <v>1211</v>
      </c>
      <c r="D613" s="834" t="s">
        <v>420</v>
      </c>
      <c r="E613" s="835" t="s">
        <v>1212</v>
      </c>
      <c r="F613" s="822" t="s">
        <v>1213</v>
      </c>
      <c r="G613" s="836" t="s">
        <v>222</v>
      </c>
      <c r="H613" s="815">
        <v>405.783</v>
      </c>
      <c r="I613" s="174"/>
      <c r="J613" s="821">
        <f>ROUND(I613*H613,2)</f>
        <v>0</v>
      </c>
      <c r="K613" s="822" t="s">
        <v>164</v>
      </c>
      <c r="L613" s="175"/>
      <c r="M613" s="176" t="s">
        <v>1</v>
      </c>
      <c r="N613" s="177" t="s">
        <v>41</v>
      </c>
      <c r="O613" s="53"/>
      <c r="P613" s="158">
        <f>O613*H613</f>
        <v>0</v>
      </c>
      <c r="Q613" s="158">
        <v>0.018</v>
      </c>
      <c r="R613" s="158">
        <f>Q613*H613</f>
        <v>7.304094</v>
      </c>
      <c r="S613" s="158">
        <v>0</v>
      </c>
      <c r="T613" s="159">
        <f>S613*H613</f>
        <v>0</v>
      </c>
      <c r="U613" s="712"/>
      <c r="V613" s="712"/>
      <c r="W613" s="712"/>
      <c r="X613" s="712"/>
      <c r="Y613" s="712"/>
      <c r="Z613" s="712"/>
      <c r="AA613" s="712"/>
      <c r="AB613" s="712"/>
      <c r="AC613" s="712"/>
      <c r="AD613" s="712"/>
      <c r="AE613" s="712"/>
      <c r="AR613" s="160" t="s">
        <v>326</v>
      </c>
      <c r="AT613" s="160" t="s">
        <v>420</v>
      </c>
      <c r="AU613" s="160" t="s">
        <v>86</v>
      </c>
      <c r="AY613" s="717" t="s">
        <v>158</v>
      </c>
      <c r="BE613" s="161">
        <f>IF(N613="základní",J613,0)</f>
        <v>0</v>
      </c>
      <c r="BF613" s="161">
        <f>IF(N613="snížená",J613,0)</f>
        <v>0</v>
      </c>
      <c r="BG613" s="161">
        <f>IF(N613="zákl. přenesená",J613,0)</f>
        <v>0</v>
      </c>
      <c r="BH613" s="161">
        <f>IF(N613="sníž. přenesená",J613,0)</f>
        <v>0</v>
      </c>
      <c r="BI613" s="161">
        <f>IF(N613="nulová",J613,0)</f>
        <v>0</v>
      </c>
      <c r="BJ613" s="717" t="s">
        <v>84</v>
      </c>
      <c r="BK613" s="161">
        <f>ROUND(I613*H613,2)</f>
        <v>0</v>
      </c>
      <c r="BL613" s="717" t="s">
        <v>245</v>
      </c>
      <c r="BM613" s="160" t="s">
        <v>1214</v>
      </c>
    </row>
    <row r="614" spans="2:51" s="12" customFormat="1" ht="12">
      <c r="B614" s="162"/>
      <c r="C614" s="818"/>
      <c r="D614" s="827" t="s">
        <v>167</v>
      </c>
      <c r="E614" s="818"/>
      <c r="F614" s="829" t="s">
        <v>1215</v>
      </c>
      <c r="G614" s="818"/>
      <c r="H614" s="812">
        <v>405.783</v>
      </c>
      <c r="I614" s="164"/>
      <c r="J614" s="818"/>
      <c r="K614" s="818"/>
      <c r="L614" s="162"/>
      <c r="M614" s="165"/>
      <c r="N614" s="166"/>
      <c r="O614" s="166"/>
      <c r="P614" s="166"/>
      <c r="Q614" s="166"/>
      <c r="R614" s="166"/>
      <c r="S614" s="166"/>
      <c r="T614" s="167"/>
      <c r="AT614" s="163" t="s">
        <v>167</v>
      </c>
      <c r="AU614" s="163" t="s">
        <v>86</v>
      </c>
      <c r="AV614" s="12" t="s">
        <v>86</v>
      </c>
      <c r="AW614" s="12" t="s">
        <v>3</v>
      </c>
      <c r="AX614" s="12" t="s">
        <v>84</v>
      </c>
      <c r="AY614" s="163" t="s">
        <v>158</v>
      </c>
    </row>
    <row r="615" spans="1:65" s="719" customFormat="1" ht="24" customHeight="1">
      <c r="A615" s="712"/>
      <c r="B615" s="148"/>
      <c r="C615" s="824" t="s">
        <v>3176</v>
      </c>
      <c r="D615" s="824" t="s">
        <v>160</v>
      </c>
      <c r="E615" s="825" t="s">
        <v>3177</v>
      </c>
      <c r="F615" s="817" t="s">
        <v>3178</v>
      </c>
      <c r="G615" s="826" t="s">
        <v>1480</v>
      </c>
      <c r="H615" s="872"/>
      <c r="I615" s="154"/>
      <c r="J615" s="816">
        <f>ROUND(I615*H615,2)</f>
        <v>0</v>
      </c>
      <c r="K615" s="817" t="s">
        <v>3113</v>
      </c>
      <c r="L615" s="30"/>
      <c r="M615" s="156" t="s">
        <v>1</v>
      </c>
      <c r="N615" s="157" t="s">
        <v>41</v>
      </c>
      <c r="O615" s="53"/>
      <c r="P615" s="158">
        <f>O615*H615</f>
        <v>0</v>
      </c>
      <c r="Q615" s="158">
        <v>0</v>
      </c>
      <c r="R615" s="158">
        <f>Q615*H615</f>
        <v>0</v>
      </c>
      <c r="S615" s="158">
        <v>0</v>
      </c>
      <c r="T615" s="159">
        <f>S615*H615</f>
        <v>0</v>
      </c>
      <c r="U615" s="712"/>
      <c r="V615" s="712"/>
      <c r="W615" s="712"/>
      <c r="X615" s="712"/>
      <c r="Y615" s="712"/>
      <c r="Z615" s="712"/>
      <c r="AA615" s="712"/>
      <c r="AB615" s="712"/>
      <c r="AC615" s="712"/>
      <c r="AD615" s="712"/>
      <c r="AE615" s="712"/>
      <c r="AR615" s="160" t="s">
        <v>245</v>
      </c>
      <c r="AT615" s="160" t="s">
        <v>160</v>
      </c>
      <c r="AU615" s="160" t="s">
        <v>86</v>
      </c>
      <c r="AY615" s="717" t="s">
        <v>158</v>
      </c>
      <c r="BE615" s="161">
        <f>IF(N615="základní",J615,0)</f>
        <v>0</v>
      </c>
      <c r="BF615" s="161">
        <f>IF(N615="snížená",J615,0)</f>
        <v>0</v>
      </c>
      <c r="BG615" s="161">
        <f>IF(N615="zákl. přenesená",J615,0)</f>
        <v>0</v>
      </c>
      <c r="BH615" s="161">
        <f>IF(N615="sníž. přenesená",J615,0)</f>
        <v>0</v>
      </c>
      <c r="BI615" s="161">
        <f>IF(N615="nulová",J615,0)</f>
        <v>0</v>
      </c>
      <c r="BJ615" s="717" t="s">
        <v>84</v>
      </c>
      <c r="BK615" s="161">
        <f>ROUND(I615*H615,2)</f>
        <v>0</v>
      </c>
      <c r="BL615" s="717" t="s">
        <v>245</v>
      </c>
      <c r="BM615" s="160" t="s">
        <v>3179</v>
      </c>
    </row>
    <row r="616" spans="2:63" s="11" customFormat="1" ht="22.9" customHeight="1">
      <c r="B616" s="135"/>
      <c r="C616" s="814"/>
      <c r="D616" s="832" t="s">
        <v>75</v>
      </c>
      <c r="E616" s="833" t="s">
        <v>1216</v>
      </c>
      <c r="F616" s="833" t="s">
        <v>1217</v>
      </c>
      <c r="G616" s="814"/>
      <c r="H616" s="814"/>
      <c r="I616" s="138"/>
      <c r="J616" s="820">
        <f>BK616</f>
        <v>0</v>
      </c>
      <c r="K616" s="814"/>
      <c r="L616" s="135"/>
      <c r="M616" s="140"/>
      <c r="N616" s="141"/>
      <c r="O616" s="141"/>
      <c r="P616" s="142">
        <f>SUM(P617:P628)</f>
        <v>0</v>
      </c>
      <c r="Q616" s="141"/>
      <c r="R616" s="142">
        <f>SUM(R617:R628)</f>
        <v>3.3979244800000004</v>
      </c>
      <c r="S616" s="141"/>
      <c r="T616" s="143">
        <f>SUM(T617:T628)</f>
        <v>0</v>
      </c>
      <c r="AR616" s="136" t="s">
        <v>86</v>
      </c>
      <c r="AT616" s="144" t="s">
        <v>75</v>
      </c>
      <c r="AU616" s="144" t="s">
        <v>84</v>
      </c>
      <c r="AY616" s="136" t="s">
        <v>158</v>
      </c>
      <c r="BK616" s="145">
        <f>SUM(BK617:BK628)</f>
        <v>0</v>
      </c>
    </row>
    <row r="617" spans="1:65" s="719" customFormat="1" ht="24" customHeight="1">
      <c r="A617" s="712"/>
      <c r="B617" s="148"/>
      <c r="C617" s="824" t="s">
        <v>1218</v>
      </c>
      <c r="D617" s="824" t="s">
        <v>160</v>
      </c>
      <c r="E617" s="825" t="s">
        <v>1219</v>
      </c>
      <c r="F617" s="817" t="s">
        <v>1220</v>
      </c>
      <c r="G617" s="826" t="s">
        <v>222</v>
      </c>
      <c r="H617" s="811">
        <v>422.785</v>
      </c>
      <c r="I617" s="154"/>
      <c r="J617" s="816">
        <f>ROUND(I617*H617,2)</f>
        <v>0</v>
      </c>
      <c r="K617" s="817" t="s">
        <v>164</v>
      </c>
      <c r="L617" s="30"/>
      <c r="M617" s="156" t="s">
        <v>1</v>
      </c>
      <c r="N617" s="157" t="s">
        <v>41</v>
      </c>
      <c r="O617" s="53"/>
      <c r="P617" s="158">
        <f>O617*H617</f>
        <v>0</v>
      </c>
      <c r="Q617" s="158">
        <v>3E-05</v>
      </c>
      <c r="R617" s="158">
        <f>Q617*H617</f>
        <v>0.012683550000000002</v>
      </c>
      <c r="S617" s="158">
        <v>0</v>
      </c>
      <c r="T617" s="159">
        <f>S617*H617</f>
        <v>0</v>
      </c>
      <c r="U617" s="712"/>
      <c r="V617" s="712"/>
      <c r="W617" s="712"/>
      <c r="X617" s="712"/>
      <c r="Y617" s="712"/>
      <c r="Z617" s="712"/>
      <c r="AA617" s="712"/>
      <c r="AB617" s="712"/>
      <c r="AC617" s="712"/>
      <c r="AD617" s="712"/>
      <c r="AE617" s="712"/>
      <c r="AR617" s="160" t="s">
        <v>245</v>
      </c>
      <c r="AT617" s="160" t="s">
        <v>160</v>
      </c>
      <c r="AU617" s="160" t="s">
        <v>86</v>
      </c>
      <c r="AY617" s="717" t="s">
        <v>158</v>
      </c>
      <c r="BE617" s="161">
        <f>IF(N617="základní",J617,0)</f>
        <v>0</v>
      </c>
      <c r="BF617" s="161">
        <f>IF(N617="snížená",J617,0)</f>
        <v>0</v>
      </c>
      <c r="BG617" s="161">
        <f>IF(N617="zákl. přenesená",J617,0)</f>
        <v>0</v>
      </c>
      <c r="BH617" s="161">
        <f>IF(N617="sníž. přenesená",J617,0)</f>
        <v>0</v>
      </c>
      <c r="BI617" s="161">
        <f>IF(N617="nulová",J617,0)</f>
        <v>0</v>
      </c>
      <c r="BJ617" s="717" t="s">
        <v>84</v>
      </c>
      <c r="BK617" s="161">
        <f>ROUND(I617*H617,2)</f>
        <v>0</v>
      </c>
      <c r="BL617" s="717" t="s">
        <v>245</v>
      </c>
      <c r="BM617" s="160" t="s">
        <v>1221</v>
      </c>
    </row>
    <row r="618" spans="2:51" s="12" customFormat="1" ht="33.75">
      <c r="B618" s="162"/>
      <c r="C618" s="818"/>
      <c r="D618" s="827" t="s">
        <v>167</v>
      </c>
      <c r="E618" s="828" t="s">
        <v>1</v>
      </c>
      <c r="F618" s="829" t="s">
        <v>1222</v>
      </c>
      <c r="G618" s="818"/>
      <c r="H618" s="812">
        <v>375.595</v>
      </c>
      <c r="I618" s="164"/>
      <c r="J618" s="818"/>
      <c r="K618" s="818"/>
      <c r="L618" s="162"/>
      <c r="M618" s="165"/>
      <c r="N618" s="166"/>
      <c r="O618" s="166"/>
      <c r="P618" s="166"/>
      <c r="Q618" s="166"/>
      <c r="R618" s="166"/>
      <c r="S618" s="166"/>
      <c r="T618" s="167"/>
      <c r="AT618" s="163" t="s">
        <v>167</v>
      </c>
      <c r="AU618" s="163" t="s">
        <v>86</v>
      </c>
      <c r="AV618" s="12" t="s">
        <v>86</v>
      </c>
      <c r="AW618" s="12" t="s">
        <v>32</v>
      </c>
      <c r="AX618" s="12" t="s">
        <v>76</v>
      </c>
      <c r="AY618" s="163" t="s">
        <v>158</v>
      </c>
    </row>
    <row r="619" spans="2:51" s="12" customFormat="1" ht="12">
      <c r="B619" s="162"/>
      <c r="C619" s="818"/>
      <c r="D619" s="827" t="s">
        <v>167</v>
      </c>
      <c r="E619" s="828" t="s">
        <v>1</v>
      </c>
      <c r="F619" s="829" t="s">
        <v>1223</v>
      </c>
      <c r="G619" s="818"/>
      <c r="H619" s="812">
        <v>47.19</v>
      </c>
      <c r="I619" s="164"/>
      <c r="J619" s="818"/>
      <c r="K619" s="818"/>
      <c r="L619" s="162"/>
      <c r="M619" s="165"/>
      <c r="N619" s="166"/>
      <c r="O619" s="166"/>
      <c r="P619" s="166"/>
      <c r="Q619" s="166"/>
      <c r="R619" s="166"/>
      <c r="S619" s="166"/>
      <c r="T619" s="167"/>
      <c r="AT619" s="163" t="s">
        <v>167</v>
      </c>
      <c r="AU619" s="163" t="s">
        <v>86</v>
      </c>
      <c r="AV619" s="12" t="s">
        <v>86</v>
      </c>
      <c r="AW619" s="12" t="s">
        <v>32</v>
      </c>
      <c r="AX619" s="12" t="s">
        <v>76</v>
      </c>
      <c r="AY619" s="163" t="s">
        <v>158</v>
      </c>
    </row>
    <row r="620" spans="2:51" s="13" customFormat="1" ht="12">
      <c r="B620" s="168"/>
      <c r="C620" s="819"/>
      <c r="D620" s="827" t="s">
        <v>167</v>
      </c>
      <c r="E620" s="830" t="s">
        <v>1</v>
      </c>
      <c r="F620" s="831" t="s">
        <v>171</v>
      </c>
      <c r="G620" s="819"/>
      <c r="H620" s="813">
        <v>422.785</v>
      </c>
      <c r="I620" s="170"/>
      <c r="J620" s="819"/>
      <c r="K620" s="819"/>
      <c r="L620" s="168"/>
      <c r="M620" s="171"/>
      <c r="N620" s="172"/>
      <c r="O620" s="172"/>
      <c r="P620" s="172"/>
      <c r="Q620" s="172"/>
      <c r="R620" s="172"/>
      <c r="S620" s="172"/>
      <c r="T620" s="173"/>
      <c r="AT620" s="169" t="s">
        <v>167</v>
      </c>
      <c r="AU620" s="169" t="s">
        <v>86</v>
      </c>
      <c r="AV620" s="13" t="s">
        <v>165</v>
      </c>
      <c r="AW620" s="13" t="s">
        <v>32</v>
      </c>
      <c r="AX620" s="13" t="s">
        <v>84</v>
      </c>
      <c r="AY620" s="169" t="s">
        <v>158</v>
      </c>
    </row>
    <row r="621" spans="1:65" s="719" customFormat="1" ht="24" customHeight="1">
      <c r="A621" s="712"/>
      <c r="B621" s="148"/>
      <c r="C621" s="824" t="s">
        <v>1224</v>
      </c>
      <c r="D621" s="824" t="s">
        <v>160</v>
      </c>
      <c r="E621" s="825" t="s">
        <v>1225</v>
      </c>
      <c r="F621" s="817" t="s">
        <v>1226</v>
      </c>
      <c r="G621" s="826" t="s">
        <v>222</v>
      </c>
      <c r="H621" s="811">
        <v>422.785</v>
      </c>
      <c r="I621" s="154"/>
      <c r="J621" s="816">
        <f>ROUND(I621*H621,2)</f>
        <v>0</v>
      </c>
      <c r="K621" s="817" t="s">
        <v>164</v>
      </c>
      <c r="L621" s="30"/>
      <c r="M621" s="156" t="s">
        <v>1</v>
      </c>
      <c r="N621" s="157" t="s">
        <v>41</v>
      </c>
      <c r="O621" s="53"/>
      <c r="P621" s="158">
        <f>O621*H621</f>
        <v>0</v>
      </c>
      <c r="Q621" s="158">
        <v>0.00455</v>
      </c>
      <c r="R621" s="158">
        <f>Q621*H621</f>
        <v>1.9236717500000002</v>
      </c>
      <c r="S621" s="158">
        <v>0</v>
      </c>
      <c r="T621" s="159">
        <f>S621*H621</f>
        <v>0</v>
      </c>
      <c r="U621" s="712"/>
      <c r="V621" s="712"/>
      <c r="W621" s="712"/>
      <c r="X621" s="712"/>
      <c r="Y621" s="712"/>
      <c r="Z621" s="712"/>
      <c r="AA621" s="712"/>
      <c r="AB621" s="712"/>
      <c r="AC621" s="712"/>
      <c r="AD621" s="712"/>
      <c r="AE621" s="712"/>
      <c r="AR621" s="160" t="s">
        <v>245</v>
      </c>
      <c r="AT621" s="160" t="s">
        <v>160</v>
      </c>
      <c r="AU621" s="160" t="s">
        <v>86</v>
      </c>
      <c r="AY621" s="717" t="s">
        <v>158</v>
      </c>
      <c r="BE621" s="161">
        <f>IF(N621="základní",J621,0)</f>
        <v>0</v>
      </c>
      <c r="BF621" s="161">
        <f>IF(N621="snížená",J621,0)</f>
        <v>0</v>
      </c>
      <c r="BG621" s="161">
        <f>IF(N621="zákl. přenesená",J621,0)</f>
        <v>0</v>
      </c>
      <c r="BH621" s="161">
        <f>IF(N621="sníž. přenesená",J621,0)</f>
        <v>0</v>
      </c>
      <c r="BI621" s="161">
        <f>IF(N621="nulová",J621,0)</f>
        <v>0</v>
      </c>
      <c r="BJ621" s="717" t="s">
        <v>84</v>
      </c>
      <c r="BK621" s="161">
        <f>ROUND(I621*H621,2)</f>
        <v>0</v>
      </c>
      <c r="BL621" s="717" t="s">
        <v>245</v>
      </c>
      <c r="BM621" s="160" t="s">
        <v>1227</v>
      </c>
    </row>
    <row r="622" spans="1:65" s="719" customFormat="1" ht="16.5" customHeight="1">
      <c r="A622" s="712"/>
      <c r="B622" s="148"/>
      <c r="C622" s="824" t="s">
        <v>1228</v>
      </c>
      <c r="D622" s="824" t="s">
        <v>160</v>
      </c>
      <c r="E622" s="825" t="s">
        <v>1229</v>
      </c>
      <c r="F622" s="817" t="s">
        <v>1230</v>
      </c>
      <c r="G622" s="826" t="s">
        <v>222</v>
      </c>
      <c r="H622" s="811">
        <v>422.785</v>
      </c>
      <c r="I622" s="154"/>
      <c r="J622" s="816">
        <f>ROUND(I622*H622,2)</f>
        <v>0</v>
      </c>
      <c r="K622" s="817" t="s">
        <v>164</v>
      </c>
      <c r="L622" s="30"/>
      <c r="M622" s="156" t="s">
        <v>1</v>
      </c>
      <c r="N622" s="157" t="s">
        <v>41</v>
      </c>
      <c r="O622" s="53"/>
      <c r="P622" s="158">
        <f>O622*H622</f>
        <v>0</v>
      </c>
      <c r="Q622" s="158">
        <v>0.0003</v>
      </c>
      <c r="R622" s="158">
        <f>Q622*H622</f>
        <v>0.1268355</v>
      </c>
      <c r="S622" s="158">
        <v>0</v>
      </c>
      <c r="T622" s="159">
        <f>S622*H622</f>
        <v>0</v>
      </c>
      <c r="U622" s="712"/>
      <c r="V622" s="712"/>
      <c r="W622" s="712"/>
      <c r="X622" s="712"/>
      <c r="Y622" s="712"/>
      <c r="Z622" s="712"/>
      <c r="AA622" s="712"/>
      <c r="AB622" s="712"/>
      <c r="AC622" s="712"/>
      <c r="AD622" s="712"/>
      <c r="AE622" s="712"/>
      <c r="AR622" s="160" t="s">
        <v>245</v>
      </c>
      <c r="AT622" s="160" t="s">
        <v>160</v>
      </c>
      <c r="AU622" s="160" t="s">
        <v>86</v>
      </c>
      <c r="AY622" s="717" t="s">
        <v>158</v>
      </c>
      <c r="BE622" s="161">
        <f>IF(N622="základní",J622,0)</f>
        <v>0</v>
      </c>
      <c r="BF622" s="161">
        <f>IF(N622="snížená",J622,0)</f>
        <v>0</v>
      </c>
      <c r="BG622" s="161">
        <f>IF(N622="zákl. přenesená",J622,0)</f>
        <v>0</v>
      </c>
      <c r="BH622" s="161">
        <f>IF(N622="sníž. přenesená",J622,0)</f>
        <v>0</v>
      </c>
      <c r="BI622" s="161">
        <f>IF(N622="nulová",J622,0)</f>
        <v>0</v>
      </c>
      <c r="BJ622" s="717" t="s">
        <v>84</v>
      </c>
      <c r="BK622" s="161">
        <f>ROUND(I622*H622,2)</f>
        <v>0</v>
      </c>
      <c r="BL622" s="717" t="s">
        <v>245</v>
      </c>
      <c r="BM622" s="160" t="s">
        <v>1231</v>
      </c>
    </row>
    <row r="623" spans="1:65" s="719" customFormat="1" ht="36" customHeight="1">
      <c r="A623" s="712"/>
      <c r="B623" s="148"/>
      <c r="C623" s="834" t="s">
        <v>1232</v>
      </c>
      <c r="D623" s="834" t="s">
        <v>420</v>
      </c>
      <c r="E623" s="835" t="s">
        <v>1233</v>
      </c>
      <c r="F623" s="822" t="s">
        <v>3180</v>
      </c>
      <c r="G623" s="836" t="s">
        <v>222</v>
      </c>
      <c r="H623" s="815">
        <v>465.064</v>
      </c>
      <c r="I623" s="174"/>
      <c r="J623" s="821">
        <f>ROUND(I623*H623,2)</f>
        <v>0</v>
      </c>
      <c r="K623" s="822" t="s">
        <v>164</v>
      </c>
      <c r="L623" s="175"/>
      <c r="M623" s="176" t="s">
        <v>1</v>
      </c>
      <c r="N623" s="177" t="s">
        <v>41</v>
      </c>
      <c r="O623" s="53"/>
      <c r="P623" s="158">
        <f>O623*H623</f>
        <v>0</v>
      </c>
      <c r="Q623" s="158">
        <v>0.00287</v>
      </c>
      <c r="R623" s="158">
        <f>Q623*H623</f>
        <v>1.33473368</v>
      </c>
      <c r="S623" s="158">
        <v>0</v>
      </c>
      <c r="T623" s="159">
        <f>S623*H623</f>
        <v>0</v>
      </c>
      <c r="U623" s="712"/>
      <c r="V623" s="712"/>
      <c r="W623" s="712"/>
      <c r="X623" s="712"/>
      <c r="Y623" s="712"/>
      <c r="Z623" s="712"/>
      <c r="AA623" s="712"/>
      <c r="AB623" s="712"/>
      <c r="AC623" s="712"/>
      <c r="AD623" s="712"/>
      <c r="AE623" s="712"/>
      <c r="AR623" s="160" t="s">
        <v>326</v>
      </c>
      <c r="AT623" s="160" t="s">
        <v>420</v>
      </c>
      <c r="AU623" s="160" t="s">
        <v>86</v>
      </c>
      <c r="AY623" s="717" t="s">
        <v>158</v>
      </c>
      <c r="BE623" s="161">
        <f>IF(N623="základní",J623,0)</f>
        <v>0</v>
      </c>
      <c r="BF623" s="161">
        <f>IF(N623="snížená",J623,0)</f>
        <v>0</v>
      </c>
      <c r="BG623" s="161">
        <f>IF(N623="zákl. přenesená",J623,0)</f>
        <v>0</v>
      </c>
      <c r="BH623" s="161">
        <f>IF(N623="sníž. přenesená",J623,0)</f>
        <v>0</v>
      </c>
      <c r="BI623" s="161">
        <f>IF(N623="nulová",J623,0)</f>
        <v>0</v>
      </c>
      <c r="BJ623" s="717" t="s">
        <v>84</v>
      </c>
      <c r="BK623" s="161">
        <f>ROUND(I623*H623,2)</f>
        <v>0</v>
      </c>
      <c r="BL623" s="717" t="s">
        <v>245</v>
      </c>
      <c r="BM623" s="160" t="s">
        <v>1234</v>
      </c>
    </row>
    <row r="624" spans="1:65" s="719" customFormat="1" ht="12" customHeight="1">
      <c r="A624" s="873"/>
      <c r="B624" s="148"/>
      <c r="C624" s="876"/>
      <c r="D624" s="876"/>
      <c r="E624" s="877"/>
      <c r="F624" s="883" t="s">
        <v>3228</v>
      </c>
      <c r="G624" s="879"/>
      <c r="H624" s="880"/>
      <c r="I624" s="881"/>
      <c r="J624" s="882"/>
      <c r="K624" s="878"/>
      <c r="L624" s="175"/>
      <c r="M624" s="176"/>
      <c r="N624" s="177"/>
      <c r="O624" s="53"/>
      <c r="P624" s="158"/>
      <c r="Q624" s="158"/>
      <c r="R624" s="158"/>
      <c r="S624" s="158"/>
      <c r="T624" s="159"/>
      <c r="U624" s="873"/>
      <c r="V624" s="873"/>
      <c r="W624" s="873"/>
      <c r="X624" s="873"/>
      <c r="Y624" s="873"/>
      <c r="Z624" s="873"/>
      <c r="AA624" s="873"/>
      <c r="AB624" s="873"/>
      <c r="AC624" s="873"/>
      <c r="AD624" s="873"/>
      <c r="AE624" s="873"/>
      <c r="AR624" s="160"/>
      <c r="AT624" s="160"/>
      <c r="AU624" s="160"/>
      <c r="AY624" s="874"/>
      <c r="BE624" s="161"/>
      <c r="BF624" s="161"/>
      <c r="BG624" s="161"/>
      <c r="BH624" s="161"/>
      <c r="BI624" s="161"/>
      <c r="BJ624" s="874"/>
      <c r="BK624" s="161"/>
      <c r="BL624" s="874"/>
      <c r="BM624" s="160"/>
    </row>
    <row r="625" spans="2:51" s="12" customFormat="1" ht="12">
      <c r="B625" s="162"/>
      <c r="C625" s="818"/>
      <c r="D625" s="827" t="s">
        <v>167</v>
      </c>
      <c r="E625" s="818"/>
      <c r="F625" s="829" t="s">
        <v>1235</v>
      </c>
      <c r="G625" s="818"/>
      <c r="H625" s="812">
        <v>465.064</v>
      </c>
      <c r="I625" s="164"/>
      <c r="J625" s="818"/>
      <c r="K625" s="818"/>
      <c r="L625" s="162"/>
      <c r="M625" s="165"/>
      <c r="N625" s="166"/>
      <c r="O625" s="166"/>
      <c r="P625" s="166"/>
      <c r="Q625" s="166"/>
      <c r="R625" s="166"/>
      <c r="S625" s="166"/>
      <c r="T625" s="167"/>
      <c r="AT625" s="163" t="s">
        <v>167</v>
      </c>
      <c r="AU625" s="163" t="s">
        <v>86</v>
      </c>
      <c r="AV625" s="12" t="s">
        <v>86</v>
      </c>
      <c r="AW625" s="12" t="s">
        <v>3</v>
      </c>
      <c r="AX625" s="12" t="s">
        <v>84</v>
      </c>
      <c r="AY625" s="163" t="s">
        <v>158</v>
      </c>
    </row>
    <row r="626" spans="1:65" s="719" customFormat="1" ht="24" customHeight="1">
      <c r="A626" s="712"/>
      <c r="B626" s="148"/>
      <c r="C626" s="824" t="s">
        <v>1236</v>
      </c>
      <c r="D626" s="824" t="s">
        <v>160</v>
      </c>
      <c r="E626" s="825" t="s">
        <v>1237</v>
      </c>
      <c r="F626" s="817" t="s">
        <v>1238</v>
      </c>
      <c r="G626" s="826" t="s">
        <v>359</v>
      </c>
      <c r="H626" s="811">
        <v>295.95</v>
      </c>
      <c r="I626" s="154"/>
      <c r="J626" s="816">
        <f>ROUND(I626*H626,2)</f>
        <v>0</v>
      </c>
      <c r="K626" s="817" t="s">
        <v>164</v>
      </c>
      <c r="L626" s="30"/>
      <c r="M626" s="156" t="s">
        <v>1</v>
      </c>
      <c r="N626" s="157" t="s">
        <v>41</v>
      </c>
      <c r="O626" s="53"/>
      <c r="P626" s="158">
        <f>O626*H626</f>
        <v>0</v>
      </c>
      <c r="Q626" s="158">
        <v>0</v>
      </c>
      <c r="R626" s="158">
        <f>Q626*H626</f>
        <v>0</v>
      </c>
      <c r="S626" s="158">
        <v>0</v>
      </c>
      <c r="T626" s="159">
        <f>S626*H626</f>
        <v>0</v>
      </c>
      <c r="U626" s="712"/>
      <c r="V626" s="712"/>
      <c r="W626" s="712"/>
      <c r="X626" s="712"/>
      <c r="Y626" s="712"/>
      <c r="Z626" s="712"/>
      <c r="AA626" s="712"/>
      <c r="AB626" s="712"/>
      <c r="AC626" s="712"/>
      <c r="AD626" s="712"/>
      <c r="AE626" s="712"/>
      <c r="AR626" s="160" t="s">
        <v>245</v>
      </c>
      <c r="AT626" s="160" t="s">
        <v>160</v>
      </c>
      <c r="AU626" s="160" t="s">
        <v>86</v>
      </c>
      <c r="AY626" s="717" t="s">
        <v>158</v>
      </c>
      <c r="BE626" s="161">
        <f>IF(N626="základní",J626,0)</f>
        <v>0</v>
      </c>
      <c r="BF626" s="161">
        <f>IF(N626="snížená",J626,0)</f>
        <v>0</v>
      </c>
      <c r="BG626" s="161">
        <f>IF(N626="zákl. přenesená",J626,0)</f>
        <v>0</v>
      </c>
      <c r="BH626" s="161">
        <f>IF(N626="sníž. přenesená",J626,0)</f>
        <v>0</v>
      </c>
      <c r="BI626" s="161">
        <f>IF(N626="nulová",J626,0)</f>
        <v>0</v>
      </c>
      <c r="BJ626" s="717" t="s">
        <v>84</v>
      </c>
      <c r="BK626" s="161">
        <f>ROUND(I626*H626,2)</f>
        <v>0</v>
      </c>
      <c r="BL626" s="717" t="s">
        <v>245</v>
      </c>
      <c r="BM626" s="160" t="s">
        <v>1239</v>
      </c>
    </row>
    <row r="627" spans="2:51" s="12" customFormat="1" ht="12">
      <c r="B627" s="162"/>
      <c r="C627" s="818"/>
      <c r="D627" s="827" t="s">
        <v>167</v>
      </c>
      <c r="E627" s="828" t="s">
        <v>1</v>
      </c>
      <c r="F627" s="829" t="s">
        <v>1240</v>
      </c>
      <c r="G627" s="818"/>
      <c r="H627" s="812">
        <v>295.95</v>
      </c>
      <c r="I627" s="164"/>
      <c r="J627" s="818"/>
      <c r="K627" s="818"/>
      <c r="L627" s="162"/>
      <c r="M627" s="165"/>
      <c r="N627" s="166"/>
      <c r="O627" s="166"/>
      <c r="P627" s="166"/>
      <c r="Q627" s="166"/>
      <c r="R627" s="166"/>
      <c r="S627" s="166"/>
      <c r="T627" s="167"/>
      <c r="AT627" s="163" t="s">
        <v>167</v>
      </c>
      <c r="AU627" s="163" t="s">
        <v>86</v>
      </c>
      <c r="AV627" s="12" t="s">
        <v>86</v>
      </c>
      <c r="AW627" s="12" t="s">
        <v>32</v>
      </c>
      <c r="AX627" s="12" t="s">
        <v>84</v>
      </c>
      <c r="AY627" s="163" t="s">
        <v>158</v>
      </c>
    </row>
    <row r="628" spans="1:65" s="719" customFormat="1" ht="24" customHeight="1">
      <c r="A628" s="712"/>
      <c r="B628" s="148"/>
      <c r="C628" s="824" t="s">
        <v>3181</v>
      </c>
      <c r="D628" s="824" t="s">
        <v>160</v>
      </c>
      <c r="E628" s="825" t="s">
        <v>3182</v>
      </c>
      <c r="F628" s="817" t="s">
        <v>3183</v>
      </c>
      <c r="G628" s="826" t="s">
        <v>1480</v>
      </c>
      <c r="H628" s="872"/>
      <c r="I628" s="154"/>
      <c r="J628" s="816">
        <f>ROUND(I628*H628,2)</f>
        <v>0</v>
      </c>
      <c r="K628" s="817" t="s">
        <v>3113</v>
      </c>
      <c r="L628" s="30"/>
      <c r="M628" s="156" t="s">
        <v>1</v>
      </c>
      <c r="N628" s="157" t="s">
        <v>41</v>
      </c>
      <c r="O628" s="53"/>
      <c r="P628" s="158">
        <f>O628*H628</f>
        <v>0</v>
      </c>
      <c r="Q628" s="158">
        <v>0</v>
      </c>
      <c r="R628" s="158">
        <f>Q628*H628</f>
        <v>0</v>
      </c>
      <c r="S628" s="158">
        <v>0</v>
      </c>
      <c r="T628" s="159">
        <f>S628*H628</f>
        <v>0</v>
      </c>
      <c r="U628" s="712"/>
      <c r="V628" s="712"/>
      <c r="W628" s="712"/>
      <c r="X628" s="712"/>
      <c r="Y628" s="712"/>
      <c r="Z628" s="712"/>
      <c r="AA628" s="712"/>
      <c r="AB628" s="712"/>
      <c r="AC628" s="712"/>
      <c r="AD628" s="712"/>
      <c r="AE628" s="712"/>
      <c r="AR628" s="160" t="s">
        <v>245</v>
      </c>
      <c r="AT628" s="160" t="s">
        <v>160</v>
      </c>
      <c r="AU628" s="160" t="s">
        <v>86</v>
      </c>
      <c r="AY628" s="717" t="s">
        <v>158</v>
      </c>
      <c r="BE628" s="161">
        <f>IF(N628="základní",J628,0)</f>
        <v>0</v>
      </c>
      <c r="BF628" s="161">
        <f>IF(N628="snížená",J628,0)</f>
        <v>0</v>
      </c>
      <c r="BG628" s="161">
        <f>IF(N628="zákl. přenesená",J628,0)</f>
        <v>0</v>
      </c>
      <c r="BH628" s="161">
        <f>IF(N628="sníž. přenesená",J628,0)</f>
        <v>0</v>
      </c>
      <c r="BI628" s="161">
        <f>IF(N628="nulová",J628,0)</f>
        <v>0</v>
      </c>
      <c r="BJ628" s="717" t="s">
        <v>84</v>
      </c>
      <c r="BK628" s="161">
        <f>ROUND(I628*H628,2)</f>
        <v>0</v>
      </c>
      <c r="BL628" s="717" t="s">
        <v>245</v>
      </c>
      <c r="BM628" s="160" t="s">
        <v>3184</v>
      </c>
    </row>
    <row r="629" spans="2:63" s="11" customFormat="1" ht="22.9" customHeight="1">
      <c r="B629" s="135"/>
      <c r="C629" s="814"/>
      <c r="D629" s="832" t="s">
        <v>75</v>
      </c>
      <c r="E629" s="833" t="s">
        <v>1241</v>
      </c>
      <c r="F629" s="833" t="s">
        <v>1242</v>
      </c>
      <c r="G629" s="814"/>
      <c r="H629" s="814"/>
      <c r="I629" s="138"/>
      <c r="J629" s="820">
        <f>BK629</f>
        <v>0</v>
      </c>
      <c r="K629" s="814"/>
      <c r="L629" s="135"/>
      <c r="M629" s="140"/>
      <c r="N629" s="141"/>
      <c r="O629" s="141"/>
      <c r="P629" s="142">
        <f>SUM(P630:P637)</f>
        <v>0</v>
      </c>
      <c r="Q629" s="141"/>
      <c r="R629" s="142">
        <f>SUM(R630:R637)</f>
        <v>6.3133132</v>
      </c>
      <c r="S629" s="141"/>
      <c r="T629" s="143">
        <f>SUM(T630:T637)</f>
        <v>0</v>
      </c>
      <c r="AR629" s="136" t="s">
        <v>86</v>
      </c>
      <c r="AT629" s="144" t="s">
        <v>75</v>
      </c>
      <c r="AU629" s="144" t="s">
        <v>84</v>
      </c>
      <c r="AY629" s="136" t="s">
        <v>158</v>
      </c>
      <c r="BK629" s="145">
        <f>SUM(BK630:BK637)</f>
        <v>0</v>
      </c>
    </row>
    <row r="630" spans="1:65" s="719" customFormat="1" ht="16.5" customHeight="1">
      <c r="A630" s="712"/>
      <c r="B630" s="148"/>
      <c r="C630" s="824" t="s">
        <v>1243</v>
      </c>
      <c r="D630" s="824" t="s">
        <v>160</v>
      </c>
      <c r="E630" s="825" t="s">
        <v>1244</v>
      </c>
      <c r="F630" s="817" t="s">
        <v>1245</v>
      </c>
      <c r="G630" s="826" t="s">
        <v>222</v>
      </c>
      <c r="H630" s="811">
        <v>325.206</v>
      </c>
      <c r="I630" s="154"/>
      <c r="J630" s="816">
        <f>ROUND(I630*H630,2)</f>
        <v>0</v>
      </c>
      <c r="K630" s="817" t="s">
        <v>164</v>
      </c>
      <c r="L630" s="30"/>
      <c r="M630" s="156" t="s">
        <v>1</v>
      </c>
      <c r="N630" s="157" t="s">
        <v>41</v>
      </c>
      <c r="O630" s="53"/>
      <c r="P630" s="158">
        <f>O630*H630</f>
        <v>0</v>
      </c>
      <c r="Q630" s="158">
        <v>0.0003</v>
      </c>
      <c r="R630" s="158">
        <f>Q630*H630</f>
        <v>0.09756179999999999</v>
      </c>
      <c r="S630" s="158">
        <v>0</v>
      </c>
      <c r="T630" s="159">
        <f>S630*H630</f>
        <v>0</v>
      </c>
      <c r="U630" s="712"/>
      <c r="V630" s="712"/>
      <c r="W630" s="712"/>
      <c r="X630" s="712"/>
      <c r="Y630" s="712"/>
      <c r="Z630" s="712"/>
      <c r="AA630" s="712"/>
      <c r="AB630" s="712"/>
      <c r="AC630" s="712"/>
      <c r="AD630" s="712"/>
      <c r="AE630" s="712"/>
      <c r="AR630" s="160" t="s">
        <v>245</v>
      </c>
      <c r="AT630" s="160" t="s">
        <v>160</v>
      </c>
      <c r="AU630" s="160" t="s">
        <v>86</v>
      </c>
      <c r="AY630" s="717" t="s">
        <v>158</v>
      </c>
      <c r="BE630" s="161">
        <f>IF(N630="základní",J630,0)</f>
        <v>0</v>
      </c>
      <c r="BF630" s="161">
        <f>IF(N630="snížená",J630,0)</f>
        <v>0</v>
      </c>
      <c r="BG630" s="161">
        <f>IF(N630="zákl. přenesená",J630,0)</f>
        <v>0</v>
      </c>
      <c r="BH630" s="161">
        <f>IF(N630="sníž. přenesená",J630,0)</f>
        <v>0</v>
      </c>
      <c r="BI630" s="161">
        <f>IF(N630="nulová",J630,0)</f>
        <v>0</v>
      </c>
      <c r="BJ630" s="717" t="s">
        <v>84</v>
      </c>
      <c r="BK630" s="161">
        <f>ROUND(I630*H630,2)</f>
        <v>0</v>
      </c>
      <c r="BL630" s="717" t="s">
        <v>245</v>
      </c>
      <c r="BM630" s="160" t="s">
        <v>1246</v>
      </c>
    </row>
    <row r="631" spans="2:51" s="12" customFormat="1" ht="12">
      <c r="B631" s="162"/>
      <c r="C631" s="818"/>
      <c r="D631" s="827" t="s">
        <v>167</v>
      </c>
      <c r="E631" s="828" t="s">
        <v>1</v>
      </c>
      <c r="F631" s="829" t="s">
        <v>1247</v>
      </c>
      <c r="G631" s="818"/>
      <c r="H631" s="812">
        <v>325.206</v>
      </c>
      <c r="I631" s="164"/>
      <c r="J631" s="818"/>
      <c r="K631" s="818"/>
      <c r="L631" s="162"/>
      <c r="M631" s="165"/>
      <c r="N631" s="166"/>
      <c r="O631" s="166"/>
      <c r="P631" s="166"/>
      <c r="Q631" s="166"/>
      <c r="R631" s="166"/>
      <c r="S631" s="166"/>
      <c r="T631" s="167"/>
      <c r="AT631" s="163" t="s">
        <v>167</v>
      </c>
      <c r="AU631" s="163" t="s">
        <v>86</v>
      </c>
      <c r="AV631" s="12" t="s">
        <v>86</v>
      </c>
      <c r="AW631" s="12" t="s">
        <v>32</v>
      </c>
      <c r="AX631" s="12" t="s">
        <v>84</v>
      </c>
      <c r="AY631" s="163" t="s">
        <v>158</v>
      </c>
    </row>
    <row r="632" spans="1:65" s="719" customFormat="1" ht="24" customHeight="1">
      <c r="A632" s="712"/>
      <c r="B632" s="148"/>
      <c r="C632" s="824" t="s">
        <v>1248</v>
      </c>
      <c r="D632" s="824" t="s">
        <v>160</v>
      </c>
      <c r="E632" s="825" t="s">
        <v>1249</v>
      </c>
      <c r="F632" s="817" t="s">
        <v>1250</v>
      </c>
      <c r="G632" s="826" t="s">
        <v>222</v>
      </c>
      <c r="H632" s="811">
        <v>325.206</v>
      </c>
      <c r="I632" s="154"/>
      <c r="J632" s="816">
        <f>ROUND(I632*H632,2)</f>
        <v>0</v>
      </c>
      <c r="K632" s="817" t="s">
        <v>164</v>
      </c>
      <c r="L632" s="30"/>
      <c r="M632" s="156" t="s">
        <v>1</v>
      </c>
      <c r="N632" s="157" t="s">
        <v>41</v>
      </c>
      <c r="O632" s="53"/>
      <c r="P632" s="158">
        <f>O632*H632</f>
        <v>0</v>
      </c>
      <c r="Q632" s="158">
        <v>0.006</v>
      </c>
      <c r="R632" s="158">
        <f>Q632*H632</f>
        <v>1.9512360000000002</v>
      </c>
      <c r="S632" s="158">
        <v>0</v>
      </c>
      <c r="T632" s="159">
        <f>S632*H632</f>
        <v>0</v>
      </c>
      <c r="U632" s="712"/>
      <c r="V632" s="712"/>
      <c r="W632" s="712"/>
      <c r="X632" s="712"/>
      <c r="Y632" s="712"/>
      <c r="Z632" s="712"/>
      <c r="AA632" s="712"/>
      <c r="AB632" s="712"/>
      <c r="AC632" s="712"/>
      <c r="AD632" s="712"/>
      <c r="AE632" s="712"/>
      <c r="AR632" s="160" t="s">
        <v>245</v>
      </c>
      <c r="AT632" s="160" t="s">
        <v>160</v>
      </c>
      <c r="AU632" s="160" t="s">
        <v>86</v>
      </c>
      <c r="AY632" s="717" t="s">
        <v>158</v>
      </c>
      <c r="BE632" s="161">
        <f>IF(N632="základní",J632,0)</f>
        <v>0</v>
      </c>
      <c r="BF632" s="161">
        <f>IF(N632="snížená",J632,0)</f>
        <v>0</v>
      </c>
      <c r="BG632" s="161">
        <f>IF(N632="zákl. přenesená",J632,0)</f>
        <v>0</v>
      </c>
      <c r="BH632" s="161">
        <f>IF(N632="sníž. přenesená",J632,0)</f>
        <v>0</v>
      </c>
      <c r="BI632" s="161">
        <f>IF(N632="nulová",J632,0)</f>
        <v>0</v>
      </c>
      <c r="BJ632" s="717" t="s">
        <v>84</v>
      </c>
      <c r="BK632" s="161">
        <f>ROUND(I632*H632,2)</f>
        <v>0</v>
      </c>
      <c r="BL632" s="717" t="s">
        <v>245</v>
      </c>
      <c r="BM632" s="160" t="s">
        <v>1251</v>
      </c>
    </row>
    <row r="633" spans="1:65" s="719" customFormat="1" ht="16.5" customHeight="1">
      <c r="A633" s="712"/>
      <c r="B633" s="148"/>
      <c r="C633" s="834" t="s">
        <v>1252</v>
      </c>
      <c r="D633" s="834" t="s">
        <v>420</v>
      </c>
      <c r="E633" s="835" t="s">
        <v>1253</v>
      </c>
      <c r="F633" s="822" t="s">
        <v>1254</v>
      </c>
      <c r="G633" s="836" t="s">
        <v>222</v>
      </c>
      <c r="H633" s="815">
        <v>357.727</v>
      </c>
      <c r="I633" s="174"/>
      <c r="J633" s="821">
        <f>ROUND(I633*H633,2)</f>
        <v>0</v>
      </c>
      <c r="K633" s="822" t="s">
        <v>164</v>
      </c>
      <c r="L633" s="175"/>
      <c r="M633" s="176" t="s">
        <v>1</v>
      </c>
      <c r="N633" s="177" t="s">
        <v>41</v>
      </c>
      <c r="O633" s="53"/>
      <c r="P633" s="158">
        <f>O633*H633</f>
        <v>0</v>
      </c>
      <c r="Q633" s="158">
        <v>0.0118</v>
      </c>
      <c r="R633" s="158">
        <f>Q633*H633</f>
        <v>4.2211786</v>
      </c>
      <c r="S633" s="158">
        <v>0</v>
      </c>
      <c r="T633" s="159">
        <f>S633*H633</f>
        <v>0</v>
      </c>
      <c r="U633" s="712"/>
      <c r="V633" s="712"/>
      <c r="W633" s="712"/>
      <c r="X633" s="712"/>
      <c r="Y633" s="712"/>
      <c r="Z633" s="712"/>
      <c r="AA633" s="712"/>
      <c r="AB633" s="712"/>
      <c r="AC633" s="712"/>
      <c r="AD633" s="712"/>
      <c r="AE633" s="712"/>
      <c r="AR633" s="160" t="s">
        <v>326</v>
      </c>
      <c r="AT633" s="160" t="s">
        <v>420</v>
      </c>
      <c r="AU633" s="160" t="s">
        <v>86</v>
      </c>
      <c r="AY633" s="717" t="s">
        <v>158</v>
      </c>
      <c r="BE633" s="161">
        <f>IF(N633="základní",J633,0)</f>
        <v>0</v>
      </c>
      <c r="BF633" s="161">
        <f>IF(N633="snížená",J633,0)</f>
        <v>0</v>
      </c>
      <c r="BG633" s="161">
        <f>IF(N633="zákl. přenesená",J633,0)</f>
        <v>0</v>
      </c>
      <c r="BH633" s="161">
        <f>IF(N633="sníž. přenesená",J633,0)</f>
        <v>0</v>
      </c>
      <c r="BI633" s="161">
        <f>IF(N633="nulová",J633,0)</f>
        <v>0</v>
      </c>
      <c r="BJ633" s="717" t="s">
        <v>84</v>
      </c>
      <c r="BK633" s="161">
        <f>ROUND(I633*H633,2)</f>
        <v>0</v>
      </c>
      <c r="BL633" s="717" t="s">
        <v>245</v>
      </c>
      <c r="BM633" s="160" t="s">
        <v>1255</v>
      </c>
    </row>
    <row r="634" spans="2:51" s="12" customFormat="1" ht="12">
      <c r="B634" s="162"/>
      <c r="C634" s="818"/>
      <c r="D634" s="827" t="s">
        <v>167</v>
      </c>
      <c r="E634" s="818"/>
      <c r="F634" s="829" t="s">
        <v>1256</v>
      </c>
      <c r="G634" s="818"/>
      <c r="H634" s="812">
        <v>357.727</v>
      </c>
      <c r="I634" s="164"/>
      <c r="J634" s="818"/>
      <c r="K634" s="818"/>
      <c r="L634" s="162"/>
      <c r="M634" s="165"/>
      <c r="N634" s="166"/>
      <c r="O634" s="166"/>
      <c r="P634" s="166"/>
      <c r="Q634" s="166"/>
      <c r="R634" s="166"/>
      <c r="S634" s="166"/>
      <c r="T634" s="167"/>
      <c r="AT634" s="163" t="s">
        <v>167</v>
      </c>
      <c r="AU634" s="163" t="s">
        <v>86</v>
      </c>
      <c r="AV634" s="12" t="s">
        <v>86</v>
      </c>
      <c r="AW634" s="12" t="s">
        <v>3</v>
      </c>
      <c r="AX634" s="12" t="s">
        <v>84</v>
      </c>
      <c r="AY634" s="163" t="s">
        <v>158</v>
      </c>
    </row>
    <row r="635" spans="1:65" s="719" customFormat="1" ht="16.5" customHeight="1">
      <c r="A635" s="712"/>
      <c r="B635" s="148"/>
      <c r="C635" s="824" t="s">
        <v>1257</v>
      </c>
      <c r="D635" s="824" t="s">
        <v>160</v>
      </c>
      <c r="E635" s="825" t="s">
        <v>1258</v>
      </c>
      <c r="F635" s="817" t="s">
        <v>1259</v>
      </c>
      <c r="G635" s="826" t="s">
        <v>359</v>
      </c>
      <c r="H635" s="811">
        <v>166.68</v>
      </c>
      <c r="I635" s="154"/>
      <c r="J635" s="816">
        <f>ROUND(I635*H635,2)</f>
        <v>0</v>
      </c>
      <c r="K635" s="817" t="s">
        <v>164</v>
      </c>
      <c r="L635" s="30"/>
      <c r="M635" s="156" t="s">
        <v>1</v>
      </c>
      <c r="N635" s="157" t="s">
        <v>41</v>
      </c>
      <c r="O635" s="53"/>
      <c r="P635" s="158">
        <f>O635*H635</f>
        <v>0</v>
      </c>
      <c r="Q635" s="158">
        <v>0.00026</v>
      </c>
      <c r="R635" s="158">
        <f>Q635*H635</f>
        <v>0.043336799999999995</v>
      </c>
      <c r="S635" s="158">
        <v>0</v>
      </c>
      <c r="T635" s="159">
        <f>S635*H635</f>
        <v>0</v>
      </c>
      <c r="U635" s="712"/>
      <c r="V635" s="712"/>
      <c r="W635" s="712"/>
      <c r="X635" s="712"/>
      <c r="Y635" s="712"/>
      <c r="Z635" s="712"/>
      <c r="AA635" s="712"/>
      <c r="AB635" s="712"/>
      <c r="AC635" s="712"/>
      <c r="AD635" s="712"/>
      <c r="AE635" s="712"/>
      <c r="AR635" s="160" t="s">
        <v>245</v>
      </c>
      <c r="AT635" s="160" t="s">
        <v>160</v>
      </c>
      <c r="AU635" s="160" t="s">
        <v>86</v>
      </c>
      <c r="AY635" s="717" t="s">
        <v>158</v>
      </c>
      <c r="BE635" s="161">
        <f>IF(N635="základní",J635,0)</f>
        <v>0</v>
      </c>
      <c r="BF635" s="161">
        <f>IF(N635="snížená",J635,0)</f>
        <v>0</v>
      </c>
      <c r="BG635" s="161">
        <f>IF(N635="zákl. přenesená",J635,0)</f>
        <v>0</v>
      </c>
      <c r="BH635" s="161">
        <f>IF(N635="sníž. přenesená",J635,0)</f>
        <v>0</v>
      </c>
      <c r="BI635" s="161">
        <f>IF(N635="nulová",J635,0)</f>
        <v>0</v>
      </c>
      <c r="BJ635" s="717" t="s">
        <v>84</v>
      </c>
      <c r="BK635" s="161">
        <f>ROUND(I635*H635,2)</f>
        <v>0</v>
      </c>
      <c r="BL635" s="717" t="s">
        <v>245</v>
      </c>
      <c r="BM635" s="160" t="s">
        <v>1260</v>
      </c>
    </row>
    <row r="636" spans="2:51" s="12" customFormat="1" ht="12">
      <c r="B636" s="162"/>
      <c r="C636" s="818"/>
      <c r="D636" s="827" t="s">
        <v>167</v>
      </c>
      <c r="E636" s="828" t="s">
        <v>1</v>
      </c>
      <c r="F636" s="829" t="s">
        <v>1261</v>
      </c>
      <c r="G636" s="818"/>
      <c r="H636" s="812">
        <v>166.68</v>
      </c>
      <c r="I636" s="164"/>
      <c r="J636" s="818"/>
      <c r="K636" s="818"/>
      <c r="L636" s="162"/>
      <c r="M636" s="165"/>
      <c r="N636" s="166"/>
      <c r="O636" s="166"/>
      <c r="P636" s="166"/>
      <c r="Q636" s="166"/>
      <c r="R636" s="166"/>
      <c r="S636" s="166"/>
      <c r="T636" s="167"/>
      <c r="AT636" s="163" t="s">
        <v>167</v>
      </c>
      <c r="AU636" s="163" t="s">
        <v>86</v>
      </c>
      <c r="AV636" s="12" t="s">
        <v>86</v>
      </c>
      <c r="AW636" s="12" t="s">
        <v>32</v>
      </c>
      <c r="AX636" s="12" t="s">
        <v>84</v>
      </c>
      <c r="AY636" s="163" t="s">
        <v>158</v>
      </c>
    </row>
    <row r="637" spans="1:65" s="719" customFormat="1" ht="24" customHeight="1">
      <c r="A637" s="712"/>
      <c r="B637" s="148"/>
      <c r="C637" s="824" t="s">
        <v>3185</v>
      </c>
      <c r="D637" s="824" t="s">
        <v>160</v>
      </c>
      <c r="E637" s="825" t="s">
        <v>3186</v>
      </c>
      <c r="F637" s="817" t="s">
        <v>3187</v>
      </c>
      <c r="G637" s="826" t="s">
        <v>1480</v>
      </c>
      <c r="H637" s="872"/>
      <c r="I637" s="154"/>
      <c r="J637" s="816">
        <f>ROUND(I637*H637,2)</f>
        <v>0</v>
      </c>
      <c r="K637" s="817" t="s">
        <v>3113</v>
      </c>
      <c r="L637" s="30"/>
      <c r="M637" s="156" t="s">
        <v>1</v>
      </c>
      <c r="N637" s="157" t="s">
        <v>41</v>
      </c>
      <c r="O637" s="53"/>
      <c r="P637" s="158">
        <f>O637*H637</f>
        <v>0</v>
      </c>
      <c r="Q637" s="158">
        <v>0</v>
      </c>
      <c r="R637" s="158">
        <f>Q637*H637</f>
        <v>0</v>
      </c>
      <c r="S637" s="158">
        <v>0</v>
      </c>
      <c r="T637" s="159">
        <f>S637*H637</f>
        <v>0</v>
      </c>
      <c r="U637" s="712"/>
      <c r="V637" s="712"/>
      <c r="W637" s="712"/>
      <c r="X637" s="712"/>
      <c r="Y637" s="712"/>
      <c r="Z637" s="712"/>
      <c r="AA637" s="712"/>
      <c r="AB637" s="712"/>
      <c r="AC637" s="712"/>
      <c r="AD637" s="712"/>
      <c r="AE637" s="712"/>
      <c r="AR637" s="160" t="s">
        <v>245</v>
      </c>
      <c r="AT637" s="160" t="s">
        <v>160</v>
      </c>
      <c r="AU637" s="160" t="s">
        <v>86</v>
      </c>
      <c r="AY637" s="717" t="s">
        <v>158</v>
      </c>
      <c r="BE637" s="161">
        <f>IF(N637="základní",J637,0)</f>
        <v>0</v>
      </c>
      <c r="BF637" s="161">
        <f>IF(N637="snížená",J637,0)</f>
        <v>0</v>
      </c>
      <c r="BG637" s="161">
        <f>IF(N637="zákl. přenesená",J637,0)</f>
        <v>0</v>
      </c>
      <c r="BH637" s="161">
        <f>IF(N637="sníž. přenesená",J637,0)</f>
        <v>0</v>
      </c>
      <c r="BI637" s="161">
        <f>IF(N637="nulová",J637,0)</f>
        <v>0</v>
      </c>
      <c r="BJ637" s="717" t="s">
        <v>84</v>
      </c>
      <c r="BK637" s="161">
        <f>ROUND(I637*H637,2)</f>
        <v>0</v>
      </c>
      <c r="BL637" s="717" t="s">
        <v>245</v>
      </c>
      <c r="BM637" s="160" t="s">
        <v>3188</v>
      </c>
    </row>
    <row r="638" spans="2:63" s="11" customFormat="1" ht="22.9" customHeight="1">
      <c r="B638" s="135"/>
      <c r="C638" s="814"/>
      <c r="D638" s="832" t="s">
        <v>75</v>
      </c>
      <c r="E638" s="833" t="s">
        <v>1262</v>
      </c>
      <c r="F638" s="833" t="s">
        <v>1263</v>
      </c>
      <c r="G638" s="814"/>
      <c r="H638" s="814"/>
      <c r="I638" s="138"/>
      <c r="J638" s="820">
        <f>BK638</f>
        <v>0</v>
      </c>
      <c r="K638" s="814"/>
      <c r="L638" s="135"/>
      <c r="M638" s="140"/>
      <c r="N638" s="141"/>
      <c r="O638" s="141"/>
      <c r="P638" s="142">
        <f>SUM(P639:P643)</f>
        <v>0</v>
      </c>
      <c r="Q638" s="141"/>
      <c r="R638" s="142">
        <f>SUM(R639:R643)</f>
        <v>1.2733225900000003</v>
      </c>
      <c r="S638" s="141"/>
      <c r="T638" s="143">
        <f>SUM(T639:T643)</f>
        <v>0</v>
      </c>
      <c r="AR638" s="136" t="s">
        <v>86</v>
      </c>
      <c r="AT638" s="144" t="s">
        <v>75</v>
      </c>
      <c r="AU638" s="144" t="s">
        <v>84</v>
      </c>
      <c r="AY638" s="136" t="s">
        <v>158</v>
      </c>
      <c r="BK638" s="145">
        <f>SUM(BK639:BK643)</f>
        <v>0</v>
      </c>
    </row>
    <row r="639" spans="1:65" s="719" customFormat="1" ht="24" customHeight="1">
      <c r="A639" s="712"/>
      <c r="B639" s="148"/>
      <c r="C639" s="824" t="s">
        <v>1264</v>
      </c>
      <c r="D639" s="824" t="s">
        <v>160</v>
      </c>
      <c r="E639" s="825" t="s">
        <v>1265</v>
      </c>
      <c r="F639" s="817" t="s">
        <v>1266</v>
      </c>
      <c r="G639" s="826" t="s">
        <v>222</v>
      </c>
      <c r="H639" s="811">
        <v>2709.197</v>
      </c>
      <c r="I639" s="154"/>
      <c r="J639" s="816">
        <f>ROUND(I639*H639,2)</f>
        <v>0</v>
      </c>
      <c r="K639" s="817" t="s">
        <v>164</v>
      </c>
      <c r="L639" s="30"/>
      <c r="M639" s="156" t="s">
        <v>1</v>
      </c>
      <c r="N639" s="157" t="s">
        <v>41</v>
      </c>
      <c r="O639" s="53"/>
      <c r="P639" s="158">
        <f>O639*H639</f>
        <v>0</v>
      </c>
      <c r="Q639" s="158">
        <v>0.0002</v>
      </c>
      <c r="R639" s="158">
        <f>Q639*H639</f>
        <v>0.5418394000000001</v>
      </c>
      <c r="S639" s="158">
        <v>0</v>
      </c>
      <c r="T639" s="159">
        <f>S639*H639</f>
        <v>0</v>
      </c>
      <c r="U639" s="712"/>
      <c r="V639" s="712"/>
      <c r="W639" s="712"/>
      <c r="X639" s="712"/>
      <c r="Y639" s="712"/>
      <c r="Z639" s="712"/>
      <c r="AA639" s="712"/>
      <c r="AB639" s="712"/>
      <c r="AC639" s="712"/>
      <c r="AD639" s="712"/>
      <c r="AE639" s="712"/>
      <c r="AR639" s="160" t="s">
        <v>245</v>
      </c>
      <c r="AT639" s="160" t="s">
        <v>160</v>
      </c>
      <c r="AU639" s="160" t="s">
        <v>86</v>
      </c>
      <c r="AY639" s="717" t="s">
        <v>158</v>
      </c>
      <c r="BE639" s="161">
        <f>IF(N639="základní",J639,0)</f>
        <v>0</v>
      </c>
      <c r="BF639" s="161">
        <f>IF(N639="snížená",J639,0)</f>
        <v>0</v>
      </c>
      <c r="BG639" s="161">
        <f>IF(N639="zákl. přenesená",J639,0)</f>
        <v>0</v>
      </c>
      <c r="BH639" s="161">
        <f>IF(N639="sníž. přenesená",J639,0)</f>
        <v>0</v>
      </c>
      <c r="BI639" s="161">
        <f>IF(N639="nulová",J639,0)</f>
        <v>0</v>
      </c>
      <c r="BJ639" s="717" t="s">
        <v>84</v>
      </c>
      <c r="BK639" s="161">
        <f>ROUND(I639*H639,2)</f>
        <v>0</v>
      </c>
      <c r="BL639" s="717" t="s">
        <v>245</v>
      </c>
      <c r="BM639" s="160" t="s">
        <v>1267</v>
      </c>
    </row>
    <row r="640" spans="2:51" s="12" customFormat="1" ht="12">
      <c r="B640" s="162"/>
      <c r="C640" s="818"/>
      <c r="D640" s="827" t="s">
        <v>167</v>
      </c>
      <c r="E640" s="828" t="s">
        <v>1</v>
      </c>
      <c r="F640" s="829" t="s">
        <v>1268</v>
      </c>
      <c r="G640" s="818"/>
      <c r="H640" s="812">
        <v>736.863</v>
      </c>
      <c r="I640" s="164"/>
      <c r="J640" s="818"/>
      <c r="K640" s="818"/>
      <c r="L640" s="162"/>
      <c r="M640" s="165"/>
      <c r="N640" s="166"/>
      <c r="O640" s="166"/>
      <c r="P640" s="166"/>
      <c r="Q640" s="166"/>
      <c r="R640" s="166"/>
      <c r="S640" s="166"/>
      <c r="T640" s="167"/>
      <c r="AT640" s="163" t="s">
        <v>167</v>
      </c>
      <c r="AU640" s="163" t="s">
        <v>86</v>
      </c>
      <c r="AV640" s="12" t="s">
        <v>86</v>
      </c>
      <c r="AW640" s="12" t="s">
        <v>32</v>
      </c>
      <c r="AX640" s="12" t="s">
        <v>76</v>
      </c>
      <c r="AY640" s="163" t="s">
        <v>158</v>
      </c>
    </row>
    <row r="641" spans="2:51" s="12" customFormat="1" ht="12">
      <c r="B641" s="162"/>
      <c r="C641" s="818"/>
      <c r="D641" s="827" t="s">
        <v>167</v>
      </c>
      <c r="E641" s="828" t="s">
        <v>1</v>
      </c>
      <c r="F641" s="829" t="s">
        <v>1269</v>
      </c>
      <c r="G641" s="818"/>
      <c r="H641" s="812">
        <v>1972.334</v>
      </c>
      <c r="I641" s="164"/>
      <c r="J641" s="818"/>
      <c r="K641" s="818"/>
      <c r="L641" s="162"/>
      <c r="M641" s="165"/>
      <c r="N641" s="166"/>
      <c r="O641" s="166"/>
      <c r="P641" s="166"/>
      <c r="Q641" s="166"/>
      <c r="R641" s="166"/>
      <c r="S641" s="166"/>
      <c r="T641" s="167"/>
      <c r="AT641" s="163" t="s">
        <v>167</v>
      </c>
      <c r="AU641" s="163" t="s">
        <v>86</v>
      </c>
      <c r="AV641" s="12" t="s">
        <v>86</v>
      </c>
      <c r="AW641" s="12" t="s">
        <v>32</v>
      </c>
      <c r="AX641" s="12" t="s">
        <v>76</v>
      </c>
      <c r="AY641" s="163" t="s">
        <v>158</v>
      </c>
    </row>
    <row r="642" spans="2:51" s="13" customFormat="1" ht="12">
      <c r="B642" s="168"/>
      <c r="C642" s="819"/>
      <c r="D642" s="827" t="s">
        <v>167</v>
      </c>
      <c r="E642" s="830" t="s">
        <v>1</v>
      </c>
      <c r="F642" s="831" t="s">
        <v>171</v>
      </c>
      <c r="G642" s="819"/>
      <c r="H642" s="813">
        <v>2709.197</v>
      </c>
      <c r="I642" s="170"/>
      <c r="J642" s="819"/>
      <c r="K642" s="819"/>
      <c r="L642" s="168"/>
      <c r="M642" s="171"/>
      <c r="N642" s="172"/>
      <c r="O642" s="172"/>
      <c r="P642" s="172"/>
      <c r="Q642" s="172"/>
      <c r="R642" s="172"/>
      <c r="S642" s="172"/>
      <c r="T642" s="173"/>
      <c r="AT642" s="169" t="s">
        <v>167</v>
      </c>
      <c r="AU642" s="169" t="s">
        <v>86</v>
      </c>
      <c r="AV642" s="13" t="s">
        <v>165</v>
      </c>
      <c r="AW642" s="13" t="s">
        <v>32</v>
      </c>
      <c r="AX642" s="13" t="s">
        <v>84</v>
      </c>
      <c r="AY642" s="169" t="s">
        <v>158</v>
      </c>
    </row>
    <row r="643" spans="1:65" s="719" customFormat="1" ht="24" customHeight="1">
      <c r="A643" s="712"/>
      <c r="B643" s="148"/>
      <c r="C643" s="824" t="s">
        <v>1270</v>
      </c>
      <c r="D643" s="824" t="s">
        <v>160</v>
      </c>
      <c r="E643" s="825" t="s">
        <v>1271</v>
      </c>
      <c r="F643" s="817" t="s">
        <v>1272</v>
      </c>
      <c r="G643" s="826" t="s">
        <v>222</v>
      </c>
      <c r="H643" s="811">
        <v>2709.197</v>
      </c>
      <c r="I643" s="154"/>
      <c r="J643" s="816">
        <f>ROUND(I643*H643,2)</f>
        <v>0</v>
      </c>
      <c r="K643" s="817" t="s">
        <v>164</v>
      </c>
      <c r="L643" s="30"/>
      <c r="M643" s="156" t="s">
        <v>1</v>
      </c>
      <c r="N643" s="157" t="s">
        <v>41</v>
      </c>
      <c r="O643" s="53"/>
      <c r="P643" s="158">
        <f>O643*H643</f>
        <v>0</v>
      </c>
      <c r="Q643" s="158">
        <v>0.00027</v>
      </c>
      <c r="R643" s="158">
        <f>Q643*H643</f>
        <v>0.7314831900000001</v>
      </c>
      <c r="S643" s="158">
        <v>0</v>
      </c>
      <c r="T643" s="159">
        <f>S643*H643</f>
        <v>0</v>
      </c>
      <c r="U643" s="712"/>
      <c r="V643" s="712"/>
      <c r="W643" s="712"/>
      <c r="X643" s="712"/>
      <c r="Y643" s="712"/>
      <c r="Z643" s="712"/>
      <c r="AA643" s="712"/>
      <c r="AB643" s="712"/>
      <c r="AC643" s="712"/>
      <c r="AD643" s="712"/>
      <c r="AE643" s="712"/>
      <c r="AR643" s="160" t="s">
        <v>245</v>
      </c>
      <c r="AT643" s="160" t="s">
        <v>160</v>
      </c>
      <c r="AU643" s="160" t="s">
        <v>86</v>
      </c>
      <c r="AY643" s="717" t="s">
        <v>158</v>
      </c>
      <c r="BE643" s="161">
        <f>IF(N643="základní",J643,0)</f>
        <v>0</v>
      </c>
      <c r="BF643" s="161">
        <f>IF(N643="snížená",J643,0)</f>
        <v>0</v>
      </c>
      <c r="BG643" s="161">
        <f>IF(N643="zákl. přenesená",J643,0)</f>
        <v>0</v>
      </c>
      <c r="BH643" s="161">
        <f>IF(N643="sníž. přenesená",J643,0)</f>
        <v>0</v>
      </c>
      <c r="BI643" s="161">
        <f>IF(N643="nulová",J643,0)</f>
        <v>0</v>
      </c>
      <c r="BJ643" s="717" t="s">
        <v>84</v>
      </c>
      <c r="BK643" s="161">
        <f>ROUND(I643*H643,2)</f>
        <v>0</v>
      </c>
      <c r="BL643" s="717" t="s">
        <v>245</v>
      </c>
      <c r="BM643" s="160" t="s">
        <v>1273</v>
      </c>
    </row>
    <row r="644" spans="2:63" s="11" customFormat="1" ht="22.9" customHeight="1">
      <c r="B644" s="135"/>
      <c r="C644" s="814"/>
      <c r="D644" s="832" t="s">
        <v>75</v>
      </c>
      <c r="E644" s="833" t="s">
        <v>1274</v>
      </c>
      <c r="F644" s="833" t="s">
        <v>1275</v>
      </c>
      <c r="G644" s="814"/>
      <c r="H644" s="814"/>
      <c r="I644" s="138"/>
      <c r="J644" s="820">
        <f>BK644</f>
        <v>0</v>
      </c>
      <c r="K644" s="814"/>
      <c r="L644" s="135"/>
      <c r="M644" s="140"/>
      <c r="N644" s="141"/>
      <c r="O644" s="141"/>
      <c r="P644" s="142">
        <f>SUM(P645:P690)</f>
        <v>0</v>
      </c>
      <c r="Q644" s="141"/>
      <c r="R644" s="142">
        <f>SUM(R645:R690)</f>
        <v>0</v>
      </c>
      <c r="S644" s="141"/>
      <c r="T644" s="143">
        <f>SUM(T645:T690)</f>
        <v>0</v>
      </c>
      <c r="AR644" s="136" t="s">
        <v>86</v>
      </c>
      <c r="AT644" s="144" t="s">
        <v>75</v>
      </c>
      <c r="AU644" s="144" t="s">
        <v>84</v>
      </c>
      <c r="AY644" s="136" t="s">
        <v>158</v>
      </c>
      <c r="BK644" s="145">
        <f>SUM(BK645:BK690)</f>
        <v>0</v>
      </c>
    </row>
    <row r="645" spans="1:65" s="719" customFormat="1" ht="24" customHeight="1">
      <c r="A645" s="712"/>
      <c r="B645" s="148"/>
      <c r="C645" s="824" t="s">
        <v>1276</v>
      </c>
      <c r="D645" s="824" t="s">
        <v>160</v>
      </c>
      <c r="E645" s="825" t="s">
        <v>1277</v>
      </c>
      <c r="F645" s="817" t="s">
        <v>1278</v>
      </c>
      <c r="G645" s="826" t="s">
        <v>644</v>
      </c>
      <c r="H645" s="811">
        <v>34</v>
      </c>
      <c r="I645" s="154"/>
      <c r="J645" s="816">
        <f>ROUND(I645*H645,2)</f>
        <v>0</v>
      </c>
      <c r="K645" s="817" t="s">
        <v>1</v>
      </c>
      <c r="L645" s="30"/>
      <c r="M645" s="156" t="s">
        <v>1</v>
      </c>
      <c r="N645" s="157" t="s">
        <v>41</v>
      </c>
      <c r="O645" s="53"/>
      <c r="P645" s="158">
        <f>O645*H645</f>
        <v>0</v>
      </c>
      <c r="Q645" s="158">
        <v>0</v>
      </c>
      <c r="R645" s="158">
        <f>Q645*H645</f>
        <v>0</v>
      </c>
      <c r="S645" s="158">
        <v>0</v>
      </c>
      <c r="T645" s="159">
        <f>S645*H645</f>
        <v>0</v>
      </c>
      <c r="U645" s="712"/>
      <c r="V645" s="712"/>
      <c r="W645" s="712"/>
      <c r="X645" s="712"/>
      <c r="Y645" s="712"/>
      <c r="Z645" s="712"/>
      <c r="AA645" s="712"/>
      <c r="AB645" s="712"/>
      <c r="AC645" s="712"/>
      <c r="AD645" s="712"/>
      <c r="AE645" s="712"/>
      <c r="AR645" s="160" t="s">
        <v>245</v>
      </c>
      <c r="AT645" s="160" t="s">
        <v>160</v>
      </c>
      <c r="AU645" s="160" t="s">
        <v>86</v>
      </c>
      <c r="AY645" s="717" t="s">
        <v>158</v>
      </c>
      <c r="BE645" s="161">
        <f>IF(N645="základní",J645,0)</f>
        <v>0</v>
      </c>
      <c r="BF645" s="161">
        <f>IF(N645="snížená",J645,0)</f>
        <v>0</v>
      </c>
      <c r="BG645" s="161">
        <f>IF(N645="zákl. přenesená",J645,0)</f>
        <v>0</v>
      </c>
      <c r="BH645" s="161">
        <f>IF(N645="sníž. přenesená",J645,0)</f>
        <v>0</v>
      </c>
      <c r="BI645" s="161">
        <f>IF(N645="nulová",J645,0)</f>
        <v>0</v>
      </c>
      <c r="BJ645" s="717" t="s">
        <v>84</v>
      </c>
      <c r="BK645" s="161">
        <f>ROUND(I645*H645,2)</f>
        <v>0</v>
      </c>
      <c r="BL645" s="717" t="s">
        <v>245</v>
      </c>
      <c r="BM645" s="160" t="s">
        <v>1279</v>
      </c>
    </row>
    <row r="646" spans="2:51" s="12" customFormat="1" ht="12">
      <c r="B646" s="162"/>
      <c r="C646" s="818"/>
      <c r="D646" s="827" t="s">
        <v>167</v>
      </c>
      <c r="E646" s="828" t="s">
        <v>1</v>
      </c>
      <c r="F646" s="829" t="s">
        <v>1280</v>
      </c>
      <c r="G646" s="818"/>
      <c r="H646" s="812">
        <v>34</v>
      </c>
      <c r="I646" s="164"/>
      <c r="J646" s="818"/>
      <c r="K646" s="818"/>
      <c r="L646" s="162"/>
      <c r="M646" s="165"/>
      <c r="N646" s="166"/>
      <c r="O646" s="166"/>
      <c r="P646" s="166"/>
      <c r="Q646" s="166"/>
      <c r="R646" s="166"/>
      <c r="S646" s="166"/>
      <c r="T646" s="167"/>
      <c r="AT646" s="163" t="s">
        <v>167</v>
      </c>
      <c r="AU646" s="163" t="s">
        <v>86</v>
      </c>
      <c r="AV646" s="12" t="s">
        <v>86</v>
      </c>
      <c r="AW646" s="12" t="s">
        <v>32</v>
      </c>
      <c r="AX646" s="12" t="s">
        <v>84</v>
      </c>
      <c r="AY646" s="163" t="s">
        <v>158</v>
      </c>
    </row>
    <row r="647" spans="1:65" s="719" customFormat="1" ht="16.5" customHeight="1">
      <c r="A647" s="712"/>
      <c r="B647" s="148"/>
      <c r="C647" s="824" t="s">
        <v>1281</v>
      </c>
      <c r="D647" s="824" t="s">
        <v>160</v>
      </c>
      <c r="E647" s="825" t="s">
        <v>1282</v>
      </c>
      <c r="F647" s="817" t="s">
        <v>1283</v>
      </c>
      <c r="G647" s="826" t="s">
        <v>644</v>
      </c>
      <c r="H647" s="811">
        <v>34</v>
      </c>
      <c r="I647" s="154"/>
      <c r="J647" s="816">
        <f>ROUND(I647*H647,2)</f>
        <v>0</v>
      </c>
      <c r="K647" s="817" t="s">
        <v>1</v>
      </c>
      <c r="L647" s="30"/>
      <c r="M647" s="156" t="s">
        <v>1</v>
      </c>
      <c r="N647" s="157" t="s">
        <v>41</v>
      </c>
      <c r="O647" s="53"/>
      <c r="P647" s="158">
        <f>O647*H647</f>
        <v>0</v>
      </c>
      <c r="Q647" s="158">
        <v>0</v>
      </c>
      <c r="R647" s="158">
        <f>Q647*H647</f>
        <v>0</v>
      </c>
      <c r="S647" s="158">
        <v>0</v>
      </c>
      <c r="T647" s="159">
        <f>S647*H647</f>
        <v>0</v>
      </c>
      <c r="U647" s="712"/>
      <c r="V647" s="712"/>
      <c r="W647" s="712"/>
      <c r="X647" s="712"/>
      <c r="Y647" s="712"/>
      <c r="Z647" s="712"/>
      <c r="AA647" s="712"/>
      <c r="AB647" s="712"/>
      <c r="AC647" s="712"/>
      <c r="AD647" s="712"/>
      <c r="AE647" s="712"/>
      <c r="AR647" s="160" t="s">
        <v>245</v>
      </c>
      <c r="AT647" s="160" t="s">
        <v>160</v>
      </c>
      <c r="AU647" s="160" t="s">
        <v>86</v>
      </c>
      <c r="AY647" s="717" t="s">
        <v>158</v>
      </c>
      <c r="BE647" s="161">
        <f>IF(N647="základní",J647,0)</f>
        <v>0</v>
      </c>
      <c r="BF647" s="161">
        <f>IF(N647="snížená",J647,0)</f>
        <v>0</v>
      </c>
      <c r="BG647" s="161">
        <f>IF(N647="zákl. přenesená",J647,0)</f>
        <v>0</v>
      </c>
      <c r="BH647" s="161">
        <f>IF(N647="sníž. přenesená",J647,0)</f>
        <v>0</v>
      </c>
      <c r="BI647" s="161">
        <f>IF(N647="nulová",J647,0)</f>
        <v>0</v>
      </c>
      <c r="BJ647" s="717" t="s">
        <v>84</v>
      </c>
      <c r="BK647" s="161">
        <f>ROUND(I647*H647,2)</f>
        <v>0</v>
      </c>
      <c r="BL647" s="717" t="s">
        <v>245</v>
      </c>
      <c r="BM647" s="160" t="s">
        <v>1284</v>
      </c>
    </row>
    <row r="648" spans="2:51" s="12" customFormat="1" ht="12">
      <c r="B648" s="162"/>
      <c r="C648" s="818"/>
      <c r="D648" s="827" t="s">
        <v>167</v>
      </c>
      <c r="E648" s="828" t="s">
        <v>1</v>
      </c>
      <c r="F648" s="829" t="s">
        <v>1285</v>
      </c>
      <c r="G648" s="818"/>
      <c r="H648" s="812">
        <v>34</v>
      </c>
      <c r="I648" s="164"/>
      <c r="J648" s="818"/>
      <c r="K648" s="818"/>
      <c r="L648" s="162"/>
      <c r="M648" s="165"/>
      <c r="N648" s="166"/>
      <c r="O648" s="166"/>
      <c r="P648" s="166"/>
      <c r="Q648" s="166"/>
      <c r="R648" s="166"/>
      <c r="S648" s="166"/>
      <c r="T648" s="167"/>
      <c r="AT648" s="163" t="s">
        <v>167</v>
      </c>
      <c r="AU648" s="163" t="s">
        <v>86</v>
      </c>
      <c r="AV648" s="12" t="s">
        <v>86</v>
      </c>
      <c r="AW648" s="12" t="s">
        <v>32</v>
      </c>
      <c r="AX648" s="12" t="s">
        <v>84</v>
      </c>
      <c r="AY648" s="163" t="s">
        <v>158</v>
      </c>
    </row>
    <row r="649" spans="1:65" s="719" customFormat="1" ht="16.5" customHeight="1">
      <c r="A649" s="712"/>
      <c r="B649" s="148"/>
      <c r="C649" s="824" t="s">
        <v>1286</v>
      </c>
      <c r="D649" s="824" t="s">
        <v>160</v>
      </c>
      <c r="E649" s="825" t="s">
        <v>1287</v>
      </c>
      <c r="F649" s="817" t="s">
        <v>1288</v>
      </c>
      <c r="G649" s="826" t="s">
        <v>644</v>
      </c>
      <c r="H649" s="811">
        <v>17</v>
      </c>
      <c r="I649" s="154"/>
      <c r="J649" s="816">
        <f>ROUND(I649*H649,2)</f>
        <v>0</v>
      </c>
      <c r="K649" s="817" t="s">
        <v>1</v>
      </c>
      <c r="L649" s="30"/>
      <c r="M649" s="156" t="s">
        <v>1</v>
      </c>
      <c r="N649" s="157" t="s">
        <v>41</v>
      </c>
      <c r="O649" s="53"/>
      <c r="P649" s="158">
        <f>O649*H649</f>
        <v>0</v>
      </c>
      <c r="Q649" s="158">
        <v>0</v>
      </c>
      <c r="R649" s="158">
        <f>Q649*H649</f>
        <v>0</v>
      </c>
      <c r="S649" s="158">
        <v>0</v>
      </c>
      <c r="T649" s="159">
        <f>S649*H649</f>
        <v>0</v>
      </c>
      <c r="U649" s="712"/>
      <c r="V649" s="712"/>
      <c r="W649" s="712"/>
      <c r="X649" s="712"/>
      <c r="Y649" s="712"/>
      <c r="Z649" s="712"/>
      <c r="AA649" s="712"/>
      <c r="AB649" s="712"/>
      <c r="AC649" s="712"/>
      <c r="AD649" s="712"/>
      <c r="AE649" s="712"/>
      <c r="AR649" s="160" t="s">
        <v>245</v>
      </c>
      <c r="AT649" s="160" t="s">
        <v>160</v>
      </c>
      <c r="AU649" s="160" t="s">
        <v>86</v>
      </c>
      <c r="AY649" s="717" t="s">
        <v>158</v>
      </c>
      <c r="BE649" s="161">
        <f>IF(N649="základní",J649,0)</f>
        <v>0</v>
      </c>
      <c r="BF649" s="161">
        <f>IF(N649="snížená",J649,0)</f>
        <v>0</v>
      </c>
      <c r="BG649" s="161">
        <f>IF(N649="zákl. přenesená",J649,0)</f>
        <v>0</v>
      </c>
      <c r="BH649" s="161">
        <f>IF(N649="sníž. přenesená",J649,0)</f>
        <v>0</v>
      </c>
      <c r="BI649" s="161">
        <f>IF(N649="nulová",J649,0)</f>
        <v>0</v>
      </c>
      <c r="BJ649" s="717" t="s">
        <v>84</v>
      </c>
      <c r="BK649" s="161">
        <f>ROUND(I649*H649,2)</f>
        <v>0</v>
      </c>
      <c r="BL649" s="717" t="s">
        <v>245</v>
      </c>
      <c r="BM649" s="160" t="s">
        <v>1289</v>
      </c>
    </row>
    <row r="650" spans="2:51" s="12" customFormat="1" ht="12">
      <c r="B650" s="162"/>
      <c r="C650" s="818"/>
      <c r="D650" s="827" t="s">
        <v>167</v>
      </c>
      <c r="E650" s="828" t="s">
        <v>1</v>
      </c>
      <c r="F650" s="829" t="s">
        <v>1290</v>
      </c>
      <c r="G650" s="818"/>
      <c r="H650" s="812">
        <v>17</v>
      </c>
      <c r="I650" s="164"/>
      <c r="J650" s="818"/>
      <c r="K650" s="818"/>
      <c r="L650" s="162"/>
      <c r="M650" s="165"/>
      <c r="N650" s="166"/>
      <c r="O650" s="166"/>
      <c r="P650" s="166"/>
      <c r="Q650" s="166"/>
      <c r="R650" s="166"/>
      <c r="S650" s="166"/>
      <c r="T650" s="167"/>
      <c r="AT650" s="163" t="s">
        <v>167</v>
      </c>
      <c r="AU650" s="163" t="s">
        <v>86</v>
      </c>
      <c r="AV650" s="12" t="s">
        <v>86</v>
      </c>
      <c r="AW650" s="12" t="s">
        <v>32</v>
      </c>
      <c r="AX650" s="12" t="s">
        <v>84</v>
      </c>
      <c r="AY650" s="163" t="s">
        <v>158</v>
      </c>
    </row>
    <row r="651" spans="1:65" s="719" customFormat="1" ht="16.5" customHeight="1">
      <c r="A651" s="712"/>
      <c r="B651" s="148"/>
      <c r="C651" s="824" t="s">
        <v>1291</v>
      </c>
      <c r="D651" s="824" t="s">
        <v>160</v>
      </c>
      <c r="E651" s="825" t="s">
        <v>1292</v>
      </c>
      <c r="F651" s="817" t="s">
        <v>1293</v>
      </c>
      <c r="G651" s="826" t="s">
        <v>644</v>
      </c>
      <c r="H651" s="811">
        <v>2</v>
      </c>
      <c r="I651" s="154"/>
      <c r="J651" s="816">
        <f>ROUND(I651*H651,2)</f>
        <v>0</v>
      </c>
      <c r="K651" s="817" t="s">
        <v>1</v>
      </c>
      <c r="L651" s="30"/>
      <c r="M651" s="156" t="s">
        <v>1</v>
      </c>
      <c r="N651" s="157" t="s">
        <v>41</v>
      </c>
      <c r="O651" s="53"/>
      <c r="P651" s="158">
        <f>O651*H651</f>
        <v>0</v>
      </c>
      <c r="Q651" s="158">
        <v>0</v>
      </c>
      <c r="R651" s="158">
        <f>Q651*H651</f>
        <v>0</v>
      </c>
      <c r="S651" s="158">
        <v>0</v>
      </c>
      <c r="T651" s="159">
        <f>S651*H651</f>
        <v>0</v>
      </c>
      <c r="U651" s="712"/>
      <c r="V651" s="712"/>
      <c r="W651" s="712"/>
      <c r="X651" s="712"/>
      <c r="Y651" s="712"/>
      <c r="Z651" s="712"/>
      <c r="AA651" s="712"/>
      <c r="AB651" s="712"/>
      <c r="AC651" s="712"/>
      <c r="AD651" s="712"/>
      <c r="AE651" s="712"/>
      <c r="AR651" s="160" t="s">
        <v>245</v>
      </c>
      <c r="AT651" s="160" t="s">
        <v>160</v>
      </c>
      <c r="AU651" s="160" t="s">
        <v>86</v>
      </c>
      <c r="AY651" s="717" t="s">
        <v>158</v>
      </c>
      <c r="BE651" s="161">
        <f>IF(N651="základní",J651,0)</f>
        <v>0</v>
      </c>
      <c r="BF651" s="161">
        <f>IF(N651="snížená",J651,0)</f>
        <v>0</v>
      </c>
      <c r="BG651" s="161">
        <f>IF(N651="zákl. přenesená",J651,0)</f>
        <v>0</v>
      </c>
      <c r="BH651" s="161">
        <f>IF(N651="sníž. přenesená",J651,0)</f>
        <v>0</v>
      </c>
      <c r="BI651" s="161">
        <f>IF(N651="nulová",J651,0)</f>
        <v>0</v>
      </c>
      <c r="BJ651" s="717" t="s">
        <v>84</v>
      </c>
      <c r="BK651" s="161">
        <f>ROUND(I651*H651,2)</f>
        <v>0</v>
      </c>
      <c r="BL651" s="717" t="s">
        <v>245</v>
      </c>
      <c r="BM651" s="160" t="s">
        <v>1294</v>
      </c>
    </row>
    <row r="652" spans="2:51" s="12" customFormat="1" ht="12">
      <c r="B652" s="162"/>
      <c r="C652" s="818"/>
      <c r="D652" s="827" t="s">
        <v>167</v>
      </c>
      <c r="E652" s="828" t="s">
        <v>1</v>
      </c>
      <c r="F652" s="829" t="s">
        <v>1295</v>
      </c>
      <c r="G652" s="818"/>
      <c r="H652" s="812">
        <v>2</v>
      </c>
      <c r="I652" s="164"/>
      <c r="J652" s="818"/>
      <c r="K652" s="818"/>
      <c r="L652" s="162"/>
      <c r="M652" s="165"/>
      <c r="N652" s="166"/>
      <c r="O652" s="166"/>
      <c r="P652" s="166"/>
      <c r="Q652" s="166"/>
      <c r="R652" s="166"/>
      <c r="S652" s="166"/>
      <c r="T652" s="167"/>
      <c r="AT652" s="163" t="s">
        <v>167</v>
      </c>
      <c r="AU652" s="163" t="s">
        <v>86</v>
      </c>
      <c r="AV652" s="12" t="s">
        <v>86</v>
      </c>
      <c r="AW652" s="12" t="s">
        <v>32</v>
      </c>
      <c r="AX652" s="12" t="s">
        <v>84</v>
      </c>
      <c r="AY652" s="163" t="s">
        <v>158</v>
      </c>
    </row>
    <row r="653" spans="1:65" s="719" customFormat="1" ht="24" customHeight="1">
      <c r="A653" s="712"/>
      <c r="B653" s="148"/>
      <c r="C653" s="824" t="s">
        <v>1296</v>
      </c>
      <c r="D653" s="824" t="s">
        <v>160</v>
      </c>
      <c r="E653" s="825" t="s">
        <v>1297</v>
      </c>
      <c r="F653" s="817" t="s">
        <v>1298</v>
      </c>
      <c r="G653" s="826" t="s">
        <v>644</v>
      </c>
      <c r="H653" s="811">
        <v>3</v>
      </c>
      <c r="I653" s="154"/>
      <c r="J653" s="816">
        <f>ROUND(I653*H653,2)</f>
        <v>0</v>
      </c>
      <c r="K653" s="817" t="s">
        <v>1</v>
      </c>
      <c r="L653" s="30"/>
      <c r="M653" s="156" t="s">
        <v>1</v>
      </c>
      <c r="N653" s="157" t="s">
        <v>41</v>
      </c>
      <c r="O653" s="53"/>
      <c r="P653" s="158">
        <f>O653*H653</f>
        <v>0</v>
      </c>
      <c r="Q653" s="158">
        <v>0</v>
      </c>
      <c r="R653" s="158">
        <f>Q653*H653</f>
        <v>0</v>
      </c>
      <c r="S653" s="158">
        <v>0</v>
      </c>
      <c r="T653" s="159">
        <f>S653*H653</f>
        <v>0</v>
      </c>
      <c r="U653" s="712"/>
      <c r="V653" s="712"/>
      <c r="W653" s="712"/>
      <c r="X653" s="712"/>
      <c r="Y653" s="712"/>
      <c r="Z653" s="712"/>
      <c r="AA653" s="712"/>
      <c r="AB653" s="712"/>
      <c r="AC653" s="712"/>
      <c r="AD653" s="712"/>
      <c r="AE653" s="712"/>
      <c r="AR653" s="160" t="s">
        <v>245</v>
      </c>
      <c r="AT653" s="160" t="s">
        <v>160</v>
      </c>
      <c r="AU653" s="160" t="s">
        <v>86</v>
      </c>
      <c r="AY653" s="717" t="s">
        <v>158</v>
      </c>
      <c r="BE653" s="161">
        <f>IF(N653="základní",J653,0)</f>
        <v>0</v>
      </c>
      <c r="BF653" s="161">
        <f>IF(N653="snížená",J653,0)</f>
        <v>0</v>
      </c>
      <c r="BG653" s="161">
        <f>IF(N653="zákl. přenesená",J653,0)</f>
        <v>0</v>
      </c>
      <c r="BH653" s="161">
        <f>IF(N653="sníž. přenesená",J653,0)</f>
        <v>0</v>
      </c>
      <c r="BI653" s="161">
        <f>IF(N653="nulová",J653,0)</f>
        <v>0</v>
      </c>
      <c r="BJ653" s="717" t="s">
        <v>84</v>
      </c>
      <c r="BK653" s="161">
        <f>ROUND(I653*H653,2)</f>
        <v>0</v>
      </c>
      <c r="BL653" s="717" t="s">
        <v>245</v>
      </c>
      <c r="BM653" s="160" t="s">
        <v>1299</v>
      </c>
    </row>
    <row r="654" spans="2:51" s="12" customFormat="1" ht="12">
      <c r="B654" s="162"/>
      <c r="C654" s="818"/>
      <c r="D654" s="827" t="s">
        <v>167</v>
      </c>
      <c r="E654" s="828" t="s">
        <v>1</v>
      </c>
      <c r="F654" s="829" t="s">
        <v>1300</v>
      </c>
      <c r="G654" s="818"/>
      <c r="H654" s="812">
        <v>3</v>
      </c>
      <c r="I654" s="164"/>
      <c r="J654" s="818"/>
      <c r="K654" s="818"/>
      <c r="L654" s="162"/>
      <c r="M654" s="165"/>
      <c r="N654" s="166"/>
      <c r="O654" s="166"/>
      <c r="P654" s="166"/>
      <c r="Q654" s="166"/>
      <c r="R654" s="166"/>
      <c r="S654" s="166"/>
      <c r="T654" s="167"/>
      <c r="AT654" s="163" t="s">
        <v>167</v>
      </c>
      <c r="AU654" s="163" t="s">
        <v>86</v>
      </c>
      <c r="AV654" s="12" t="s">
        <v>86</v>
      </c>
      <c r="AW654" s="12" t="s">
        <v>32</v>
      </c>
      <c r="AX654" s="12" t="s">
        <v>84</v>
      </c>
      <c r="AY654" s="163" t="s">
        <v>158</v>
      </c>
    </row>
    <row r="655" spans="1:65" s="719" customFormat="1" ht="16.5" customHeight="1">
      <c r="A655" s="712"/>
      <c r="B655" s="148"/>
      <c r="C655" s="824" t="s">
        <v>1301</v>
      </c>
      <c r="D655" s="824" t="s">
        <v>160</v>
      </c>
      <c r="E655" s="825" t="s">
        <v>1302</v>
      </c>
      <c r="F655" s="817" t="s">
        <v>1303</v>
      </c>
      <c r="G655" s="826" t="s">
        <v>644</v>
      </c>
      <c r="H655" s="811">
        <v>15</v>
      </c>
      <c r="I655" s="154"/>
      <c r="J655" s="816">
        <f>ROUND(I655*H655,2)</f>
        <v>0</v>
      </c>
      <c r="K655" s="817" t="s">
        <v>1</v>
      </c>
      <c r="L655" s="30"/>
      <c r="M655" s="156" t="s">
        <v>1</v>
      </c>
      <c r="N655" s="157" t="s">
        <v>41</v>
      </c>
      <c r="O655" s="53"/>
      <c r="P655" s="158">
        <f>O655*H655</f>
        <v>0</v>
      </c>
      <c r="Q655" s="158">
        <v>0</v>
      </c>
      <c r="R655" s="158">
        <f>Q655*H655</f>
        <v>0</v>
      </c>
      <c r="S655" s="158">
        <v>0</v>
      </c>
      <c r="T655" s="159">
        <f>S655*H655</f>
        <v>0</v>
      </c>
      <c r="U655" s="712"/>
      <c r="V655" s="712"/>
      <c r="W655" s="712"/>
      <c r="X655" s="712"/>
      <c r="Y655" s="712"/>
      <c r="Z655" s="712"/>
      <c r="AA655" s="712"/>
      <c r="AB655" s="712"/>
      <c r="AC655" s="712"/>
      <c r="AD655" s="712"/>
      <c r="AE655" s="712"/>
      <c r="AR655" s="160" t="s">
        <v>245</v>
      </c>
      <c r="AT655" s="160" t="s">
        <v>160</v>
      </c>
      <c r="AU655" s="160" t="s">
        <v>86</v>
      </c>
      <c r="AY655" s="717" t="s">
        <v>158</v>
      </c>
      <c r="BE655" s="161">
        <f>IF(N655="základní",J655,0)</f>
        <v>0</v>
      </c>
      <c r="BF655" s="161">
        <f>IF(N655="snížená",J655,0)</f>
        <v>0</v>
      </c>
      <c r="BG655" s="161">
        <f>IF(N655="zákl. přenesená",J655,0)</f>
        <v>0</v>
      </c>
      <c r="BH655" s="161">
        <f>IF(N655="sníž. přenesená",J655,0)</f>
        <v>0</v>
      </c>
      <c r="BI655" s="161">
        <f>IF(N655="nulová",J655,0)</f>
        <v>0</v>
      </c>
      <c r="BJ655" s="717" t="s">
        <v>84</v>
      </c>
      <c r="BK655" s="161">
        <f>ROUND(I655*H655,2)</f>
        <v>0</v>
      </c>
      <c r="BL655" s="717" t="s">
        <v>245</v>
      </c>
      <c r="BM655" s="160" t="s">
        <v>1304</v>
      </c>
    </row>
    <row r="656" spans="2:51" s="12" customFormat="1" ht="12">
      <c r="B656" s="162"/>
      <c r="C656" s="818"/>
      <c r="D656" s="827" t="s">
        <v>167</v>
      </c>
      <c r="E656" s="828" t="s">
        <v>1</v>
      </c>
      <c r="F656" s="829" t="s">
        <v>1305</v>
      </c>
      <c r="G656" s="818"/>
      <c r="H656" s="812">
        <v>15</v>
      </c>
      <c r="I656" s="164"/>
      <c r="J656" s="818"/>
      <c r="K656" s="818"/>
      <c r="L656" s="162"/>
      <c r="M656" s="165"/>
      <c r="N656" s="166"/>
      <c r="O656" s="166"/>
      <c r="P656" s="166"/>
      <c r="Q656" s="166"/>
      <c r="R656" s="166"/>
      <c r="S656" s="166"/>
      <c r="T656" s="167"/>
      <c r="AT656" s="163" t="s">
        <v>167</v>
      </c>
      <c r="AU656" s="163" t="s">
        <v>86</v>
      </c>
      <c r="AV656" s="12" t="s">
        <v>86</v>
      </c>
      <c r="AW656" s="12" t="s">
        <v>32</v>
      </c>
      <c r="AX656" s="12" t="s">
        <v>84</v>
      </c>
      <c r="AY656" s="163" t="s">
        <v>158</v>
      </c>
    </row>
    <row r="657" spans="1:65" s="719" customFormat="1" ht="16.5" customHeight="1">
      <c r="A657" s="712"/>
      <c r="B657" s="148"/>
      <c r="C657" s="824" t="s">
        <v>1306</v>
      </c>
      <c r="D657" s="824" t="s">
        <v>160</v>
      </c>
      <c r="E657" s="825" t="s">
        <v>1307</v>
      </c>
      <c r="F657" s="817" t="s">
        <v>1308</v>
      </c>
      <c r="G657" s="826" t="s">
        <v>644</v>
      </c>
      <c r="H657" s="811">
        <v>2</v>
      </c>
      <c r="I657" s="154"/>
      <c r="J657" s="816">
        <f>ROUND(I657*H657,2)</f>
        <v>0</v>
      </c>
      <c r="K657" s="817" t="s">
        <v>1</v>
      </c>
      <c r="L657" s="30"/>
      <c r="M657" s="156" t="s">
        <v>1</v>
      </c>
      <c r="N657" s="157" t="s">
        <v>41</v>
      </c>
      <c r="O657" s="53"/>
      <c r="P657" s="158">
        <f>O657*H657</f>
        <v>0</v>
      </c>
      <c r="Q657" s="158">
        <v>0</v>
      </c>
      <c r="R657" s="158">
        <f>Q657*H657</f>
        <v>0</v>
      </c>
      <c r="S657" s="158">
        <v>0</v>
      </c>
      <c r="T657" s="159">
        <f>S657*H657</f>
        <v>0</v>
      </c>
      <c r="U657" s="712"/>
      <c r="V657" s="712"/>
      <c r="W657" s="712"/>
      <c r="X657" s="712"/>
      <c r="Y657" s="712"/>
      <c r="Z657" s="712"/>
      <c r="AA657" s="712"/>
      <c r="AB657" s="712"/>
      <c r="AC657" s="712"/>
      <c r="AD657" s="712"/>
      <c r="AE657" s="712"/>
      <c r="AR657" s="160" t="s">
        <v>245</v>
      </c>
      <c r="AT657" s="160" t="s">
        <v>160</v>
      </c>
      <c r="AU657" s="160" t="s">
        <v>86</v>
      </c>
      <c r="AY657" s="717" t="s">
        <v>158</v>
      </c>
      <c r="BE657" s="161">
        <f>IF(N657="základní",J657,0)</f>
        <v>0</v>
      </c>
      <c r="BF657" s="161">
        <f>IF(N657="snížená",J657,0)</f>
        <v>0</v>
      </c>
      <c r="BG657" s="161">
        <f>IF(N657="zákl. přenesená",J657,0)</f>
        <v>0</v>
      </c>
      <c r="BH657" s="161">
        <f>IF(N657="sníž. přenesená",J657,0)</f>
        <v>0</v>
      </c>
      <c r="BI657" s="161">
        <f>IF(N657="nulová",J657,0)</f>
        <v>0</v>
      </c>
      <c r="BJ657" s="717" t="s">
        <v>84</v>
      </c>
      <c r="BK657" s="161">
        <f>ROUND(I657*H657,2)</f>
        <v>0</v>
      </c>
      <c r="BL657" s="717" t="s">
        <v>245</v>
      </c>
      <c r="BM657" s="160" t="s">
        <v>1309</v>
      </c>
    </row>
    <row r="658" spans="2:51" s="12" customFormat="1" ht="12">
      <c r="B658" s="162"/>
      <c r="C658" s="818"/>
      <c r="D658" s="827" t="s">
        <v>167</v>
      </c>
      <c r="E658" s="828" t="s">
        <v>1</v>
      </c>
      <c r="F658" s="829" t="s">
        <v>1310</v>
      </c>
      <c r="G658" s="818"/>
      <c r="H658" s="812">
        <v>2</v>
      </c>
      <c r="I658" s="164"/>
      <c r="J658" s="818"/>
      <c r="K658" s="818"/>
      <c r="L658" s="162"/>
      <c r="M658" s="165"/>
      <c r="N658" s="166"/>
      <c r="O658" s="166"/>
      <c r="P658" s="166"/>
      <c r="Q658" s="166"/>
      <c r="R658" s="166"/>
      <c r="S658" s="166"/>
      <c r="T658" s="167"/>
      <c r="AT658" s="163" t="s">
        <v>167</v>
      </c>
      <c r="AU658" s="163" t="s">
        <v>86</v>
      </c>
      <c r="AV658" s="12" t="s">
        <v>86</v>
      </c>
      <c r="AW658" s="12" t="s">
        <v>32</v>
      </c>
      <c r="AX658" s="12" t="s">
        <v>84</v>
      </c>
      <c r="AY658" s="163" t="s">
        <v>158</v>
      </c>
    </row>
    <row r="659" spans="1:65" s="719" customFormat="1" ht="16.5" customHeight="1">
      <c r="A659" s="712"/>
      <c r="B659" s="148"/>
      <c r="C659" s="824" t="s">
        <v>1311</v>
      </c>
      <c r="D659" s="824" t="s">
        <v>160</v>
      </c>
      <c r="E659" s="825" t="s">
        <v>1312</v>
      </c>
      <c r="F659" s="817" t="s">
        <v>1313</v>
      </c>
      <c r="G659" s="826" t="s">
        <v>644</v>
      </c>
      <c r="H659" s="811">
        <v>38</v>
      </c>
      <c r="I659" s="154"/>
      <c r="J659" s="816">
        <f>ROUND(I659*H659,2)</f>
        <v>0</v>
      </c>
      <c r="K659" s="817" t="s">
        <v>1</v>
      </c>
      <c r="L659" s="30"/>
      <c r="M659" s="156" t="s">
        <v>1</v>
      </c>
      <c r="N659" s="157" t="s">
        <v>41</v>
      </c>
      <c r="O659" s="53"/>
      <c r="P659" s="158">
        <f>O659*H659</f>
        <v>0</v>
      </c>
      <c r="Q659" s="158">
        <v>0</v>
      </c>
      <c r="R659" s="158">
        <f>Q659*H659</f>
        <v>0</v>
      </c>
      <c r="S659" s="158">
        <v>0</v>
      </c>
      <c r="T659" s="159">
        <f>S659*H659</f>
        <v>0</v>
      </c>
      <c r="U659" s="712"/>
      <c r="V659" s="712"/>
      <c r="W659" s="712"/>
      <c r="X659" s="712"/>
      <c r="Y659" s="712"/>
      <c r="Z659" s="712"/>
      <c r="AA659" s="712"/>
      <c r="AB659" s="712"/>
      <c r="AC659" s="712"/>
      <c r="AD659" s="712"/>
      <c r="AE659" s="712"/>
      <c r="AR659" s="160" t="s">
        <v>245</v>
      </c>
      <c r="AT659" s="160" t="s">
        <v>160</v>
      </c>
      <c r="AU659" s="160" t="s">
        <v>86</v>
      </c>
      <c r="AY659" s="717" t="s">
        <v>158</v>
      </c>
      <c r="BE659" s="161">
        <f>IF(N659="základní",J659,0)</f>
        <v>0</v>
      </c>
      <c r="BF659" s="161">
        <f>IF(N659="snížená",J659,0)</f>
        <v>0</v>
      </c>
      <c r="BG659" s="161">
        <f>IF(N659="zákl. přenesená",J659,0)</f>
        <v>0</v>
      </c>
      <c r="BH659" s="161">
        <f>IF(N659="sníž. přenesená",J659,0)</f>
        <v>0</v>
      </c>
      <c r="BI659" s="161">
        <f>IF(N659="nulová",J659,0)</f>
        <v>0</v>
      </c>
      <c r="BJ659" s="717" t="s">
        <v>84</v>
      </c>
      <c r="BK659" s="161">
        <f>ROUND(I659*H659,2)</f>
        <v>0</v>
      </c>
      <c r="BL659" s="717" t="s">
        <v>245</v>
      </c>
      <c r="BM659" s="160" t="s">
        <v>1314</v>
      </c>
    </row>
    <row r="660" spans="2:51" s="12" customFormat="1" ht="12">
      <c r="B660" s="162"/>
      <c r="C660" s="818"/>
      <c r="D660" s="827" t="s">
        <v>167</v>
      </c>
      <c r="E660" s="828" t="s">
        <v>1</v>
      </c>
      <c r="F660" s="829" t="s">
        <v>1315</v>
      </c>
      <c r="G660" s="818"/>
      <c r="H660" s="812">
        <v>38</v>
      </c>
      <c r="I660" s="164"/>
      <c r="J660" s="818"/>
      <c r="K660" s="818"/>
      <c r="L660" s="162"/>
      <c r="M660" s="165"/>
      <c r="N660" s="166"/>
      <c r="O660" s="166"/>
      <c r="P660" s="166"/>
      <c r="Q660" s="166"/>
      <c r="R660" s="166"/>
      <c r="S660" s="166"/>
      <c r="T660" s="167"/>
      <c r="AT660" s="163" t="s">
        <v>167</v>
      </c>
      <c r="AU660" s="163" t="s">
        <v>86</v>
      </c>
      <c r="AV660" s="12" t="s">
        <v>86</v>
      </c>
      <c r="AW660" s="12" t="s">
        <v>32</v>
      </c>
      <c r="AX660" s="12" t="s">
        <v>84</v>
      </c>
      <c r="AY660" s="163" t="s">
        <v>158</v>
      </c>
    </row>
    <row r="661" spans="1:65" s="719" customFormat="1" ht="24" customHeight="1">
      <c r="A661" s="712"/>
      <c r="B661" s="148"/>
      <c r="C661" s="824" t="s">
        <v>1316</v>
      </c>
      <c r="D661" s="824" t="s">
        <v>160</v>
      </c>
      <c r="E661" s="825" t="s">
        <v>1317</v>
      </c>
      <c r="F661" s="817" t="s">
        <v>1318</v>
      </c>
      <c r="G661" s="826" t="s">
        <v>644</v>
      </c>
      <c r="H661" s="811">
        <v>4</v>
      </c>
      <c r="I661" s="154"/>
      <c r="J661" s="816">
        <f>ROUND(I661*H661,2)</f>
        <v>0</v>
      </c>
      <c r="K661" s="817" t="s">
        <v>1</v>
      </c>
      <c r="L661" s="30"/>
      <c r="M661" s="156" t="s">
        <v>1</v>
      </c>
      <c r="N661" s="157" t="s">
        <v>41</v>
      </c>
      <c r="O661" s="53"/>
      <c r="P661" s="158">
        <f>O661*H661</f>
        <v>0</v>
      </c>
      <c r="Q661" s="158">
        <v>0</v>
      </c>
      <c r="R661" s="158">
        <f>Q661*H661</f>
        <v>0</v>
      </c>
      <c r="S661" s="158">
        <v>0</v>
      </c>
      <c r="T661" s="159">
        <f>S661*H661</f>
        <v>0</v>
      </c>
      <c r="U661" s="712"/>
      <c r="V661" s="712"/>
      <c r="W661" s="712"/>
      <c r="X661" s="712"/>
      <c r="Y661" s="712"/>
      <c r="Z661" s="712"/>
      <c r="AA661" s="712"/>
      <c r="AB661" s="712"/>
      <c r="AC661" s="712"/>
      <c r="AD661" s="712"/>
      <c r="AE661" s="712"/>
      <c r="AR661" s="160" t="s">
        <v>245</v>
      </c>
      <c r="AT661" s="160" t="s">
        <v>160</v>
      </c>
      <c r="AU661" s="160" t="s">
        <v>86</v>
      </c>
      <c r="AY661" s="717" t="s">
        <v>158</v>
      </c>
      <c r="BE661" s="161">
        <f>IF(N661="základní",J661,0)</f>
        <v>0</v>
      </c>
      <c r="BF661" s="161">
        <f>IF(N661="snížená",J661,0)</f>
        <v>0</v>
      </c>
      <c r="BG661" s="161">
        <f>IF(N661="zákl. přenesená",J661,0)</f>
        <v>0</v>
      </c>
      <c r="BH661" s="161">
        <f>IF(N661="sníž. přenesená",J661,0)</f>
        <v>0</v>
      </c>
      <c r="BI661" s="161">
        <f>IF(N661="nulová",J661,0)</f>
        <v>0</v>
      </c>
      <c r="BJ661" s="717" t="s">
        <v>84</v>
      </c>
      <c r="BK661" s="161">
        <f>ROUND(I661*H661,2)</f>
        <v>0</v>
      </c>
      <c r="BL661" s="717" t="s">
        <v>245</v>
      </c>
      <c r="BM661" s="160" t="s">
        <v>1319</v>
      </c>
    </row>
    <row r="662" spans="2:51" s="12" customFormat="1" ht="12">
      <c r="B662" s="162"/>
      <c r="C662" s="818"/>
      <c r="D662" s="827" t="s">
        <v>167</v>
      </c>
      <c r="E662" s="828" t="s">
        <v>1</v>
      </c>
      <c r="F662" s="829" t="s">
        <v>1320</v>
      </c>
      <c r="G662" s="818"/>
      <c r="H662" s="812">
        <v>4</v>
      </c>
      <c r="I662" s="164"/>
      <c r="J662" s="818"/>
      <c r="K662" s="818"/>
      <c r="L662" s="162"/>
      <c r="M662" s="165"/>
      <c r="N662" s="166"/>
      <c r="O662" s="166"/>
      <c r="P662" s="166"/>
      <c r="Q662" s="166"/>
      <c r="R662" s="166"/>
      <c r="S662" s="166"/>
      <c r="T662" s="167"/>
      <c r="AT662" s="163" t="s">
        <v>167</v>
      </c>
      <c r="AU662" s="163" t="s">
        <v>86</v>
      </c>
      <c r="AV662" s="12" t="s">
        <v>86</v>
      </c>
      <c r="AW662" s="12" t="s">
        <v>32</v>
      </c>
      <c r="AX662" s="12" t="s">
        <v>84</v>
      </c>
      <c r="AY662" s="163" t="s">
        <v>158</v>
      </c>
    </row>
    <row r="663" spans="1:65" s="719" customFormat="1" ht="16.5" customHeight="1">
      <c r="A663" s="712"/>
      <c r="B663" s="148"/>
      <c r="C663" s="824" t="s">
        <v>1321</v>
      </c>
      <c r="D663" s="824" t="s">
        <v>160</v>
      </c>
      <c r="E663" s="825" t="s">
        <v>1322</v>
      </c>
      <c r="F663" s="817" t="s">
        <v>1323</v>
      </c>
      <c r="G663" s="826" t="s">
        <v>644</v>
      </c>
      <c r="H663" s="811">
        <v>17</v>
      </c>
      <c r="I663" s="154"/>
      <c r="J663" s="816">
        <f>ROUND(I663*H663,2)</f>
        <v>0</v>
      </c>
      <c r="K663" s="817" t="s">
        <v>1</v>
      </c>
      <c r="L663" s="30"/>
      <c r="M663" s="156" t="s">
        <v>1</v>
      </c>
      <c r="N663" s="157" t="s">
        <v>41</v>
      </c>
      <c r="O663" s="53"/>
      <c r="P663" s="158">
        <f>O663*H663</f>
        <v>0</v>
      </c>
      <c r="Q663" s="158">
        <v>0</v>
      </c>
      <c r="R663" s="158">
        <f>Q663*H663</f>
        <v>0</v>
      </c>
      <c r="S663" s="158">
        <v>0</v>
      </c>
      <c r="T663" s="159">
        <f>S663*H663</f>
        <v>0</v>
      </c>
      <c r="U663" s="712"/>
      <c r="V663" s="712"/>
      <c r="W663" s="712"/>
      <c r="X663" s="712"/>
      <c r="Y663" s="712"/>
      <c r="Z663" s="712"/>
      <c r="AA663" s="712"/>
      <c r="AB663" s="712"/>
      <c r="AC663" s="712"/>
      <c r="AD663" s="712"/>
      <c r="AE663" s="712"/>
      <c r="AR663" s="160" t="s">
        <v>245</v>
      </c>
      <c r="AT663" s="160" t="s">
        <v>160</v>
      </c>
      <c r="AU663" s="160" t="s">
        <v>86</v>
      </c>
      <c r="AY663" s="717" t="s">
        <v>158</v>
      </c>
      <c r="BE663" s="161">
        <f>IF(N663="základní",J663,0)</f>
        <v>0</v>
      </c>
      <c r="BF663" s="161">
        <f>IF(N663="snížená",J663,0)</f>
        <v>0</v>
      </c>
      <c r="BG663" s="161">
        <f>IF(N663="zákl. přenesená",J663,0)</f>
        <v>0</v>
      </c>
      <c r="BH663" s="161">
        <f>IF(N663="sníž. přenesená",J663,0)</f>
        <v>0</v>
      </c>
      <c r="BI663" s="161">
        <f>IF(N663="nulová",J663,0)</f>
        <v>0</v>
      </c>
      <c r="BJ663" s="717" t="s">
        <v>84</v>
      </c>
      <c r="BK663" s="161">
        <f>ROUND(I663*H663,2)</f>
        <v>0</v>
      </c>
      <c r="BL663" s="717" t="s">
        <v>245</v>
      </c>
      <c r="BM663" s="160" t="s">
        <v>1324</v>
      </c>
    </row>
    <row r="664" spans="2:51" s="12" customFormat="1" ht="12">
      <c r="B664" s="162"/>
      <c r="C664" s="818"/>
      <c r="D664" s="827" t="s">
        <v>167</v>
      </c>
      <c r="E664" s="828" t="s">
        <v>1</v>
      </c>
      <c r="F664" s="829" t="s">
        <v>1325</v>
      </c>
      <c r="G664" s="818"/>
      <c r="H664" s="812">
        <v>17</v>
      </c>
      <c r="I664" s="164"/>
      <c r="J664" s="818"/>
      <c r="K664" s="818"/>
      <c r="L664" s="162"/>
      <c r="M664" s="165"/>
      <c r="N664" s="166"/>
      <c r="O664" s="166"/>
      <c r="P664" s="166"/>
      <c r="Q664" s="166"/>
      <c r="R664" s="166"/>
      <c r="S664" s="166"/>
      <c r="T664" s="167"/>
      <c r="AT664" s="163" t="s">
        <v>167</v>
      </c>
      <c r="AU664" s="163" t="s">
        <v>86</v>
      </c>
      <c r="AV664" s="12" t="s">
        <v>86</v>
      </c>
      <c r="AW664" s="12" t="s">
        <v>32</v>
      </c>
      <c r="AX664" s="12" t="s">
        <v>84</v>
      </c>
      <c r="AY664" s="163" t="s">
        <v>158</v>
      </c>
    </row>
    <row r="665" spans="1:65" s="719" customFormat="1" ht="16.5" customHeight="1">
      <c r="A665" s="712"/>
      <c r="B665" s="148"/>
      <c r="C665" s="824" t="s">
        <v>1326</v>
      </c>
      <c r="D665" s="824" t="s">
        <v>160</v>
      </c>
      <c r="E665" s="825" t="s">
        <v>1327</v>
      </c>
      <c r="F665" s="817" t="s">
        <v>1328</v>
      </c>
      <c r="G665" s="826" t="s">
        <v>644</v>
      </c>
      <c r="H665" s="811">
        <v>2</v>
      </c>
      <c r="I665" s="154"/>
      <c r="J665" s="816">
        <f>ROUND(I665*H665,2)</f>
        <v>0</v>
      </c>
      <c r="K665" s="817" t="s">
        <v>1</v>
      </c>
      <c r="L665" s="30"/>
      <c r="M665" s="156" t="s">
        <v>1</v>
      </c>
      <c r="N665" s="157" t="s">
        <v>41</v>
      </c>
      <c r="O665" s="53"/>
      <c r="P665" s="158">
        <f>O665*H665</f>
        <v>0</v>
      </c>
      <c r="Q665" s="158">
        <v>0</v>
      </c>
      <c r="R665" s="158">
        <f>Q665*H665</f>
        <v>0</v>
      </c>
      <c r="S665" s="158">
        <v>0</v>
      </c>
      <c r="T665" s="159">
        <f>S665*H665</f>
        <v>0</v>
      </c>
      <c r="U665" s="712"/>
      <c r="V665" s="712"/>
      <c r="W665" s="712"/>
      <c r="X665" s="712"/>
      <c r="Y665" s="712"/>
      <c r="Z665" s="712"/>
      <c r="AA665" s="712"/>
      <c r="AB665" s="712"/>
      <c r="AC665" s="712"/>
      <c r="AD665" s="712"/>
      <c r="AE665" s="712"/>
      <c r="AR665" s="160" t="s">
        <v>245</v>
      </c>
      <c r="AT665" s="160" t="s">
        <v>160</v>
      </c>
      <c r="AU665" s="160" t="s">
        <v>86</v>
      </c>
      <c r="AY665" s="717" t="s">
        <v>158</v>
      </c>
      <c r="BE665" s="161">
        <f>IF(N665="základní",J665,0)</f>
        <v>0</v>
      </c>
      <c r="BF665" s="161">
        <f>IF(N665="snížená",J665,0)</f>
        <v>0</v>
      </c>
      <c r="BG665" s="161">
        <f>IF(N665="zákl. přenesená",J665,0)</f>
        <v>0</v>
      </c>
      <c r="BH665" s="161">
        <f>IF(N665="sníž. přenesená",J665,0)</f>
        <v>0</v>
      </c>
      <c r="BI665" s="161">
        <f>IF(N665="nulová",J665,0)</f>
        <v>0</v>
      </c>
      <c r="BJ665" s="717" t="s">
        <v>84</v>
      </c>
      <c r="BK665" s="161">
        <f>ROUND(I665*H665,2)</f>
        <v>0</v>
      </c>
      <c r="BL665" s="717" t="s">
        <v>245</v>
      </c>
      <c r="BM665" s="160" t="s">
        <v>1329</v>
      </c>
    </row>
    <row r="666" spans="2:51" s="12" customFormat="1" ht="12">
      <c r="B666" s="162"/>
      <c r="C666" s="818"/>
      <c r="D666" s="827" t="s">
        <v>167</v>
      </c>
      <c r="E666" s="828" t="s">
        <v>1</v>
      </c>
      <c r="F666" s="829" t="s">
        <v>1330</v>
      </c>
      <c r="G666" s="818"/>
      <c r="H666" s="812">
        <v>2</v>
      </c>
      <c r="I666" s="164"/>
      <c r="J666" s="818"/>
      <c r="K666" s="818"/>
      <c r="L666" s="162"/>
      <c r="M666" s="165"/>
      <c r="N666" s="166"/>
      <c r="O666" s="166"/>
      <c r="P666" s="166"/>
      <c r="Q666" s="166"/>
      <c r="R666" s="166"/>
      <c r="S666" s="166"/>
      <c r="T666" s="167"/>
      <c r="AT666" s="163" t="s">
        <v>167</v>
      </c>
      <c r="AU666" s="163" t="s">
        <v>86</v>
      </c>
      <c r="AV666" s="12" t="s">
        <v>86</v>
      </c>
      <c r="AW666" s="12" t="s">
        <v>32</v>
      </c>
      <c r="AX666" s="12" t="s">
        <v>84</v>
      </c>
      <c r="AY666" s="163" t="s">
        <v>158</v>
      </c>
    </row>
    <row r="667" spans="1:65" s="719" customFormat="1" ht="16.5" customHeight="1">
      <c r="A667" s="712"/>
      <c r="B667" s="148"/>
      <c r="C667" s="824" t="s">
        <v>1331</v>
      </c>
      <c r="D667" s="824" t="s">
        <v>160</v>
      </c>
      <c r="E667" s="825" t="s">
        <v>1332</v>
      </c>
      <c r="F667" s="817" t="s">
        <v>1333</v>
      </c>
      <c r="G667" s="826" t="s">
        <v>644</v>
      </c>
      <c r="H667" s="811">
        <v>17</v>
      </c>
      <c r="I667" s="154"/>
      <c r="J667" s="816">
        <f>ROUND(I667*H667,2)</f>
        <v>0</v>
      </c>
      <c r="K667" s="817" t="s">
        <v>1</v>
      </c>
      <c r="L667" s="30"/>
      <c r="M667" s="156" t="s">
        <v>1</v>
      </c>
      <c r="N667" s="157" t="s">
        <v>41</v>
      </c>
      <c r="O667" s="53"/>
      <c r="P667" s="158">
        <f>O667*H667</f>
        <v>0</v>
      </c>
      <c r="Q667" s="158">
        <v>0</v>
      </c>
      <c r="R667" s="158">
        <f>Q667*H667</f>
        <v>0</v>
      </c>
      <c r="S667" s="158">
        <v>0</v>
      </c>
      <c r="T667" s="159">
        <f>S667*H667</f>
        <v>0</v>
      </c>
      <c r="U667" s="712"/>
      <c r="V667" s="712"/>
      <c r="W667" s="712"/>
      <c r="X667" s="712"/>
      <c r="Y667" s="712"/>
      <c r="Z667" s="712"/>
      <c r="AA667" s="712"/>
      <c r="AB667" s="712"/>
      <c r="AC667" s="712"/>
      <c r="AD667" s="712"/>
      <c r="AE667" s="712"/>
      <c r="AR667" s="160" t="s">
        <v>245</v>
      </c>
      <c r="AT667" s="160" t="s">
        <v>160</v>
      </c>
      <c r="AU667" s="160" t="s">
        <v>86</v>
      </c>
      <c r="AY667" s="717" t="s">
        <v>158</v>
      </c>
      <c r="BE667" s="161">
        <f>IF(N667="základní",J667,0)</f>
        <v>0</v>
      </c>
      <c r="BF667" s="161">
        <f>IF(N667="snížená",J667,0)</f>
        <v>0</v>
      </c>
      <c r="BG667" s="161">
        <f>IF(N667="zákl. přenesená",J667,0)</f>
        <v>0</v>
      </c>
      <c r="BH667" s="161">
        <f>IF(N667="sníž. přenesená",J667,0)</f>
        <v>0</v>
      </c>
      <c r="BI667" s="161">
        <f>IF(N667="nulová",J667,0)</f>
        <v>0</v>
      </c>
      <c r="BJ667" s="717" t="s">
        <v>84</v>
      </c>
      <c r="BK667" s="161">
        <f>ROUND(I667*H667,2)</f>
        <v>0</v>
      </c>
      <c r="BL667" s="717" t="s">
        <v>245</v>
      </c>
      <c r="BM667" s="160" t="s">
        <v>1334</v>
      </c>
    </row>
    <row r="668" spans="2:51" s="12" customFormat="1" ht="12">
      <c r="B668" s="162"/>
      <c r="C668" s="818"/>
      <c r="D668" s="827" t="s">
        <v>167</v>
      </c>
      <c r="E668" s="828" t="s">
        <v>1</v>
      </c>
      <c r="F668" s="829" t="s">
        <v>1335</v>
      </c>
      <c r="G668" s="818"/>
      <c r="H668" s="812">
        <v>17</v>
      </c>
      <c r="I668" s="164"/>
      <c r="J668" s="818"/>
      <c r="K668" s="818"/>
      <c r="L668" s="162"/>
      <c r="M668" s="165"/>
      <c r="N668" s="166"/>
      <c r="O668" s="166"/>
      <c r="P668" s="166"/>
      <c r="Q668" s="166"/>
      <c r="R668" s="166"/>
      <c r="S668" s="166"/>
      <c r="T668" s="167"/>
      <c r="AT668" s="163" t="s">
        <v>167</v>
      </c>
      <c r="AU668" s="163" t="s">
        <v>86</v>
      </c>
      <c r="AV668" s="12" t="s">
        <v>86</v>
      </c>
      <c r="AW668" s="12" t="s">
        <v>32</v>
      </c>
      <c r="AX668" s="12" t="s">
        <v>84</v>
      </c>
      <c r="AY668" s="163" t="s">
        <v>158</v>
      </c>
    </row>
    <row r="669" spans="1:65" s="719" customFormat="1" ht="16.5" customHeight="1">
      <c r="A669" s="712"/>
      <c r="B669" s="148"/>
      <c r="C669" s="824" t="s">
        <v>1336</v>
      </c>
      <c r="D669" s="824" t="s">
        <v>160</v>
      </c>
      <c r="E669" s="825" t="s">
        <v>1337</v>
      </c>
      <c r="F669" s="817" t="s">
        <v>1338</v>
      </c>
      <c r="G669" s="826" t="s">
        <v>644</v>
      </c>
      <c r="H669" s="811">
        <v>2</v>
      </c>
      <c r="I669" s="154"/>
      <c r="J669" s="816">
        <f>ROUND(I669*H669,2)</f>
        <v>0</v>
      </c>
      <c r="K669" s="817" t="s">
        <v>1</v>
      </c>
      <c r="L669" s="30"/>
      <c r="M669" s="156" t="s">
        <v>1</v>
      </c>
      <c r="N669" s="157" t="s">
        <v>41</v>
      </c>
      <c r="O669" s="53"/>
      <c r="P669" s="158">
        <f>O669*H669</f>
        <v>0</v>
      </c>
      <c r="Q669" s="158">
        <v>0</v>
      </c>
      <c r="R669" s="158">
        <f>Q669*H669</f>
        <v>0</v>
      </c>
      <c r="S669" s="158">
        <v>0</v>
      </c>
      <c r="T669" s="159">
        <f>S669*H669</f>
        <v>0</v>
      </c>
      <c r="U669" s="712"/>
      <c r="V669" s="712"/>
      <c r="W669" s="712"/>
      <c r="X669" s="712"/>
      <c r="Y669" s="712"/>
      <c r="Z669" s="712"/>
      <c r="AA669" s="712"/>
      <c r="AB669" s="712"/>
      <c r="AC669" s="712"/>
      <c r="AD669" s="712"/>
      <c r="AE669" s="712"/>
      <c r="AR669" s="160" t="s">
        <v>245</v>
      </c>
      <c r="AT669" s="160" t="s">
        <v>160</v>
      </c>
      <c r="AU669" s="160" t="s">
        <v>86</v>
      </c>
      <c r="AY669" s="717" t="s">
        <v>158</v>
      </c>
      <c r="BE669" s="161">
        <f>IF(N669="základní",J669,0)</f>
        <v>0</v>
      </c>
      <c r="BF669" s="161">
        <f>IF(N669="snížená",J669,0)</f>
        <v>0</v>
      </c>
      <c r="BG669" s="161">
        <f>IF(N669="zákl. přenesená",J669,0)</f>
        <v>0</v>
      </c>
      <c r="BH669" s="161">
        <f>IF(N669="sníž. přenesená",J669,0)</f>
        <v>0</v>
      </c>
      <c r="BI669" s="161">
        <f>IF(N669="nulová",J669,0)</f>
        <v>0</v>
      </c>
      <c r="BJ669" s="717" t="s">
        <v>84</v>
      </c>
      <c r="BK669" s="161">
        <f>ROUND(I669*H669,2)</f>
        <v>0</v>
      </c>
      <c r="BL669" s="717" t="s">
        <v>245</v>
      </c>
      <c r="BM669" s="160" t="s">
        <v>1339</v>
      </c>
    </row>
    <row r="670" spans="2:51" s="12" customFormat="1" ht="12">
      <c r="B670" s="162"/>
      <c r="C670" s="818"/>
      <c r="D670" s="827" t="s">
        <v>167</v>
      </c>
      <c r="E670" s="828" t="s">
        <v>1</v>
      </c>
      <c r="F670" s="829" t="s">
        <v>1340</v>
      </c>
      <c r="G670" s="818"/>
      <c r="H670" s="812">
        <v>2</v>
      </c>
      <c r="I670" s="164"/>
      <c r="J670" s="818"/>
      <c r="K670" s="818"/>
      <c r="L670" s="162"/>
      <c r="M670" s="165"/>
      <c r="N670" s="166"/>
      <c r="O670" s="166"/>
      <c r="P670" s="166"/>
      <c r="Q670" s="166"/>
      <c r="R670" s="166"/>
      <c r="S670" s="166"/>
      <c r="T670" s="167"/>
      <c r="AT670" s="163" t="s">
        <v>167</v>
      </c>
      <c r="AU670" s="163" t="s">
        <v>86</v>
      </c>
      <c r="AV670" s="12" t="s">
        <v>86</v>
      </c>
      <c r="AW670" s="12" t="s">
        <v>32</v>
      </c>
      <c r="AX670" s="12" t="s">
        <v>84</v>
      </c>
      <c r="AY670" s="163" t="s">
        <v>158</v>
      </c>
    </row>
    <row r="671" spans="1:65" s="719" customFormat="1" ht="16.5" customHeight="1">
      <c r="A671" s="712"/>
      <c r="B671" s="148"/>
      <c r="C671" s="824" t="s">
        <v>1341</v>
      </c>
      <c r="D671" s="824" t="s">
        <v>160</v>
      </c>
      <c r="E671" s="825" t="s">
        <v>1342</v>
      </c>
      <c r="F671" s="817" t="s">
        <v>1343</v>
      </c>
      <c r="G671" s="826" t="s">
        <v>644</v>
      </c>
      <c r="H671" s="811">
        <v>1</v>
      </c>
      <c r="I671" s="154"/>
      <c r="J671" s="816">
        <f>ROUND(I671*H671,2)</f>
        <v>0</v>
      </c>
      <c r="K671" s="817" t="s">
        <v>1</v>
      </c>
      <c r="L671" s="30"/>
      <c r="M671" s="156" t="s">
        <v>1</v>
      </c>
      <c r="N671" s="157" t="s">
        <v>41</v>
      </c>
      <c r="O671" s="53"/>
      <c r="P671" s="158">
        <f>O671*H671</f>
        <v>0</v>
      </c>
      <c r="Q671" s="158">
        <v>0</v>
      </c>
      <c r="R671" s="158">
        <f>Q671*H671</f>
        <v>0</v>
      </c>
      <c r="S671" s="158">
        <v>0</v>
      </c>
      <c r="T671" s="159">
        <f>S671*H671</f>
        <v>0</v>
      </c>
      <c r="U671" s="712"/>
      <c r="V671" s="712"/>
      <c r="W671" s="712"/>
      <c r="X671" s="712"/>
      <c r="Y671" s="712"/>
      <c r="Z671" s="712"/>
      <c r="AA671" s="712"/>
      <c r="AB671" s="712"/>
      <c r="AC671" s="712"/>
      <c r="AD671" s="712"/>
      <c r="AE671" s="712"/>
      <c r="AR671" s="160" t="s">
        <v>245</v>
      </c>
      <c r="AT671" s="160" t="s">
        <v>160</v>
      </c>
      <c r="AU671" s="160" t="s">
        <v>86</v>
      </c>
      <c r="AY671" s="717" t="s">
        <v>158</v>
      </c>
      <c r="BE671" s="161">
        <f>IF(N671="základní",J671,0)</f>
        <v>0</v>
      </c>
      <c r="BF671" s="161">
        <f>IF(N671="snížená",J671,0)</f>
        <v>0</v>
      </c>
      <c r="BG671" s="161">
        <f>IF(N671="zákl. přenesená",J671,0)</f>
        <v>0</v>
      </c>
      <c r="BH671" s="161">
        <f>IF(N671="sníž. přenesená",J671,0)</f>
        <v>0</v>
      </c>
      <c r="BI671" s="161">
        <f>IF(N671="nulová",J671,0)</f>
        <v>0</v>
      </c>
      <c r="BJ671" s="717" t="s">
        <v>84</v>
      </c>
      <c r="BK671" s="161">
        <f>ROUND(I671*H671,2)</f>
        <v>0</v>
      </c>
      <c r="BL671" s="717" t="s">
        <v>245</v>
      </c>
      <c r="BM671" s="160" t="s">
        <v>1344</v>
      </c>
    </row>
    <row r="672" spans="2:51" s="12" customFormat="1" ht="12">
      <c r="B672" s="162"/>
      <c r="C672" s="818"/>
      <c r="D672" s="827" t="s">
        <v>167</v>
      </c>
      <c r="E672" s="828" t="s">
        <v>1</v>
      </c>
      <c r="F672" s="829" t="s">
        <v>1345</v>
      </c>
      <c r="G672" s="818"/>
      <c r="H672" s="812">
        <v>1</v>
      </c>
      <c r="I672" s="164"/>
      <c r="J672" s="818"/>
      <c r="K672" s="818"/>
      <c r="L672" s="162"/>
      <c r="M672" s="165"/>
      <c r="N672" s="166"/>
      <c r="O672" s="166"/>
      <c r="P672" s="166"/>
      <c r="Q672" s="166"/>
      <c r="R672" s="166"/>
      <c r="S672" s="166"/>
      <c r="T672" s="167"/>
      <c r="AT672" s="163" t="s">
        <v>167</v>
      </c>
      <c r="AU672" s="163" t="s">
        <v>86</v>
      </c>
      <c r="AV672" s="12" t="s">
        <v>86</v>
      </c>
      <c r="AW672" s="12" t="s">
        <v>32</v>
      </c>
      <c r="AX672" s="12" t="s">
        <v>84</v>
      </c>
      <c r="AY672" s="163" t="s">
        <v>158</v>
      </c>
    </row>
    <row r="673" spans="1:65" s="719" customFormat="1" ht="24" customHeight="1">
      <c r="A673" s="712"/>
      <c r="B673" s="148"/>
      <c r="C673" s="824" t="s">
        <v>1346</v>
      </c>
      <c r="D673" s="824" t="s">
        <v>160</v>
      </c>
      <c r="E673" s="825" t="s">
        <v>1347</v>
      </c>
      <c r="F673" s="817" t="s">
        <v>1348</v>
      </c>
      <c r="G673" s="826" t="s">
        <v>644</v>
      </c>
      <c r="H673" s="811">
        <v>2</v>
      </c>
      <c r="I673" s="154"/>
      <c r="J673" s="816">
        <f>ROUND(I673*H673,2)</f>
        <v>0</v>
      </c>
      <c r="K673" s="817" t="s">
        <v>1</v>
      </c>
      <c r="L673" s="30"/>
      <c r="M673" s="156" t="s">
        <v>1</v>
      </c>
      <c r="N673" s="157" t="s">
        <v>41</v>
      </c>
      <c r="O673" s="53"/>
      <c r="P673" s="158">
        <f>O673*H673</f>
        <v>0</v>
      </c>
      <c r="Q673" s="158">
        <v>0</v>
      </c>
      <c r="R673" s="158">
        <f>Q673*H673</f>
        <v>0</v>
      </c>
      <c r="S673" s="158">
        <v>0</v>
      </c>
      <c r="T673" s="159">
        <f>S673*H673</f>
        <v>0</v>
      </c>
      <c r="U673" s="712"/>
      <c r="V673" s="712"/>
      <c r="W673" s="712"/>
      <c r="X673" s="712"/>
      <c r="Y673" s="712"/>
      <c r="Z673" s="712"/>
      <c r="AA673" s="712"/>
      <c r="AB673" s="712"/>
      <c r="AC673" s="712"/>
      <c r="AD673" s="712"/>
      <c r="AE673" s="712"/>
      <c r="AR673" s="160" t="s">
        <v>245</v>
      </c>
      <c r="AT673" s="160" t="s">
        <v>160</v>
      </c>
      <c r="AU673" s="160" t="s">
        <v>86</v>
      </c>
      <c r="AY673" s="717" t="s">
        <v>158</v>
      </c>
      <c r="BE673" s="161">
        <f>IF(N673="základní",J673,0)</f>
        <v>0</v>
      </c>
      <c r="BF673" s="161">
        <f>IF(N673="snížená",J673,0)</f>
        <v>0</v>
      </c>
      <c r="BG673" s="161">
        <f>IF(N673="zákl. přenesená",J673,0)</f>
        <v>0</v>
      </c>
      <c r="BH673" s="161">
        <f>IF(N673="sníž. přenesená",J673,0)</f>
        <v>0</v>
      </c>
      <c r="BI673" s="161">
        <f>IF(N673="nulová",J673,0)</f>
        <v>0</v>
      </c>
      <c r="BJ673" s="717" t="s">
        <v>84</v>
      </c>
      <c r="BK673" s="161">
        <f>ROUND(I673*H673,2)</f>
        <v>0</v>
      </c>
      <c r="BL673" s="717" t="s">
        <v>245</v>
      </c>
      <c r="BM673" s="160" t="s">
        <v>1349</v>
      </c>
    </row>
    <row r="674" spans="2:51" s="12" customFormat="1" ht="12">
      <c r="B674" s="162"/>
      <c r="C674" s="818"/>
      <c r="D674" s="827" t="s">
        <v>167</v>
      </c>
      <c r="E674" s="828" t="s">
        <v>1</v>
      </c>
      <c r="F674" s="829" t="s">
        <v>1350</v>
      </c>
      <c r="G674" s="818"/>
      <c r="H674" s="812">
        <v>2</v>
      </c>
      <c r="I674" s="164"/>
      <c r="J674" s="818"/>
      <c r="K674" s="818"/>
      <c r="L674" s="162"/>
      <c r="M674" s="165"/>
      <c r="N674" s="166"/>
      <c r="O674" s="166"/>
      <c r="P674" s="166"/>
      <c r="Q674" s="166"/>
      <c r="R674" s="166"/>
      <c r="S674" s="166"/>
      <c r="T674" s="167"/>
      <c r="AT674" s="163" t="s">
        <v>167</v>
      </c>
      <c r="AU674" s="163" t="s">
        <v>86</v>
      </c>
      <c r="AV674" s="12" t="s">
        <v>86</v>
      </c>
      <c r="AW674" s="12" t="s">
        <v>32</v>
      </c>
      <c r="AX674" s="12" t="s">
        <v>84</v>
      </c>
      <c r="AY674" s="163" t="s">
        <v>158</v>
      </c>
    </row>
    <row r="675" spans="1:65" s="719" customFormat="1" ht="24" customHeight="1">
      <c r="A675" s="712"/>
      <c r="B675" s="148"/>
      <c r="C675" s="824" t="s">
        <v>1351</v>
      </c>
      <c r="D675" s="824" t="s">
        <v>160</v>
      </c>
      <c r="E675" s="825" t="s">
        <v>1352</v>
      </c>
      <c r="F675" s="817" t="s">
        <v>1353</v>
      </c>
      <c r="G675" s="826" t="s">
        <v>644</v>
      </c>
      <c r="H675" s="811">
        <v>2</v>
      </c>
      <c r="I675" s="154"/>
      <c r="J675" s="816">
        <f>ROUND(I675*H675,2)</f>
        <v>0</v>
      </c>
      <c r="K675" s="817" t="s">
        <v>1</v>
      </c>
      <c r="L675" s="30"/>
      <c r="M675" s="156" t="s">
        <v>1</v>
      </c>
      <c r="N675" s="157" t="s">
        <v>41</v>
      </c>
      <c r="O675" s="53"/>
      <c r="P675" s="158">
        <f>O675*H675</f>
        <v>0</v>
      </c>
      <c r="Q675" s="158">
        <v>0</v>
      </c>
      <c r="R675" s="158">
        <f>Q675*H675</f>
        <v>0</v>
      </c>
      <c r="S675" s="158">
        <v>0</v>
      </c>
      <c r="T675" s="159">
        <f>S675*H675</f>
        <v>0</v>
      </c>
      <c r="U675" s="712"/>
      <c r="V675" s="712"/>
      <c r="W675" s="712"/>
      <c r="X675" s="712"/>
      <c r="Y675" s="712"/>
      <c r="Z675" s="712"/>
      <c r="AA675" s="712"/>
      <c r="AB675" s="712"/>
      <c r="AC675" s="712"/>
      <c r="AD675" s="712"/>
      <c r="AE675" s="712"/>
      <c r="AR675" s="160" t="s">
        <v>245</v>
      </c>
      <c r="AT675" s="160" t="s">
        <v>160</v>
      </c>
      <c r="AU675" s="160" t="s">
        <v>86</v>
      </c>
      <c r="AY675" s="717" t="s">
        <v>158</v>
      </c>
      <c r="BE675" s="161">
        <f>IF(N675="základní",J675,0)</f>
        <v>0</v>
      </c>
      <c r="BF675" s="161">
        <f>IF(N675="snížená",J675,0)</f>
        <v>0</v>
      </c>
      <c r="BG675" s="161">
        <f>IF(N675="zákl. přenesená",J675,0)</f>
        <v>0</v>
      </c>
      <c r="BH675" s="161">
        <f>IF(N675="sníž. přenesená",J675,0)</f>
        <v>0</v>
      </c>
      <c r="BI675" s="161">
        <f>IF(N675="nulová",J675,0)</f>
        <v>0</v>
      </c>
      <c r="BJ675" s="717" t="s">
        <v>84</v>
      </c>
      <c r="BK675" s="161">
        <f>ROUND(I675*H675,2)</f>
        <v>0</v>
      </c>
      <c r="BL675" s="717" t="s">
        <v>245</v>
      </c>
      <c r="BM675" s="160" t="s">
        <v>1354</v>
      </c>
    </row>
    <row r="676" spans="2:51" s="12" customFormat="1" ht="12">
      <c r="B676" s="162"/>
      <c r="C676" s="818"/>
      <c r="D676" s="827" t="s">
        <v>167</v>
      </c>
      <c r="E676" s="828" t="s">
        <v>1</v>
      </c>
      <c r="F676" s="829" t="s">
        <v>1355</v>
      </c>
      <c r="G676" s="818"/>
      <c r="H676" s="812">
        <v>2</v>
      </c>
      <c r="I676" s="164"/>
      <c r="J676" s="818"/>
      <c r="K676" s="818"/>
      <c r="L676" s="162"/>
      <c r="M676" s="165"/>
      <c r="N676" s="166"/>
      <c r="O676" s="166"/>
      <c r="P676" s="166"/>
      <c r="Q676" s="166"/>
      <c r="R676" s="166"/>
      <c r="S676" s="166"/>
      <c r="T676" s="167"/>
      <c r="AT676" s="163" t="s">
        <v>167</v>
      </c>
      <c r="AU676" s="163" t="s">
        <v>86</v>
      </c>
      <c r="AV676" s="12" t="s">
        <v>86</v>
      </c>
      <c r="AW676" s="12" t="s">
        <v>32</v>
      </c>
      <c r="AX676" s="12" t="s">
        <v>84</v>
      </c>
      <c r="AY676" s="163" t="s">
        <v>158</v>
      </c>
    </row>
    <row r="677" spans="1:65" s="719" customFormat="1" ht="16.5" customHeight="1">
      <c r="A677" s="712"/>
      <c r="B677" s="148"/>
      <c r="C677" s="824" t="s">
        <v>1356</v>
      </c>
      <c r="D677" s="824" t="s">
        <v>160</v>
      </c>
      <c r="E677" s="825" t="s">
        <v>1357</v>
      </c>
      <c r="F677" s="817" t="s">
        <v>1358</v>
      </c>
      <c r="G677" s="826" t="s">
        <v>633</v>
      </c>
      <c r="H677" s="811">
        <v>47.8</v>
      </c>
      <c r="I677" s="154"/>
      <c r="J677" s="816">
        <f>ROUND(I677*H677,2)</f>
        <v>0</v>
      </c>
      <c r="K677" s="817" t="s">
        <v>1</v>
      </c>
      <c r="L677" s="30"/>
      <c r="M677" s="156" t="s">
        <v>1</v>
      </c>
      <c r="N677" s="157" t="s">
        <v>41</v>
      </c>
      <c r="O677" s="53"/>
      <c r="P677" s="158">
        <f>O677*H677</f>
        <v>0</v>
      </c>
      <c r="Q677" s="158">
        <v>0</v>
      </c>
      <c r="R677" s="158">
        <f>Q677*H677</f>
        <v>0</v>
      </c>
      <c r="S677" s="158">
        <v>0</v>
      </c>
      <c r="T677" s="159">
        <f>S677*H677</f>
        <v>0</v>
      </c>
      <c r="U677" s="712"/>
      <c r="V677" s="712"/>
      <c r="W677" s="712"/>
      <c r="X677" s="712"/>
      <c r="Y677" s="712"/>
      <c r="Z677" s="712"/>
      <c r="AA677" s="712"/>
      <c r="AB677" s="712"/>
      <c r="AC677" s="712"/>
      <c r="AD677" s="712"/>
      <c r="AE677" s="712"/>
      <c r="AR677" s="160" t="s">
        <v>245</v>
      </c>
      <c r="AT677" s="160" t="s">
        <v>160</v>
      </c>
      <c r="AU677" s="160" t="s">
        <v>86</v>
      </c>
      <c r="AY677" s="717" t="s">
        <v>158</v>
      </c>
      <c r="BE677" s="161">
        <f>IF(N677="základní",J677,0)</f>
        <v>0</v>
      </c>
      <c r="BF677" s="161">
        <f>IF(N677="snížená",J677,0)</f>
        <v>0</v>
      </c>
      <c r="BG677" s="161">
        <f>IF(N677="zákl. přenesená",J677,0)</f>
        <v>0</v>
      </c>
      <c r="BH677" s="161">
        <f>IF(N677="sníž. přenesená",J677,0)</f>
        <v>0</v>
      </c>
      <c r="BI677" s="161">
        <f>IF(N677="nulová",J677,0)</f>
        <v>0</v>
      </c>
      <c r="BJ677" s="717" t="s">
        <v>84</v>
      </c>
      <c r="BK677" s="161">
        <f>ROUND(I677*H677,2)</f>
        <v>0</v>
      </c>
      <c r="BL677" s="717" t="s">
        <v>245</v>
      </c>
      <c r="BM677" s="160" t="s">
        <v>1359</v>
      </c>
    </row>
    <row r="678" spans="2:51" s="12" customFormat="1" ht="12">
      <c r="B678" s="162"/>
      <c r="C678" s="818"/>
      <c r="D678" s="827" t="s">
        <v>167</v>
      </c>
      <c r="E678" s="828" t="s">
        <v>1</v>
      </c>
      <c r="F678" s="829" t="s">
        <v>1360</v>
      </c>
      <c r="G678" s="818"/>
      <c r="H678" s="812">
        <v>47.8</v>
      </c>
      <c r="I678" s="164"/>
      <c r="J678" s="818"/>
      <c r="K678" s="818"/>
      <c r="L678" s="162"/>
      <c r="M678" s="165"/>
      <c r="N678" s="166"/>
      <c r="O678" s="166"/>
      <c r="P678" s="166"/>
      <c r="Q678" s="166"/>
      <c r="R678" s="166"/>
      <c r="S678" s="166"/>
      <c r="T678" s="167"/>
      <c r="AT678" s="163" t="s">
        <v>167</v>
      </c>
      <c r="AU678" s="163" t="s">
        <v>86</v>
      </c>
      <c r="AV678" s="12" t="s">
        <v>86</v>
      </c>
      <c r="AW678" s="12" t="s">
        <v>32</v>
      </c>
      <c r="AX678" s="12" t="s">
        <v>84</v>
      </c>
      <c r="AY678" s="163" t="s">
        <v>158</v>
      </c>
    </row>
    <row r="679" spans="1:65" s="719" customFormat="1" ht="16.5" customHeight="1">
      <c r="A679" s="712"/>
      <c r="B679" s="148"/>
      <c r="C679" s="824" t="s">
        <v>1361</v>
      </c>
      <c r="D679" s="824" t="s">
        <v>160</v>
      </c>
      <c r="E679" s="825" t="s">
        <v>1362</v>
      </c>
      <c r="F679" s="817" t="s">
        <v>1363</v>
      </c>
      <c r="G679" s="826" t="s">
        <v>222</v>
      </c>
      <c r="H679" s="811">
        <v>142.5</v>
      </c>
      <c r="I679" s="154"/>
      <c r="J679" s="816">
        <f>ROUND(I679*H679,2)</f>
        <v>0</v>
      </c>
      <c r="K679" s="817" t="s">
        <v>1</v>
      </c>
      <c r="L679" s="30"/>
      <c r="M679" s="156" t="s">
        <v>1</v>
      </c>
      <c r="N679" s="157" t="s">
        <v>41</v>
      </c>
      <c r="O679" s="53"/>
      <c r="P679" s="158">
        <f>O679*H679</f>
        <v>0</v>
      </c>
      <c r="Q679" s="158">
        <v>0</v>
      </c>
      <c r="R679" s="158">
        <f>Q679*H679</f>
        <v>0</v>
      </c>
      <c r="S679" s="158">
        <v>0</v>
      </c>
      <c r="T679" s="159">
        <f>S679*H679</f>
        <v>0</v>
      </c>
      <c r="U679" s="712"/>
      <c r="V679" s="712"/>
      <c r="W679" s="712"/>
      <c r="X679" s="712"/>
      <c r="Y679" s="712"/>
      <c r="Z679" s="712"/>
      <c r="AA679" s="712"/>
      <c r="AB679" s="712"/>
      <c r="AC679" s="712"/>
      <c r="AD679" s="712"/>
      <c r="AE679" s="712"/>
      <c r="AR679" s="160" t="s">
        <v>245</v>
      </c>
      <c r="AT679" s="160" t="s">
        <v>160</v>
      </c>
      <c r="AU679" s="160" t="s">
        <v>86</v>
      </c>
      <c r="AY679" s="717" t="s">
        <v>158</v>
      </c>
      <c r="BE679" s="161">
        <f>IF(N679="základní",J679,0)</f>
        <v>0</v>
      </c>
      <c r="BF679" s="161">
        <f>IF(N679="snížená",J679,0)</f>
        <v>0</v>
      </c>
      <c r="BG679" s="161">
        <f>IF(N679="zákl. přenesená",J679,0)</f>
        <v>0</v>
      </c>
      <c r="BH679" s="161">
        <f>IF(N679="sníž. přenesená",J679,0)</f>
        <v>0</v>
      </c>
      <c r="BI679" s="161">
        <f>IF(N679="nulová",J679,0)</f>
        <v>0</v>
      </c>
      <c r="BJ679" s="717" t="s">
        <v>84</v>
      </c>
      <c r="BK679" s="161">
        <f>ROUND(I679*H679,2)</f>
        <v>0</v>
      </c>
      <c r="BL679" s="717" t="s">
        <v>245</v>
      </c>
      <c r="BM679" s="160" t="s">
        <v>1364</v>
      </c>
    </row>
    <row r="680" spans="2:51" s="12" customFormat="1" ht="12">
      <c r="B680" s="162"/>
      <c r="C680" s="818"/>
      <c r="D680" s="827" t="s">
        <v>167</v>
      </c>
      <c r="E680" s="828" t="s">
        <v>1</v>
      </c>
      <c r="F680" s="829" t="s">
        <v>1365</v>
      </c>
      <c r="G680" s="818"/>
      <c r="H680" s="812">
        <v>142.5</v>
      </c>
      <c r="I680" s="164"/>
      <c r="J680" s="818"/>
      <c r="K680" s="818"/>
      <c r="L680" s="162"/>
      <c r="M680" s="165"/>
      <c r="N680" s="166"/>
      <c r="O680" s="166"/>
      <c r="P680" s="166"/>
      <c r="Q680" s="166"/>
      <c r="R680" s="166"/>
      <c r="S680" s="166"/>
      <c r="T680" s="167"/>
      <c r="AT680" s="163" t="s">
        <v>167</v>
      </c>
      <c r="AU680" s="163" t="s">
        <v>86</v>
      </c>
      <c r="AV680" s="12" t="s">
        <v>86</v>
      </c>
      <c r="AW680" s="12" t="s">
        <v>32</v>
      </c>
      <c r="AX680" s="12" t="s">
        <v>84</v>
      </c>
      <c r="AY680" s="163" t="s">
        <v>158</v>
      </c>
    </row>
    <row r="681" spans="1:65" s="719" customFormat="1" ht="16.5" customHeight="1">
      <c r="A681" s="712"/>
      <c r="B681" s="148"/>
      <c r="C681" s="824" t="s">
        <v>1366</v>
      </c>
      <c r="D681" s="824" t="s">
        <v>160</v>
      </c>
      <c r="E681" s="825" t="s">
        <v>1367</v>
      </c>
      <c r="F681" s="817" t="s">
        <v>1368</v>
      </c>
      <c r="G681" s="826" t="s">
        <v>222</v>
      </c>
      <c r="H681" s="811">
        <v>142.5</v>
      </c>
      <c r="I681" s="154"/>
      <c r="J681" s="816">
        <f>ROUND(I681*H681,2)</f>
        <v>0</v>
      </c>
      <c r="K681" s="817" t="s">
        <v>1</v>
      </c>
      <c r="L681" s="30"/>
      <c r="M681" s="156" t="s">
        <v>1</v>
      </c>
      <c r="N681" s="157" t="s">
        <v>41</v>
      </c>
      <c r="O681" s="53"/>
      <c r="P681" s="158">
        <f>O681*H681</f>
        <v>0</v>
      </c>
      <c r="Q681" s="158">
        <v>0</v>
      </c>
      <c r="R681" s="158">
        <f>Q681*H681</f>
        <v>0</v>
      </c>
      <c r="S681" s="158">
        <v>0</v>
      </c>
      <c r="T681" s="159">
        <f>S681*H681</f>
        <v>0</v>
      </c>
      <c r="U681" s="712"/>
      <c r="V681" s="712"/>
      <c r="W681" s="712"/>
      <c r="X681" s="712"/>
      <c r="Y681" s="712"/>
      <c r="Z681" s="712"/>
      <c r="AA681" s="712"/>
      <c r="AB681" s="712"/>
      <c r="AC681" s="712"/>
      <c r="AD681" s="712"/>
      <c r="AE681" s="712"/>
      <c r="AR681" s="160" t="s">
        <v>245</v>
      </c>
      <c r="AT681" s="160" t="s">
        <v>160</v>
      </c>
      <c r="AU681" s="160" t="s">
        <v>86</v>
      </c>
      <c r="AY681" s="717" t="s">
        <v>158</v>
      </c>
      <c r="BE681" s="161">
        <f>IF(N681="základní",J681,0)</f>
        <v>0</v>
      </c>
      <c r="BF681" s="161">
        <f>IF(N681="snížená",J681,0)</f>
        <v>0</v>
      </c>
      <c r="BG681" s="161">
        <f>IF(N681="zákl. přenesená",J681,0)</f>
        <v>0</v>
      </c>
      <c r="BH681" s="161">
        <f>IF(N681="sníž. přenesená",J681,0)</f>
        <v>0</v>
      </c>
      <c r="BI681" s="161">
        <f>IF(N681="nulová",J681,0)</f>
        <v>0</v>
      </c>
      <c r="BJ681" s="717" t="s">
        <v>84</v>
      </c>
      <c r="BK681" s="161">
        <f>ROUND(I681*H681,2)</f>
        <v>0</v>
      </c>
      <c r="BL681" s="717" t="s">
        <v>245</v>
      </c>
      <c r="BM681" s="160" t="s">
        <v>1369</v>
      </c>
    </row>
    <row r="682" spans="2:51" s="12" customFormat="1" ht="12">
      <c r="B682" s="162"/>
      <c r="C682" s="818"/>
      <c r="D682" s="827" t="s">
        <v>167</v>
      </c>
      <c r="E682" s="828" t="s">
        <v>1</v>
      </c>
      <c r="F682" s="829" t="s">
        <v>1365</v>
      </c>
      <c r="G682" s="818"/>
      <c r="H682" s="812">
        <v>142.5</v>
      </c>
      <c r="I682" s="164"/>
      <c r="J682" s="818"/>
      <c r="K682" s="818"/>
      <c r="L682" s="162"/>
      <c r="M682" s="165"/>
      <c r="N682" s="166"/>
      <c r="O682" s="166"/>
      <c r="P682" s="166"/>
      <c r="Q682" s="166"/>
      <c r="R682" s="166"/>
      <c r="S682" s="166"/>
      <c r="T682" s="167"/>
      <c r="AT682" s="163" t="s">
        <v>167</v>
      </c>
      <c r="AU682" s="163" t="s">
        <v>86</v>
      </c>
      <c r="AV682" s="12" t="s">
        <v>86</v>
      </c>
      <c r="AW682" s="12" t="s">
        <v>32</v>
      </c>
      <c r="AX682" s="12" t="s">
        <v>84</v>
      </c>
      <c r="AY682" s="163" t="s">
        <v>158</v>
      </c>
    </row>
    <row r="683" spans="1:65" s="719" customFormat="1" ht="16.5" customHeight="1">
      <c r="A683" s="712"/>
      <c r="B683" s="148"/>
      <c r="C683" s="824" t="s">
        <v>1370</v>
      </c>
      <c r="D683" s="824" t="s">
        <v>160</v>
      </c>
      <c r="E683" s="825" t="s">
        <v>1371</v>
      </c>
      <c r="F683" s="817" t="s">
        <v>1372</v>
      </c>
      <c r="G683" s="826" t="s">
        <v>610</v>
      </c>
      <c r="H683" s="811">
        <v>17</v>
      </c>
      <c r="I683" s="154"/>
      <c r="J683" s="816">
        <f>ROUND(I683*H683,2)</f>
        <v>0</v>
      </c>
      <c r="K683" s="817" t="s">
        <v>1</v>
      </c>
      <c r="L683" s="30"/>
      <c r="M683" s="156" t="s">
        <v>1</v>
      </c>
      <c r="N683" s="157" t="s">
        <v>41</v>
      </c>
      <c r="O683" s="53"/>
      <c r="P683" s="158">
        <f>O683*H683</f>
        <v>0</v>
      </c>
      <c r="Q683" s="158">
        <v>0</v>
      </c>
      <c r="R683" s="158">
        <f>Q683*H683</f>
        <v>0</v>
      </c>
      <c r="S683" s="158">
        <v>0</v>
      </c>
      <c r="T683" s="159">
        <f>S683*H683</f>
        <v>0</v>
      </c>
      <c r="U683" s="712"/>
      <c r="V683" s="712"/>
      <c r="W683" s="712"/>
      <c r="X683" s="712"/>
      <c r="Y683" s="712"/>
      <c r="Z683" s="712"/>
      <c r="AA683" s="712"/>
      <c r="AB683" s="712"/>
      <c r="AC683" s="712"/>
      <c r="AD683" s="712"/>
      <c r="AE683" s="712"/>
      <c r="AR683" s="160" t="s">
        <v>245</v>
      </c>
      <c r="AT683" s="160" t="s">
        <v>160</v>
      </c>
      <c r="AU683" s="160" t="s">
        <v>86</v>
      </c>
      <c r="AY683" s="717" t="s">
        <v>158</v>
      </c>
      <c r="BE683" s="161">
        <f>IF(N683="základní",J683,0)</f>
        <v>0</v>
      </c>
      <c r="BF683" s="161">
        <f>IF(N683="snížená",J683,0)</f>
        <v>0</v>
      </c>
      <c r="BG683" s="161">
        <f>IF(N683="zákl. přenesená",J683,0)</f>
        <v>0</v>
      </c>
      <c r="BH683" s="161">
        <f>IF(N683="sníž. přenesená",J683,0)</f>
        <v>0</v>
      </c>
      <c r="BI683" s="161">
        <f>IF(N683="nulová",J683,0)</f>
        <v>0</v>
      </c>
      <c r="BJ683" s="717" t="s">
        <v>84</v>
      </c>
      <c r="BK683" s="161">
        <f>ROUND(I683*H683,2)</f>
        <v>0</v>
      </c>
      <c r="BL683" s="717" t="s">
        <v>245</v>
      </c>
      <c r="BM683" s="160" t="s">
        <v>1373</v>
      </c>
    </row>
    <row r="684" spans="1:65" s="719" customFormat="1" ht="16.5" customHeight="1">
      <c r="A684" s="712"/>
      <c r="B684" s="148"/>
      <c r="C684" s="824" t="s">
        <v>1374</v>
      </c>
      <c r="D684" s="824" t="s">
        <v>160</v>
      </c>
      <c r="E684" s="825" t="s">
        <v>1375</v>
      </c>
      <c r="F684" s="817" t="s">
        <v>1376</v>
      </c>
      <c r="G684" s="826" t="s">
        <v>610</v>
      </c>
      <c r="H684" s="811">
        <v>17</v>
      </c>
      <c r="I684" s="154"/>
      <c r="J684" s="816">
        <f>ROUND(I684*H684,2)</f>
        <v>0</v>
      </c>
      <c r="K684" s="817" t="s">
        <v>1</v>
      </c>
      <c r="L684" s="30"/>
      <c r="M684" s="156" t="s">
        <v>1</v>
      </c>
      <c r="N684" s="157" t="s">
        <v>41</v>
      </c>
      <c r="O684" s="53"/>
      <c r="P684" s="158">
        <f>O684*H684</f>
        <v>0</v>
      </c>
      <c r="Q684" s="158">
        <v>0</v>
      </c>
      <c r="R684" s="158">
        <f>Q684*H684</f>
        <v>0</v>
      </c>
      <c r="S684" s="158">
        <v>0</v>
      </c>
      <c r="T684" s="159">
        <f>S684*H684</f>
        <v>0</v>
      </c>
      <c r="U684" s="712"/>
      <c r="V684" s="712"/>
      <c r="W684" s="712"/>
      <c r="X684" s="712"/>
      <c r="Y684" s="712"/>
      <c r="Z684" s="712"/>
      <c r="AA684" s="712"/>
      <c r="AB684" s="712"/>
      <c r="AC684" s="712"/>
      <c r="AD684" s="712"/>
      <c r="AE684" s="712"/>
      <c r="AR684" s="160" t="s">
        <v>245</v>
      </c>
      <c r="AT684" s="160" t="s">
        <v>160</v>
      </c>
      <c r="AU684" s="160" t="s">
        <v>86</v>
      </c>
      <c r="AY684" s="717" t="s">
        <v>158</v>
      </c>
      <c r="BE684" s="161">
        <f>IF(N684="základní",J684,0)</f>
        <v>0</v>
      </c>
      <c r="BF684" s="161">
        <f>IF(N684="snížená",J684,0)</f>
        <v>0</v>
      </c>
      <c r="BG684" s="161">
        <f>IF(N684="zákl. přenesená",J684,0)</f>
        <v>0</v>
      </c>
      <c r="BH684" s="161">
        <f>IF(N684="sníž. přenesená",J684,0)</f>
        <v>0</v>
      </c>
      <c r="BI684" s="161">
        <f>IF(N684="nulová",J684,0)</f>
        <v>0</v>
      </c>
      <c r="BJ684" s="717" t="s">
        <v>84</v>
      </c>
      <c r="BK684" s="161">
        <f>ROUND(I684*H684,2)</f>
        <v>0</v>
      </c>
      <c r="BL684" s="717" t="s">
        <v>245</v>
      </c>
      <c r="BM684" s="160" t="s">
        <v>1377</v>
      </c>
    </row>
    <row r="685" spans="1:65" s="719" customFormat="1" ht="24" customHeight="1">
      <c r="A685" s="712"/>
      <c r="B685" s="148"/>
      <c r="C685" s="824" t="s">
        <v>1378</v>
      </c>
      <c r="D685" s="824" t="s">
        <v>160</v>
      </c>
      <c r="E685" s="825" t="s">
        <v>1379</v>
      </c>
      <c r="F685" s="817" t="s">
        <v>1380</v>
      </c>
      <c r="G685" s="826" t="s">
        <v>644</v>
      </c>
      <c r="H685" s="811">
        <v>2</v>
      </c>
      <c r="I685" s="154"/>
      <c r="J685" s="816">
        <f>ROUND(I685*H685,2)</f>
        <v>0</v>
      </c>
      <c r="K685" s="817" t="s">
        <v>1</v>
      </c>
      <c r="L685" s="30"/>
      <c r="M685" s="156" t="s">
        <v>1</v>
      </c>
      <c r="N685" s="157" t="s">
        <v>41</v>
      </c>
      <c r="O685" s="53"/>
      <c r="P685" s="158">
        <f>O685*H685</f>
        <v>0</v>
      </c>
      <c r="Q685" s="158">
        <v>0</v>
      </c>
      <c r="R685" s="158">
        <f>Q685*H685</f>
        <v>0</v>
      </c>
      <c r="S685" s="158">
        <v>0</v>
      </c>
      <c r="T685" s="159">
        <f>S685*H685</f>
        <v>0</v>
      </c>
      <c r="U685" s="712"/>
      <c r="V685" s="712"/>
      <c r="W685" s="712"/>
      <c r="X685" s="712"/>
      <c r="Y685" s="712"/>
      <c r="Z685" s="712"/>
      <c r="AA685" s="712"/>
      <c r="AB685" s="712"/>
      <c r="AC685" s="712"/>
      <c r="AD685" s="712"/>
      <c r="AE685" s="712"/>
      <c r="AR685" s="160" t="s">
        <v>245</v>
      </c>
      <c r="AT685" s="160" t="s">
        <v>160</v>
      </c>
      <c r="AU685" s="160" t="s">
        <v>86</v>
      </c>
      <c r="AY685" s="717" t="s">
        <v>158</v>
      </c>
      <c r="BE685" s="161">
        <f>IF(N685="základní",J685,0)</f>
        <v>0</v>
      </c>
      <c r="BF685" s="161">
        <f>IF(N685="snížená",J685,0)</f>
        <v>0</v>
      </c>
      <c r="BG685" s="161">
        <f>IF(N685="zákl. přenesená",J685,0)</f>
        <v>0</v>
      </c>
      <c r="BH685" s="161">
        <f>IF(N685="sníž. přenesená",J685,0)</f>
        <v>0</v>
      </c>
      <c r="BI685" s="161">
        <f>IF(N685="nulová",J685,0)</f>
        <v>0</v>
      </c>
      <c r="BJ685" s="717" t="s">
        <v>84</v>
      </c>
      <c r="BK685" s="161">
        <f>ROUND(I685*H685,2)</f>
        <v>0</v>
      </c>
      <c r="BL685" s="717" t="s">
        <v>245</v>
      </c>
      <c r="BM685" s="160" t="s">
        <v>1381</v>
      </c>
    </row>
    <row r="686" spans="2:51" s="12" customFormat="1" ht="12">
      <c r="B686" s="162"/>
      <c r="C686" s="818"/>
      <c r="D686" s="827" t="s">
        <v>167</v>
      </c>
      <c r="E686" s="828" t="s">
        <v>1</v>
      </c>
      <c r="F686" s="829" t="s">
        <v>1382</v>
      </c>
      <c r="G686" s="818"/>
      <c r="H686" s="812">
        <v>2</v>
      </c>
      <c r="I686" s="164"/>
      <c r="J686" s="818"/>
      <c r="K686" s="818"/>
      <c r="L686" s="162"/>
      <c r="M686" s="165"/>
      <c r="N686" s="166"/>
      <c r="O686" s="166"/>
      <c r="P686" s="166"/>
      <c r="Q686" s="166"/>
      <c r="R686" s="166"/>
      <c r="S686" s="166"/>
      <c r="T686" s="167"/>
      <c r="AT686" s="163" t="s">
        <v>167</v>
      </c>
      <c r="AU686" s="163" t="s">
        <v>86</v>
      </c>
      <c r="AV686" s="12" t="s">
        <v>86</v>
      </c>
      <c r="AW686" s="12" t="s">
        <v>32</v>
      </c>
      <c r="AX686" s="12" t="s">
        <v>84</v>
      </c>
      <c r="AY686" s="163" t="s">
        <v>158</v>
      </c>
    </row>
    <row r="687" spans="1:65" s="719" customFormat="1" ht="16.5" customHeight="1">
      <c r="A687" s="712"/>
      <c r="B687" s="148"/>
      <c r="C687" s="824" t="s">
        <v>1383</v>
      </c>
      <c r="D687" s="824" t="s">
        <v>160</v>
      </c>
      <c r="E687" s="825" t="s">
        <v>1384</v>
      </c>
      <c r="F687" s="817" t="s">
        <v>1385</v>
      </c>
      <c r="G687" s="826" t="s">
        <v>644</v>
      </c>
      <c r="H687" s="811">
        <v>17</v>
      </c>
      <c r="I687" s="154"/>
      <c r="J687" s="816">
        <f>ROUND(I687*H687,2)</f>
        <v>0</v>
      </c>
      <c r="K687" s="817" t="s">
        <v>1</v>
      </c>
      <c r="L687" s="30"/>
      <c r="M687" s="156" t="s">
        <v>1</v>
      </c>
      <c r="N687" s="157" t="s">
        <v>41</v>
      </c>
      <c r="O687" s="53"/>
      <c r="P687" s="158">
        <f>O687*H687</f>
        <v>0</v>
      </c>
      <c r="Q687" s="158">
        <v>0</v>
      </c>
      <c r="R687" s="158">
        <f>Q687*H687</f>
        <v>0</v>
      </c>
      <c r="S687" s="158">
        <v>0</v>
      </c>
      <c r="T687" s="159">
        <f>S687*H687</f>
        <v>0</v>
      </c>
      <c r="U687" s="712"/>
      <c r="V687" s="712"/>
      <c r="W687" s="712"/>
      <c r="X687" s="712"/>
      <c r="Y687" s="712"/>
      <c r="Z687" s="712"/>
      <c r="AA687" s="712"/>
      <c r="AB687" s="712"/>
      <c r="AC687" s="712"/>
      <c r="AD687" s="712"/>
      <c r="AE687" s="712"/>
      <c r="AR687" s="160" t="s">
        <v>245</v>
      </c>
      <c r="AT687" s="160" t="s">
        <v>160</v>
      </c>
      <c r="AU687" s="160" t="s">
        <v>86</v>
      </c>
      <c r="AY687" s="717" t="s">
        <v>158</v>
      </c>
      <c r="BE687" s="161">
        <f>IF(N687="základní",J687,0)</f>
        <v>0</v>
      </c>
      <c r="BF687" s="161">
        <f>IF(N687="snížená",J687,0)</f>
        <v>0</v>
      </c>
      <c r="BG687" s="161">
        <f>IF(N687="zákl. přenesená",J687,0)</f>
        <v>0</v>
      </c>
      <c r="BH687" s="161">
        <f>IF(N687="sníž. přenesená",J687,0)</f>
        <v>0</v>
      </c>
      <c r="BI687" s="161">
        <f>IF(N687="nulová",J687,0)</f>
        <v>0</v>
      </c>
      <c r="BJ687" s="717" t="s">
        <v>84</v>
      </c>
      <c r="BK687" s="161">
        <f>ROUND(I687*H687,2)</f>
        <v>0</v>
      </c>
      <c r="BL687" s="717" t="s">
        <v>245</v>
      </c>
      <c r="BM687" s="160" t="s">
        <v>1386</v>
      </c>
    </row>
    <row r="688" spans="2:51" s="12" customFormat="1" ht="12">
      <c r="B688" s="162"/>
      <c r="C688" s="818"/>
      <c r="D688" s="827" t="s">
        <v>167</v>
      </c>
      <c r="E688" s="828" t="s">
        <v>1</v>
      </c>
      <c r="F688" s="829" t="s">
        <v>1387</v>
      </c>
      <c r="G688" s="818"/>
      <c r="H688" s="812">
        <v>17</v>
      </c>
      <c r="I688" s="164"/>
      <c r="J688" s="818"/>
      <c r="K688" s="818"/>
      <c r="L688" s="162"/>
      <c r="M688" s="165"/>
      <c r="N688" s="166"/>
      <c r="O688" s="166"/>
      <c r="P688" s="166"/>
      <c r="Q688" s="166"/>
      <c r="R688" s="166"/>
      <c r="S688" s="166"/>
      <c r="T688" s="167"/>
      <c r="AT688" s="163" t="s">
        <v>167</v>
      </c>
      <c r="AU688" s="163" t="s">
        <v>86</v>
      </c>
      <c r="AV688" s="12" t="s">
        <v>86</v>
      </c>
      <c r="AW688" s="12" t="s">
        <v>32</v>
      </c>
      <c r="AX688" s="12" t="s">
        <v>84</v>
      </c>
      <c r="AY688" s="163" t="s">
        <v>158</v>
      </c>
    </row>
    <row r="689" spans="1:65" s="719" customFormat="1" ht="16.5" customHeight="1">
      <c r="A689" s="712"/>
      <c r="B689" s="148"/>
      <c r="C689" s="824" t="s">
        <v>1388</v>
      </c>
      <c r="D689" s="824" t="s">
        <v>160</v>
      </c>
      <c r="E689" s="825" t="s">
        <v>1389</v>
      </c>
      <c r="F689" s="817" t="s">
        <v>1390</v>
      </c>
      <c r="G689" s="826" t="s">
        <v>644</v>
      </c>
      <c r="H689" s="811">
        <v>17</v>
      </c>
      <c r="I689" s="154"/>
      <c r="J689" s="816">
        <f>ROUND(I689*H689,2)</f>
        <v>0</v>
      </c>
      <c r="K689" s="817" t="s">
        <v>1</v>
      </c>
      <c r="L689" s="30"/>
      <c r="M689" s="156" t="s">
        <v>1</v>
      </c>
      <c r="N689" s="157" t="s">
        <v>41</v>
      </c>
      <c r="O689" s="53"/>
      <c r="P689" s="158">
        <f>O689*H689</f>
        <v>0</v>
      </c>
      <c r="Q689" s="158">
        <v>0</v>
      </c>
      <c r="R689" s="158">
        <f>Q689*H689</f>
        <v>0</v>
      </c>
      <c r="S689" s="158">
        <v>0</v>
      </c>
      <c r="T689" s="159">
        <f>S689*H689</f>
        <v>0</v>
      </c>
      <c r="U689" s="712"/>
      <c r="V689" s="712"/>
      <c r="W689" s="712"/>
      <c r="X689" s="712"/>
      <c r="Y689" s="712"/>
      <c r="Z689" s="712"/>
      <c r="AA689" s="712"/>
      <c r="AB689" s="712"/>
      <c r="AC689" s="712"/>
      <c r="AD689" s="712"/>
      <c r="AE689" s="712"/>
      <c r="AR689" s="160" t="s">
        <v>245</v>
      </c>
      <c r="AT689" s="160" t="s">
        <v>160</v>
      </c>
      <c r="AU689" s="160" t="s">
        <v>86</v>
      </c>
      <c r="AY689" s="717" t="s">
        <v>158</v>
      </c>
      <c r="BE689" s="161">
        <f>IF(N689="základní",J689,0)</f>
        <v>0</v>
      </c>
      <c r="BF689" s="161">
        <f>IF(N689="snížená",J689,0)</f>
        <v>0</v>
      </c>
      <c r="BG689" s="161">
        <f>IF(N689="zákl. přenesená",J689,0)</f>
        <v>0</v>
      </c>
      <c r="BH689" s="161">
        <f>IF(N689="sníž. přenesená",J689,0)</f>
        <v>0</v>
      </c>
      <c r="BI689" s="161">
        <f>IF(N689="nulová",J689,0)</f>
        <v>0</v>
      </c>
      <c r="BJ689" s="717" t="s">
        <v>84</v>
      </c>
      <c r="BK689" s="161">
        <f>ROUND(I689*H689,2)</f>
        <v>0</v>
      </c>
      <c r="BL689" s="717" t="s">
        <v>245</v>
      </c>
      <c r="BM689" s="160" t="s">
        <v>1391</v>
      </c>
    </row>
    <row r="690" spans="2:51" s="12" customFormat="1" ht="12">
      <c r="B690" s="162"/>
      <c r="C690" s="818"/>
      <c r="D690" s="827" t="s">
        <v>167</v>
      </c>
      <c r="E690" s="828" t="s">
        <v>1</v>
      </c>
      <c r="F690" s="829" t="s">
        <v>1392</v>
      </c>
      <c r="G690" s="818"/>
      <c r="H690" s="812">
        <v>17</v>
      </c>
      <c r="I690" s="164"/>
      <c r="J690" s="818"/>
      <c r="K690" s="818"/>
      <c r="L690" s="162"/>
      <c r="M690" s="165"/>
      <c r="N690" s="166"/>
      <c r="O690" s="166"/>
      <c r="P690" s="166"/>
      <c r="Q690" s="166"/>
      <c r="R690" s="166"/>
      <c r="S690" s="166"/>
      <c r="T690" s="167"/>
      <c r="AT690" s="163" t="s">
        <v>167</v>
      </c>
      <c r="AU690" s="163" t="s">
        <v>86</v>
      </c>
      <c r="AV690" s="12" t="s">
        <v>86</v>
      </c>
      <c r="AW690" s="12" t="s">
        <v>32</v>
      </c>
      <c r="AX690" s="12" t="s">
        <v>84</v>
      </c>
      <c r="AY690" s="163" t="s">
        <v>158</v>
      </c>
    </row>
    <row r="691" spans="2:63" s="11" customFormat="1" ht="25.9" customHeight="1">
      <c r="B691" s="135"/>
      <c r="C691" s="814"/>
      <c r="D691" s="832" t="s">
        <v>75</v>
      </c>
      <c r="E691" s="837" t="s">
        <v>1393</v>
      </c>
      <c r="F691" s="837" t="s">
        <v>1394</v>
      </c>
      <c r="G691" s="814"/>
      <c r="H691" s="814"/>
      <c r="I691" s="138"/>
      <c r="J691" s="823">
        <f>BK691</f>
        <v>0</v>
      </c>
      <c r="K691" s="814"/>
      <c r="L691" s="135"/>
      <c r="M691" s="140"/>
      <c r="N691" s="141"/>
      <c r="O691" s="141"/>
      <c r="P691" s="142">
        <f>P692</f>
        <v>0</v>
      </c>
      <c r="Q691" s="141"/>
      <c r="R691" s="142">
        <f>R692</f>
        <v>0</v>
      </c>
      <c r="S691" s="141"/>
      <c r="T691" s="143">
        <f>T692</f>
        <v>0</v>
      </c>
      <c r="AR691" s="136" t="s">
        <v>165</v>
      </c>
      <c r="AT691" s="144" t="s">
        <v>75</v>
      </c>
      <c r="AU691" s="144" t="s">
        <v>76</v>
      </c>
      <c r="AY691" s="136" t="s">
        <v>158</v>
      </c>
      <c r="BK691" s="145">
        <f>BK692</f>
        <v>0</v>
      </c>
    </row>
    <row r="692" spans="1:65" s="719" customFormat="1" ht="24" customHeight="1">
      <c r="A692" s="712"/>
      <c r="B692" s="148"/>
      <c r="C692" s="824" t="s">
        <v>1395</v>
      </c>
      <c r="D692" s="824" t="s">
        <v>160</v>
      </c>
      <c r="E692" s="825" t="s">
        <v>1396</v>
      </c>
      <c r="F692" s="817" t="s">
        <v>1397</v>
      </c>
      <c r="G692" s="826" t="s">
        <v>1398</v>
      </c>
      <c r="H692" s="811">
        <v>260</v>
      </c>
      <c r="I692" s="154"/>
      <c r="J692" s="816">
        <f>ROUND(I692*H692,2)</f>
        <v>0</v>
      </c>
      <c r="K692" s="817" t="s">
        <v>164</v>
      </c>
      <c r="L692" s="30"/>
      <c r="M692" s="178" t="s">
        <v>1</v>
      </c>
      <c r="N692" s="179" t="s">
        <v>41</v>
      </c>
      <c r="O692" s="180"/>
      <c r="P692" s="181">
        <f>O692*H692</f>
        <v>0</v>
      </c>
      <c r="Q692" s="181">
        <v>0</v>
      </c>
      <c r="R692" s="181">
        <f>Q692*H692</f>
        <v>0</v>
      </c>
      <c r="S692" s="181">
        <v>0</v>
      </c>
      <c r="T692" s="182">
        <f>S692*H692</f>
        <v>0</v>
      </c>
      <c r="U692" s="712"/>
      <c r="V692" s="712"/>
      <c r="W692" s="712"/>
      <c r="X692" s="712"/>
      <c r="Y692" s="712"/>
      <c r="Z692" s="712"/>
      <c r="AA692" s="712"/>
      <c r="AB692" s="712"/>
      <c r="AC692" s="712"/>
      <c r="AD692" s="712"/>
      <c r="AE692" s="712"/>
      <c r="AR692" s="160" t="s">
        <v>1399</v>
      </c>
      <c r="AT692" s="160" t="s">
        <v>160</v>
      </c>
      <c r="AU692" s="160" t="s">
        <v>84</v>
      </c>
      <c r="AY692" s="717" t="s">
        <v>158</v>
      </c>
      <c r="BE692" s="161">
        <f>IF(N692="základní",J692,0)</f>
        <v>0</v>
      </c>
      <c r="BF692" s="161">
        <f>IF(N692="snížená",J692,0)</f>
        <v>0</v>
      </c>
      <c r="BG692" s="161">
        <f>IF(N692="zákl. přenesená",J692,0)</f>
        <v>0</v>
      </c>
      <c r="BH692" s="161">
        <f>IF(N692="sníž. přenesená",J692,0)</f>
        <v>0</v>
      </c>
      <c r="BI692" s="161">
        <f>IF(N692="nulová",J692,0)</f>
        <v>0</v>
      </c>
      <c r="BJ692" s="717" t="s">
        <v>84</v>
      </c>
      <c r="BK692" s="161">
        <f>ROUND(I692*H692,2)</f>
        <v>0</v>
      </c>
      <c r="BL692" s="717" t="s">
        <v>1399</v>
      </c>
      <c r="BM692" s="160" t="s">
        <v>1400</v>
      </c>
    </row>
    <row r="693" spans="1:31" s="719" customFormat="1" ht="6.95" customHeight="1">
      <c r="A693" s="712"/>
      <c r="B693" s="42"/>
      <c r="C693" s="43"/>
      <c r="D693" s="43"/>
      <c r="E693" s="43"/>
      <c r="F693" s="43"/>
      <c r="G693" s="43"/>
      <c r="H693" s="43"/>
      <c r="I693" s="110"/>
      <c r="J693" s="43"/>
      <c r="K693" s="43"/>
      <c r="L693" s="30"/>
      <c r="M693" s="712"/>
      <c r="O693" s="712"/>
      <c r="P693" s="712"/>
      <c r="Q693" s="712"/>
      <c r="R693" s="712"/>
      <c r="S693" s="712"/>
      <c r="T693" s="712"/>
      <c r="U693" s="712"/>
      <c r="V693" s="712"/>
      <c r="W693" s="712"/>
      <c r="X693" s="712"/>
      <c r="Y693" s="712"/>
      <c r="Z693" s="712"/>
      <c r="AA693" s="712"/>
      <c r="AB693" s="712"/>
      <c r="AC693" s="712"/>
      <c r="AD693" s="712"/>
      <c r="AE693" s="712"/>
    </row>
  </sheetData>
  <sheetProtection algorithmName="SHA-512" hashValue="GEoWyFXJf7nRS1XXAXvj0mKZ0noq5s85dKEIYxhZAJ59g/zljaVx6+eqySVxH/FvJdi3kvnXmQD5ksaF/nvOoA==" saltValue="VIwnRs83aXXFsGPOa4igrw==" spinCount="100000" sheet="1" objects="1" scenarios="1"/>
  <autoFilter ref="C143:K692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T131"/>
  <sheetViews>
    <sheetView showGridLines="0" showZeros="0" zoomScaleSheetLayoutView="130" workbookViewId="0" topLeftCell="A1">
      <selection activeCell="D37" sqref="D3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8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AT8" s="253">
        <v>1</v>
      </c>
      <c r="AU8" s="253">
        <f>IF(AT8=1,H8,0)</f>
        <v>0</v>
      </c>
      <c r="AV8" s="253">
        <f>IF(AT8=2,H8,0)</f>
        <v>0</v>
      </c>
      <c r="AW8" s="253">
        <f>IF(AT8=3,H8,0)</f>
        <v>0</v>
      </c>
      <c r="AX8" s="253">
        <f>IF(AT8=4,H8,0)</f>
        <v>0</v>
      </c>
      <c r="AY8" s="253">
        <f>IF(AT8=5,H8,0)</f>
        <v>0</v>
      </c>
      <c r="CT8" s="253">
        <v>0</v>
      </c>
    </row>
    <row r="9" spans="1:9" ht="12.95" customHeight="1">
      <c r="A9" s="326">
        <f aca="true" t="shared" si="0" ref="A9:A62">A8+1</f>
        <v>3</v>
      </c>
      <c r="B9" s="285"/>
      <c r="C9" s="343"/>
      <c r="D9" s="287" t="s">
        <v>1761</v>
      </c>
      <c r="E9" s="288" t="s">
        <v>222</v>
      </c>
      <c r="F9" s="289">
        <v>1550</v>
      </c>
      <c r="G9" s="391"/>
      <c r="H9" s="290">
        <f aca="true" t="shared" si="1" ref="H9:H22">F9*G9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1550</v>
      </c>
      <c r="G10" s="391"/>
      <c r="H10" s="290">
        <f t="shared" si="1"/>
        <v>0</v>
      </c>
      <c r="I10" s="342"/>
    </row>
    <row r="11" spans="1:98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535</v>
      </c>
      <c r="G11" s="391"/>
      <c r="H11" s="290">
        <f t="shared" si="1"/>
        <v>0</v>
      </c>
      <c r="I11" s="342"/>
      <c r="AT11" s="253">
        <v>1</v>
      </c>
      <c r="AU11" s="253">
        <f aca="true" t="shared" si="2" ref="AU11:AU17">IF(AT11=1,H11,0)</f>
        <v>0</v>
      </c>
      <c r="AV11" s="253">
        <f aca="true" t="shared" si="3" ref="AV11:AV17">IF(AT11=2,H11,0)</f>
        <v>0</v>
      </c>
      <c r="AW11" s="253">
        <f aca="true" t="shared" si="4" ref="AW11:AW17">IF(AT11=3,H11,0)</f>
        <v>0</v>
      </c>
      <c r="AX11" s="253">
        <f aca="true" t="shared" si="5" ref="AX11:AX17">IF(AT11=4,H11,0)</f>
        <v>0</v>
      </c>
      <c r="AY11" s="253">
        <f aca="true" t="shared" si="6" ref="AY11:AY17">IF(AT11=5,H11,0)</f>
        <v>0</v>
      </c>
      <c r="CT11" s="253">
        <v>0</v>
      </c>
    </row>
    <row r="12" spans="1:98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535</v>
      </c>
      <c r="G12" s="391"/>
      <c r="H12" s="290">
        <f t="shared" si="1"/>
        <v>0</v>
      </c>
      <c r="I12" s="342"/>
      <c r="AT12" s="253">
        <v>1</v>
      </c>
      <c r="AU12" s="253">
        <f t="shared" si="2"/>
        <v>0</v>
      </c>
      <c r="AV12" s="253">
        <f t="shared" si="3"/>
        <v>0</v>
      </c>
      <c r="AW12" s="253">
        <f t="shared" si="4"/>
        <v>0</v>
      </c>
      <c r="AX12" s="253">
        <f t="shared" si="5"/>
        <v>0</v>
      </c>
      <c r="AY12" s="253">
        <f t="shared" si="6"/>
        <v>0</v>
      </c>
      <c r="CT12" s="253">
        <v>0</v>
      </c>
    </row>
    <row r="13" spans="1:98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535</v>
      </c>
      <c r="G13" s="391"/>
      <c r="H13" s="290">
        <f t="shared" si="1"/>
        <v>0</v>
      </c>
      <c r="I13" s="342"/>
      <c r="AT13" s="253">
        <v>1</v>
      </c>
      <c r="AU13" s="253">
        <f t="shared" si="2"/>
        <v>0</v>
      </c>
      <c r="AV13" s="253">
        <f t="shared" si="3"/>
        <v>0</v>
      </c>
      <c r="AW13" s="253">
        <f t="shared" si="4"/>
        <v>0</v>
      </c>
      <c r="AX13" s="253">
        <f t="shared" si="5"/>
        <v>0</v>
      </c>
      <c r="AY13" s="253">
        <f t="shared" si="6"/>
        <v>0</v>
      </c>
      <c r="CT13" s="253">
        <v>0</v>
      </c>
    </row>
    <row r="14" spans="1:98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100</v>
      </c>
      <c r="G14" s="391"/>
      <c r="H14" s="290">
        <f t="shared" si="1"/>
        <v>0</v>
      </c>
      <c r="I14" s="342"/>
      <c r="AT14" s="253">
        <v>1</v>
      </c>
      <c r="AU14" s="253">
        <f t="shared" si="2"/>
        <v>0</v>
      </c>
      <c r="AV14" s="253">
        <f t="shared" si="3"/>
        <v>0</v>
      </c>
      <c r="AW14" s="253">
        <f t="shared" si="4"/>
        <v>0</v>
      </c>
      <c r="AX14" s="253">
        <f t="shared" si="5"/>
        <v>0</v>
      </c>
      <c r="AY14" s="253">
        <f t="shared" si="6"/>
        <v>0</v>
      </c>
      <c r="CT14" s="253">
        <v>0</v>
      </c>
    </row>
    <row r="15" spans="1:98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435</v>
      </c>
      <c r="G15" s="391"/>
      <c r="H15" s="290">
        <f t="shared" si="1"/>
        <v>0</v>
      </c>
      <c r="I15" s="342"/>
      <c r="AT15" s="253">
        <v>1</v>
      </c>
      <c r="AU15" s="253">
        <f t="shared" si="2"/>
        <v>0</v>
      </c>
      <c r="AV15" s="253">
        <f t="shared" si="3"/>
        <v>0</v>
      </c>
      <c r="AW15" s="253">
        <f t="shared" si="4"/>
        <v>0</v>
      </c>
      <c r="AX15" s="253">
        <f t="shared" si="5"/>
        <v>0</v>
      </c>
      <c r="AY15" s="253">
        <f t="shared" si="6"/>
        <v>0</v>
      </c>
      <c r="CT15" s="253">
        <v>0</v>
      </c>
    </row>
    <row r="16" spans="1:98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100</v>
      </c>
      <c r="G16" s="391"/>
      <c r="H16" s="290">
        <f t="shared" si="1"/>
        <v>0</v>
      </c>
      <c r="I16" s="342"/>
      <c r="AT16" s="253">
        <v>1</v>
      </c>
      <c r="AU16" s="253">
        <f t="shared" si="2"/>
        <v>0</v>
      </c>
      <c r="AV16" s="253">
        <f t="shared" si="3"/>
        <v>0</v>
      </c>
      <c r="AW16" s="253">
        <f t="shared" si="4"/>
        <v>0</v>
      </c>
      <c r="AX16" s="253">
        <f t="shared" si="5"/>
        <v>0</v>
      </c>
      <c r="AY16" s="253">
        <f t="shared" si="6"/>
        <v>0</v>
      </c>
      <c r="CT16" s="253">
        <v>0</v>
      </c>
    </row>
    <row r="17" spans="1:98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200</v>
      </c>
      <c r="G17" s="391"/>
      <c r="H17" s="290">
        <f t="shared" si="1"/>
        <v>0</v>
      </c>
      <c r="I17" s="342"/>
      <c r="AT17" s="253">
        <v>1</v>
      </c>
      <c r="AU17" s="253">
        <f t="shared" si="2"/>
        <v>0</v>
      </c>
      <c r="AV17" s="253">
        <f t="shared" si="3"/>
        <v>0</v>
      </c>
      <c r="AW17" s="253">
        <f t="shared" si="4"/>
        <v>0</v>
      </c>
      <c r="AX17" s="253">
        <f t="shared" si="5"/>
        <v>0</v>
      </c>
      <c r="AY17" s="253">
        <f t="shared" si="6"/>
        <v>0</v>
      </c>
      <c r="CT17" s="253">
        <v>1</v>
      </c>
    </row>
    <row r="18" spans="1:9" ht="12.75" customHeight="1">
      <c r="A18" s="326">
        <f t="shared" si="0"/>
        <v>12</v>
      </c>
      <c r="B18" s="285"/>
      <c r="C18" s="286"/>
      <c r="D18" s="358" t="s">
        <v>1774</v>
      </c>
      <c r="E18" s="288" t="s">
        <v>238</v>
      </c>
      <c r="F18" s="289">
        <v>1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25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1775</v>
      </c>
      <c r="E20" s="288" t="s">
        <v>222</v>
      </c>
      <c r="F20" s="289">
        <v>50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1776</v>
      </c>
      <c r="E21" s="288" t="s">
        <v>222</v>
      </c>
      <c r="F21" s="289">
        <v>50</v>
      </c>
      <c r="G21" s="391"/>
      <c r="H21" s="290">
        <f t="shared" si="1"/>
        <v>0</v>
      </c>
      <c r="I21" s="342"/>
    </row>
    <row r="22" spans="1:9" ht="12.75" customHeight="1">
      <c r="A22" s="326">
        <f t="shared" si="0"/>
        <v>16</v>
      </c>
      <c r="B22" s="285"/>
      <c r="C22" s="286"/>
      <c r="D22" s="340" t="s">
        <v>1777</v>
      </c>
      <c r="E22" s="288" t="s">
        <v>222</v>
      </c>
      <c r="F22" s="289">
        <v>200</v>
      </c>
      <c r="G22" s="391"/>
      <c r="H22" s="290">
        <f t="shared" si="1"/>
        <v>0</v>
      </c>
      <c r="I22" s="342"/>
    </row>
    <row r="23" spans="1:51" ht="12.95" customHeight="1">
      <c r="A23" s="326">
        <f t="shared" si="0"/>
        <v>17</v>
      </c>
      <c r="B23" s="314"/>
      <c r="C23" s="292" t="s">
        <v>1592</v>
      </c>
      <c r="D23" s="293" t="str">
        <f>CONCATENATE(C7," ",D7)</f>
        <v>1 Zemní práce</v>
      </c>
      <c r="E23" s="294"/>
      <c r="F23" s="295"/>
      <c r="G23" s="392"/>
      <c r="H23" s="296">
        <f>SUM(H8:H22)</f>
        <v>0</v>
      </c>
      <c r="AU23" s="303">
        <f>SUM(AU7:AU17)</f>
        <v>0</v>
      </c>
      <c r="AV23" s="303">
        <f>SUM(AV7:AV17)</f>
        <v>0</v>
      </c>
      <c r="AW23" s="303">
        <f>SUM(AW7:AW17)</f>
        <v>0</v>
      </c>
      <c r="AX23" s="303">
        <f>SUM(AX7:AX17)</f>
        <v>0</v>
      </c>
      <c r="AY23" s="303">
        <f>SUM(AY7:AY17)</f>
        <v>0</v>
      </c>
    </row>
    <row r="24" spans="1:9" ht="12.95" customHeight="1">
      <c r="A24" s="326">
        <f t="shared" si="0"/>
        <v>18</v>
      </c>
      <c r="B24" s="277" t="s">
        <v>1588</v>
      </c>
      <c r="C24" s="278" t="s">
        <v>203</v>
      </c>
      <c r="D24" s="279" t="s">
        <v>1843</v>
      </c>
      <c r="E24" s="280"/>
      <c r="F24" s="281"/>
      <c r="G24" s="395"/>
      <c r="H24" s="282"/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1844</v>
      </c>
      <c r="E25" s="288" t="s">
        <v>238</v>
      </c>
      <c r="F25" s="289">
        <v>1</v>
      </c>
      <c r="G25" s="391"/>
      <c r="H25" s="290">
        <f>F25*G25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1845</v>
      </c>
      <c r="E26" s="288" t="s">
        <v>238</v>
      </c>
      <c r="F26" s="289">
        <v>1</v>
      </c>
      <c r="G26" s="391"/>
      <c r="H26" s="290">
        <f aca="true" t="shared" si="7" ref="H26:H44">F26*G26</f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1846</v>
      </c>
      <c r="E27" s="288" t="s">
        <v>359</v>
      </c>
      <c r="F27" s="289">
        <v>30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1847</v>
      </c>
      <c r="E28" s="288" t="s">
        <v>359</v>
      </c>
      <c r="F28" s="289">
        <v>604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1848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1849</v>
      </c>
      <c r="E30" s="288" t="s">
        <v>238</v>
      </c>
      <c r="F30" s="289">
        <v>1</v>
      </c>
      <c r="G30" s="391"/>
      <c r="H30" s="290">
        <f t="shared" si="7"/>
        <v>0</v>
      </c>
      <c r="I30" s="283"/>
    </row>
    <row r="31" spans="1:9" ht="12.95" customHeight="1">
      <c r="A31" s="326">
        <f t="shared" si="0"/>
        <v>25</v>
      </c>
      <c r="B31" s="277"/>
      <c r="C31" s="278"/>
      <c r="D31" s="287" t="s">
        <v>1850</v>
      </c>
      <c r="E31" s="288" t="s">
        <v>238</v>
      </c>
      <c r="F31" s="289">
        <v>4</v>
      </c>
      <c r="G31" s="391"/>
      <c r="H31" s="290">
        <f t="shared" si="7"/>
        <v>0</v>
      </c>
      <c r="I31" s="283"/>
    </row>
    <row r="32" spans="1:9" ht="12.95" customHeight="1">
      <c r="A32" s="326">
        <f t="shared" si="0"/>
        <v>26</v>
      </c>
      <c r="B32" s="277"/>
      <c r="C32" s="278"/>
      <c r="D32" s="287" t="s">
        <v>1851</v>
      </c>
      <c r="E32" s="288" t="s">
        <v>238</v>
      </c>
      <c r="F32" s="289">
        <v>4</v>
      </c>
      <c r="G32" s="391"/>
      <c r="H32" s="290">
        <f t="shared" si="7"/>
        <v>0</v>
      </c>
      <c r="I32" s="283"/>
    </row>
    <row r="33" spans="1:9" ht="12.95" customHeight="1">
      <c r="A33" s="326">
        <f t="shared" si="0"/>
        <v>27</v>
      </c>
      <c r="B33" s="277"/>
      <c r="C33" s="278"/>
      <c r="D33" s="287" t="s">
        <v>1852</v>
      </c>
      <c r="E33" s="288" t="s">
        <v>238</v>
      </c>
      <c r="F33" s="289">
        <v>4</v>
      </c>
      <c r="G33" s="391"/>
      <c r="H33" s="290">
        <f t="shared" si="7"/>
        <v>0</v>
      </c>
      <c r="I33" s="283"/>
    </row>
    <row r="34" spans="1:9" ht="12.95" customHeight="1">
      <c r="A34" s="326">
        <f t="shared" si="0"/>
        <v>28</v>
      </c>
      <c r="B34" s="277"/>
      <c r="C34" s="278"/>
      <c r="D34" s="287" t="s">
        <v>1853</v>
      </c>
      <c r="E34" s="288" t="s">
        <v>238</v>
      </c>
      <c r="F34" s="289">
        <v>4</v>
      </c>
      <c r="G34" s="391"/>
      <c r="H34" s="290">
        <f t="shared" si="7"/>
        <v>0</v>
      </c>
      <c r="I34" s="283"/>
    </row>
    <row r="35" spans="1:9" ht="12.95" customHeight="1">
      <c r="A35" s="326">
        <f t="shared" si="0"/>
        <v>29</v>
      </c>
      <c r="B35" s="277"/>
      <c r="C35" s="278"/>
      <c r="D35" s="287" t="s">
        <v>1854</v>
      </c>
      <c r="E35" s="288" t="s">
        <v>238</v>
      </c>
      <c r="F35" s="289">
        <v>4</v>
      </c>
      <c r="G35" s="391"/>
      <c r="H35" s="290">
        <f t="shared" si="7"/>
        <v>0</v>
      </c>
      <c r="I35" s="283"/>
    </row>
    <row r="36" spans="1:9" ht="12.95" customHeight="1">
      <c r="A36" s="326">
        <f t="shared" si="0"/>
        <v>30</v>
      </c>
      <c r="B36" s="277"/>
      <c r="C36" s="278"/>
      <c r="D36" s="287" t="s">
        <v>1855</v>
      </c>
      <c r="E36" s="288" t="s">
        <v>238</v>
      </c>
      <c r="F36" s="289">
        <v>4</v>
      </c>
      <c r="G36" s="391"/>
      <c r="H36" s="290">
        <f t="shared" si="7"/>
        <v>0</v>
      </c>
      <c r="I36" s="283"/>
    </row>
    <row r="37" spans="1:9" ht="12.95" customHeight="1">
      <c r="A37" s="326">
        <f t="shared" si="0"/>
        <v>31</v>
      </c>
      <c r="B37" s="277"/>
      <c r="C37" s="278"/>
      <c r="D37" s="287" t="s">
        <v>1856</v>
      </c>
      <c r="E37" s="288" t="s">
        <v>238</v>
      </c>
      <c r="F37" s="289">
        <v>4</v>
      </c>
      <c r="G37" s="391"/>
      <c r="H37" s="290">
        <f t="shared" si="7"/>
        <v>0</v>
      </c>
      <c r="I37" s="283"/>
    </row>
    <row r="38" spans="1:9" ht="12.95" customHeight="1">
      <c r="A38" s="326">
        <f t="shared" si="0"/>
        <v>32</v>
      </c>
      <c r="B38" s="277"/>
      <c r="C38" s="278"/>
      <c r="D38" s="287" t="s">
        <v>1630</v>
      </c>
      <c r="E38" s="288" t="s">
        <v>238</v>
      </c>
      <c r="F38" s="289">
        <v>3</v>
      </c>
      <c r="G38" s="391"/>
      <c r="H38" s="290">
        <f t="shared" si="7"/>
        <v>0</v>
      </c>
      <c r="I38" s="283"/>
    </row>
    <row r="39" spans="1:9" ht="12.95" customHeight="1">
      <c r="A39" s="326">
        <f t="shared" si="0"/>
        <v>33</v>
      </c>
      <c r="B39" s="277"/>
      <c r="C39" s="278"/>
      <c r="D39" s="287" t="s">
        <v>1857</v>
      </c>
      <c r="E39" s="288" t="s">
        <v>238</v>
      </c>
      <c r="F39" s="289">
        <v>4</v>
      </c>
      <c r="G39" s="391"/>
      <c r="H39" s="290">
        <f t="shared" si="7"/>
        <v>0</v>
      </c>
      <c r="I39" s="283"/>
    </row>
    <row r="40" spans="1:9" ht="12.95" customHeight="1">
      <c r="A40" s="326">
        <f t="shared" si="0"/>
        <v>34</v>
      </c>
      <c r="B40" s="277"/>
      <c r="C40" s="278"/>
      <c r="D40" s="287" t="s">
        <v>1858</v>
      </c>
      <c r="E40" s="288" t="s">
        <v>1829</v>
      </c>
      <c r="F40" s="289">
        <v>1</v>
      </c>
      <c r="G40" s="391"/>
      <c r="H40" s="290">
        <f t="shared" si="7"/>
        <v>0</v>
      </c>
      <c r="I40" s="283"/>
    </row>
    <row r="41" spans="1:9" ht="12.95" customHeight="1">
      <c r="A41" s="326">
        <f t="shared" si="0"/>
        <v>35</v>
      </c>
      <c r="B41" s="277"/>
      <c r="C41" s="278"/>
      <c r="D41" s="287" t="s">
        <v>1830</v>
      </c>
      <c r="E41" s="288" t="s">
        <v>238</v>
      </c>
      <c r="F41" s="289">
        <v>30</v>
      </c>
      <c r="G41" s="391"/>
      <c r="H41" s="290">
        <f t="shared" si="7"/>
        <v>0</v>
      </c>
      <c r="I41" s="283"/>
    </row>
    <row r="42" spans="1:9" ht="12.95" customHeight="1">
      <c r="A42" s="326">
        <f t="shared" si="0"/>
        <v>36</v>
      </c>
      <c r="B42" s="277"/>
      <c r="C42" s="278"/>
      <c r="D42" s="287" t="s">
        <v>1859</v>
      </c>
      <c r="E42" s="288" t="s">
        <v>238</v>
      </c>
      <c r="F42" s="289">
        <v>1</v>
      </c>
      <c r="G42" s="391"/>
      <c r="H42" s="290">
        <f t="shared" si="7"/>
        <v>0</v>
      </c>
      <c r="I42" s="283"/>
    </row>
    <row r="43" spans="1:9" ht="12.95" customHeight="1">
      <c r="A43" s="326">
        <f t="shared" si="0"/>
        <v>37</v>
      </c>
      <c r="B43" s="277"/>
      <c r="C43" s="278"/>
      <c r="D43" s="287" t="s">
        <v>1758</v>
      </c>
      <c r="E43" s="288" t="s">
        <v>238</v>
      </c>
      <c r="F43" s="289">
        <v>1</v>
      </c>
      <c r="G43" s="391"/>
      <c r="H43" s="290">
        <f t="shared" si="7"/>
        <v>0</v>
      </c>
      <c r="I43" s="283"/>
    </row>
    <row r="44" spans="1:9" ht="12.95" customHeight="1">
      <c r="A44" s="326">
        <f t="shared" si="0"/>
        <v>38</v>
      </c>
      <c r="B44" s="277"/>
      <c r="C44" s="278"/>
      <c r="D44" s="287" t="s">
        <v>556</v>
      </c>
      <c r="E44" s="288" t="s">
        <v>1480</v>
      </c>
      <c r="F44" s="289">
        <v>2.35</v>
      </c>
      <c r="G44" s="391"/>
      <c r="H44" s="290">
        <f t="shared" si="7"/>
        <v>0</v>
      </c>
      <c r="I44" s="283"/>
    </row>
    <row r="45" spans="1:51" ht="12.95" customHeight="1">
      <c r="A45" s="326">
        <f t="shared" si="0"/>
        <v>39</v>
      </c>
      <c r="B45" s="314"/>
      <c r="C45" s="292" t="s">
        <v>1592</v>
      </c>
      <c r="D45" s="293" t="str">
        <f>CONCATENATE(C24," ",D24)</f>
        <v>8 Trubní vedení - STL plynovod</v>
      </c>
      <c r="E45" s="294"/>
      <c r="F45" s="295"/>
      <c r="G45" s="392"/>
      <c r="H45" s="296">
        <f>SUM(H25:H44)</f>
        <v>0</v>
      </c>
      <c r="AU45" s="303">
        <f>SUM(AU24:AU44)</f>
        <v>0</v>
      </c>
      <c r="AV45" s="303">
        <f>SUM(AV24:AV44)</f>
        <v>0</v>
      </c>
      <c r="AW45" s="303">
        <f>SUM(AW24:AW44)</f>
        <v>0</v>
      </c>
      <c r="AX45" s="303">
        <f>SUM(AX24:AX44)</f>
        <v>0</v>
      </c>
      <c r="AY45" s="303">
        <f>SUM(AY24:AY44)</f>
        <v>0</v>
      </c>
    </row>
    <row r="46" spans="1:9" ht="12.95" customHeight="1">
      <c r="A46" s="326">
        <f t="shared" si="0"/>
        <v>40</v>
      </c>
      <c r="B46" s="277" t="s">
        <v>1588</v>
      </c>
      <c r="C46" s="278" t="s">
        <v>672</v>
      </c>
      <c r="D46" s="279" t="s">
        <v>1832</v>
      </c>
      <c r="E46" s="280"/>
      <c r="F46" s="281"/>
      <c r="G46" s="395"/>
      <c r="H46" s="282"/>
      <c r="I46" s="283"/>
    </row>
    <row r="47" spans="1:98" ht="12.95" customHeight="1">
      <c r="A47" s="326">
        <f t="shared" si="0"/>
        <v>41</v>
      </c>
      <c r="B47" s="285"/>
      <c r="C47" s="286"/>
      <c r="D47" s="287" t="s">
        <v>1833</v>
      </c>
      <c r="E47" s="288" t="s">
        <v>199</v>
      </c>
      <c r="F47" s="289">
        <v>250</v>
      </c>
      <c r="G47" s="391"/>
      <c r="H47" s="290">
        <f>F47*G47</f>
        <v>0</v>
      </c>
      <c r="AT47" s="253">
        <v>1</v>
      </c>
      <c r="AU47" s="253">
        <f>IF(AT47=1,H47,0)</f>
        <v>0</v>
      </c>
      <c r="AV47" s="253">
        <f>IF(AT47=2,H47,0)</f>
        <v>0</v>
      </c>
      <c r="AW47" s="253">
        <f>IF(AT47=3,H47,0)</f>
        <v>0</v>
      </c>
      <c r="AX47" s="253">
        <f>IF(AT47=4,H47,0)</f>
        <v>0</v>
      </c>
      <c r="AY47" s="253">
        <f>IF(AT47=5,H47,0)</f>
        <v>0</v>
      </c>
      <c r="CT47" s="253">
        <v>0</v>
      </c>
    </row>
    <row r="48" spans="1:51" ht="12.95" customHeight="1">
      <c r="A48" s="326">
        <f t="shared" si="0"/>
        <v>42</v>
      </c>
      <c r="B48" s="314"/>
      <c r="C48" s="292" t="s">
        <v>1592</v>
      </c>
      <c r="D48" s="293" t="str">
        <f>CONCATENATE(C46," ",D46)</f>
        <v>99 Staveništní přesun hmot</v>
      </c>
      <c r="E48" s="294"/>
      <c r="F48" s="295"/>
      <c r="G48" s="392"/>
      <c r="H48" s="296">
        <f>H47</f>
        <v>0</v>
      </c>
      <c r="AU48" s="303">
        <f>SUM(AU46:AU47)</f>
        <v>0</v>
      </c>
      <c r="AV48" s="303">
        <f>SUM(AV46:AV47)</f>
        <v>0</v>
      </c>
      <c r="AW48" s="303">
        <f>SUM(AW46:AW47)</f>
        <v>0</v>
      </c>
      <c r="AX48" s="303">
        <f>SUM(AX46:AX47)</f>
        <v>0</v>
      </c>
      <c r="AY48" s="303">
        <f>SUM(AY46:AY47)</f>
        <v>0</v>
      </c>
    </row>
    <row r="49" spans="1:51" ht="12.95" customHeight="1">
      <c r="A49" s="326">
        <f t="shared" si="0"/>
        <v>43</v>
      </c>
      <c r="B49" s="277" t="s">
        <v>1588</v>
      </c>
      <c r="C49" s="278" t="s">
        <v>1834</v>
      </c>
      <c r="D49" s="279" t="s">
        <v>1835</v>
      </c>
      <c r="E49" s="280"/>
      <c r="F49" s="352"/>
      <c r="G49" s="399"/>
      <c r="H49" s="353"/>
      <c r="AU49" s="303"/>
      <c r="AV49" s="303"/>
      <c r="AW49" s="303"/>
      <c r="AX49" s="303"/>
      <c r="AY49" s="303"/>
    </row>
    <row r="50" spans="1:51" ht="12.95" customHeight="1">
      <c r="A50" s="326">
        <f t="shared" si="0"/>
        <v>44</v>
      </c>
      <c r="B50" s="354"/>
      <c r="C50" s="355"/>
      <c r="D50" s="287" t="s">
        <v>1836</v>
      </c>
      <c r="E50" s="288" t="s">
        <v>359</v>
      </c>
      <c r="F50" s="289">
        <f>F28+F27</f>
        <v>634</v>
      </c>
      <c r="G50" s="391"/>
      <c r="H50" s="290">
        <f>G50*F50</f>
        <v>0</v>
      </c>
      <c r="AU50" s="303"/>
      <c r="AV50" s="303"/>
      <c r="AW50" s="303"/>
      <c r="AX50" s="303"/>
      <c r="AY50" s="303"/>
    </row>
    <row r="51" spans="1:51" ht="12.95" customHeight="1">
      <c r="A51" s="326">
        <f t="shared" si="0"/>
        <v>45</v>
      </c>
      <c r="B51" s="354"/>
      <c r="C51" s="355" t="s">
        <v>1592</v>
      </c>
      <c r="D51" s="356" t="s">
        <v>1837</v>
      </c>
      <c r="E51" s="280"/>
      <c r="F51" s="352"/>
      <c r="G51" s="399"/>
      <c r="H51" s="353">
        <f>H50</f>
        <v>0</v>
      </c>
      <c r="AU51" s="303"/>
      <c r="AV51" s="303"/>
      <c r="AW51" s="303"/>
      <c r="AX51" s="303"/>
      <c r="AY51" s="303"/>
    </row>
    <row r="52" spans="1:9" ht="12.95" customHeight="1">
      <c r="A52" s="326">
        <f t="shared" si="0"/>
        <v>46</v>
      </c>
      <c r="B52" s="357" t="s">
        <v>1588</v>
      </c>
      <c r="C52" s="308" t="s">
        <v>1838</v>
      </c>
      <c r="D52" s="309" t="s">
        <v>1839</v>
      </c>
      <c r="E52" s="310"/>
      <c r="F52" s="311"/>
      <c r="G52" s="396"/>
      <c r="H52" s="312"/>
      <c r="I52" s="283"/>
    </row>
    <row r="53" spans="1:98" ht="12.95" customHeight="1">
      <c r="A53" s="326">
        <f t="shared" si="0"/>
        <v>47</v>
      </c>
      <c r="B53" s="285"/>
      <c r="C53" s="286"/>
      <c r="D53" s="287" t="s">
        <v>1840</v>
      </c>
      <c r="E53" s="288" t="s">
        <v>359</v>
      </c>
      <c r="F53" s="289">
        <f>F50</f>
        <v>634</v>
      </c>
      <c r="G53" s="391"/>
      <c r="H53" s="290">
        <f>F53*G53</f>
        <v>0</v>
      </c>
      <c r="AT53" s="253">
        <v>4</v>
      </c>
      <c r="AU53" s="253">
        <f>IF(AT53=1,H53,0)</f>
        <v>0</v>
      </c>
      <c r="AV53" s="253">
        <f>IF(AT53=2,H53,0)</f>
        <v>0</v>
      </c>
      <c r="AW53" s="253">
        <f>IF(AT53=3,H53,0)</f>
        <v>0</v>
      </c>
      <c r="AX53" s="253">
        <f>IF(AT53=4,H53,0)</f>
        <v>0</v>
      </c>
      <c r="AY53" s="253">
        <f>IF(AT53=5,H53,0)</f>
        <v>0</v>
      </c>
      <c r="CT53" s="253">
        <v>0</v>
      </c>
    </row>
    <row r="54" spans="1:51" ht="12.95" customHeight="1">
      <c r="A54" s="326">
        <f t="shared" si="0"/>
        <v>48</v>
      </c>
      <c r="B54" s="314"/>
      <c r="C54" s="292" t="s">
        <v>1592</v>
      </c>
      <c r="D54" s="293" t="str">
        <f>CONCATENATE(C52," ",D52)</f>
        <v>M46 Zemní práce při montážích</v>
      </c>
      <c r="E54" s="294"/>
      <c r="F54" s="295"/>
      <c r="G54" s="392"/>
      <c r="H54" s="296">
        <f>H53</f>
        <v>0</v>
      </c>
      <c r="AU54" s="303">
        <f>SUM(AU52:AU53)</f>
        <v>0</v>
      </c>
      <c r="AV54" s="303">
        <f>SUM(AV52:AV53)</f>
        <v>0</v>
      </c>
      <c r="AW54" s="303">
        <f>SUM(AW52:AW53)</f>
        <v>0</v>
      </c>
      <c r="AX54" s="303">
        <f>SUM(AX52:AX53)</f>
        <v>0</v>
      </c>
      <c r="AY54" s="303">
        <f>SUM(AY52:AY53)</f>
        <v>0</v>
      </c>
    </row>
    <row r="55" spans="1:8" ht="12">
      <c r="A55" s="326">
        <f t="shared" si="0"/>
        <v>49</v>
      </c>
      <c r="B55" s="277" t="s">
        <v>1588</v>
      </c>
      <c r="C55" s="278"/>
      <c r="D55" s="279" t="s">
        <v>1655</v>
      </c>
      <c r="E55" s="280"/>
      <c r="F55" s="281"/>
      <c r="G55" s="395"/>
      <c r="H55" s="282"/>
    </row>
    <row r="56" spans="1:8" ht="12">
      <c r="A56" s="326">
        <f t="shared" si="0"/>
        <v>50</v>
      </c>
      <c r="B56" s="285"/>
      <c r="C56" s="286"/>
      <c r="D56" s="341" t="s">
        <v>1656</v>
      </c>
      <c r="E56" s="288" t="s">
        <v>644</v>
      </c>
      <c r="F56" s="289">
        <v>1</v>
      </c>
      <c r="G56" s="391"/>
      <c r="H56" s="290">
        <f>F56*G56</f>
        <v>0</v>
      </c>
    </row>
    <row r="57" spans="1:8" ht="12">
      <c r="A57" s="326">
        <f t="shared" si="0"/>
        <v>51</v>
      </c>
      <c r="B57" s="285"/>
      <c r="C57" s="286"/>
      <c r="D57" s="341" t="s">
        <v>1841</v>
      </c>
      <c r="E57" s="288" t="s">
        <v>644</v>
      </c>
      <c r="F57" s="289">
        <v>1</v>
      </c>
      <c r="G57" s="391"/>
      <c r="H57" s="290">
        <f>F57*G57</f>
        <v>0</v>
      </c>
    </row>
    <row r="58" spans="1:8" ht="12">
      <c r="A58" s="326">
        <f t="shared" si="0"/>
        <v>52</v>
      </c>
      <c r="B58" s="285"/>
      <c r="C58" s="286"/>
      <c r="D58" s="341" t="s">
        <v>1657</v>
      </c>
      <c r="E58" s="288" t="s">
        <v>644</v>
      </c>
      <c r="F58" s="289">
        <v>1</v>
      </c>
      <c r="G58" s="391"/>
      <c r="H58" s="290">
        <f>F58*G58</f>
        <v>0</v>
      </c>
    </row>
    <row r="59" spans="1:8" ht="13.5" thickBot="1">
      <c r="A59" s="326">
        <f t="shared" si="0"/>
        <v>53</v>
      </c>
      <c r="B59" s="314"/>
      <c r="C59" s="292" t="s">
        <v>1592</v>
      </c>
      <c r="D59" s="293" t="str">
        <f>CONCATENATE(C55," ",D55)</f>
        <v xml:space="preserve"> VRN + práce</v>
      </c>
      <c r="E59" s="294"/>
      <c r="F59" s="295"/>
      <c r="G59" s="392"/>
      <c r="H59" s="296">
        <f>SUM(H56:H58)</f>
        <v>0</v>
      </c>
    </row>
    <row r="60" spans="1:8" ht="13.5" thickBot="1">
      <c r="A60" s="326">
        <f t="shared" si="0"/>
        <v>54</v>
      </c>
      <c r="B60" s="315"/>
      <c r="C60" s="316"/>
      <c r="D60" s="317"/>
      <c r="E60" s="318"/>
      <c r="F60" s="319"/>
      <c r="G60" s="319"/>
      <c r="H60" s="320">
        <f>H59+H54+H51+H48+H45+H23</f>
        <v>0</v>
      </c>
    </row>
    <row r="61" spans="1:8" ht="12">
      <c r="A61" s="326">
        <f t="shared" si="0"/>
        <v>55</v>
      </c>
      <c r="B61" s="315"/>
      <c r="C61" s="321"/>
      <c r="D61" s="317"/>
      <c r="E61" s="318"/>
      <c r="F61" s="319"/>
      <c r="G61" s="319"/>
      <c r="H61" s="322"/>
    </row>
    <row r="62" spans="1:8" ht="13.5" thickBot="1">
      <c r="A62" s="326">
        <f t="shared" si="0"/>
        <v>56</v>
      </c>
      <c r="B62" s="323"/>
      <c r="C62" s="324" t="s">
        <v>1658</v>
      </c>
      <c r="D62" s="324"/>
      <c r="E62" s="324"/>
      <c r="F62" s="324"/>
      <c r="G62" s="324"/>
      <c r="H62" s="325"/>
    </row>
    <row r="63" spans="4:6" ht="12">
      <c r="D63" s="327"/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spans="2:8" ht="12">
      <c r="B82" s="328"/>
      <c r="C82" s="328"/>
      <c r="D82" s="328"/>
      <c r="E82" s="328"/>
      <c r="F82" s="328"/>
      <c r="G82" s="328"/>
      <c r="H82" s="328"/>
    </row>
    <row r="83" spans="2:8" ht="12">
      <c r="B83" s="328"/>
      <c r="C83" s="328"/>
      <c r="D83" s="328"/>
      <c r="E83" s="328"/>
      <c r="F83" s="328"/>
      <c r="G83" s="328"/>
      <c r="H83" s="328"/>
    </row>
    <row r="84" spans="2:8" ht="12">
      <c r="B84" s="328"/>
      <c r="C84" s="328"/>
      <c r="D84" s="328"/>
      <c r="E84" s="328"/>
      <c r="F84" s="328"/>
      <c r="G84" s="328"/>
      <c r="H84" s="328"/>
    </row>
    <row r="85" spans="2:8" ht="12">
      <c r="B85" s="328"/>
      <c r="C85" s="328"/>
      <c r="D85" s="328"/>
      <c r="E85" s="328"/>
      <c r="F85" s="328"/>
      <c r="G85" s="328"/>
      <c r="H85" s="328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spans="2:3" ht="12">
      <c r="B117" s="329"/>
      <c r="C117" s="329"/>
    </row>
    <row r="118" spans="2:8" ht="12">
      <c r="B118" s="328"/>
      <c r="C118" s="328"/>
      <c r="D118" s="331"/>
      <c r="E118" s="331"/>
      <c r="F118" s="332"/>
      <c r="G118" s="331"/>
      <c r="H118" s="333"/>
    </row>
    <row r="119" spans="2:8" ht="12">
      <c r="B119" s="334"/>
      <c r="C119" s="334"/>
      <c r="D119" s="328"/>
      <c r="E119" s="328"/>
      <c r="F119" s="335"/>
      <c r="G119" s="328"/>
      <c r="H119" s="328"/>
    </row>
    <row r="120" spans="2:8" ht="12">
      <c r="B120" s="328"/>
      <c r="C120" s="328"/>
      <c r="D120" s="328"/>
      <c r="E120" s="328"/>
      <c r="F120" s="335"/>
      <c r="G120" s="328"/>
      <c r="H120" s="328"/>
    </row>
    <row r="121" spans="2:8" ht="12">
      <c r="B121" s="328"/>
      <c r="C121" s="328"/>
      <c r="D121" s="328"/>
      <c r="E121" s="328"/>
      <c r="F121" s="335"/>
      <c r="G121" s="328"/>
      <c r="H121" s="328"/>
    </row>
    <row r="122" spans="2:8" ht="12">
      <c r="B122" s="328"/>
      <c r="C122" s="328"/>
      <c r="D122" s="328"/>
      <c r="E122" s="328"/>
      <c r="F122" s="335"/>
      <c r="G122" s="328"/>
      <c r="H122" s="328"/>
    </row>
    <row r="123" spans="2:8" ht="12">
      <c r="B123" s="328"/>
      <c r="C123" s="328"/>
      <c r="D123" s="328"/>
      <c r="E123" s="328"/>
      <c r="F123" s="335"/>
      <c r="G123" s="328"/>
      <c r="H123" s="328"/>
    </row>
    <row r="124" spans="2:8" ht="12">
      <c r="B124" s="328"/>
      <c r="C124" s="328"/>
      <c r="D124" s="328"/>
      <c r="E124" s="328"/>
      <c r="F124" s="335"/>
      <c r="G124" s="328"/>
      <c r="H124" s="328"/>
    </row>
    <row r="125" spans="2:8" ht="12">
      <c r="B125" s="328"/>
      <c r="C125" s="328"/>
      <c r="D125" s="328"/>
      <c r="E125" s="328"/>
      <c r="F125" s="335"/>
      <c r="G125" s="328"/>
      <c r="H125" s="328"/>
    </row>
    <row r="126" spans="2:8" ht="12">
      <c r="B126" s="328"/>
      <c r="C126" s="328"/>
      <c r="D126" s="328"/>
      <c r="E126" s="328"/>
      <c r="F126" s="335"/>
      <c r="G126" s="328"/>
      <c r="H126" s="328"/>
    </row>
    <row r="127" spans="2:8" ht="12">
      <c r="B127" s="328"/>
      <c r="C127" s="328"/>
      <c r="D127" s="328"/>
      <c r="E127" s="328"/>
      <c r="F127" s="335"/>
      <c r="G127" s="328"/>
      <c r="H127" s="328"/>
    </row>
    <row r="128" spans="2:8" ht="12">
      <c r="B128" s="328"/>
      <c r="C128" s="328"/>
      <c r="D128" s="328"/>
      <c r="E128" s="328"/>
      <c r="F128" s="335"/>
      <c r="G128" s="328"/>
      <c r="H128" s="328"/>
    </row>
    <row r="129" spans="2:8" ht="12">
      <c r="B129" s="328"/>
      <c r="C129" s="328"/>
      <c r="D129" s="328"/>
      <c r="E129" s="328"/>
      <c r="F129" s="335"/>
      <c r="G129" s="328"/>
      <c r="H129" s="328"/>
    </row>
    <row r="130" spans="2:8" ht="12">
      <c r="B130" s="328"/>
      <c r="C130" s="328"/>
      <c r="D130" s="328"/>
      <c r="E130" s="328"/>
      <c r="F130" s="335"/>
      <c r="G130" s="328"/>
      <c r="H130" s="328"/>
    </row>
    <row r="131" spans="2:8" ht="12">
      <c r="B131" s="328"/>
      <c r="C131" s="328"/>
      <c r="D131" s="328"/>
      <c r="E131" s="328"/>
      <c r="F131" s="335"/>
      <c r="G131" s="328"/>
      <c r="H131" s="328"/>
    </row>
  </sheetData>
  <sheetProtection algorithmName="SHA-512" hashValue="OgEEQIMkcBHxIYDSa89Hq7i9cdNVECAwDp7BIQuXMp1/b162I85lY/xND9I4Ktsl/Okp/0m7t6+Ap2NSnE5Pvg==" saltValue="1kUNZqaxsQaizPaVhhSap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5" sqref="A15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1860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'SO.08.2-Položky'!H46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S117"/>
  <sheetViews>
    <sheetView showGridLines="0" showZeros="0" zoomScaleSheetLayoutView="130" workbookViewId="0" topLeftCell="A1">
      <selection activeCell="E44" sqref="E44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7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</v>
      </c>
      <c r="G8" s="391"/>
      <c r="H8" s="290">
        <f>G8*F8</f>
        <v>0</v>
      </c>
      <c r="I8" s="342"/>
      <c r="AS8" s="253">
        <v>1</v>
      </c>
      <c r="AT8" s="253">
        <f>IF(AS8=1,H8,0)</f>
        <v>0</v>
      </c>
      <c r="AU8" s="253">
        <f>IF(AS8=2,H8,0)</f>
        <v>0</v>
      </c>
      <c r="AV8" s="253">
        <f>IF(AS8=3,H8,0)</f>
        <v>0</v>
      </c>
      <c r="AW8" s="253">
        <f>IF(AS8=4,H8,0)</f>
        <v>0</v>
      </c>
      <c r="AX8" s="253">
        <f>IF(AS8=5,H8,0)</f>
        <v>0</v>
      </c>
      <c r="CS8" s="253">
        <v>0</v>
      </c>
    </row>
    <row r="9" spans="1:9" ht="12.95" customHeight="1">
      <c r="A9" s="326">
        <f aca="true" t="shared" si="0" ref="A9:A48">A8+1</f>
        <v>3</v>
      </c>
      <c r="B9" s="285"/>
      <c r="C9" s="343"/>
      <c r="D9" s="287" t="s">
        <v>1761</v>
      </c>
      <c r="E9" s="288" t="s">
        <v>222</v>
      </c>
      <c r="F9" s="289">
        <v>182</v>
      </c>
      <c r="G9" s="391"/>
      <c r="H9" s="290">
        <f aca="true" t="shared" si="1" ref="H9:H21">G9*F9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182</v>
      </c>
      <c r="G10" s="391"/>
      <c r="H10" s="290">
        <f t="shared" si="1"/>
        <v>0</v>
      </c>
      <c r="I10" s="342"/>
    </row>
    <row r="11" spans="1:97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70</v>
      </c>
      <c r="G11" s="391"/>
      <c r="H11" s="290">
        <f t="shared" si="1"/>
        <v>0</v>
      </c>
      <c r="I11" s="342"/>
      <c r="AS11" s="253">
        <v>1</v>
      </c>
      <c r="AT11" s="253">
        <f aca="true" t="shared" si="2" ref="AT11:AT17">IF(AS11=1,H11,0)</f>
        <v>0</v>
      </c>
      <c r="AU11" s="253">
        <f aca="true" t="shared" si="3" ref="AU11:AU17">IF(AS11=2,H11,0)</f>
        <v>0</v>
      </c>
      <c r="AV11" s="253">
        <f aca="true" t="shared" si="4" ref="AV11:AV17">IF(AS11=3,H11,0)</f>
        <v>0</v>
      </c>
      <c r="AW11" s="253">
        <f aca="true" t="shared" si="5" ref="AW11:AW17">IF(AS11=4,H11,0)</f>
        <v>0</v>
      </c>
      <c r="AX11" s="253">
        <f aca="true" t="shared" si="6" ref="AX11:AX17">IF(AS11=5,H11,0)</f>
        <v>0</v>
      </c>
      <c r="CS11" s="253">
        <v>0</v>
      </c>
    </row>
    <row r="12" spans="1:97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70</v>
      </c>
      <c r="G12" s="391"/>
      <c r="H12" s="290">
        <f t="shared" si="1"/>
        <v>0</v>
      </c>
      <c r="I12" s="342"/>
      <c r="AS12" s="253">
        <v>1</v>
      </c>
      <c r="AT12" s="253">
        <f t="shared" si="2"/>
        <v>0</v>
      </c>
      <c r="AU12" s="253">
        <f t="shared" si="3"/>
        <v>0</v>
      </c>
      <c r="AV12" s="253">
        <f t="shared" si="4"/>
        <v>0</v>
      </c>
      <c r="AW12" s="253">
        <f t="shared" si="5"/>
        <v>0</v>
      </c>
      <c r="AX12" s="253">
        <f t="shared" si="6"/>
        <v>0</v>
      </c>
      <c r="CS12" s="253">
        <v>0</v>
      </c>
    </row>
    <row r="13" spans="1:97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70</v>
      </c>
      <c r="G13" s="391"/>
      <c r="H13" s="290">
        <f t="shared" si="1"/>
        <v>0</v>
      </c>
      <c r="I13" s="342"/>
      <c r="AS13" s="253">
        <v>1</v>
      </c>
      <c r="AT13" s="253">
        <f t="shared" si="2"/>
        <v>0</v>
      </c>
      <c r="AU13" s="253">
        <f t="shared" si="3"/>
        <v>0</v>
      </c>
      <c r="AV13" s="253">
        <f t="shared" si="4"/>
        <v>0</v>
      </c>
      <c r="AW13" s="253">
        <f t="shared" si="5"/>
        <v>0</v>
      </c>
      <c r="AX13" s="253">
        <f t="shared" si="6"/>
        <v>0</v>
      </c>
      <c r="CS13" s="253">
        <v>0</v>
      </c>
    </row>
    <row r="14" spans="1:97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15</v>
      </c>
      <c r="G14" s="391"/>
      <c r="H14" s="290">
        <f t="shared" si="1"/>
        <v>0</v>
      </c>
      <c r="I14" s="342"/>
      <c r="AS14" s="253">
        <v>1</v>
      </c>
      <c r="AT14" s="253">
        <f t="shared" si="2"/>
        <v>0</v>
      </c>
      <c r="AU14" s="253">
        <f t="shared" si="3"/>
        <v>0</v>
      </c>
      <c r="AV14" s="253">
        <f t="shared" si="4"/>
        <v>0</v>
      </c>
      <c r="AW14" s="253">
        <f t="shared" si="5"/>
        <v>0</v>
      </c>
      <c r="AX14" s="253">
        <f t="shared" si="6"/>
        <v>0</v>
      </c>
      <c r="CS14" s="253">
        <v>0</v>
      </c>
    </row>
    <row r="15" spans="1:97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55</v>
      </c>
      <c r="G15" s="391"/>
      <c r="H15" s="290">
        <f t="shared" si="1"/>
        <v>0</v>
      </c>
      <c r="I15" s="342"/>
      <c r="AS15" s="253">
        <v>1</v>
      </c>
      <c r="AT15" s="253">
        <f t="shared" si="2"/>
        <v>0</v>
      </c>
      <c r="AU15" s="253">
        <f t="shared" si="3"/>
        <v>0</v>
      </c>
      <c r="AV15" s="253">
        <f t="shared" si="4"/>
        <v>0</v>
      </c>
      <c r="AW15" s="253">
        <f t="shared" si="5"/>
        <v>0</v>
      </c>
      <c r="AX15" s="253">
        <f t="shared" si="6"/>
        <v>0</v>
      </c>
      <c r="CS15" s="253">
        <v>0</v>
      </c>
    </row>
    <row r="16" spans="1:97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15</v>
      </c>
      <c r="G16" s="391"/>
      <c r="H16" s="290">
        <f t="shared" si="1"/>
        <v>0</v>
      </c>
      <c r="I16" s="342"/>
      <c r="AS16" s="253">
        <v>1</v>
      </c>
      <c r="AT16" s="253">
        <f t="shared" si="2"/>
        <v>0</v>
      </c>
      <c r="AU16" s="253">
        <f t="shared" si="3"/>
        <v>0</v>
      </c>
      <c r="AV16" s="253">
        <f t="shared" si="4"/>
        <v>0</v>
      </c>
      <c r="AW16" s="253">
        <f t="shared" si="5"/>
        <v>0</v>
      </c>
      <c r="AX16" s="253">
        <f t="shared" si="6"/>
        <v>0</v>
      </c>
      <c r="CS16" s="253">
        <v>0</v>
      </c>
    </row>
    <row r="17" spans="1:97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30</v>
      </c>
      <c r="G17" s="391"/>
      <c r="H17" s="290">
        <f t="shared" si="1"/>
        <v>0</v>
      </c>
      <c r="I17" s="342"/>
      <c r="AS17" s="253">
        <v>1</v>
      </c>
      <c r="AT17" s="253">
        <f t="shared" si="2"/>
        <v>0</v>
      </c>
      <c r="AU17" s="253">
        <f t="shared" si="3"/>
        <v>0</v>
      </c>
      <c r="AV17" s="253">
        <f t="shared" si="4"/>
        <v>0</v>
      </c>
      <c r="AW17" s="253">
        <f t="shared" si="5"/>
        <v>0</v>
      </c>
      <c r="AX17" s="253">
        <f t="shared" si="6"/>
        <v>0</v>
      </c>
      <c r="CS17" s="253">
        <v>1</v>
      </c>
    </row>
    <row r="18" spans="1:9" ht="12.75" customHeight="1">
      <c r="A18" s="326">
        <f t="shared" si="0"/>
        <v>12</v>
      </c>
      <c r="B18" s="285"/>
      <c r="C18" s="286"/>
      <c r="D18" s="340" t="s">
        <v>1772</v>
      </c>
      <c r="E18" s="288" t="s">
        <v>163</v>
      </c>
      <c r="F18" s="289">
        <v>45.5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1775</v>
      </c>
      <c r="E19" s="288" t="s">
        <v>222</v>
      </c>
      <c r="F19" s="289">
        <v>91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1776</v>
      </c>
      <c r="E20" s="288" t="s">
        <v>222</v>
      </c>
      <c r="F20" s="289">
        <v>91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1777</v>
      </c>
      <c r="E21" s="288" t="s">
        <v>222</v>
      </c>
      <c r="F21" s="289">
        <v>20</v>
      </c>
      <c r="G21" s="391"/>
      <c r="H21" s="290">
        <f t="shared" si="1"/>
        <v>0</v>
      </c>
      <c r="I21" s="342"/>
    </row>
    <row r="22" spans="1:50" ht="12.95" customHeight="1">
      <c r="A22" s="326">
        <f t="shared" si="0"/>
        <v>16</v>
      </c>
      <c r="B22" s="314"/>
      <c r="C22" s="292" t="s">
        <v>1592</v>
      </c>
      <c r="D22" s="293" t="str">
        <f>CONCATENATE(C7," ",D7)</f>
        <v>1 Zemní práce</v>
      </c>
      <c r="E22" s="294"/>
      <c r="F22" s="295"/>
      <c r="G22" s="392"/>
      <c r="H22" s="296">
        <f>SUM(H8:H21)</f>
        <v>0</v>
      </c>
      <c r="AT22" s="303">
        <f>SUM(AT7:AT17)</f>
        <v>0</v>
      </c>
      <c r="AU22" s="303">
        <f>SUM(AU7:AU17)</f>
        <v>0</v>
      </c>
      <c r="AV22" s="303">
        <f>SUM(AV7:AV17)</f>
        <v>0</v>
      </c>
      <c r="AW22" s="303">
        <f>SUM(AW7:AW17)</f>
        <v>0</v>
      </c>
      <c r="AX22" s="303">
        <f>SUM(AX7:AX17)</f>
        <v>0</v>
      </c>
    </row>
    <row r="23" spans="1:9" ht="12.95" customHeight="1">
      <c r="A23" s="326">
        <f t="shared" si="0"/>
        <v>17</v>
      </c>
      <c r="B23" s="277" t="s">
        <v>1588</v>
      </c>
      <c r="C23" s="278" t="s">
        <v>203</v>
      </c>
      <c r="D23" s="279" t="s">
        <v>1861</v>
      </c>
      <c r="E23" s="280"/>
      <c r="F23" s="281"/>
      <c r="G23" s="395"/>
      <c r="H23" s="282"/>
      <c r="I23" s="283"/>
    </row>
    <row r="24" spans="1:9" ht="12.95" customHeight="1">
      <c r="A24" s="326">
        <f t="shared" si="0"/>
        <v>18</v>
      </c>
      <c r="B24" s="277"/>
      <c r="C24" s="278"/>
      <c r="D24" s="287" t="s">
        <v>1847</v>
      </c>
      <c r="E24" s="288" t="s">
        <v>359</v>
      </c>
      <c r="F24" s="289">
        <v>91</v>
      </c>
      <c r="G24" s="391"/>
      <c r="H24" s="290">
        <f>G24*F24</f>
        <v>0</v>
      </c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1862</v>
      </c>
      <c r="E25" s="288" t="s">
        <v>633</v>
      </c>
      <c r="F25" s="289">
        <v>6</v>
      </c>
      <c r="G25" s="391"/>
      <c r="H25" s="290">
        <f aca="true" t="shared" si="7" ref="H25:H30">G25*F25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1863</v>
      </c>
      <c r="E26" s="288" t="s">
        <v>238</v>
      </c>
      <c r="F26" s="289">
        <v>2</v>
      </c>
      <c r="G26" s="391"/>
      <c r="H26" s="290">
        <f t="shared" si="7"/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1864</v>
      </c>
      <c r="E27" s="288" t="s">
        <v>238</v>
      </c>
      <c r="F27" s="289">
        <v>1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1865</v>
      </c>
      <c r="E28" s="288" t="s">
        <v>1829</v>
      </c>
      <c r="F28" s="289">
        <v>1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1758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556</v>
      </c>
      <c r="E30" s="288" t="s">
        <v>1480</v>
      </c>
      <c r="F30" s="289">
        <v>2.35</v>
      </c>
      <c r="G30" s="391"/>
      <c r="H30" s="290">
        <f t="shared" si="7"/>
        <v>0</v>
      </c>
      <c r="I30" s="283"/>
    </row>
    <row r="31" spans="1:50" ht="12.95" customHeight="1">
      <c r="A31" s="326">
        <f t="shared" si="0"/>
        <v>25</v>
      </c>
      <c r="B31" s="314"/>
      <c r="C31" s="292" t="s">
        <v>1592</v>
      </c>
      <c r="D31" s="293" t="str">
        <f>CONCATENATE(C23," ",D23)</f>
        <v>8 Trubní vedení - NTL domovní plynovod</v>
      </c>
      <c r="E31" s="294"/>
      <c r="F31" s="295"/>
      <c r="G31" s="392"/>
      <c r="H31" s="296">
        <f>SUM(H24:H30)</f>
        <v>0</v>
      </c>
      <c r="AT31" s="303">
        <f>SUM(AT23:AT30)</f>
        <v>0</v>
      </c>
      <c r="AU31" s="303">
        <f>SUM(AU23:AU30)</f>
        <v>0</v>
      </c>
      <c r="AV31" s="303">
        <f>SUM(AV23:AV30)</f>
        <v>0</v>
      </c>
      <c r="AW31" s="303">
        <f>SUM(AW23:AW30)</f>
        <v>0</v>
      </c>
      <c r="AX31" s="303">
        <f>SUM(AX23:AX30)</f>
        <v>0</v>
      </c>
    </row>
    <row r="32" spans="1:9" ht="12.95" customHeight="1">
      <c r="A32" s="326">
        <f t="shared" si="0"/>
        <v>26</v>
      </c>
      <c r="B32" s="277" t="s">
        <v>1588</v>
      </c>
      <c r="C32" s="278" t="s">
        <v>672</v>
      </c>
      <c r="D32" s="279" t="s">
        <v>1832</v>
      </c>
      <c r="E32" s="280"/>
      <c r="F32" s="281"/>
      <c r="G32" s="395"/>
      <c r="H32" s="282"/>
      <c r="I32" s="283"/>
    </row>
    <row r="33" spans="1:97" ht="12.95" customHeight="1">
      <c r="A33" s="326">
        <f t="shared" si="0"/>
        <v>27</v>
      </c>
      <c r="B33" s="285"/>
      <c r="C33" s="286"/>
      <c r="D33" s="287" t="s">
        <v>1833</v>
      </c>
      <c r="E33" s="288" t="s">
        <v>199</v>
      </c>
      <c r="F33" s="289">
        <v>250</v>
      </c>
      <c r="G33" s="391"/>
      <c r="H33" s="290">
        <f>F33*G33</f>
        <v>0</v>
      </c>
      <c r="AS33" s="253">
        <v>1</v>
      </c>
      <c r="AT33" s="253">
        <f>IF(AS33=1,H33,0)</f>
        <v>0</v>
      </c>
      <c r="AU33" s="253">
        <f>IF(AS33=2,H33,0)</f>
        <v>0</v>
      </c>
      <c r="AV33" s="253">
        <f>IF(AS33=3,H33,0)</f>
        <v>0</v>
      </c>
      <c r="AW33" s="253">
        <f>IF(AS33=4,H33,0)</f>
        <v>0</v>
      </c>
      <c r="AX33" s="253">
        <f>IF(AS33=5,H33,0)</f>
        <v>0</v>
      </c>
      <c r="CS33" s="253">
        <v>0</v>
      </c>
    </row>
    <row r="34" spans="1:50" ht="12.95" customHeight="1">
      <c r="A34" s="326">
        <f t="shared" si="0"/>
        <v>28</v>
      </c>
      <c r="B34" s="314"/>
      <c r="C34" s="292" t="s">
        <v>1592</v>
      </c>
      <c r="D34" s="293" t="str">
        <f>CONCATENATE(C32," ",D32)</f>
        <v>99 Staveništní přesun hmot</v>
      </c>
      <c r="E34" s="294"/>
      <c r="F34" s="295"/>
      <c r="G34" s="392"/>
      <c r="H34" s="296">
        <f>H33</f>
        <v>0</v>
      </c>
      <c r="AT34" s="303">
        <f>SUM(AT32:AT33)</f>
        <v>0</v>
      </c>
      <c r="AU34" s="303">
        <f>SUM(AU32:AU33)</f>
        <v>0</v>
      </c>
      <c r="AV34" s="303">
        <f>SUM(AV32:AV33)</f>
        <v>0</v>
      </c>
      <c r="AW34" s="303">
        <f>SUM(AW32:AW33)</f>
        <v>0</v>
      </c>
      <c r="AX34" s="303">
        <f>SUM(AX32:AX33)</f>
        <v>0</v>
      </c>
    </row>
    <row r="35" spans="1:50" ht="12.95" customHeight="1">
      <c r="A35" s="326">
        <f t="shared" si="0"/>
        <v>29</v>
      </c>
      <c r="B35" s="277" t="s">
        <v>1588</v>
      </c>
      <c r="C35" s="278" t="s">
        <v>1834</v>
      </c>
      <c r="D35" s="279" t="s">
        <v>1835</v>
      </c>
      <c r="E35" s="280"/>
      <c r="F35" s="352"/>
      <c r="G35" s="399"/>
      <c r="H35" s="353"/>
      <c r="AT35" s="303"/>
      <c r="AU35" s="303"/>
      <c r="AV35" s="303"/>
      <c r="AW35" s="303"/>
      <c r="AX35" s="303"/>
    </row>
    <row r="36" spans="1:50" ht="12.95" customHeight="1">
      <c r="A36" s="326">
        <f t="shared" si="0"/>
        <v>30</v>
      </c>
      <c r="B36" s="354"/>
      <c r="C36" s="355"/>
      <c r="D36" s="287" t="s">
        <v>1836</v>
      </c>
      <c r="E36" s="288" t="s">
        <v>359</v>
      </c>
      <c r="F36" s="289">
        <f>F24</f>
        <v>91</v>
      </c>
      <c r="G36" s="391"/>
      <c r="H36" s="290">
        <f>G36*F36</f>
        <v>0</v>
      </c>
      <c r="AT36" s="303"/>
      <c r="AU36" s="303"/>
      <c r="AV36" s="303"/>
      <c r="AW36" s="303"/>
      <c r="AX36" s="303"/>
    </row>
    <row r="37" spans="1:50" ht="12.95" customHeight="1">
      <c r="A37" s="326">
        <f t="shared" si="0"/>
        <v>31</v>
      </c>
      <c r="B37" s="354"/>
      <c r="C37" s="355" t="s">
        <v>1592</v>
      </c>
      <c r="D37" s="356" t="s">
        <v>1837</v>
      </c>
      <c r="E37" s="280"/>
      <c r="F37" s="352"/>
      <c r="G37" s="399"/>
      <c r="H37" s="353">
        <f>H36</f>
        <v>0</v>
      </c>
      <c r="AT37" s="303"/>
      <c r="AU37" s="303"/>
      <c r="AV37" s="303"/>
      <c r="AW37" s="303"/>
      <c r="AX37" s="303"/>
    </row>
    <row r="38" spans="1:9" ht="12.95" customHeight="1">
      <c r="A38" s="326">
        <f t="shared" si="0"/>
        <v>32</v>
      </c>
      <c r="B38" s="357" t="s">
        <v>1588</v>
      </c>
      <c r="C38" s="308" t="s">
        <v>1838</v>
      </c>
      <c r="D38" s="309" t="s">
        <v>1839</v>
      </c>
      <c r="E38" s="310"/>
      <c r="F38" s="311"/>
      <c r="G38" s="396"/>
      <c r="H38" s="312"/>
      <c r="I38" s="283"/>
    </row>
    <row r="39" spans="1:97" ht="12.95" customHeight="1">
      <c r="A39" s="326">
        <f t="shared" si="0"/>
        <v>33</v>
      </c>
      <c r="B39" s="285"/>
      <c r="C39" s="286"/>
      <c r="D39" s="287" t="s">
        <v>1840</v>
      </c>
      <c r="E39" s="288" t="s">
        <v>359</v>
      </c>
      <c r="F39" s="289">
        <f>F36</f>
        <v>91</v>
      </c>
      <c r="G39" s="391"/>
      <c r="H39" s="290">
        <f>F39*G39</f>
        <v>0</v>
      </c>
      <c r="AS39" s="253">
        <v>4</v>
      </c>
      <c r="AT39" s="253">
        <f>IF(AS39=1,H39,0)</f>
        <v>0</v>
      </c>
      <c r="AU39" s="253">
        <f>IF(AS39=2,H39,0)</f>
        <v>0</v>
      </c>
      <c r="AV39" s="253">
        <f>IF(AS39=3,H39,0)</f>
        <v>0</v>
      </c>
      <c r="AW39" s="253">
        <f>IF(AS39=4,H39,0)</f>
        <v>0</v>
      </c>
      <c r="AX39" s="253">
        <f>IF(AS39=5,H39,0)</f>
        <v>0</v>
      </c>
      <c r="CS39" s="253">
        <v>0</v>
      </c>
    </row>
    <row r="40" spans="1:50" ht="12.95" customHeight="1">
      <c r="A40" s="326">
        <f t="shared" si="0"/>
        <v>34</v>
      </c>
      <c r="B40" s="314"/>
      <c r="C40" s="292" t="s">
        <v>1592</v>
      </c>
      <c r="D40" s="293" t="str">
        <f>CONCATENATE(C38," ",D38)</f>
        <v>M46 Zemní práce při montážích</v>
      </c>
      <c r="E40" s="294"/>
      <c r="F40" s="295"/>
      <c r="G40" s="392"/>
      <c r="H40" s="296">
        <f>H39</f>
        <v>0</v>
      </c>
      <c r="AT40" s="303">
        <f>SUM(AT38:AT39)</f>
        <v>0</v>
      </c>
      <c r="AU40" s="303">
        <f>SUM(AU38:AU39)</f>
        <v>0</v>
      </c>
      <c r="AV40" s="303">
        <f>SUM(AV38:AV39)</f>
        <v>0</v>
      </c>
      <c r="AW40" s="303">
        <f>SUM(AW38:AW39)</f>
        <v>0</v>
      </c>
      <c r="AX40" s="303">
        <f>SUM(AX38:AX39)</f>
        <v>0</v>
      </c>
    </row>
    <row r="41" spans="1:8" ht="12">
      <c r="A41" s="326">
        <f t="shared" si="0"/>
        <v>35</v>
      </c>
      <c r="B41" s="277" t="s">
        <v>1588</v>
      </c>
      <c r="C41" s="278"/>
      <c r="D41" s="279" t="s">
        <v>1655</v>
      </c>
      <c r="E41" s="280"/>
      <c r="F41" s="281"/>
      <c r="G41" s="395"/>
      <c r="H41" s="282"/>
    </row>
    <row r="42" spans="1:8" ht="12">
      <c r="A42" s="326">
        <f t="shared" si="0"/>
        <v>36</v>
      </c>
      <c r="B42" s="285"/>
      <c r="C42" s="286"/>
      <c r="D42" s="341" t="s">
        <v>1656</v>
      </c>
      <c r="E42" s="288" t="s">
        <v>644</v>
      </c>
      <c r="F42" s="289">
        <v>1</v>
      </c>
      <c r="G42" s="391"/>
      <c r="H42" s="290">
        <f>F42*G42</f>
        <v>0</v>
      </c>
    </row>
    <row r="43" spans="1:8" ht="12">
      <c r="A43" s="326">
        <f t="shared" si="0"/>
        <v>37</v>
      </c>
      <c r="B43" s="285"/>
      <c r="C43" s="286"/>
      <c r="D43" s="341" t="s">
        <v>1841</v>
      </c>
      <c r="E43" s="288" t="s">
        <v>644</v>
      </c>
      <c r="F43" s="289">
        <v>1</v>
      </c>
      <c r="G43" s="391"/>
      <c r="H43" s="290">
        <f>F43*G43</f>
        <v>0</v>
      </c>
    </row>
    <row r="44" spans="1:8" ht="12">
      <c r="A44" s="326">
        <f t="shared" si="0"/>
        <v>38</v>
      </c>
      <c r="B44" s="285"/>
      <c r="C44" s="286"/>
      <c r="D44" s="341" t="s">
        <v>1657</v>
      </c>
      <c r="E44" s="288" t="s">
        <v>644</v>
      </c>
      <c r="F44" s="289">
        <v>1</v>
      </c>
      <c r="G44" s="391"/>
      <c r="H44" s="290">
        <f>F44*G44</f>
        <v>0</v>
      </c>
    </row>
    <row r="45" spans="1:8" ht="13.5" thickBot="1">
      <c r="A45" s="326">
        <f t="shared" si="0"/>
        <v>39</v>
      </c>
      <c r="B45" s="314"/>
      <c r="C45" s="292" t="s">
        <v>1592</v>
      </c>
      <c r="D45" s="293" t="str">
        <f>CONCATENATE(C41," ",D41)</f>
        <v xml:space="preserve"> VRN + práce</v>
      </c>
      <c r="E45" s="294"/>
      <c r="F45" s="295"/>
      <c r="G45" s="392"/>
      <c r="H45" s="296">
        <f>SUM(H42:H44)</f>
        <v>0</v>
      </c>
    </row>
    <row r="46" spans="1:8" ht="13.5" thickBot="1">
      <c r="A46" s="326">
        <f t="shared" si="0"/>
        <v>40</v>
      </c>
      <c r="B46" s="315"/>
      <c r="C46" s="316"/>
      <c r="D46" s="317"/>
      <c r="E46" s="318"/>
      <c r="F46" s="319"/>
      <c r="G46" s="319"/>
      <c r="H46" s="320">
        <f>H45+H40+H37+H34+H31+H22</f>
        <v>0</v>
      </c>
    </row>
    <row r="47" spans="1:8" ht="12">
      <c r="A47" s="326">
        <f t="shared" si="0"/>
        <v>41</v>
      </c>
      <c r="B47" s="315"/>
      <c r="C47" s="321"/>
      <c r="D47" s="317"/>
      <c r="E47" s="318"/>
      <c r="F47" s="319"/>
      <c r="G47" s="319"/>
      <c r="H47" s="322"/>
    </row>
    <row r="48" spans="1:8" ht="13.5" thickBot="1">
      <c r="A48" s="326">
        <f t="shared" si="0"/>
        <v>42</v>
      </c>
      <c r="B48" s="323"/>
      <c r="C48" s="324" t="s">
        <v>1658</v>
      </c>
      <c r="D48" s="324"/>
      <c r="E48" s="324"/>
      <c r="F48" s="324"/>
      <c r="G48" s="324"/>
      <c r="H48" s="325"/>
    </row>
    <row r="49" spans="4:6" ht="12">
      <c r="D49" s="327"/>
      <c r="F49" s="253"/>
    </row>
    <row r="50" ht="12">
      <c r="F50" s="253"/>
    </row>
    <row r="51" ht="12">
      <c r="F51" s="253"/>
    </row>
    <row r="52" ht="12">
      <c r="F52" s="253"/>
    </row>
    <row r="53" ht="12">
      <c r="F53" s="253"/>
    </row>
    <row r="54" ht="12">
      <c r="F54" s="253"/>
    </row>
    <row r="55" ht="12">
      <c r="F55" s="253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spans="2:8" ht="12">
      <c r="B68" s="328"/>
      <c r="C68" s="328"/>
      <c r="D68" s="328"/>
      <c r="E68" s="328"/>
      <c r="F68" s="328"/>
      <c r="G68" s="328"/>
      <c r="H68" s="328"/>
    </row>
    <row r="69" spans="2:8" ht="12">
      <c r="B69" s="328"/>
      <c r="C69" s="328"/>
      <c r="D69" s="328"/>
      <c r="E69" s="328"/>
      <c r="F69" s="328"/>
      <c r="G69" s="328"/>
      <c r="H69" s="328"/>
    </row>
    <row r="70" spans="2:8" ht="12">
      <c r="B70" s="328"/>
      <c r="C70" s="328"/>
      <c r="D70" s="328"/>
      <c r="E70" s="328"/>
      <c r="F70" s="328"/>
      <c r="G70" s="328"/>
      <c r="H70" s="328"/>
    </row>
    <row r="71" spans="2:8" ht="12">
      <c r="B71" s="328"/>
      <c r="C71" s="328"/>
      <c r="D71" s="328"/>
      <c r="E71" s="328"/>
      <c r="F71" s="328"/>
      <c r="G71" s="328"/>
      <c r="H71" s="328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spans="2:3" ht="12">
      <c r="B103" s="329"/>
      <c r="C103" s="329"/>
    </row>
    <row r="104" spans="2:8" ht="12">
      <c r="B104" s="328"/>
      <c r="C104" s="328"/>
      <c r="D104" s="331"/>
      <c r="E104" s="331"/>
      <c r="F104" s="332"/>
      <c r="G104" s="331"/>
      <c r="H104" s="333"/>
    </row>
    <row r="105" spans="2:8" ht="12">
      <c r="B105" s="334"/>
      <c r="C105" s="334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  <row r="108" spans="2:8" ht="12">
      <c r="B108" s="328"/>
      <c r="C108" s="328"/>
      <c r="D108" s="328"/>
      <c r="E108" s="328"/>
      <c r="F108" s="335"/>
      <c r="G108" s="328"/>
      <c r="H108" s="328"/>
    </row>
    <row r="109" spans="2:8" ht="12">
      <c r="B109" s="328"/>
      <c r="C109" s="328"/>
      <c r="D109" s="328"/>
      <c r="E109" s="328"/>
      <c r="F109" s="335"/>
      <c r="G109" s="328"/>
      <c r="H109" s="328"/>
    </row>
    <row r="110" spans="2:8" ht="12">
      <c r="B110" s="328"/>
      <c r="C110" s="328"/>
      <c r="D110" s="328"/>
      <c r="E110" s="328"/>
      <c r="F110" s="335"/>
      <c r="G110" s="328"/>
      <c r="H110" s="328"/>
    </row>
    <row r="111" spans="2:8" ht="12">
      <c r="B111" s="328"/>
      <c r="C111" s="328"/>
      <c r="D111" s="328"/>
      <c r="E111" s="328"/>
      <c r="F111" s="335"/>
      <c r="G111" s="328"/>
      <c r="H111" s="328"/>
    </row>
    <row r="112" spans="2:8" ht="12">
      <c r="B112" s="328"/>
      <c r="C112" s="328"/>
      <c r="D112" s="328"/>
      <c r="E112" s="328"/>
      <c r="F112" s="335"/>
      <c r="G112" s="328"/>
      <c r="H112" s="328"/>
    </row>
    <row r="113" spans="2:8" ht="12">
      <c r="B113" s="328"/>
      <c r="C113" s="328"/>
      <c r="D113" s="328"/>
      <c r="E113" s="328"/>
      <c r="F113" s="335"/>
      <c r="G113" s="328"/>
      <c r="H113" s="328"/>
    </row>
    <row r="114" spans="2:8" ht="12">
      <c r="B114" s="328"/>
      <c r="C114" s="328"/>
      <c r="D114" s="328"/>
      <c r="E114" s="328"/>
      <c r="F114" s="335"/>
      <c r="G114" s="328"/>
      <c r="H114" s="328"/>
    </row>
    <row r="115" spans="2:8" ht="12">
      <c r="B115" s="328"/>
      <c r="C115" s="328"/>
      <c r="D115" s="328"/>
      <c r="E115" s="328"/>
      <c r="F115" s="335"/>
      <c r="G115" s="328"/>
      <c r="H115" s="328"/>
    </row>
    <row r="116" spans="2:8" ht="12">
      <c r="B116" s="328"/>
      <c r="C116" s="328"/>
      <c r="D116" s="328"/>
      <c r="E116" s="328"/>
      <c r="F116" s="335"/>
      <c r="G116" s="328"/>
      <c r="H116" s="328"/>
    </row>
    <row r="117" spans="2:8" ht="12">
      <c r="B117" s="328"/>
      <c r="C117" s="328"/>
      <c r="D117" s="328"/>
      <c r="E117" s="328"/>
      <c r="F117" s="335"/>
      <c r="G117" s="328"/>
      <c r="H117" s="328"/>
    </row>
  </sheetData>
  <sheetProtection algorithmName="SHA-512" hashValue="jnrP11LfsMjzdsxLAEUDZu/XYdRU05BUhVdcQSj/SFg9DgEEdB8YyNYSJ7eC2ecFpOYXbXzEr7SsfPyrL4kaHw==" saltValue="2Ner+8a+183G9Q7qK3NIAw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04">
      <selection activeCell="H132" sqref="H1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1494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ROUND((SUM(BE121:BE137)),2)</f>
        <v>0</v>
      </c>
      <c r="I33" s="98">
        <v>0.21</v>
      </c>
      <c r="J33" s="97">
        <f>ROUND(((SUM(BE121:BE137))*I33),2)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ROUND((SUM(BF121:BF137)),2)</f>
        <v>0</v>
      </c>
      <c r="I34" s="98">
        <v>0.15</v>
      </c>
      <c r="J34" s="97">
        <f>ROUND(((SUM(BF121:BF137))*I34),2)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ROUND((SUM(BG121:BG137)),2)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ROUND((SUM(BH121:BH137)),2)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ROUND((SUM(BI121:BI137)),2)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09 - SO-09-Demolice jímky splaškových 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" customHeight="1">
      <c r="B98" s="121"/>
      <c r="D98" s="122" t="s">
        <v>121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9" customFormat="1" ht="19.9" customHeight="1">
      <c r="B99" s="121"/>
      <c r="D99" s="122" t="s">
        <v>122</v>
      </c>
      <c r="E99" s="123"/>
      <c r="F99" s="123"/>
      <c r="G99" s="123"/>
      <c r="H99" s="123"/>
      <c r="I99" s="124"/>
      <c r="J99" s="125">
        <f>J126</f>
        <v>0</v>
      </c>
      <c r="L99" s="121"/>
    </row>
    <row r="100" spans="2:12" s="9" customFormat="1" ht="19.9" customHeight="1">
      <c r="B100" s="121"/>
      <c r="D100" s="122" t="s">
        <v>123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9" customFormat="1" ht="19.9" customHeight="1">
      <c r="B101" s="121"/>
      <c r="D101" s="122" t="s">
        <v>124</v>
      </c>
      <c r="E101" s="123"/>
      <c r="F101" s="123"/>
      <c r="G101" s="123"/>
      <c r="H101" s="123"/>
      <c r="I101" s="124"/>
      <c r="J101" s="125">
        <f>J136</f>
        <v>0</v>
      </c>
      <c r="L101" s="121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19" t="s">
        <v>143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6.5" customHeight="1">
      <c r="B111" s="30"/>
      <c r="E111" s="924" t="str">
        <f>E7</f>
        <v>Stavební úpravy v areálu Borek</v>
      </c>
      <c r="F111" s="925"/>
      <c r="G111" s="925"/>
      <c r="H111" s="925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6.5" customHeight="1">
      <c r="B113" s="30"/>
      <c r="E113" s="908" t="str">
        <f>E9</f>
        <v>KLADRUBY 09 - SO-09-Demolice jímky splaškových vod</v>
      </c>
      <c r="F113" s="923"/>
      <c r="G113" s="923"/>
      <c r="H113" s="923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>Kladruby nad Labem</v>
      </c>
      <c r="I115" s="90" t="s">
        <v>22</v>
      </c>
      <c r="J115" s="50" t="str">
        <f>IF(J12="","",J12)</f>
        <v>15. 5. 2019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27.95" customHeight="1">
      <c r="B117" s="30"/>
      <c r="C117" s="25" t="s">
        <v>24</v>
      </c>
      <c r="F117" s="23" t="str">
        <f>E15</f>
        <v>Národní hřebčín Kladruby nad Labem s.p.o</v>
      </c>
      <c r="I117" s="90" t="s">
        <v>30</v>
      </c>
      <c r="J117" s="28" t="str">
        <f>E21</f>
        <v>Pridos Hradec Králové</v>
      </c>
      <c r="L117" s="30"/>
    </row>
    <row r="118" spans="2:12" s="1" customFormat="1" ht="15.2" customHeight="1">
      <c r="B118" s="30"/>
      <c r="C118" s="25" t="s">
        <v>28</v>
      </c>
      <c r="F118" s="23" t="str">
        <f>IF(E18="","",E18)</f>
        <v>Vyplň údaj</v>
      </c>
      <c r="I118" s="90" t="s">
        <v>33</v>
      </c>
      <c r="J118" s="28" t="str">
        <f>E24</f>
        <v>Ing.Pavel Michálek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144</v>
      </c>
      <c r="D120" s="128" t="s">
        <v>61</v>
      </c>
      <c r="E120" s="128" t="s">
        <v>57</v>
      </c>
      <c r="F120" s="128" t="s">
        <v>58</v>
      </c>
      <c r="G120" s="128" t="s">
        <v>145</v>
      </c>
      <c r="H120" s="128" t="s">
        <v>146</v>
      </c>
      <c r="I120" s="129" t="s">
        <v>147</v>
      </c>
      <c r="J120" s="128" t="s">
        <v>113</v>
      </c>
      <c r="K120" s="130" t="s">
        <v>148</v>
      </c>
      <c r="L120" s="126"/>
      <c r="M120" s="57" t="s">
        <v>1</v>
      </c>
      <c r="N120" s="58" t="s">
        <v>40</v>
      </c>
      <c r="O120" s="58" t="s">
        <v>149</v>
      </c>
      <c r="P120" s="58" t="s">
        <v>150</v>
      </c>
      <c r="Q120" s="58" t="s">
        <v>151</v>
      </c>
      <c r="R120" s="58" t="s">
        <v>152</v>
      </c>
      <c r="S120" s="58" t="s">
        <v>153</v>
      </c>
      <c r="T120" s="59" t="s">
        <v>154</v>
      </c>
    </row>
    <row r="121" spans="2:63" s="1" customFormat="1" ht="22.9" customHeight="1">
      <c r="B121" s="30"/>
      <c r="C121" s="62" t="s">
        <v>155</v>
      </c>
      <c r="I121" s="89"/>
      <c r="J121" s="131">
        <f>BK121</f>
        <v>0</v>
      </c>
      <c r="L121" s="30"/>
      <c r="M121" s="60"/>
      <c r="N121" s="51"/>
      <c r="O121" s="51"/>
      <c r="P121" s="132">
        <f>P122</f>
        <v>0</v>
      </c>
      <c r="Q121" s="51"/>
      <c r="R121" s="132">
        <f>R122</f>
        <v>417.312</v>
      </c>
      <c r="S121" s="51"/>
      <c r="T121" s="133">
        <f>T122</f>
        <v>60</v>
      </c>
      <c r="AT121" s="15" t="s">
        <v>75</v>
      </c>
      <c r="AU121" s="15" t="s">
        <v>115</v>
      </c>
      <c r="BK121" s="134">
        <f>BK122</f>
        <v>0</v>
      </c>
    </row>
    <row r="122" spans="2:63" s="11" customFormat="1" ht="25.9" customHeight="1">
      <c r="B122" s="135"/>
      <c r="D122" s="136" t="s">
        <v>75</v>
      </c>
      <c r="E122" s="137" t="s">
        <v>156</v>
      </c>
      <c r="F122" s="137" t="s">
        <v>157</v>
      </c>
      <c r="I122" s="138"/>
      <c r="J122" s="139">
        <f>BK122</f>
        <v>0</v>
      </c>
      <c r="L122" s="135"/>
      <c r="M122" s="140"/>
      <c r="N122" s="141"/>
      <c r="O122" s="141"/>
      <c r="P122" s="142">
        <f>P123+P126+P130+P136</f>
        <v>0</v>
      </c>
      <c r="Q122" s="141"/>
      <c r="R122" s="142">
        <f>R123+R126+R130+R136</f>
        <v>417.312</v>
      </c>
      <c r="S122" s="141"/>
      <c r="T122" s="143">
        <f>T123+T126+T130+T136</f>
        <v>60</v>
      </c>
      <c r="AR122" s="136" t="s">
        <v>84</v>
      </c>
      <c r="AT122" s="144" t="s">
        <v>75</v>
      </c>
      <c r="AU122" s="144" t="s">
        <v>76</v>
      </c>
      <c r="AY122" s="136" t="s">
        <v>158</v>
      </c>
      <c r="BK122" s="145">
        <f>BK123+BK126+BK130+BK136</f>
        <v>0</v>
      </c>
    </row>
    <row r="123" spans="2:63" s="11" customFormat="1" ht="22.9" customHeight="1">
      <c r="B123" s="135"/>
      <c r="D123" s="136" t="s">
        <v>75</v>
      </c>
      <c r="E123" s="146" t="s">
        <v>191</v>
      </c>
      <c r="F123" s="146" t="s">
        <v>379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SUM(P124:P125)</f>
        <v>0</v>
      </c>
      <c r="Q123" s="141"/>
      <c r="R123" s="142">
        <f>SUM(R124:R125)</f>
        <v>417.312</v>
      </c>
      <c r="S123" s="141"/>
      <c r="T123" s="143">
        <f>SUM(T124:T125)</f>
        <v>0</v>
      </c>
      <c r="AR123" s="136" t="s">
        <v>84</v>
      </c>
      <c r="AT123" s="144" t="s">
        <v>75</v>
      </c>
      <c r="AU123" s="144" t="s">
        <v>84</v>
      </c>
      <c r="AY123" s="136" t="s">
        <v>158</v>
      </c>
      <c r="BK123" s="145">
        <f>SUM(BK124:BK125)</f>
        <v>0</v>
      </c>
    </row>
    <row r="124" spans="2:65" s="1" customFormat="1" ht="16.5" customHeight="1">
      <c r="B124" s="148"/>
      <c r="C124" s="824" t="s">
        <v>84</v>
      </c>
      <c r="D124" s="824" t="s">
        <v>160</v>
      </c>
      <c r="E124" s="825" t="s">
        <v>1495</v>
      </c>
      <c r="F124" s="817" t="s">
        <v>1496</v>
      </c>
      <c r="G124" s="826" t="s">
        <v>163</v>
      </c>
      <c r="H124" s="811">
        <v>231.84</v>
      </c>
      <c r="I124" s="154"/>
      <c r="J124" s="816">
        <f>ROUND(I124*H124,2)</f>
        <v>0</v>
      </c>
      <c r="K124" s="817" t="s">
        <v>164</v>
      </c>
      <c r="L124" s="30"/>
      <c r="M124" s="156" t="s">
        <v>1</v>
      </c>
      <c r="N124" s="157" t="s">
        <v>41</v>
      </c>
      <c r="O124" s="53"/>
      <c r="P124" s="158">
        <f>O124*H124</f>
        <v>0</v>
      </c>
      <c r="Q124" s="158">
        <v>1.8</v>
      </c>
      <c r="R124" s="158">
        <f>Q124*H124</f>
        <v>417.312</v>
      </c>
      <c r="S124" s="158">
        <v>0</v>
      </c>
      <c r="T124" s="159">
        <f>S124*H124</f>
        <v>0</v>
      </c>
      <c r="AR124" s="160" t="s">
        <v>165</v>
      </c>
      <c r="AT124" s="160" t="s">
        <v>160</v>
      </c>
      <c r="AU124" s="160" t="s">
        <v>86</v>
      </c>
      <c r="AY124" s="15" t="s">
        <v>158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84</v>
      </c>
      <c r="BK124" s="161">
        <f>ROUND(I124*H124,2)</f>
        <v>0</v>
      </c>
      <c r="BL124" s="15" t="s">
        <v>165</v>
      </c>
      <c r="BM124" s="160" t="s">
        <v>1497</v>
      </c>
    </row>
    <row r="125" spans="2:51" s="12" customFormat="1" ht="12">
      <c r="B125" s="162"/>
      <c r="C125" s="818"/>
      <c r="D125" s="827" t="s">
        <v>167</v>
      </c>
      <c r="E125" s="828" t="s">
        <v>1</v>
      </c>
      <c r="F125" s="829" t="s">
        <v>1498</v>
      </c>
      <c r="G125" s="818"/>
      <c r="H125" s="812">
        <v>231.84</v>
      </c>
      <c r="I125" s="164"/>
      <c r="J125" s="818"/>
      <c r="K125" s="818"/>
      <c r="L125" s="162"/>
      <c r="M125" s="165"/>
      <c r="N125" s="166"/>
      <c r="O125" s="166"/>
      <c r="P125" s="166"/>
      <c r="Q125" s="166"/>
      <c r="R125" s="166"/>
      <c r="S125" s="166"/>
      <c r="T125" s="167"/>
      <c r="AT125" s="163" t="s">
        <v>167</v>
      </c>
      <c r="AU125" s="163" t="s">
        <v>86</v>
      </c>
      <c r="AV125" s="12" t="s">
        <v>86</v>
      </c>
      <c r="AW125" s="12" t="s">
        <v>32</v>
      </c>
      <c r="AX125" s="12" t="s">
        <v>84</v>
      </c>
      <c r="AY125" s="163" t="s">
        <v>158</v>
      </c>
    </row>
    <row r="126" spans="2:63" s="11" customFormat="1" ht="22.9" customHeight="1">
      <c r="B126" s="135"/>
      <c r="C126" s="814"/>
      <c r="D126" s="832" t="s">
        <v>75</v>
      </c>
      <c r="E126" s="833" t="s">
        <v>208</v>
      </c>
      <c r="F126" s="833" t="s">
        <v>432</v>
      </c>
      <c r="G126" s="814"/>
      <c r="H126" s="814"/>
      <c r="I126" s="138"/>
      <c r="J126" s="820">
        <f>BK126</f>
        <v>0</v>
      </c>
      <c r="K126" s="814"/>
      <c r="L126" s="135"/>
      <c r="M126" s="140"/>
      <c r="N126" s="141"/>
      <c r="O126" s="141"/>
      <c r="P126" s="142">
        <f>SUM(P127:P129)</f>
        <v>0</v>
      </c>
      <c r="Q126" s="141"/>
      <c r="R126" s="142">
        <f>SUM(R127:R129)</f>
        <v>0</v>
      </c>
      <c r="S126" s="141"/>
      <c r="T126" s="143">
        <f>SUM(T127:T129)</f>
        <v>60</v>
      </c>
      <c r="AR126" s="136" t="s">
        <v>84</v>
      </c>
      <c r="AT126" s="144" t="s">
        <v>75</v>
      </c>
      <c r="AU126" s="144" t="s">
        <v>84</v>
      </c>
      <c r="AY126" s="136" t="s">
        <v>158</v>
      </c>
      <c r="BK126" s="145">
        <f>SUM(BK127:BK129)</f>
        <v>0</v>
      </c>
    </row>
    <row r="127" spans="2:65" s="1" customFormat="1" ht="16.5" customHeight="1">
      <c r="B127" s="148"/>
      <c r="C127" s="824" t="s">
        <v>208</v>
      </c>
      <c r="D127" s="824" t="s">
        <v>160</v>
      </c>
      <c r="E127" s="825" t="s">
        <v>1499</v>
      </c>
      <c r="F127" s="817" t="s">
        <v>1500</v>
      </c>
      <c r="G127" s="826" t="s">
        <v>644</v>
      </c>
      <c r="H127" s="811">
        <v>2</v>
      </c>
      <c r="I127" s="154"/>
      <c r="J127" s="816">
        <f>ROUND(I127*H127,2)</f>
        <v>0</v>
      </c>
      <c r="K127" s="817" t="s">
        <v>1</v>
      </c>
      <c r="L127" s="30"/>
      <c r="M127" s="156" t="s">
        <v>1</v>
      </c>
      <c r="N127" s="157" t="s">
        <v>41</v>
      </c>
      <c r="O127" s="53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AR127" s="160" t="s">
        <v>165</v>
      </c>
      <c r="AT127" s="160" t="s">
        <v>160</v>
      </c>
      <c r="AU127" s="160" t="s">
        <v>86</v>
      </c>
      <c r="AY127" s="15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84</v>
      </c>
      <c r="BK127" s="161">
        <f>ROUND(I127*H127,2)</f>
        <v>0</v>
      </c>
      <c r="BL127" s="15" t="s">
        <v>165</v>
      </c>
      <c r="BM127" s="160" t="s">
        <v>1501</v>
      </c>
    </row>
    <row r="128" spans="2:65" s="1" customFormat="1" ht="16.5" customHeight="1">
      <c r="B128" s="148"/>
      <c r="C128" s="824" t="s">
        <v>86</v>
      </c>
      <c r="D128" s="824" t="s">
        <v>160</v>
      </c>
      <c r="E128" s="825" t="s">
        <v>1502</v>
      </c>
      <c r="F128" s="817" t="s">
        <v>1503</v>
      </c>
      <c r="G128" s="826" t="s">
        <v>163</v>
      </c>
      <c r="H128" s="811">
        <v>25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2.4</v>
      </c>
      <c r="T128" s="159">
        <f>S128*H128</f>
        <v>60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1504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1505</v>
      </c>
      <c r="G129" s="818"/>
      <c r="H129" s="812">
        <v>25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3" s="11" customFormat="1" ht="22.9" customHeight="1">
      <c r="B130" s="135"/>
      <c r="C130" s="814"/>
      <c r="D130" s="832" t="s">
        <v>75</v>
      </c>
      <c r="E130" s="833" t="s">
        <v>536</v>
      </c>
      <c r="F130" s="833" t="s">
        <v>537</v>
      </c>
      <c r="G130" s="814"/>
      <c r="H130" s="814"/>
      <c r="I130" s="138"/>
      <c r="J130" s="820">
        <f>BK130</f>
        <v>0</v>
      </c>
      <c r="K130" s="814"/>
      <c r="L130" s="135"/>
      <c r="M130" s="140"/>
      <c r="N130" s="141"/>
      <c r="O130" s="141"/>
      <c r="P130" s="142">
        <f>SUM(P131:P135)</f>
        <v>0</v>
      </c>
      <c r="Q130" s="141"/>
      <c r="R130" s="142">
        <f>SUM(R131:R135)</f>
        <v>0</v>
      </c>
      <c r="S130" s="141"/>
      <c r="T130" s="143">
        <f>SUM(T131:T135)</f>
        <v>0</v>
      </c>
      <c r="AR130" s="136" t="s">
        <v>84</v>
      </c>
      <c r="AT130" s="144" t="s">
        <v>75</v>
      </c>
      <c r="AU130" s="144" t="s">
        <v>84</v>
      </c>
      <c r="AY130" s="136" t="s">
        <v>158</v>
      </c>
      <c r="BK130" s="145">
        <f>SUM(BK131:BK135)</f>
        <v>0</v>
      </c>
    </row>
    <row r="131" spans="2:65" s="1" customFormat="1" ht="24" customHeight="1">
      <c r="B131" s="148"/>
      <c r="C131" s="824" t="s">
        <v>177</v>
      </c>
      <c r="D131" s="824" t="s">
        <v>160</v>
      </c>
      <c r="E131" s="825" t="s">
        <v>1506</v>
      </c>
      <c r="F131" s="817" t="s">
        <v>1507</v>
      </c>
      <c r="G131" s="826" t="s">
        <v>199</v>
      </c>
      <c r="H131" s="811">
        <v>60</v>
      </c>
      <c r="I131" s="154"/>
      <c r="J131" s="816">
        <f>ROUND(I131*H131,2)</f>
        <v>0</v>
      </c>
      <c r="K131" s="817" t="s">
        <v>164</v>
      </c>
      <c r="L131" s="30"/>
      <c r="M131" s="156" t="s">
        <v>1</v>
      </c>
      <c r="N131" s="157" t="s">
        <v>41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165</v>
      </c>
      <c r="AT131" s="160" t="s">
        <v>160</v>
      </c>
      <c r="AU131" s="160" t="s">
        <v>86</v>
      </c>
      <c r="AY131" s="15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84</v>
      </c>
      <c r="BK131" s="161">
        <f>ROUND(I131*H131,2)</f>
        <v>0</v>
      </c>
      <c r="BL131" s="15" t="s">
        <v>165</v>
      </c>
      <c r="BM131" s="160" t="s">
        <v>1508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543</v>
      </c>
      <c r="F132" s="817" t="s">
        <v>544</v>
      </c>
      <c r="G132" s="826" t="s">
        <v>199</v>
      </c>
      <c r="H132" s="811">
        <v>60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1509</v>
      </c>
    </row>
    <row r="133" spans="2:65" s="1" customFormat="1" ht="24" customHeight="1">
      <c r="B133" s="148"/>
      <c r="C133" s="824" t="s">
        <v>186</v>
      </c>
      <c r="D133" s="824" t="s">
        <v>160</v>
      </c>
      <c r="E133" s="825" t="s">
        <v>547</v>
      </c>
      <c r="F133" s="817" t="s">
        <v>548</v>
      </c>
      <c r="G133" s="826" t="s">
        <v>199</v>
      </c>
      <c r="H133" s="811">
        <v>540</v>
      </c>
      <c r="I133" s="154"/>
      <c r="J133" s="816">
        <f>ROUND(I133*H133,2)</f>
        <v>0</v>
      </c>
      <c r="K133" s="817" t="s">
        <v>164</v>
      </c>
      <c r="L133" s="30"/>
      <c r="M133" s="156" t="s">
        <v>1</v>
      </c>
      <c r="N133" s="157" t="s">
        <v>41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165</v>
      </c>
      <c r="AT133" s="160" t="s">
        <v>160</v>
      </c>
      <c r="AU133" s="160" t="s">
        <v>86</v>
      </c>
      <c r="AY133" s="15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84</v>
      </c>
      <c r="BK133" s="161">
        <f>ROUND(I133*H133,2)</f>
        <v>0</v>
      </c>
      <c r="BL133" s="15" t="s">
        <v>165</v>
      </c>
      <c r="BM133" s="160" t="s">
        <v>1510</v>
      </c>
    </row>
    <row r="134" spans="2:51" s="12" customFormat="1" ht="12">
      <c r="B134" s="162"/>
      <c r="C134" s="818"/>
      <c r="D134" s="827" t="s">
        <v>167</v>
      </c>
      <c r="E134" s="828" t="s">
        <v>1</v>
      </c>
      <c r="F134" s="829" t="s">
        <v>1511</v>
      </c>
      <c r="G134" s="818"/>
      <c r="H134" s="812">
        <v>540</v>
      </c>
      <c r="I134" s="164"/>
      <c r="J134" s="818"/>
      <c r="K134" s="818"/>
      <c r="L134" s="162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1" customFormat="1" ht="36" customHeight="1">
      <c r="B135" s="148"/>
      <c r="C135" s="824" t="s">
        <v>191</v>
      </c>
      <c r="D135" s="824" t="s">
        <v>160</v>
      </c>
      <c r="E135" s="825" t="s">
        <v>1512</v>
      </c>
      <c r="F135" s="817" t="s">
        <v>1513</v>
      </c>
      <c r="G135" s="826" t="s">
        <v>199</v>
      </c>
      <c r="H135" s="811">
        <v>60</v>
      </c>
      <c r="I135" s="154"/>
      <c r="J135" s="816">
        <f>ROUND(I135*H135,2)</f>
        <v>0</v>
      </c>
      <c r="K135" s="817" t="s">
        <v>164</v>
      </c>
      <c r="L135" s="30"/>
      <c r="M135" s="156" t="s">
        <v>1</v>
      </c>
      <c r="N135" s="157" t="s">
        <v>41</v>
      </c>
      <c r="O135" s="53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AR135" s="160" t="s">
        <v>165</v>
      </c>
      <c r="AT135" s="160" t="s">
        <v>160</v>
      </c>
      <c r="AU135" s="160" t="s">
        <v>86</v>
      </c>
      <c r="AY135" s="15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84</v>
      </c>
      <c r="BK135" s="161">
        <f>ROUND(I135*H135,2)</f>
        <v>0</v>
      </c>
      <c r="BL135" s="15" t="s">
        <v>165</v>
      </c>
      <c r="BM135" s="160" t="s">
        <v>1514</v>
      </c>
    </row>
    <row r="136" spans="2:63" s="11" customFormat="1" ht="22.9" customHeight="1">
      <c r="B136" s="135"/>
      <c r="C136" s="814"/>
      <c r="D136" s="832" t="s">
        <v>75</v>
      </c>
      <c r="E136" s="833" t="s">
        <v>555</v>
      </c>
      <c r="F136" s="833" t="s">
        <v>556</v>
      </c>
      <c r="G136" s="814"/>
      <c r="H136" s="814"/>
      <c r="I136" s="138"/>
      <c r="J136" s="820">
        <f>BK136</f>
        <v>0</v>
      </c>
      <c r="K136" s="814"/>
      <c r="L136" s="135"/>
      <c r="M136" s="140"/>
      <c r="N136" s="141"/>
      <c r="O136" s="141"/>
      <c r="P136" s="142">
        <f>P137</f>
        <v>0</v>
      </c>
      <c r="Q136" s="141"/>
      <c r="R136" s="142">
        <f>R137</f>
        <v>0</v>
      </c>
      <c r="S136" s="141"/>
      <c r="T136" s="143">
        <f>T137</f>
        <v>0</v>
      </c>
      <c r="AR136" s="136" t="s">
        <v>84</v>
      </c>
      <c r="AT136" s="144" t="s">
        <v>75</v>
      </c>
      <c r="AU136" s="144" t="s">
        <v>84</v>
      </c>
      <c r="AY136" s="136" t="s">
        <v>158</v>
      </c>
      <c r="BK136" s="145">
        <f>BK137</f>
        <v>0</v>
      </c>
    </row>
    <row r="137" spans="2:65" s="1" customFormat="1" ht="16.5" customHeight="1">
      <c r="B137" s="148"/>
      <c r="C137" s="824" t="s">
        <v>203</v>
      </c>
      <c r="D137" s="824" t="s">
        <v>160</v>
      </c>
      <c r="E137" s="825" t="s">
        <v>1515</v>
      </c>
      <c r="F137" s="817" t="s">
        <v>1516</v>
      </c>
      <c r="G137" s="826" t="s">
        <v>199</v>
      </c>
      <c r="H137" s="811">
        <v>417.312</v>
      </c>
      <c r="I137" s="154"/>
      <c r="J137" s="816">
        <f>ROUND(I137*H137,2)</f>
        <v>0</v>
      </c>
      <c r="K137" s="817" t="s">
        <v>164</v>
      </c>
      <c r="L137" s="30"/>
      <c r="M137" s="178" t="s">
        <v>1</v>
      </c>
      <c r="N137" s="179" t="s">
        <v>41</v>
      </c>
      <c r="O137" s="180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1517</v>
      </c>
    </row>
    <row r="138" spans="2:12" s="1" customFormat="1" ht="6.95" customHeight="1">
      <c r="B138" s="42"/>
      <c r="C138" s="43"/>
      <c r="D138" s="43"/>
      <c r="E138" s="43"/>
      <c r="F138" s="43"/>
      <c r="G138" s="43"/>
      <c r="H138" s="43"/>
      <c r="I138" s="110"/>
      <c r="J138" s="43"/>
      <c r="K138" s="43"/>
      <c r="L138" s="30"/>
    </row>
  </sheetData>
  <sheetProtection algorithmName="SHA-512" hashValue="uzU8WRj5W3CJar+Gg6cJj649VDRKLY6gaSqcozKPEH4F4aHG5LNYaXt37jW5dR53adwOXLN8ZpKFZEDgmFfOSQ==" saltValue="VGZl67u91DchqxCif5rX0g==" spinCount="100000" sheet="1" objects="1" scenarios="1"/>
  <autoFilter ref="C120:K13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7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1518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10 - SO-10-Dešťová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1519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10 - SO-10-Dešťová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1520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1521</v>
      </c>
      <c r="G121" s="152" t="s">
        <v>610</v>
      </c>
      <c r="H121" s="153">
        <v>1</v>
      </c>
      <c r="I121" s="154">
        <f>'SO.10-Krycí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1522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rhMx7qoKe/RwIZ3XIFbUo/CDR2AnlVBUawFRjhFqkETrOYa3KnBIkJh+NmTewzAMJs5ydUKRys2JQHqnHjNwXw==" saltValue="LugNT4/ebrkLwOiNo/ZS4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'SO.10-Položky'!H79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V150"/>
  <sheetViews>
    <sheetView showGridLines="0" showZeros="0" view="pageBreakPreview" zoomScaleSheetLayoutView="100" workbookViewId="0" topLeftCell="A1">
      <selection activeCell="F56" sqref="F56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00390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00390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00390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00390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00390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00390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00390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00390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00390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00390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00390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00390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00390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00390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00390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00390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00390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00390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00390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00390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00390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00390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00390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00390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00390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00390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00390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00390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00390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00390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00390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00390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00390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00390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00390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00390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00390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00390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00390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00390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00390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00390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00390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00390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00390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00390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00390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00390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00390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00390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00390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00390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00390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00390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00390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00390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00390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00390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00390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00390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00390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00390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00390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00390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1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K7" s="284"/>
    </row>
    <row r="8" spans="1:100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50</v>
      </c>
      <c r="G8" s="391"/>
      <c r="H8" s="290">
        <f>F8*G8</f>
        <v>0</v>
      </c>
      <c r="I8" s="342"/>
      <c r="K8" s="284"/>
      <c r="AV8" s="253">
        <v>1</v>
      </c>
      <c r="AW8" s="253">
        <f>IF(AV8=1,H8,0)</f>
        <v>0</v>
      </c>
      <c r="AX8" s="253">
        <f>IF(AV8=2,H8,0)</f>
        <v>0</v>
      </c>
      <c r="AY8" s="253">
        <f>IF(AV8=3,H8,0)</f>
        <v>0</v>
      </c>
      <c r="AZ8" s="253">
        <f>IF(AV8=4,H8,0)</f>
        <v>0</v>
      </c>
      <c r="BA8" s="253">
        <f>IF(AV8=5,H8,0)</f>
        <v>0</v>
      </c>
      <c r="CV8" s="253">
        <v>0</v>
      </c>
    </row>
    <row r="9" spans="1:11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1395</v>
      </c>
      <c r="G9" s="391"/>
      <c r="H9" s="290">
        <f aca="true" t="shared" si="1" ref="H9:H19">F9*G9</f>
        <v>0</v>
      </c>
      <c r="I9" s="342"/>
      <c r="K9" s="284"/>
    </row>
    <row r="10" spans="1:11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1395</v>
      </c>
      <c r="G10" s="391"/>
      <c r="H10" s="290">
        <f t="shared" si="1"/>
        <v>0</v>
      </c>
      <c r="I10" s="342"/>
      <c r="K10" s="284"/>
    </row>
    <row r="11" spans="1:100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438</v>
      </c>
      <c r="G11" s="391"/>
      <c r="H11" s="290">
        <f t="shared" si="1"/>
        <v>0</v>
      </c>
      <c r="I11" s="342"/>
      <c r="K11" s="284"/>
      <c r="AV11" s="253">
        <v>1</v>
      </c>
      <c r="AW11" s="253">
        <f>IF(AV11=1,H11,0)</f>
        <v>0</v>
      </c>
      <c r="AX11" s="253">
        <f>IF(AV11=2,H11,0)</f>
        <v>0</v>
      </c>
      <c r="AY11" s="253">
        <f>IF(AV11=3,H11,0)</f>
        <v>0</v>
      </c>
      <c r="AZ11" s="253">
        <f>IF(AV11=4,H11,0)</f>
        <v>0</v>
      </c>
      <c r="BA11" s="253">
        <f>IF(AV11=5,H11,0)</f>
        <v>0</v>
      </c>
      <c r="CV11" s="253">
        <v>0</v>
      </c>
    </row>
    <row r="12" spans="1:11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250</v>
      </c>
      <c r="G12" s="391"/>
      <c r="H12" s="290">
        <f t="shared" si="1"/>
        <v>0</v>
      </c>
      <c r="I12" s="342"/>
      <c r="K12" s="284"/>
    </row>
    <row r="13" spans="1:100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688</v>
      </c>
      <c r="G13" s="391"/>
      <c r="H13" s="290">
        <f t="shared" si="1"/>
        <v>0</v>
      </c>
      <c r="I13" s="342"/>
      <c r="K13" s="284"/>
      <c r="AV13" s="253">
        <v>1</v>
      </c>
      <c r="AW13" s="253">
        <f aca="true" t="shared" si="2" ref="AW13:AW18">IF(AV13=1,H13,0)</f>
        <v>0</v>
      </c>
      <c r="AX13" s="253">
        <f aca="true" t="shared" si="3" ref="AX13:AX18">IF(AV13=2,H13,0)</f>
        <v>0</v>
      </c>
      <c r="AY13" s="253">
        <f aca="true" t="shared" si="4" ref="AY13:AY18">IF(AV13=3,H13,0)</f>
        <v>0</v>
      </c>
      <c r="AZ13" s="253">
        <f aca="true" t="shared" si="5" ref="AZ13:AZ18">IF(AV13=4,H13,0)</f>
        <v>0</v>
      </c>
      <c r="BA13" s="253">
        <f aca="true" t="shared" si="6" ref="BA13:BA18">IF(AV13=5,H13,0)</f>
        <v>0</v>
      </c>
      <c r="CV13" s="253">
        <v>0</v>
      </c>
    </row>
    <row r="14" spans="1:100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688</v>
      </c>
      <c r="G14" s="391"/>
      <c r="H14" s="290">
        <f t="shared" si="1"/>
        <v>0</v>
      </c>
      <c r="I14" s="342"/>
      <c r="K14" s="284"/>
      <c r="AV14" s="253">
        <v>1</v>
      </c>
      <c r="AW14" s="253">
        <f t="shared" si="2"/>
        <v>0</v>
      </c>
      <c r="AX14" s="253">
        <f t="shared" si="3"/>
        <v>0</v>
      </c>
      <c r="AY14" s="253">
        <f t="shared" si="4"/>
        <v>0</v>
      </c>
      <c r="AZ14" s="253">
        <f t="shared" si="5"/>
        <v>0</v>
      </c>
      <c r="BA14" s="253">
        <f t="shared" si="6"/>
        <v>0</v>
      </c>
      <c r="CV14" s="253">
        <v>0</v>
      </c>
    </row>
    <row r="15" spans="1:100" ht="12.95" customHeight="1">
      <c r="A15" s="326">
        <f t="shared" si="0"/>
        <v>9</v>
      </c>
      <c r="B15" s="285"/>
      <c r="C15" s="286"/>
      <c r="D15" s="287" t="s">
        <v>1867</v>
      </c>
      <c r="E15" s="288" t="s">
        <v>163</v>
      </c>
      <c r="F15" s="289">
        <v>198</v>
      </c>
      <c r="G15" s="391"/>
      <c r="H15" s="290">
        <f t="shared" si="1"/>
        <v>0</v>
      </c>
      <c r="I15" s="342"/>
      <c r="K15" s="284"/>
      <c r="AV15" s="253">
        <v>1</v>
      </c>
      <c r="AW15" s="253">
        <f t="shared" si="2"/>
        <v>0</v>
      </c>
      <c r="AX15" s="253">
        <f t="shared" si="3"/>
        <v>0</v>
      </c>
      <c r="AY15" s="253">
        <f t="shared" si="4"/>
        <v>0</v>
      </c>
      <c r="AZ15" s="253">
        <f t="shared" si="5"/>
        <v>0</v>
      </c>
      <c r="BA15" s="253">
        <f t="shared" si="6"/>
        <v>0</v>
      </c>
      <c r="CV15" s="253">
        <v>0</v>
      </c>
    </row>
    <row r="16" spans="1:100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490</v>
      </c>
      <c r="G16" s="391"/>
      <c r="H16" s="290">
        <f t="shared" si="1"/>
        <v>0</v>
      </c>
      <c r="I16" s="342"/>
      <c r="K16" s="284"/>
      <c r="AV16" s="253">
        <v>1</v>
      </c>
      <c r="AW16" s="253">
        <f t="shared" si="2"/>
        <v>0</v>
      </c>
      <c r="AX16" s="253">
        <f t="shared" si="3"/>
        <v>0</v>
      </c>
      <c r="AY16" s="253">
        <f t="shared" si="4"/>
        <v>0</v>
      </c>
      <c r="AZ16" s="253">
        <f t="shared" si="5"/>
        <v>0</v>
      </c>
      <c r="BA16" s="253">
        <f t="shared" si="6"/>
        <v>0</v>
      </c>
      <c r="CV16" s="253">
        <v>0</v>
      </c>
    </row>
    <row r="17" spans="1:100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100</v>
      </c>
      <c r="G17" s="391"/>
      <c r="H17" s="290">
        <f t="shared" si="1"/>
        <v>0</v>
      </c>
      <c r="I17" s="342"/>
      <c r="K17" s="284"/>
      <c r="AV17" s="253">
        <v>1</v>
      </c>
      <c r="AW17" s="253">
        <f t="shared" si="2"/>
        <v>0</v>
      </c>
      <c r="AX17" s="253">
        <f t="shared" si="3"/>
        <v>0</v>
      </c>
      <c r="AY17" s="253">
        <f t="shared" si="4"/>
        <v>0</v>
      </c>
      <c r="AZ17" s="253">
        <f t="shared" si="5"/>
        <v>0</v>
      </c>
      <c r="BA17" s="253">
        <f t="shared" si="6"/>
        <v>0</v>
      </c>
      <c r="CV17" s="253">
        <v>0</v>
      </c>
    </row>
    <row r="18" spans="1:100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200</v>
      </c>
      <c r="G18" s="391"/>
      <c r="H18" s="290">
        <f t="shared" si="1"/>
        <v>0</v>
      </c>
      <c r="I18" s="342"/>
      <c r="K18" s="284"/>
      <c r="AV18" s="253">
        <v>1</v>
      </c>
      <c r="AW18" s="253">
        <f t="shared" si="2"/>
        <v>0</v>
      </c>
      <c r="AX18" s="253">
        <f t="shared" si="3"/>
        <v>0</v>
      </c>
      <c r="AY18" s="253">
        <f t="shared" si="4"/>
        <v>0</v>
      </c>
      <c r="AZ18" s="253">
        <f t="shared" si="5"/>
        <v>0</v>
      </c>
      <c r="BA18" s="253">
        <f t="shared" si="6"/>
        <v>0</v>
      </c>
      <c r="CV18" s="253">
        <v>1</v>
      </c>
    </row>
    <row r="19" spans="1:11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100</v>
      </c>
      <c r="G19" s="391"/>
      <c r="H19" s="290">
        <f t="shared" si="1"/>
        <v>0</v>
      </c>
      <c r="I19" s="342"/>
      <c r="K19" s="284"/>
    </row>
    <row r="20" spans="1:53" ht="12.95" customHeight="1">
      <c r="A20" s="326">
        <f t="shared" si="0"/>
        <v>14</v>
      </c>
      <c r="B20" s="314"/>
      <c r="C20" s="292" t="s">
        <v>1592</v>
      </c>
      <c r="D20" s="293" t="str">
        <f>CONCATENATE(C7," ",D7)</f>
        <v>1 Zemní práce</v>
      </c>
      <c r="E20" s="294"/>
      <c r="F20" s="295"/>
      <c r="G20" s="392"/>
      <c r="H20" s="296">
        <f>SUM(H8:H19)</f>
        <v>0</v>
      </c>
      <c r="K20" s="284"/>
      <c r="AW20" s="303">
        <f>SUM(AW7:AW18)</f>
        <v>0</v>
      </c>
      <c r="AX20" s="303">
        <f>SUM(AX7:AX18)</f>
        <v>0</v>
      </c>
      <c r="AY20" s="303">
        <f>SUM(AY7:AY18)</f>
        <v>0</v>
      </c>
      <c r="AZ20" s="303">
        <f>SUM(AZ7:AZ18)</f>
        <v>0</v>
      </c>
      <c r="BA20" s="303">
        <f>SUM(BA7:BA18)</f>
        <v>0</v>
      </c>
    </row>
    <row r="21" spans="1:11" ht="12.95" customHeight="1">
      <c r="A21" s="326">
        <f t="shared" si="0"/>
        <v>15</v>
      </c>
      <c r="B21" s="277" t="s">
        <v>1588</v>
      </c>
      <c r="C21" s="278" t="s">
        <v>203</v>
      </c>
      <c r="D21" s="279" t="s">
        <v>1868</v>
      </c>
      <c r="E21" s="280"/>
      <c r="F21" s="281"/>
      <c r="G21" s="395"/>
      <c r="H21" s="282"/>
      <c r="I21" s="283"/>
      <c r="K21" s="284"/>
    </row>
    <row r="22" spans="1:11" ht="12.95" customHeight="1">
      <c r="A22" s="326">
        <f t="shared" si="0"/>
        <v>16</v>
      </c>
      <c r="B22" s="277"/>
      <c r="C22" s="278"/>
      <c r="D22" s="287" t="s">
        <v>1869</v>
      </c>
      <c r="E22" s="288" t="s">
        <v>359</v>
      </c>
      <c r="F22" s="289">
        <v>20</v>
      </c>
      <c r="G22" s="391"/>
      <c r="H22" s="290">
        <f>F22*G22</f>
        <v>0</v>
      </c>
      <c r="I22" s="283"/>
      <c r="K22" s="284"/>
    </row>
    <row r="23" spans="1:11" ht="12.95" customHeight="1">
      <c r="A23" s="326">
        <f t="shared" si="0"/>
        <v>17</v>
      </c>
      <c r="B23" s="277"/>
      <c r="C23" s="278"/>
      <c r="D23" s="287" t="s">
        <v>1870</v>
      </c>
      <c r="E23" s="288" t="s">
        <v>359</v>
      </c>
      <c r="F23" s="289">
        <v>60</v>
      </c>
      <c r="G23" s="391"/>
      <c r="H23" s="290">
        <f aca="true" t="shared" si="7" ref="H23:H37">F23*G23</f>
        <v>0</v>
      </c>
      <c r="I23" s="283"/>
      <c r="K23" s="284"/>
    </row>
    <row r="24" spans="1:11" ht="12.95" customHeight="1">
      <c r="A24" s="326">
        <f t="shared" si="0"/>
        <v>18</v>
      </c>
      <c r="B24" s="277"/>
      <c r="C24" s="278"/>
      <c r="D24" s="287" t="s">
        <v>1871</v>
      </c>
      <c r="E24" s="288" t="s">
        <v>359</v>
      </c>
      <c r="F24" s="289">
        <v>50</v>
      </c>
      <c r="G24" s="391"/>
      <c r="H24" s="290">
        <f t="shared" si="7"/>
        <v>0</v>
      </c>
      <c r="I24" s="283"/>
      <c r="K24" s="284"/>
    </row>
    <row r="25" spans="1:11" ht="12.95" customHeight="1">
      <c r="A25" s="326">
        <f t="shared" si="0"/>
        <v>19</v>
      </c>
      <c r="B25" s="277"/>
      <c r="C25" s="278"/>
      <c r="D25" s="287" t="s">
        <v>1872</v>
      </c>
      <c r="E25" s="288" t="s">
        <v>359</v>
      </c>
      <c r="F25" s="289">
        <v>235</v>
      </c>
      <c r="G25" s="391"/>
      <c r="H25" s="290">
        <f t="shared" si="7"/>
        <v>0</v>
      </c>
      <c r="I25" s="283"/>
      <c r="K25" s="284"/>
    </row>
    <row r="26" spans="1:11" ht="12.75" customHeight="1">
      <c r="A26" s="326">
        <f t="shared" si="0"/>
        <v>20</v>
      </c>
      <c r="B26" s="277"/>
      <c r="C26" s="278"/>
      <c r="D26" s="287" t="s">
        <v>1873</v>
      </c>
      <c r="E26" s="288" t="s">
        <v>238</v>
      </c>
      <c r="F26" s="289">
        <v>6</v>
      </c>
      <c r="G26" s="391"/>
      <c r="H26" s="290">
        <f t="shared" si="7"/>
        <v>0</v>
      </c>
      <c r="I26" s="283"/>
      <c r="K26" s="284"/>
    </row>
    <row r="27" spans="1:11" ht="12.75" customHeight="1">
      <c r="A27" s="326">
        <f t="shared" si="0"/>
        <v>21</v>
      </c>
      <c r="B27" s="277"/>
      <c r="C27" s="278"/>
      <c r="D27" s="287" t="s">
        <v>1874</v>
      </c>
      <c r="E27" s="288" t="s">
        <v>238</v>
      </c>
      <c r="F27" s="289">
        <v>5</v>
      </c>
      <c r="G27" s="391"/>
      <c r="H27" s="290">
        <f t="shared" si="7"/>
        <v>0</v>
      </c>
      <c r="I27" s="283"/>
      <c r="K27" s="284"/>
    </row>
    <row r="28" spans="1:11" ht="12.75" customHeight="1">
      <c r="A28" s="326">
        <f t="shared" si="0"/>
        <v>22</v>
      </c>
      <c r="B28" s="277"/>
      <c r="C28" s="278"/>
      <c r="D28" s="287" t="s">
        <v>1875</v>
      </c>
      <c r="E28" s="288" t="s">
        <v>238</v>
      </c>
      <c r="F28" s="289">
        <v>1</v>
      </c>
      <c r="G28" s="391"/>
      <c r="H28" s="290">
        <f t="shared" si="7"/>
        <v>0</v>
      </c>
      <c r="I28" s="283"/>
      <c r="K28" s="284"/>
    </row>
    <row r="29" spans="1:11" ht="12.75" customHeight="1">
      <c r="A29" s="326">
        <f t="shared" si="0"/>
        <v>23</v>
      </c>
      <c r="B29" s="277"/>
      <c r="C29" s="278"/>
      <c r="D29" s="287" t="s">
        <v>1876</v>
      </c>
      <c r="E29" s="288" t="s">
        <v>238</v>
      </c>
      <c r="F29" s="289">
        <v>95</v>
      </c>
      <c r="G29" s="391"/>
      <c r="H29" s="290">
        <f t="shared" si="7"/>
        <v>0</v>
      </c>
      <c r="I29" s="283"/>
      <c r="K29" s="284"/>
    </row>
    <row r="30" spans="1:11" ht="12.75" customHeight="1">
      <c r="A30" s="326">
        <f t="shared" si="0"/>
        <v>24</v>
      </c>
      <c r="B30" s="277"/>
      <c r="C30" s="278"/>
      <c r="D30" s="287" t="s">
        <v>1877</v>
      </c>
      <c r="E30" s="288" t="s">
        <v>238</v>
      </c>
      <c r="F30" s="289">
        <v>1</v>
      </c>
      <c r="G30" s="391"/>
      <c r="H30" s="290">
        <f t="shared" si="7"/>
        <v>0</v>
      </c>
      <c r="I30" s="283"/>
      <c r="K30" s="284"/>
    </row>
    <row r="31" spans="1:11" ht="12.75" customHeight="1">
      <c r="A31" s="326">
        <f t="shared" si="0"/>
        <v>25</v>
      </c>
      <c r="B31" s="277"/>
      <c r="C31" s="278"/>
      <c r="D31" s="287" t="s">
        <v>1878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K31" s="284"/>
    </row>
    <row r="32" spans="1:11" ht="12.95" customHeight="1">
      <c r="A32" s="326">
        <f t="shared" si="0"/>
        <v>26</v>
      </c>
      <c r="B32" s="277"/>
      <c r="C32" s="278"/>
      <c r="D32" s="287" t="s">
        <v>1879</v>
      </c>
      <c r="E32" s="288" t="s">
        <v>238</v>
      </c>
      <c r="F32" s="289">
        <v>1</v>
      </c>
      <c r="G32" s="391"/>
      <c r="H32" s="290">
        <f t="shared" si="7"/>
        <v>0</v>
      </c>
      <c r="I32" s="283"/>
      <c r="K32" s="284"/>
    </row>
    <row r="33" spans="1:11" ht="12.95" customHeight="1">
      <c r="A33" s="326">
        <f t="shared" si="0"/>
        <v>27</v>
      </c>
      <c r="B33" s="277"/>
      <c r="C33" s="278"/>
      <c r="D33" s="287" t="s">
        <v>1880</v>
      </c>
      <c r="E33" s="288" t="s">
        <v>238</v>
      </c>
      <c r="F33" s="289">
        <v>1</v>
      </c>
      <c r="G33" s="391"/>
      <c r="H33" s="290">
        <f>F33*G33</f>
        <v>0</v>
      </c>
      <c r="I33" s="283"/>
      <c r="K33" s="284"/>
    </row>
    <row r="34" spans="1:11" ht="12.95" customHeight="1">
      <c r="A34" s="326">
        <f t="shared" si="0"/>
        <v>28</v>
      </c>
      <c r="B34" s="277"/>
      <c r="C34" s="278"/>
      <c r="D34" s="287" t="s">
        <v>1881</v>
      </c>
      <c r="E34" s="288" t="s">
        <v>238</v>
      </c>
      <c r="F34" s="289">
        <v>17</v>
      </c>
      <c r="G34" s="391"/>
      <c r="H34" s="290">
        <f t="shared" si="7"/>
        <v>0</v>
      </c>
      <c r="I34" s="283"/>
      <c r="K34" s="284"/>
    </row>
    <row r="35" spans="1:11" ht="12.95" customHeight="1">
      <c r="A35" s="326">
        <f t="shared" si="0"/>
        <v>29</v>
      </c>
      <c r="B35" s="277"/>
      <c r="C35" s="278"/>
      <c r="D35" s="287" t="s">
        <v>1882</v>
      </c>
      <c r="E35" s="288" t="s">
        <v>359</v>
      </c>
      <c r="F35" s="289">
        <f>SUM(F22:F25)</f>
        <v>365</v>
      </c>
      <c r="G35" s="391"/>
      <c r="H35" s="290">
        <f t="shared" si="7"/>
        <v>0</v>
      </c>
      <c r="I35" s="283"/>
      <c r="K35" s="284"/>
    </row>
    <row r="36" spans="1:11" ht="12.95" customHeight="1">
      <c r="A36" s="326">
        <f t="shared" si="0"/>
        <v>30</v>
      </c>
      <c r="B36" s="277"/>
      <c r="C36" s="278"/>
      <c r="D36" s="287" t="s">
        <v>556</v>
      </c>
      <c r="E36" s="288" t="s">
        <v>1480</v>
      </c>
      <c r="F36" s="289">
        <v>2.5</v>
      </c>
      <c r="G36" s="391"/>
      <c r="H36" s="290">
        <f t="shared" si="7"/>
        <v>0</v>
      </c>
      <c r="I36" s="283"/>
      <c r="K36" s="284"/>
    </row>
    <row r="37" spans="1:11" ht="12.95" customHeight="1">
      <c r="A37" s="326">
        <f t="shared" si="0"/>
        <v>31</v>
      </c>
      <c r="B37" s="277"/>
      <c r="C37" s="278"/>
      <c r="D37" s="287" t="s">
        <v>1883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K37" s="284"/>
    </row>
    <row r="38" spans="1:53" ht="12.95" customHeight="1">
      <c r="A38" s="326">
        <f t="shared" si="0"/>
        <v>32</v>
      </c>
      <c r="B38" s="314"/>
      <c r="C38" s="292" t="s">
        <v>1592</v>
      </c>
      <c r="D38" s="293" t="str">
        <f>CONCATENATE(C21," ",D21)</f>
        <v>8 Trubní vedení - kanalizace dešťová</v>
      </c>
      <c r="E38" s="294"/>
      <c r="F38" s="295"/>
      <c r="G38" s="392"/>
      <c r="H38" s="296">
        <f>SUM(H22:H37)</f>
        <v>0</v>
      </c>
      <c r="K38" s="284"/>
      <c r="AW38" s="303">
        <f>SUM(AW21:AW37)</f>
        <v>0</v>
      </c>
      <c r="AX38" s="303">
        <f>SUM(AX21:AX37)</f>
        <v>0</v>
      </c>
      <c r="AY38" s="303">
        <f>SUM(AY21:AY37)</f>
        <v>0</v>
      </c>
      <c r="AZ38" s="303">
        <f>SUM(AZ21:AZ37)</f>
        <v>0</v>
      </c>
      <c r="BA38" s="303">
        <f>SUM(BA21:BA37)</f>
        <v>0</v>
      </c>
    </row>
    <row r="39" spans="1:53" ht="12.95" customHeight="1">
      <c r="A39" s="326">
        <f t="shared" si="0"/>
        <v>33</v>
      </c>
      <c r="B39" s="354"/>
      <c r="C39" s="278" t="s">
        <v>208</v>
      </c>
      <c r="D39" s="279" t="s">
        <v>1884</v>
      </c>
      <c r="E39" s="280"/>
      <c r="F39" s="281"/>
      <c r="G39" s="395"/>
      <c r="H39" s="282"/>
      <c r="K39" s="284"/>
      <c r="AW39" s="303"/>
      <c r="AX39" s="303"/>
      <c r="AY39" s="303"/>
      <c r="AZ39" s="303"/>
      <c r="BA39" s="303"/>
    </row>
    <row r="40" spans="1:53" ht="12.95" customHeight="1">
      <c r="A40" s="326">
        <f t="shared" si="0"/>
        <v>34</v>
      </c>
      <c r="B40" s="354"/>
      <c r="C40" s="278"/>
      <c r="D40" s="287" t="s">
        <v>1872</v>
      </c>
      <c r="E40" s="288" t="s">
        <v>359</v>
      </c>
      <c r="F40" s="289">
        <v>10</v>
      </c>
      <c r="G40" s="391"/>
      <c r="H40" s="290">
        <f aca="true" t="shared" si="8" ref="H40:H46">F40*G40</f>
        <v>0</v>
      </c>
      <c r="K40" s="284"/>
      <c r="AW40" s="303"/>
      <c r="AX40" s="303"/>
      <c r="AY40" s="303"/>
      <c r="AZ40" s="303"/>
      <c r="BA40" s="303"/>
    </row>
    <row r="41" spans="1:53" ht="12.95" customHeight="1">
      <c r="A41" s="326">
        <f t="shared" si="0"/>
        <v>35</v>
      </c>
      <c r="B41" s="354"/>
      <c r="C41" s="278"/>
      <c r="D41" s="287" t="s">
        <v>1873</v>
      </c>
      <c r="E41" s="288" t="s">
        <v>238</v>
      </c>
      <c r="F41" s="289">
        <v>1</v>
      </c>
      <c r="G41" s="391"/>
      <c r="H41" s="290">
        <f t="shared" si="8"/>
        <v>0</v>
      </c>
      <c r="K41" s="284"/>
      <c r="AW41" s="303"/>
      <c r="AX41" s="303"/>
      <c r="AY41" s="303"/>
      <c r="AZ41" s="303"/>
      <c r="BA41" s="303"/>
    </row>
    <row r="42" spans="1:53" ht="12.95" customHeight="1">
      <c r="A42" s="326">
        <f t="shared" si="0"/>
        <v>36</v>
      </c>
      <c r="B42" s="354"/>
      <c r="C42" s="278"/>
      <c r="D42" s="287" t="s">
        <v>1885</v>
      </c>
      <c r="E42" s="288" t="s">
        <v>238</v>
      </c>
      <c r="F42" s="289">
        <v>1</v>
      </c>
      <c r="G42" s="391"/>
      <c r="H42" s="290">
        <f t="shared" si="8"/>
        <v>0</v>
      </c>
      <c r="K42" s="284"/>
      <c r="AW42" s="303"/>
      <c r="AX42" s="303"/>
      <c r="AY42" s="303"/>
      <c r="AZ42" s="303"/>
      <c r="BA42" s="303"/>
    </row>
    <row r="43" spans="1:53" ht="12.95" customHeight="1">
      <c r="A43" s="326">
        <f t="shared" si="0"/>
        <v>37</v>
      </c>
      <c r="B43" s="354"/>
      <c r="C43" s="278"/>
      <c r="D43" s="287" t="s">
        <v>1886</v>
      </c>
      <c r="E43" s="288" t="s">
        <v>238</v>
      </c>
      <c r="F43" s="289">
        <v>2</v>
      </c>
      <c r="G43" s="391"/>
      <c r="H43" s="290">
        <f t="shared" si="8"/>
        <v>0</v>
      </c>
      <c r="K43" s="284"/>
      <c r="AW43" s="303"/>
      <c r="AX43" s="303"/>
      <c r="AY43" s="303"/>
      <c r="AZ43" s="303"/>
      <c r="BA43" s="303"/>
    </row>
    <row r="44" spans="1:53" ht="12.95" customHeight="1">
      <c r="A44" s="326">
        <f t="shared" si="0"/>
        <v>38</v>
      </c>
      <c r="B44" s="354"/>
      <c r="C44" s="278"/>
      <c r="D44" s="287" t="s">
        <v>1882</v>
      </c>
      <c r="E44" s="288" t="s">
        <v>359</v>
      </c>
      <c r="F44" s="289">
        <f>F40</f>
        <v>10</v>
      </c>
      <c r="G44" s="391"/>
      <c r="H44" s="290">
        <f t="shared" si="8"/>
        <v>0</v>
      </c>
      <c r="K44" s="284"/>
      <c r="AW44" s="303"/>
      <c r="AX44" s="303"/>
      <c r="AY44" s="303"/>
      <c r="AZ44" s="303"/>
      <c r="BA44" s="303"/>
    </row>
    <row r="45" spans="1:53" ht="12.95" customHeight="1">
      <c r="A45" s="326">
        <f t="shared" si="0"/>
        <v>39</v>
      </c>
      <c r="B45" s="354"/>
      <c r="C45" s="278"/>
      <c r="D45" s="287" t="s">
        <v>556</v>
      </c>
      <c r="E45" s="288" t="s">
        <v>1480</v>
      </c>
      <c r="F45" s="289">
        <v>2.5</v>
      </c>
      <c r="G45" s="391"/>
      <c r="H45" s="290">
        <f t="shared" si="8"/>
        <v>0</v>
      </c>
      <c r="K45" s="284"/>
      <c r="AW45" s="303"/>
      <c r="AX45" s="303"/>
      <c r="AY45" s="303"/>
      <c r="AZ45" s="303"/>
      <c r="BA45" s="303"/>
    </row>
    <row r="46" spans="1:53" ht="12.95" customHeight="1">
      <c r="A46" s="326">
        <f t="shared" si="0"/>
        <v>40</v>
      </c>
      <c r="B46" s="354"/>
      <c r="C46" s="278"/>
      <c r="D46" s="287" t="s">
        <v>1883</v>
      </c>
      <c r="E46" s="288" t="s">
        <v>238</v>
      </c>
      <c r="F46" s="289">
        <v>1</v>
      </c>
      <c r="G46" s="391"/>
      <c r="H46" s="290">
        <f t="shared" si="8"/>
        <v>0</v>
      </c>
      <c r="K46" s="284"/>
      <c r="AW46" s="303"/>
      <c r="AX46" s="303"/>
      <c r="AY46" s="303"/>
      <c r="AZ46" s="303"/>
      <c r="BA46" s="303"/>
    </row>
    <row r="47" spans="1:53" ht="12.95" customHeight="1">
      <c r="A47" s="326">
        <f t="shared" si="0"/>
        <v>41</v>
      </c>
      <c r="B47" s="354"/>
      <c r="C47" s="292" t="s">
        <v>1592</v>
      </c>
      <c r="D47" s="293" t="str">
        <f>CONCATENATE(C39," ",D39)</f>
        <v>9 Trubní vedení - kanalizace splašková</v>
      </c>
      <c r="E47" s="294"/>
      <c r="F47" s="295"/>
      <c r="G47" s="392"/>
      <c r="H47" s="296">
        <f>SUM(H40:H46)</f>
        <v>0</v>
      </c>
      <c r="K47" s="284"/>
      <c r="AW47" s="303"/>
      <c r="AX47" s="303"/>
      <c r="AY47" s="303"/>
      <c r="AZ47" s="303"/>
      <c r="BA47" s="303"/>
    </row>
    <row r="48" spans="1:53" ht="12.95" customHeight="1">
      <c r="A48" s="326">
        <f t="shared" si="0"/>
        <v>42</v>
      </c>
      <c r="B48" s="354"/>
      <c r="C48" s="278" t="s">
        <v>214</v>
      </c>
      <c r="D48" s="279" t="s">
        <v>1887</v>
      </c>
      <c r="E48" s="280"/>
      <c r="F48" s="281"/>
      <c r="G48" s="395"/>
      <c r="H48" s="282"/>
      <c r="K48" s="284"/>
      <c r="AW48" s="303"/>
      <c r="AX48" s="303"/>
      <c r="AY48" s="303"/>
      <c r="AZ48" s="303"/>
      <c r="BA48" s="303"/>
    </row>
    <row r="49" spans="1:53" ht="12.95" customHeight="1">
      <c r="A49" s="326">
        <f t="shared" si="0"/>
        <v>43</v>
      </c>
      <c r="B49" s="354"/>
      <c r="C49" s="278"/>
      <c r="D49" s="287" t="s">
        <v>1888</v>
      </c>
      <c r="E49" s="288" t="s">
        <v>633</v>
      </c>
      <c r="F49" s="289">
        <v>90</v>
      </c>
      <c r="G49" s="391"/>
      <c r="H49" s="290">
        <f>F49*G49</f>
        <v>0</v>
      </c>
      <c r="K49" s="284"/>
      <c r="AW49" s="303"/>
      <c r="AX49" s="303"/>
      <c r="AY49" s="303"/>
      <c r="AZ49" s="303"/>
      <c r="BA49" s="303"/>
    </row>
    <row r="50" spans="1:53" ht="12.95" customHeight="1">
      <c r="A50" s="326">
        <f t="shared" si="0"/>
        <v>44</v>
      </c>
      <c r="B50" s="354"/>
      <c r="C50" s="278"/>
      <c r="D50" s="287" t="s">
        <v>1836</v>
      </c>
      <c r="E50" s="288" t="s">
        <v>359</v>
      </c>
      <c r="F50" s="289">
        <v>90</v>
      </c>
      <c r="G50" s="391"/>
      <c r="H50" s="290">
        <f aca="true" t="shared" si="9" ref="H50:H66">F50*G50</f>
        <v>0</v>
      </c>
      <c r="K50" s="284"/>
      <c r="AW50" s="303"/>
      <c r="AX50" s="303"/>
      <c r="AY50" s="303"/>
      <c r="AZ50" s="303"/>
      <c r="BA50" s="303"/>
    </row>
    <row r="51" spans="1:53" ht="12.95" customHeight="1">
      <c r="A51" s="326">
        <f t="shared" si="0"/>
        <v>45</v>
      </c>
      <c r="B51" s="354"/>
      <c r="C51" s="278"/>
      <c r="D51" s="287" t="s">
        <v>1889</v>
      </c>
      <c r="E51" s="288" t="s">
        <v>238</v>
      </c>
      <c r="F51" s="289">
        <v>1</v>
      </c>
      <c r="G51" s="391"/>
      <c r="H51" s="290">
        <f t="shared" si="9"/>
        <v>0</v>
      </c>
      <c r="K51" s="284"/>
      <c r="AW51" s="303"/>
      <c r="AX51" s="303"/>
      <c r="AY51" s="303"/>
      <c r="AZ51" s="303"/>
      <c r="BA51" s="303"/>
    </row>
    <row r="52" spans="1:53" ht="12.95" customHeight="1">
      <c r="A52" s="326">
        <f t="shared" si="0"/>
        <v>46</v>
      </c>
      <c r="B52" s="354"/>
      <c r="C52" s="278"/>
      <c r="D52" s="287" t="s">
        <v>1890</v>
      </c>
      <c r="E52" s="288" t="s">
        <v>238</v>
      </c>
      <c r="F52" s="289">
        <v>1</v>
      </c>
      <c r="G52" s="391"/>
      <c r="H52" s="290">
        <f t="shared" si="9"/>
        <v>0</v>
      </c>
      <c r="K52" s="284"/>
      <c r="AW52" s="303"/>
      <c r="AX52" s="303"/>
      <c r="AY52" s="303"/>
      <c r="AZ52" s="303"/>
      <c r="BA52" s="303"/>
    </row>
    <row r="53" spans="1:53" ht="12.95" customHeight="1">
      <c r="A53" s="326">
        <f t="shared" si="0"/>
        <v>47</v>
      </c>
      <c r="B53" s="354"/>
      <c r="C53" s="278"/>
      <c r="D53" s="287" t="s">
        <v>1891</v>
      </c>
      <c r="E53" s="288" t="s">
        <v>238</v>
      </c>
      <c r="F53" s="289">
        <v>1</v>
      </c>
      <c r="G53" s="391"/>
      <c r="H53" s="290">
        <f t="shared" si="9"/>
        <v>0</v>
      </c>
      <c r="K53" s="284"/>
      <c r="AW53" s="303"/>
      <c r="AX53" s="303"/>
      <c r="AY53" s="303"/>
      <c r="AZ53" s="303"/>
      <c r="BA53" s="303"/>
    </row>
    <row r="54" spans="1:53" ht="12.95" customHeight="1">
      <c r="A54" s="326">
        <f t="shared" si="0"/>
        <v>48</v>
      </c>
      <c r="B54" s="354"/>
      <c r="C54" s="278"/>
      <c r="D54" s="287" t="s">
        <v>1732</v>
      </c>
      <c r="E54" s="288" t="s">
        <v>238</v>
      </c>
      <c r="F54" s="289">
        <v>2</v>
      </c>
      <c r="G54" s="391"/>
      <c r="H54" s="290">
        <f t="shared" si="9"/>
        <v>0</v>
      </c>
      <c r="K54" s="284"/>
      <c r="AW54" s="303"/>
      <c r="AX54" s="303"/>
      <c r="AY54" s="303"/>
      <c r="AZ54" s="303"/>
      <c r="BA54" s="303"/>
    </row>
    <row r="55" spans="1:53" ht="12.95" customHeight="1">
      <c r="A55" s="326">
        <f t="shared" si="0"/>
        <v>49</v>
      </c>
      <c r="B55" s="354"/>
      <c r="C55" s="278"/>
      <c r="D55" s="287" t="s">
        <v>1734</v>
      </c>
      <c r="E55" s="288" t="s">
        <v>238</v>
      </c>
      <c r="F55" s="289">
        <v>1</v>
      </c>
      <c r="G55" s="391"/>
      <c r="H55" s="290">
        <f t="shared" si="9"/>
        <v>0</v>
      </c>
      <c r="K55" s="284"/>
      <c r="AW55" s="303"/>
      <c r="AX55" s="303"/>
      <c r="AY55" s="303"/>
      <c r="AZ55" s="303"/>
      <c r="BA55" s="303"/>
    </row>
    <row r="56" spans="1:53" ht="12.95" customHeight="1">
      <c r="A56" s="326">
        <f t="shared" si="0"/>
        <v>50</v>
      </c>
      <c r="B56" s="354"/>
      <c r="C56" s="278"/>
      <c r="D56" s="287" t="s">
        <v>1892</v>
      </c>
      <c r="E56" s="288" t="s">
        <v>359</v>
      </c>
      <c r="F56" s="289">
        <v>8</v>
      </c>
      <c r="G56" s="391"/>
      <c r="H56" s="290">
        <f t="shared" si="9"/>
        <v>0</v>
      </c>
      <c r="K56" s="284"/>
      <c r="AW56" s="303"/>
      <c r="AX56" s="303"/>
      <c r="AY56" s="303"/>
      <c r="AZ56" s="303"/>
      <c r="BA56" s="303"/>
    </row>
    <row r="57" spans="1:53" ht="12.95" customHeight="1">
      <c r="A57" s="326">
        <f t="shared" si="0"/>
        <v>51</v>
      </c>
      <c r="B57" s="354"/>
      <c r="C57" s="278"/>
      <c r="D57" s="287" t="s">
        <v>1893</v>
      </c>
      <c r="E57" s="288" t="s">
        <v>238</v>
      </c>
      <c r="F57" s="289">
        <v>1</v>
      </c>
      <c r="G57" s="391"/>
      <c r="H57" s="290">
        <f t="shared" si="9"/>
        <v>0</v>
      </c>
      <c r="K57" s="284"/>
      <c r="AW57" s="303"/>
      <c r="AX57" s="303"/>
      <c r="AY57" s="303"/>
      <c r="AZ57" s="303"/>
      <c r="BA57" s="303"/>
    </row>
    <row r="58" spans="1:53" ht="12.95" customHeight="1">
      <c r="A58" s="326">
        <f t="shared" si="0"/>
        <v>52</v>
      </c>
      <c r="B58" s="354"/>
      <c r="C58" s="278"/>
      <c r="D58" s="287" t="s">
        <v>1894</v>
      </c>
      <c r="E58" s="288" t="s">
        <v>238</v>
      </c>
      <c r="F58" s="289">
        <v>2</v>
      </c>
      <c r="G58" s="391"/>
      <c r="H58" s="290">
        <f t="shared" si="9"/>
        <v>0</v>
      </c>
      <c r="K58" s="284"/>
      <c r="AW58" s="303"/>
      <c r="AX58" s="303"/>
      <c r="AY58" s="303"/>
      <c r="AZ58" s="303"/>
      <c r="BA58" s="303"/>
    </row>
    <row r="59" spans="1:53" ht="12.95" customHeight="1">
      <c r="A59" s="326">
        <f t="shared" si="0"/>
        <v>53</v>
      </c>
      <c r="B59" s="354"/>
      <c r="C59" s="278"/>
      <c r="D59" s="287" t="s">
        <v>1895</v>
      </c>
      <c r="E59" s="288" t="s">
        <v>238</v>
      </c>
      <c r="F59" s="289">
        <v>1</v>
      </c>
      <c r="G59" s="391"/>
      <c r="H59" s="290">
        <f t="shared" si="9"/>
        <v>0</v>
      </c>
      <c r="K59" s="284"/>
      <c r="AW59" s="303"/>
      <c r="AX59" s="303"/>
      <c r="AY59" s="303"/>
      <c r="AZ59" s="303"/>
      <c r="BA59" s="303"/>
    </row>
    <row r="60" spans="1:53" ht="12.95" customHeight="1">
      <c r="A60" s="326">
        <f t="shared" si="0"/>
        <v>54</v>
      </c>
      <c r="B60" s="354"/>
      <c r="C60" s="278"/>
      <c r="D60" s="287" t="s">
        <v>1896</v>
      </c>
      <c r="E60" s="288" t="s">
        <v>238</v>
      </c>
      <c r="F60" s="289">
        <v>1</v>
      </c>
      <c r="G60" s="391"/>
      <c r="H60" s="290">
        <f t="shared" si="9"/>
        <v>0</v>
      </c>
      <c r="K60" s="284"/>
      <c r="AW60" s="303"/>
      <c r="AX60" s="303"/>
      <c r="AY60" s="303"/>
      <c r="AZ60" s="303"/>
      <c r="BA60" s="303"/>
    </row>
    <row r="61" spans="1:53" ht="12.95" customHeight="1">
      <c r="A61" s="326">
        <f t="shared" si="0"/>
        <v>55</v>
      </c>
      <c r="B61" s="354"/>
      <c r="C61" s="278"/>
      <c r="D61" s="287" t="s">
        <v>1897</v>
      </c>
      <c r="E61" s="288" t="s">
        <v>238</v>
      </c>
      <c r="F61" s="289">
        <v>1</v>
      </c>
      <c r="G61" s="391"/>
      <c r="H61" s="290">
        <f t="shared" si="9"/>
        <v>0</v>
      </c>
      <c r="K61" s="284"/>
      <c r="AW61" s="303"/>
      <c r="AX61" s="303"/>
      <c r="AY61" s="303"/>
      <c r="AZ61" s="303"/>
      <c r="BA61" s="303"/>
    </row>
    <row r="62" spans="1:53" ht="12.95" customHeight="1">
      <c r="A62" s="326">
        <f t="shared" si="0"/>
        <v>56</v>
      </c>
      <c r="B62" s="354"/>
      <c r="C62" s="278"/>
      <c r="D62" s="287" t="s">
        <v>1898</v>
      </c>
      <c r="E62" s="288" t="s">
        <v>1829</v>
      </c>
      <c r="F62" s="289">
        <v>1</v>
      </c>
      <c r="G62" s="391"/>
      <c r="H62" s="290">
        <f t="shared" si="9"/>
        <v>0</v>
      </c>
      <c r="K62" s="284"/>
      <c r="AW62" s="303"/>
      <c r="AX62" s="303"/>
      <c r="AY62" s="303"/>
      <c r="AZ62" s="303"/>
      <c r="BA62" s="303"/>
    </row>
    <row r="63" spans="1:53" ht="12.95" customHeight="1">
      <c r="A63" s="326">
        <f t="shared" si="0"/>
        <v>57</v>
      </c>
      <c r="B63" s="354"/>
      <c r="C63" s="278"/>
      <c r="D63" s="287" t="s">
        <v>1666</v>
      </c>
      <c r="E63" s="288" t="s">
        <v>1829</v>
      </c>
      <c r="F63" s="289">
        <v>1</v>
      </c>
      <c r="G63" s="391"/>
      <c r="H63" s="290">
        <f t="shared" si="9"/>
        <v>0</v>
      </c>
      <c r="K63" s="284"/>
      <c r="AW63" s="303"/>
      <c r="AX63" s="303"/>
      <c r="AY63" s="303"/>
      <c r="AZ63" s="303"/>
      <c r="BA63" s="303"/>
    </row>
    <row r="64" spans="1:53" ht="12.95" customHeight="1">
      <c r="A64" s="326">
        <f t="shared" si="0"/>
        <v>58</v>
      </c>
      <c r="B64" s="354"/>
      <c r="C64" s="278"/>
      <c r="D64" s="287" t="s">
        <v>1899</v>
      </c>
      <c r="E64" s="288" t="s">
        <v>359</v>
      </c>
      <c r="F64" s="289">
        <f>F49</f>
        <v>90</v>
      </c>
      <c r="G64" s="391"/>
      <c r="H64" s="290">
        <f t="shared" si="9"/>
        <v>0</v>
      </c>
      <c r="K64" s="284"/>
      <c r="AW64" s="303"/>
      <c r="AX64" s="303"/>
      <c r="AY64" s="303"/>
      <c r="AZ64" s="303"/>
      <c r="BA64" s="303"/>
    </row>
    <row r="65" spans="1:53" ht="12.95" customHeight="1">
      <c r="A65" s="326">
        <f t="shared" si="0"/>
        <v>59</v>
      </c>
      <c r="B65" s="354"/>
      <c r="C65" s="278"/>
      <c r="D65" s="287" t="s">
        <v>556</v>
      </c>
      <c r="E65" s="288" t="s">
        <v>1480</v>
      </c>
      <c r="F65" s="289">
        <v>2.5</v>
      </c>
      <c r="G65" s="391"/>
      <c r="H65" s="290">
        <f t="shared" si="9"/>
        <v>0</v>
      </c>
      <c r="K65" s="284"/>
      <c r="AW65" s="303"/>
      <c r="AX65" s="303"/>
      <c r="AY65" s="303"/>
      <c r="AZ65" s="303"/>
      <c r="BA65" s="303"/>
    </row>
    <row r="66" spans="1:53" ht="12.95" customHeight="1">
      <c r="A66" s="326">
        <f t="shared" si="0"/>
        <v>60</v>
      </c>
      <c r="B66" s="354"/>
      <c r="C66" s="278"/>
      <c r="D66" s="287" t="s">
        <v>1883</v>
      </c>
      <c r="E66" s="288" t="s">
        <v>238</v>
      </c>
      <c r="F66" s="289">
        <v>1</v>
      </c>
      <c r="G66" s="391"/>
      <c r="H66" s="290">
        <f t="shared" si="9"/>
        <v>0</v>
      </c>
      <c r="K66" s="284"/>
      <c r="AW66" s="303"/>
      <c r="AX66" s="303"/>
      <c r="AY66" s="303"/>
      <c r="AZ66" s="303"/>
      <c r="BA66" s="303"/>
    </row>
    <row r="67" spans="1:53" ht="12.95" customHeight="1">
      <c r="A67" s="326">
        <f t="shared" si="0"/>
        <v>61</v>
      </c>
      <c r="B67" s="354"/>
      <c r="C67" s="292" t="s">
        <v>1592</v>
      </c>
      <c r="D67" s="293" t="str">
        <f>CONCATENATE(C48," ",D48)</f>
        <v>10 Trubní vedení - vnější domovní vodovod + suchovod</v>
      </c>
      <c r="E67" s="294"/>
      <c r="F67" s="295"/>
      <c r="G67" s="392"/>
      <c r="H67" s="296">
        <f>SUM(H49:H66)</f>
        <v>0</v>
      </c>
      <c r="K67" s="284"/>
      <c r="AW67" s="303"/>
      <c r="AX67" s="303"/>
      <c r="AY67" s="303"/>
      <c r="AZ67" s="303"/>
      <c r="BA67" s="303"/>
    </row>
    <row r="68" spans="1:11" ht="12.95" customHeight="1">
      <c r="A68" s="326">
        <f t="shared" si="0"/>
        <v>62</v>
      </c>
      <c r="B68" s="277" t="s">
        <v>1588</v>
      </c>
      <c r="C68" s="278" t="s">
        <v>672</v>
      </c>
      <c r="D68" s="279" t="s">
        <v>1832</v>
      </c>
      <c r="E68" s="280"/>
      <c r="F68" s="281"/>
      <c r="G68" s="395"/>
      <c r="H68" s="282"/>
      <c r="I68" s="283"/>
      <c r="K68" s="284"/>
    </row>
    <row r="69" spans="1:100" ht="12.95" customHeight="1">
      <c r="A69" s="326">
        <f t="shared" si="0"/>
        <v>63</v>
      </c>
      <c r="B69" s="285"/>
      <c r="C69" s="286"/>
      <c r="D69" s="287" t="s">
        <v>1833</v>
      </c>
      <c r="E69" s="288" t="s">
        <v>199</v>
      </c>
      <c r="F69" s="289">
        <v>150</v>
      </c>
      <c r="G69" s="391"/>
      <c r="H69" s="290">
        <f>F69*G69</f>
        <v>0</v>
      </c>
      <c r="K69" s="284"/>
      <c r="AV69" s="253">
        <v>1</v>
      </c>
      <c r="AW69" s="253">
        <f>IF(AV69=1,H69,0)</f>
        <v>0</v>
      </c>
      <c r="AX69" s="253">
        <f>IF(AV69=2,H69,0)</f>
        <v>0</v>
      </c>
      <c r="AY69" s="253">
        <f>IF(AV69=3,H69,0)</f>
        <v>0</v>
      </c>
      <c r="AZ69" s="253">
        <f>IF(AV69=4,H69,0)</f>
        <v>0</v>
      </c>
      <c r="BA69" s="253">
        <f>IF(AV69=5,H69,0)</f>
        <v>0</v>
      </c>
      <c r="CV69" s="253">
        <v>0</v>
      </c>
    </row>
    <row r="70" spans="1:53" ht="12.95" customHeight="1">
      <c r="A70" s="326">
        <f t="shared" si="0"/>
        <v>64</v>
      </c>
      <c r="B70" s="314"/>
      <c r="C70" s="292" t="s">
        <v>1592</v>
      </c>
      <c r="D70" s="293" t="str">
        <f>CONCATENATE(C68," ",D68)</f>
        <v>99 Staveništní přesun hmot</v>
      </c>
      <c r="E70" s="294"/>
      <c r="F70" s="295"/>
      <c r="G70" s="392"/>
      <c r="H70" s="296">
        <f>H69</f>
        <v>0</v>
      </c>
      <c r="K70" s="284"/>
      <c r="AW70" s="303">
        <f>SUM(AW68:AW69)</f>
        <v>0</v>
      </c>
      <c r="AX70" s="303">
        <f>SUM(AX68:AX69)</f>
        <v>0</v>
      </c>
      <c r="AY70" s="303">
        <f>SUM(AY68:AY69)</f>
        <v>0</v>
      </c>
      <c r="AZ70" s="303">
        <f>SUM(AZ68:AZ69)</f>
        <v>0</v>
      </c>
      <c r="BA70" s="303">
        <f>SUM(BA68:BA69)</f>
        <v>0</v>
      </c>
    </row>
    <row r="71" spans="1:11" ht="12.95" customHeight="1">
      <c r="A71" s="326">
        <f t="shared" si="0"/>
        <v>65</v>
      </c>
      <c r="B71" s="277" t="s">
        <v>1588</v>
      </c>
      <c r="C71" s="278" t="s">
        <v>1838</v>
      </c>
      <c r="D71" s="279" t="s">
        <v>1839</v>
      </c>
      <c r="E71" s="280"/>
      <c r="F71" s="281"/>
      <c r="G71" s="395"/>
      <c r="H71" s="282"/>
      <c r="I71" s="283"/>
      <c r="K71" s="284"/>
    </row>
    <row r="72" spans="1:100" ht="12.95" customHeight="1">
      <c r="A72" s="326">
        <f t="shared" si="0"/>
        <v>66</v>
      </c>
      <c r="B72" s="285"/>
      <c r="C72" s="286"/>
      <c r="D72" s="287" t="s">
        <v>1840</v>
      </c>
      <c r="E72" s="288" t="s">
        <v>359</v>
      </c>
      <c r="F72" s="289">
        <f>F44+F35</f>
        <v>375</v>
      </c>
      <c r="G72" s="391"/>
      <c r="H72" s="290">
        <f>F72*G72</f>
        <v>0</v>
      </c>
      <c r="K72" s="284"/>
      <c r="AV72" s="253">
        <v>4</v>
      </c>
      <c r="AW72" s="253">
        <f>IF(AV72=1,H72,0)</f>
        <v>0</v>
      </c>
      <c r="AX72" s="253">
        <f>IF(AV72=2,H72,0)</f>
        <v>0</v>
      </c>
      <c r="AY72" s="253">
        <f>IF(AV72=3,H72,0)</f>
        <v>0</v>
      </c>
      <c r="AZ72" s="253">
        <f>IF(AV72=4,H72,0)</f>
        <v>0</v>
      </c>
      <c r="BA72" s="253">
        <f>IF(AV72=5,H72,0)</f>
        <v>0</v>
      </c>
      <c r="CV72" s="253">
        <v>0</v>
      </c>
    </row>
    <row r="73" spans="1:53" ht="12.95" customHeight="1">
      <c r="A73" s="326">
        <f aca="true" t="shared" si="10" ref="A73:A81">A72+1</f>
        <v>67</v>
      </c>
      <c r="B73" s="314"/>
      <c r="C73" s="292" t="s">
        <v>1592</v>
      </c>
      <c r="D73" s="293" t="str">
        <f>CONCATENATE(C71," ",D71)</f>
        <v>M46 Zemní práce při montážích</v>
      </c>
      <c r="E73" s="294"/>
      <c r="F73" s="295"/>
      <c r="G73" s="392"/>
      <c r="H73" s="296">
        <f>H72</f>
        <v>0</v>
      </c>
      <c r="K73" s="284"/>
      <c r="AW73" s="303">
        <f>SUM(AW71:AW72)</f>
        <v>0</v>
      </c>
      <c r="AX73" s="303">
        <f>SUM(AX71:AX72)</f>
        <v>0</v>
      </c>
      <c r="AY73" s="303">
        <f>SUM(AY71:AY72)</f>
        <v>0</v>
      </c>
      <c r="AZ73" s="303">
        <f>SUM(AZ71:AZ72)</f>
        <v>0</v>
      </c>
      <c r="BA73" s="303">
        <f>SUM(BA71:BA72)</f>
        <v>0</v>
      </c>
    </row>
    <row r="74" spans="1:8" ht="12">
      <c r="A74" s="326">
        <f t="shared" si="10"/>
        <v>68</v>
      </c>
      <c r="B74" s="277" t="s">
        <v>1588</v>
      </c>
      <c r="C74" s="278"/>
      <c r="D74" s="279" t="s">
        <v>1655</v>
      </c>
      <c r="E74" s="280"/>
      <c r="F74" s="281"/>
      <c r="G74" s="395"/>
      <c r="H74" s="282"/>
    </row>
    <row r="75" spans="1:8" ht="12">
      <c r="A75" s="326">
        <f t="shared" si="10"/>
        <v>69</v>
      </c>
      <c r="B75" s="285"/>
      <c r="C75" s="286"/>
      <c r="D75" s="341" t="s">
        <v>1656</v>
      </c>
      <c r="E75" s="288" t="s">
        <v>238</v>
      </c>
      <c r="F75" s="289">
        <v>1</v>
      </c>
      <c r="G75" s="391"/>
      <c r="H75" s="290">
        <f>F75*G75</f>
        <v>0</v>
      </c>
    </row>
    <row r="76" spans="1:8" ht="12">
      <c r="A76" s="326">
        <f t="shared" si="10"/>
        <v>70</v>
      </c>
      <c r="B76" s="285"/>
      <c r="C76" s="286"/>
      <c r="D76" s="341" t="s">
        <v>1900</v>
      </c>
      <c r="E76" s="288" t="s">
        <v>238</v>
      </c>
      <c r="F76" s="289">
        <v>1</v>
      </c>
      <c r="G76" s="391"/>
      <c r="H76" s="290">
        <f>F76*G76</f>
        <v>0</v>
      </c>
    </row>
    <row r="77" spans="1:8" ht="12">
      <c r="A77" s="326">
        <f t="shared" si="10"/>
        <v>71</v>
      </c>
      <c r="B77" s="285"/>
      <c r="C77" s="286"/>
      <c r="D77" s="341" t="s">
        <v>1657</v>
      </c>
      <c r="E77" s="288" t="s">
        <v>238</v>
      </c>
      <c r="F77" s="289">
        <v>1</v>
      </c>
      <c r="G77" s="391"/>
      <c r="H77" s="290">
        <f>F77*G77</f>
        <v>0</v>
      </c>
    </row>
    <row r="78" spans="1:8" ht="13.5" thickBot="1">
      <c r="A78" s="326">
        <f t="shared" si="10"/>
        <v>72</v>
      </c>
      <c r="B78" s="314"/>
      <c r="C78" s="292" t="s">
        <v>1592</v>
      </c>
      <c r="D78" s="293" t="str">
        <f>CONCATENATE(C74," ",D74)</f>
        <v xml:space="preserve"> VRN + práce</v>
      </c>
      <c r="E78" s="294"/>
      <c r="F78" s="295"/>
      <c r="G78" s="392"/>
      <c r="H78" s="296">
        <f>SUM(H75:H77)</f>
        <v>0</v>
      </c>
    </row>
    <row r="79" spans="1:8" ht="13.5" thickBot="1">
      <c r="A79" s="326">
        <f t="shared" si="10"/>
        <v>73</v>
      </c>
      <c r="B79" s="315"/>
      <c r="C79" s="316"/>
      <c r="D79" s="317"/>
      <c r="E79" s="318"/>
      <c r="F79" s="319"/>
      <c r="G79" s="319"/>
      <c r="H79" s="320">
        <f>H20+H38+H47+H67+H70+H73+H78</f>
        <v>0</v>
      </c>
    </row>
    <row r="80" spans="1:8" ht="12">
      <c r="A80" s="326">
        <f t="shared" si="10"/>
        <v>74</v>
      </c>
      <c r="B80" s="315"/>
      <c r="C80" s="321"/>
      <c r="D80" s="317"/>
      <c r="E80" s="318"/>
      <c r="F80" s="319"/>
      <c r="G80" s="319"/>
      <c r="H80" s="322"/>
    </row>
    <row r="81" spans="1:8" ht="13.5" thickBot="1">
      <c r="A81" s="326">
        <f t="shared" si="10"/>
        <v>75</v>
      </c>
      <c r="B81" s="323"/>
      <c r="C81" s="324" t="s">
        <v>1658</v>
      </c>
      <c r="D81" s="324"/>
      <c r="E81" s="324"/>
      <c r="F81" s="324"/>
      <c r="G81" s="324"/>
      <c r="H81" s="325"/>
    </row>
    <row r="82" spans="4:6" ht="12">
      <c r="D82" s="327"/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spans="2:8" ht="12">
      <c r="B101" s="328"/>
      <c r="C101" s="328"/>
      <c r="D101" s="328"/>
      <c r="E101" s="328"/>
      <c r="F101" s="328"/>
      <c r="G101" s="328"/>
      <c r="H101" s="328"/>
    </row>
    <row r="102" spans="2:8" ht="12">
      <c r="B102" s="328"/>
      <c r="C102" s="328"/>
      <c r="D102" s="328"/>
      <c r="E102" s="328"/>
      <c r="F102" s="328"/>
      <c r="G102" s="328"/>
      <c r="H102" s="328"/>
    </row>
    <row r="103" spans="2:8" ht="12">
      <c r="B103" s="328"/>
      <c r="C103" s="328"/>
      <c r="D103" s="328"/>
      <c r="E103" s="328"/>
      <c r="F103" s="328"/>
      <c r="G103" s="328"/>
      <c r="H103" s="328"/>
    </row>
    <row r="104" spans="2:8" ht="12">
      <c r="B104" s="328"/>
      <c r="C104" s="328"/>
      <c r="D104" s="328"/>
      <c r="E104" s="328"/>
      <c r="F104" s="328"/>
      <c r="G104" s="328"/>
      <c r="H104" s="328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spans="2:3" ht="12">
      <c r="B136" s="329"/>
      <c r="C136" s="329"/>
    </row>
    <row r="137" spans="2:8" ht="12">
      <c r="B137" s="328"/>
      <c r="C137" s="328"/>
      <c r="D137" s="331"/>
      <c r="E137" s="331"/>
      <c r="F137" s="332"/>
      <c r="G137" s="331"/>
      <c r="H137" s="333"/>
    </row>
    <row r="138" spans="2:8" ht="12">
      <c r="B138" s="334"/>
      <c r="C138" s="334"/>
      <c r="D138" s="328"/>
      <c r="E138" s="328"/>
      <c r="F138" s="335"/>
      <c r="G138" s="328"/>
      <c r="H138" s="328"/>
    </row>
    <row r="139" spans="2:8" ht="12">
      <c r="B139" s="328"/>
      <c r="C139" s="328"/>
      <c r="D139" s="328"/>
      <c r="E139" s="328"/>
      <c r="F139" s="335"/>
      <c r="G139" s="328"/>
      <c r="H139" s="328"/>
    </row>
    <row r="140" spans="2:8" ht="12">
      <c r="B140" s="328"/>
      <c r="C140" s="328"/>
      <c r="D140" s="328"/>
      <c r="E140" s="328"/>
      <c r="F140" s="335"/>
      <c r="G140" s="328"/>
      <c r="H140" s="328"/>
    </row>
    <row r="141" spans="2:8" ht="12">
      <c r="B141" s="328"/>
      <c r="C141" s="328"/>
      <c r="D141" s="328"/>
      <c r="E141" s="328"/>
      <c r="F141" s="335"/>
      <c r="G141" s="328"/>
      <c r="H141" s="328"/>
    </row>
    <row r="142" spans="2:8" ht="12">
      <c r="B142" s="328"/>
      <c r="C142" s="328"/>
      <c r="D142" s="328"/>
      <c r="E142" s="328"/>
      <c r="F142" s="335"/>
      <c r="G142" s="328"/>
      <c r="H142" s="328"/>
    </row>
    <row r="143" spans="2:8" ht="12">
      <c r="B143" s="328"/>
      <c r="C143" s="328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</sheetData>
  <sheetProtection algorithmName="SHA-512" hashValue="/KOE9vjjXUi48lS/6GzkbEPVj1HtwOcViIp0xlrFpgbvPxe1NlJSQmfoG4JBaYRqM+8trE/FPjvJ2OPWKeUCBg==" saltValue="O3AH+pEBoW2sBBq25u8uDg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4" r:id="rId1"/>
  <headerFooter alignWithMargins="0">
    <oddFooter>&amp;CStránka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1523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11 - SO-11-Venkovní kabelové rozvody NN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125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1524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11 - SO-11-Venkovní kabelové rozvody NN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561</v>
      </c>
      <c r="F119" s="137" t="s">
        <v>562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86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622</v>
      </c>
      <c r="F120" s="146" t="s">
        <v>1525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86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625</v>
      </c>
      <c r="F121" s="151" t="s">
        <v>1526</v>
      </c>
      <c r="G121" s="152" t="s">
        <v>610</v>
      </c>
      <c r="H121" s="153">
        <v>1</v>
      </c>
      <c r="I121" s="154">
        <f>'SO.11-Rekapitulace RR_11'!E24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245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245</v>
      </c>
      <c r="BM121" s="160" t="s">
        <v>1527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k/c1/sXcZkIHZ87WMFe32boZHPqAyb0WQqgkzV1eIpv3Zguk0EmO51KufnGcARJ46ZS3LgvZvFvrYRmN0Y71wg==" saltValue="NHjBGgYnJphgx8+OrCFxe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B1">
      <selection activeCell="E7" sqref="E7"/>
    </sheetView>
  </sheetViews>
  <sheetFormatPr defaultColWidth="9.140625" defaultRowHeight="12"/>
  <cols>
    <col min="1" max="1" width="9.00390625" style="610" hidden="1" customWidth="1"/>
    <col min="2" max="2" width="42.421875" style="615" customWidth="1"/>
    <col min="3" max="3" width="42.140625" style="615" hidden="1" customWidth="1"/>
    <col min="4" max="4" width="17.00390625" style="610" customWidth="1"/>
    <col min="5" max="5" width="18.28125" style="610" customWidth="1"/>
    <col min="6" max="6" width="117.8515625" style="615" hidden="1" customWidth="1"/>
    <col min="7" max="7" width="42.7109375" style="615" hidden="1" customWidth="1"/>
    <col min="8" max="8" width="13.8515625" style="615" hidden="1" customWidth="1"/>
    <col min="9" max="9" width="27.7109375" style="615" hidden="1" customWidth="1"/>
    <col min="10" max="10" width="5.00390625" style="603" customWidth="1"/>
    <col min="11" max="11" width="12.421875" style="603" customWidth="1"/>
    <col min="12" max="12" width="12.28125" style="603" customWidth="1"/>
    <col min="13" max="256" width="9.28125" style="603" customWidth="1"/>
    <col min="257" max="257" width="9.140625" style="603" hidden="1" customWidth="1"/>
    <col min="258" max="258" width="42.421875" style="603" customWidth="1"/>
    <col min="259" max="259" width="9.140625" style="603" hidden="1" customWidth="1"/>
    <col min="260" max="260" width="17.00390625" style="603" customWidth="1"/>
    <col min="261" max="261" width="18.28125" style="603" customWidth="1"/>
    <col min="262" max="265" width="9.140625" style="603" hidden="1" customWidth="1"/>
    <col min="266" max="266" width="5.00390625" style="603" customWidth="1"/>
    <col min="267" max="267" width="12.421875" style="603" customWidth="1"/>
    <col min="268" max="268" width="12.28125" style="603" customWidth="1"/>
    <col min="269" max="512" width="9.28125" style="603" customWidth="1"/>
    <col min="513" max="513" width="9.140625" style="603" hidden="1" customWidth="1"/>
    <col min="514" max="514" width="42.421875" style="603" customWidth="1"/>
    <col min="515" max="515" width="9.140625" style="603" hidden="1" customWidth="1"/>
    <col min="516" max="516" width="17.00390625" style="603" customWidth="1"/>
    <col min="517" max="517" width="18.28125" style="603" customWidth="1"/>
    <col min="518" max="521" width="9.140625" style="603" hidden="1" customWidth="1"/>
    <col min="522" max="522" width="5.00390625" style="603" customWidth="1"/>
    <col min="523" max="523" width="12.421875" style="603" customWidth="1"/>
    <col min="524" max="524" width="12.28125" style="603" customWidth="1"/>
    <col min="525" max="768" width="9.28125" style="603" customWidth="1"/>
    <col min="769" max="769" width="9.140625" style="603" hidden="1" customWidth="1"/>
    <col min="770" max="770" width="42.421875" style="603" customWidth="1"/>
    <col min="771" max="771" width="9.140625" style="603" hidden="1" customWidth="1"/>
    <col min="772" max="772" width="17.00390625" style="603" customWidth="1"/>
    <col min="773" max="773" width="18.28125" style="603" customWidth="1"/>
    <col min="774" max="777" width="9.140625" style="603" hidden="1" customWidth="1"/>
    <col min="778" max="778" width="5.00390625" style="603" customWidth="1"/>
    <col min="779" max="779" width="12.421875" style="603" customWidth="1"/>
    <col min="780" max="780" width="12.28125" style="603" customWidth="1"/>
    <col min="781" max="1024" width="9.28125" style="603" customWidth="1"/>
    <col min="1025" max="1025" width="9.140625" style="603" hidden="1" customWidth="1"/>
    <col min="1026" max="1026" width="42.421875" style="603" customWidth="1"/>
    <col min="1027" max="1027" width="9.140625" style="603" hidden="1" customWidth="1"/>
    <col min="1028" max="1028" width="17.00390625" style="603" customWidth="1"/>
    <col min="1029" max="1029" width="18.28125" style="603" customWidth="1"/>
    <col min="1030" max="1033" width="9.140625" style="603" hidden="1" customWidth="1"/>
    <col min="1034" max="1034" width="5.00390625" style="603" customWidth="1"/>
    <col min="1035" max="1035" width="12.421875" style="603" customWidth="1"/>
    <col min="1036" max="1036" width="12.28125" style="603" customWidth="1"/>
    <col min="1037" max="1280" width="9.28125" style="603" customWidth="1"/>
    <col min="1281" max="1281" width="9.140625" style="603" hidden="1" customWidth="1"/>
    <col min="1282" max="1282" width="42.421875" style="603" customWidth="1"/>
    <col min="1283" max="1283" width="9.140625" style="603" hidden="1" customWidth="1"/>
    <col min="1284" max="1284" width="17.00390625" style="603" customWidth="1"/>
    <col min="1285" max="1285" width="18.28125" style="603" customWidth="1"/>
    <col min="1286" max="1289" width="9.140625" style="603" hidden="1" customWidth="1"/>
    <col min="1290" max="1290" width="5.00390625" style="603" customWidth="1"/>
    <col min="1291" max="1291" width="12.421875" style="603" customWidth="1"/>
    <col min="1292" max="1292" width="12.28125" style="603" customWidth="1"/>
    <col min="1293" max="1536" width="9.28125" style="603" customWidth="1"/>
    <col min="1537" max="1537" width="9.140625" style="603" hidden="1" customWidth="1"/>
    <col min="1538" max="1538" width="42.421875" style="603" customWidth="1"/>
    <col min="1539" max="1539" width="9.140625" style="603" hidden="1" customWidth="1"/>
    <col min="1540" max="1540" width="17.00390625" style="603" customWidth="1"/>
    <col min="1541" max="1541" width="18.28125" style="603" customWidth="1"/>
    <col min="1542" max="1545" width="9.140625" style="603" hidden="1" customWidth="1"/>
    <col min="1546" max="1546" width="5.00390625" style="603" customWidth="1"/>
    <col min="1547" max="1547" width="12.421875" style="603" customWidth="1"/>
    <col min="1548" max="1548" width="12.28125" style="603" customWidth="1"/>
    <col min="1549" max="1792" width="9.28125" style="603" customWidth="1"/>
    <col min="1793" max="1793" width="9.140625" style="603" hidden="1" customWidth="1"/>
    <col min="1794" max="1794" width="42.421875" style="603" customWidth="1"/>
    <col min="1795" max="1795" width="9.140625" style="603" hidden="1" customWidth="1"/>
    <col min="1796" max="1796" width="17.00390625" style="603" customWidth="1"/>
    <col min="1797" max="1797" width="18.28125" style="603" customWidth="1"/>
    <col min="1798" max="1801" width="9.140625" style="603" hidden="1" customWidth="1"/>
    <col min="1802" max="1802" width="5.00390625" style="603" customWidth="1"/>
    <col min="1803" max="1803" width="12.421875" style="603" customWidth="1"/>
    <col min="1804" max="1804" width="12.28125" style="603" customWidth="1"/>
    <col min="1805" max="2048" width="9.28125" style="603" customWidth="1"/>
    <col min="2049" max="2049" width="9.140625" style="603" hidden="1" customWidth="1"/>
    <col min="2050" max="2050" width="42.421875" style="603" customWidth="1"/>
    <col min="2051" max="2051" width="9.140625" style="603" hidden="1" customWidth="1"/>
    <col min="2052" max="2052" width="17.00390625" style="603" customWidth="1"/>
    <col min="2053" max="2053" width="18.28125" style="603" customWidth="1"/>
    <col min="2054" max="2057" width="9.140625" style="603" hidden="1" customWidth="1"/>
    <col min="2058" max="2058" width="5.00390625" style="603" customWidth="1"/>
    <col min="2059" max="2059" width="12.421875" style="603" customWidth="1"/>
    <col min="2060" max="2060" width="12.28125" style="603" customWidth="1"/>
    <col min="2061" max="2304" width="9.28125" style="603" customWidth="1"/>
    <col min="2305" max="2305" width="9.140625" style="603" hidden="1" customWidth="1"/>
    <col min="2306" max="2306" width="42.421875" style="603" customWidth="1"/>
    <col min="2307" max="2307" width="9.140625" style="603" hidden="1" customWidth="1"/>
    <col min="2308" max="2308" width="17.00390625" style="603" customWidth="1"/>
    <col min="2309" max="2309" width="18.28125" style="603" customWidth="1"/>
    <col min="2310" max="2313" width="9.140625" style="603" hidden="1" customWidth="1"/>
    <col min="2314" max="2314" width="5.00390625" style="603" customWidth="1"/>
    <col min="2315" max="2315" width="12.421875" style="603" customWidth="1"/>
    <col min="2316" max="2316" width="12.28125" style="603" customWidth="1"/>
    <col min="2317" max="2560" width="9.28125" style="603" customWidth="1"/>
    <col min="2561" max="2561" width="9.140625" style="603" hidden="1" customWidth="1"/>
    <col min="2562" max="2562" width="42.421875" style="603" customWidth="1"/>
    <col min="2563" max="2563" width="9.140625" style="603" hidden="1" customWidth="1"/>
    <col min="2564" max="2564" width="17.00390625" style="603" customWidth="1"/>
    <col min="2565" max="2565" width="18.28125" style="603" customWidth="1"/>
    <col min="2566" max="2569" width="9.140625" style="603" hidden="1" customWidth="1"/>
    <col min="2570" max="2570" width="5.00390625" style="603" customWidth="1"/>
    <col min="2571" max="2571" width="12.421875" style="603" customWidth="1"/>
    <col min="2572" max="2572" width="12.28125" style="603" customWidth="1"/>
    <col min="2573" max="2816" width="9.28125" style="603" customWidth="1"/>
    <col min="2817" max="2817" width="9.140625" style="603" hidden="1" customWidth="1"/>
    <col min="2818" max="2818" width="42.421875" style="603" customWidth="1"/>
    <col min="2819" max="2819" width="9.140625" style="603" hidden="1" customWidth="1"/>
    <col min="2820" max="2820" width="17.00390625" style="603" customWidth="1"/>
    <col min="2821" max="2821" width="18.28125" style="603" customWidth="1"/>
    <col min="2822" max="2825" width="9.140625" style="603" hidden="1" customWidth="1"/>
    <col min="2826" max="2826" width="5.00390625" style="603" customWidth="1"/>
    <col min="2827" max="2827" width="12.421875" style="603" customWidth="1"/>
    <col min="2828" max="2828" width="12.28125" style="603" customWidth="1"/>
    <col min="2829" max="3072" width="9.28125" style="603" customWidth="1"/>
    <col min="3073" max="3073" width="9.140625" style="603" hidden="1" customWidth="1"/>
    <col min="3074" max="3074" width="42.421875" style="603" customWidth="1"/>
    <col min="3075" max="3075" width="9.140625" style="603" hidden="1" customWidth="1"/>
    <col min="3076" max="3076" width="17.00390625" style="603" customWidth="1"/>
    <col min="3077" max="3077" width="18.28125" style="603" customWidth="1"/>
    <col min="3078" max="3081" width="9.140625" style="603" hidden="1" customWidth="1"/>
    <col min="3082" max="3082" width="5.00390625" style="603" customWidth="1"/>
    <col min="3083" max="3083" width="12.421875" style="603" customWidth="1"/>
    <col min="3084" max="3084" width="12.28125" style="603" customWidth="1"/>
    <col min="3085" max="3328" width="9.28125" style="603" customWidth="1"/>
    <col min="3329" max="3329" width="9.140625" style="603" hidden="1" customWidth="1"/>
    <col min="3330" max="3330" width="42.421875" style="603" customWidth="1"/>
    <col min="3331" max="3331" width="9.140625" style="603" hidden="1" customWidth="1"/>
    <col min="3332" max="3332" width="17.00390625" style="603" customWidth="1"/>
    <col min="3333" max="3333" width="18.28125" style="603" customWidth="1"/>
    <col min="3334" max="3337" width="9.140625" style="603" hidden="1" customWidth="1"/>
    <col min="3338" max="3338" width="5.00390625" style="603" customWidth="1"/>
    <col min="3339" max="3339" width="12.421875" style="603" customWidth="1"/>
    <col min="3340" max="3340" width="12.28125" style="603" customWidth="1"/>
    <col min="3341" max="3584" width="9.28125" style="603" customWidth="1"/>
    <col min="3585" max="3585" width="9.140625" style="603" hidden="1" customWidth="1"/>
    <col min="3586" max="3586" width="42.421875" style="603" customWidth="1"/>
    <col min="3587" max="3587" width="9.140625" style="603" hidden="1" customWidth="1"/>
    <col min="3588" max="3588" width="17.00390625" style="603" customWidth="1"/>
    <col min="3589" max="3589" width="18.28125" style="603" customWidth="1"/>
    <col min="3590" max="3593" width="9.140625" style="603" hidden="1" customWidth="1"/>
    <col min="3594" max="3594" width="5.00390625" style="603" customWidth="1"/>
    <col min="3595" max="3595" width="12.421875" style="603" customWidth="1"/>
    <col min="3596" max="3596" width="12.28125" style="603" customWidth="1"/>
    <col min="3597" max="3840" width="9.28125" style="603" customWidth="1"/>
    <col min="3841" max="3841" width="9.140625" style="603" hidden="1" customWidth="1"/>
    <col min="3842" max="3842" width="42.421875" style="603" customWidth="1"/>
    <col min="3843" max="3843" width="9.140625" style="603" hidden="1" customWidth="1"/>
    <col min="3844" max="3844" width="17.00390625" style="603" customWidth="1"/>
    <col min="3845" max="3845" width="18.28125" style="603" customWidth="1"/>
    <col min="3846" max="3849" width="9.140625" style="603" hidden="1" customWidth="1"/>
    <col min="3850" max="3850" width="5.00390625" style="603" customWidth="1"/>
    <col min="3851" max="3851" width="12.421875" style="603" customWidth="1"/>
    <col min="3852" max="3852" width="12.28125" style="603" customWidth="1"/>
    <col min="3853" max="4096" width="9.28125" style="603" customWidth="1"/>
    <col min="4097" max="4097" width="9.140625" style="603" hidden="1" customWidth="1"/>
    <col min="4098" max="4098" width="42.421875" style="603" customWidth="1"/>
    <col min="4099" max="4099" width="9.140625" style="603" hidden="1" customWidth="1"/>
    <col min="4100" max="4100" width="17.00390625" style="603" customWidth="1"/>
    <col min="4101" max="4101" width="18.28125" style="603" customWidth="1"/>
    <col min="4102" max="4105" width="9.140625" style="603" hidden="1" customWidth="1"/>
    <col min="4106" max="4106" width="5.00390625" style="603" customWidth="1"/>
    <col min="4107" max="4107" width="12.421875" style="603" customWidth="1"/>
    <col min="4108" max="4108" width="12.28125" style="603" customWidth="1"/>
    <col min="4109" max="4352" width="9.28125" style="603" customWidth="1"/>
    <col min="4353" max="4353" width="9.140625" style="603" hidden="1" customWidth="1"/>
    <col min="4354" max="4354" width="42.421875" style="603" customWidth="1"/>
    <col min="4355" max="4355" width="9.140625" style="603" hidden="1" customWidth="1"/>
    <col min="4356" max="4356" width="17.00390625" style="603" customWidth="1"/>
    <col min="4357" max="4357" width="18.28125" style="603" customWidth="1"/>
    <col min="4358" max="4361" width="9.140625" style="603" hidden="1" customWidth="1"/>
    <col min="4362" max="4362" width="5.00390625" style="603" customWidth="1"/>
    <col min="4363" max="4363" width="12.421875" style="603" customWidth="1"/>
    <col min="4364" max="4364" width="12.28125" style="603" customWidth="1"/>
    <col min="4365" max="4608" width="9.28125" style="603" customWidth="1"/>
    <col min="4609" max="4609" width="9.140625" style="603" hidden="1" customWidth="1"/>
    <col min="4610" max="4610" width="42.421875" style="603" customWidth="1"/>
    <col min="4611" max="4611" width="9.140625" style="603" hidden="1" customWidth="1"/>
    <col min="4612" max="4612" width="17.00390625" style="603" customWidth="1"/>
    <col min="4613" max="4613" width="18.28125" style="603" customWidth="1"/>
    <col min="4614" max="4617" width="9.140625" style="603" hidden="1" customWidth="1"/>
    <col min="4618" max="4618" width="5.00390625" style="603" customWidth="1"/>
    <col min="4619" max="4619" width="12.421875" style="603" customWidth="1"/>
    <col min="4620" max="4620" width="12.28125" style="603" customWidth="1"/>
    <col min="4621" max="4864" width="9.28125" style="603" customWidth="1"/>
    <col min="4865" max="4865" width="9.140625" style="603" hidden="1" customWidth="1"/>
    <col min="4866" max="4866" width="42.421875" style="603" customWidth="1"/>
    <col min="4867" max="4867" width="9.140625" style="603" hidden="1" customWidth="1"/>
    <col min="4868" max="4868" width="17.00390625" style="603" customWidth="1"/>
    <col min="4869" max="4869" width="18.28125" style="603" customWidth="1"/>
    <col min="4870" max="4873" width="9.140625" style="603" hidden="1" customWidth="1"/>
    <col min="4874" max="4874" width="5.00390625" style="603" customWidth="1"/>
    <col min="4875" max="4875" width="12.421875" style="603" customWidth="1"/>
    <col min="4876" max="4876" width="12.28125" style="603" customWidth="1"/>
    <col min="4877" max="5120" width="9.28125" style="603" customWidth="1"/>
    <col min="5121" max="5121" width="9.140625" style="603" hidden="1" customWidth="1"/>
    <col min="5122" max="5122" width="42.421875" style="603" customWidth="1"/>
    <col min="5123" max="5123" width="9.140625" style="603" hidden="1" customWidth="1"/>
    <col min="5124" max="5124" width="17.00390625" style="603" customWidth="1"/>
    <col min="5125" max="5125" width="18.28125" style="603" customWidth="1"/>
    <col min="5126" max="5129" width="9.140625" style="603" hidden="1" customWidth="1"/>
    <col min="5130" max="5130" width="5.00390625" style="603" customWidth="1"/>
    <col min="5131" max="5131" width="12.421875" style="603" customWidth="1"/>
    <col min="5132" max="5132" width="12.28125" style="603" customWidth="1"/>
    <col min="5133" max="5376" width="9.28125" style="603" customWidth="1"/>
    <col min="5377" max="5377" width="9.140625" style="603" hidden="1" customWidth="1"/>
    <col min="5378" max="5378" width="42.421875" style="603" customWidth="1"/>
    <col min="5379" max="5379" width="9.140625" style="603" hidden="1" customWidth="1"/>
    <col min="5380" max="5380" width="17.00390625" style="603" customWidth="1"/>
    <col min="5381" max="5381" width="18.28125" style="603" customWidth="1"/>
    <col min="5382" max="5385" width="9.140625" style="603" hidden="1" customWidth="1"/>
    <col min="5386" max="5386" width="5.00390625" style="603" customWidth="1"/>
    <col min="5387" max="5387" width="12.421875" style="603" customWidth="1"/>
    <col min="5388" max="5388" width="12.28125" style="603" customWidth="1"/>
    <col min="5389" max="5632" width="9.28125" style="603" customWidth="1"/>
    <col min="5633" max="5633" width="9.140625" style="603" hidden="1" customWidth="1"/>
    <col min="5634" max="5634" width="42.421875" style="603" customWidth="1"/>
    <col min="5635" max="5635" width="9.140625" style="603" hidden="1" customWidth="1"/>
    <col min="5636" max="5636" width="17.00390625" style="603" customWidth="1"/>
    <col min="5637" max="5637" width="18.28125" style="603" customWidth="1"/>
    <col min="5638" max="5641" width="9.140625" style="603" hidden="1" customWidth="1"/>
    <col min="5642" max="5642" width="5.00390625" style="603" customWidth="1"/>
    <col min="5643" max="5643" width="12.421875" style="603" customWidth="1"/>
    <col min="5644" max="5644" width="12.28125" style="603" customWidth="1"/>
    <col min="5645" max="5888" width="9.28125" style="603" customWidth="1"/>
    <col min="5889" max="5889" width="9.140625" style="603" hidden="1" customWidth="1"/>
    <col min="5890" max="5890" width="42.421875" style="603" customWidth="1"/>
    <col min="5891" max="5891" width="9.140625" style="603" hidden="1" customWidth="1"/>
    <col min="5892" max="5892" width="17.00390625" style="603" customWidth="1"/>
    <col min="5893" max="5893" width="18.28125" style="603" customWidth="1"/>
    <col min="5894" max="5897" width="9.140625" style="603" hidden="1" customWidth="1"/>
    <col min="5898" max="5898" width="5.00390625" style="603" customWidth="1"/>
    <col min="5899" max="5899" width="12.421875" style="603" customWidth="1"/>
    <col min="5900" max="5900" width="12.28125" style="603" customWidth="1"/>
    <col min="5901" max="6144" width="9.28125" style="603" customWidth="1"/>
    <col min="6145" max="6145" width="9.140625" style="603" hidden="1" customWidth="1"/>
    <col min="6146" max="6146" width="42.421875" style="603" customWidth="1"/>
    <col min="6147" max="6147" width="9.140625" style="603" hidden="1" customWidth="1"/>
    <col min="6148" max="6148" width="17.00390625" style="603" customWidth="1"/>
    <col min="6149" max="6149" width="18.28125" style="603" customWidth="1"/>
    <col min="6150" max="6153" width="9.140625" style="603" hidden="1" customWidth="1"/>
    <col min="6154" max="6154" width="5.00390625" style="603" customWidth="1"/>
    <col min="6155" max="6155" width="12.421875" style="603" customWidth="1"/>
    <col min="6156" max="6156" width="12.28125" style="603" customWidth="1"/>
    <col min="6157" max="6400" width="9.28125" style="603" customWidth="1"/>
    <col min="6401" max="6401" width="9.140625" style="603" hidden="1" customWidth="1"/>
    <col min="6402" max="6402" width="42.421875" style="603" customWidth="1"/>
    <col min="6403" max="6403" width="9.140625" style="603" hidden="1" customWidth="1"/>
    <col min="6404" max="6404" width="17.00390625" style="603" customWidth="1"/>
    <col min="6405" max="6405" width="18.28125" style="603" customWidth="1"/>
    <col min="6406" max="6409" width="9.140625" style="603" hidden="1" customWidth="1"/>
    <col min="6410" max="6410" width="5.00390625" style="603" customWidth="1"/>
    <col min="6411" max="6411" width="12.421875" style="603" customWidth="1"/>
    <col min="6412" max="6412" width="12.28125" style="603" customWidth="1"/>
    <col min="6413" max="6656" width="9.28125" style="603" customWidth="1"/>
    <col min="6657" max="6657" width="9.140625" style="603" hidden="1" customWidth="1"/>
    <col min="6658" max="6658" width="42.421875" style="603" customWidth="1"/>
    <col min="6659" max="6659" width="9.140625" style="603" hidden="1" customWidth="1"/>
    <col min="6660" max="6660" width="17.00390625" style="603" customWidth="1"/>
    <col min="6661" max="6661" width="18.28125" style="603" customWidth="1"/>
    <col min="6662" max="6665" width="9.140625" style="603" hidden="1" customWidth="1"/>
    <col min="6666" max="6666" width="5.00390625" style="603" customWidth="1"/>
    <col min="6667" max="6667" width="12.421875" style="603" customWidth="1"/>
    <col min="6668" max="6668" width="12.28125" style="603" customWidth="1"/>
    <col min="6669" max="6912" width="9.28125" style="603" customWidth="1"/>
    <col min="6913" max="6913" width="9.140625" style="603" hidden="1" customWidth="1"/>
    <col min="6914" max="6914" width="42.421875" style="603" customWidth="1"/>
    <col min="6915" max="6915" width="9.140625" style="603" hidden="1" customWidth="1"/>
    <col min="6916" max="6916" width="17.00390625" style="603" customWidth="1"/>
    <col min="6917" max="6917" width="18.28125" style="603" customWidth="1"/>
    <col min="6918" max="6921" width="9.140625" style="603" hidden="1" customWidth="1"/>
    <col min="6922" max="6922" width="5.00390625" style="603" customWidth="1"/>
    <col min="6923" max="6923" width="12.421875" style="603" customWidth="1"/>
    <col min="6924" max="6924" width="12.28125" style="603" customWidth="1"/>
    <col min="6925" max="7168" width="9.28125" style="603" customWidth="1"/>
    <col min="7169" max="7169" width="9.140625" style="603" hidden="1" customWidth="1"/>
    <col min="7170" max="7170" width="42.421875" style="603" customWidth="1"/>
    <col min="7171" max="7171" width="9.140625" style="603" hidden="1" customWidth="1"/>
    <col min="7172" max="7172" width="17.00390625" style="603" customWidth="1"/>
    <col min="7173" max="7173" width="18.28125" style="603" customWidth="1"/>
    <col min="7174" max="7177" width="9.140625" style="603" hidden="1" customWidth="1"/>
    <col min="7178" max="7178" width="5.00390625" style="603" customWidth="1"/>
    <col min="7179" max="7179" width="12.421875" style="603" customWidth="1"/>
    <col min="7180" max="7180" width="12.28125" style="603" customWidth="1"/>
    <col min="7181" max="7424" width="9.28125" style="603" customWidth="1"/>
    <col min="7425" max="7425" width="9.140625" style="603" hidden="1" customWidth="1"/>
    <col min="7426" max="7426" width="42.421875" style="603" customWidth="1"/>
    <col min="7427" max="7427" width="9.140625" style="603" hidden="1" customWidth="1"/>
    <col min="7428" max="7428" width="17.00390625" style="603" customWidth="1"/>
    <col min="7429" max="7429" width="18.28125" style="603" customWidth="1"/>
    <col min="7430" max="7433" width="9.140625" style="603" hidden="1" customWidth="1"/>
    <col min="7434" max="7434" width="5.00390625" style="603" customWidth="1"/>
    <col min="7435" max="7435" width="12.421875" style="603" customWidth="1"/>
    <col min="7436" max="7436" width="12.28125" style="603" customWidth="1"/>
    <col min="7437" max="7680" width="9.28125" style="603" customWidth="1"/>
    <col min="7681" max="7681" width="9.140625" style="603" hidden="1" customWidth="1"/>
    <col min="7682" max="7682" width="42.421875" style="603" customWidth="1"/>
    <col min="7683" max="7683" width="9.140625" style="603" hidden="1" customWidth="1"/>
    <col min="7684" max="7684" width="17.00390625" style="603" customWidth="1"/>
    <col min="7685" max="7685" width="18.28125" style="603" customWidth="1"/>
    <col min="7686" max="7689" width="9.140625" style="603" hidden="1" customWidth="1"/>
    <col min="7690" max="7690" width="5.00390625" style="603" customWidth="1"/>
    <col min="7691" max="7691" width="12.421875" style="603" customWidth="1"/>
    <col min="7692" max="7692" width="12.28125" style="603" customWidth="1"/>
    <col min="7693" max="7936" width="9.28125" style="603" customWidth="1"/>
    <col min="7937" max="7937" width="9.140625" style="603" hidden="1" customWidth="1"/>
    <col min="7938" max="7938" width="42.421875" style="603" customWidth="1"/>
    <col min="7939" max="7939" width="9.140625" style="603" hidden="1" customWidth="1"/>
    <col min="7940" max="7940" width="17.00390625" style="603" customWidth="1"/>
    <col min="7941" max="7941" width="18.28125" style="603" customWidth="1"/>
    <col min="7942" max="7945" width="9.140625" style="603" hidden="1" customWidth="1"/>
    <col min="7946" max="7946" width="5.00390625" style="603" customWidth="1"/>
    <col min="7947" max="7947" width="12.421875" style="603" customWidth="1"/>
    <col min="7948" max="7948" width="12.28125" style="603" customWidth="1"/>
    <col min="7949" max="8192" width="9.28125" style="603" customWidth="1"/>
    <col min="8193" max="8193" width="9.140625" style="603" hidden="1" customWidth="1"/>
    <col min="8194" max="8194" width="42.421875" style="603" customWidth="1"/>
    <col min="8195" max="8195" width="9.140625" style="603" hidden="1" customWidth="1"/>
    <col min="8196" max="8196" width="17.00390625" style="603" customWidth="1"/>
    <col min="8197" max="8197" width="18.28125" style="603" customWidth="1"/>
    <col min="8198" max="8201" width="9.140625" style="603" hidden="1" customWidth="1"/>
    <col min="8202" max="8202" width="5.00390625" style="603" customWidth="1"/>
    <col min="8203" max="8203" width="12.421875" style="603" customWidth="1"/>
    <col min="8204" max="8204" width="12.28125" style="603" customWidth="1"/>
    <col min="8205" max="8448" width="9.28125" style="603" customWidth="1"/>
    <col min="8449" max="8449" width="9.140625" style="603" hidden="1" customWidth="1"/>
    <col min="8450" max="8450" width="42.421875" style="603" customWidth="1"/>
    <col min="8451" max="8451" width="9.140625" style="603" hidden="1" customWidth="1"/>
    <col min="8452" max="8452" width="17.00390625" style="603" customWidth="1"/>
    <col min="8453" max="8453" width="18.28125" style="603" customWidth="1"/>
    <col min="8454" max="8457" width="9.140625" style="603" hidden="1" customWidth="1"/>
    <col min="8458" max="8458" width="5.00390625" style="603" customWidth="1"/>
    <col min="8459" max="8459" width="12.421875" style="603" customWidth="1"/>
    <col min="8460" max="8460" width="12.28125" style="603" customWidth="1"/>
    <col min="8461" max="8704" width="9.28125" style="603" customWidth="1"/>
    <col min="8705" max="8705" width="9.140625" style="603" hidden="1" customWidth="1"/>
    <col min="8706" max="8706" width="42.421875" style="603" customWidth="1"/>
    <col min="8707" max="8707" width="9.140625" style="603" hidden="1" customWidth="1"/>
    <col min="8708" max="8708" width="17.00390625" style="603" customWidth="1"/>
    <col min="8709" max="8709" width="18.28125" style="603" customWidth="1"/>
    <col min="8710" max="8713" width="9.140625" style="603" hidden="1" customWidth="1"/>
    <col min="8714" max="8714" width="5.00390625" style="603" customWidth="1"/>
    <col min="8715" max="8715" width="12.421875" style="603" customWidth="1"/>
    <col min="8716" max="8716" width="12.28125" style="603" customWidth="1"/>
    <col min="8717" max="8960" width="9.28125" style="603" customWidth="1"/>
    <col min="8961" max="8961" width="9.140625" style="603" hidden="1" customWidth="1"/>
    <col min="8962" max="8962" width="42.421875" style="603" customWidth="1"/>
    <col min="8963" max="8963" width="9.140625" style="603" hidden="1" customWidth="1"/>
    <col min="8964" max="8964" width="17.00390625" style="603" customWidth="1"/>
    <col min="8965" max="8965" width="18.28125" style="603" customWidth="1"/>
    <col min="8966" max="8969" width="9.140625" style="603" hidden="1" customWidth="1"/>
    <col min="8970" max="8970" width="5.00390625" style="603" customWidth="1"/>
    <col min="8971" max="8971" width="12.421875" style="603" customWidth="1"/>
    <col min="8972" max="8972" width="12.28125" style="603" customWidth="1"/>
    <col min="8973" max="9216" width="9.28125" style="603" customWidth="1"/>
    <col min="9217" max="9217" width="9.140625" style="603" hidden="1" customWidth="1"/>
    <col min="9218" max="9218" width="42.421875" style="603" customWidth="1"/>
    <col min="9219" max="9219" width="9.140625" style="603" hidden="1" customWidth="1"/>
    <col min="9220" max="9220" width="17.00390625" style="603" customWidth="1"/>
    <col min="9221" max="9221" width="18.28125" style="603" customWidth="1"/>
    <col min="9222" max="9225" width="9.140625" style="603" hidden="1" customWidth="1"/>
    <col min="9226" max="9226" width="5.00390625" style="603" customWidth="1"/>
    <col min="9227" max="9227" width="12.421875" style="603" customWidth="1"/>
    <col min="9228" max="9228" width="12.28125" style="603" customWidth="1"/>
    <col min="9229" max="9472" width="9.28125" style="603" customWidth="1"/>
    <col min="9473" max="9473" width="9.140625" style="603" hidden="1" customWidth="1"/>
    <col min="9474" max="9474" width="42.421875" style="603" customWidth="1"/>
    <col min="9475" max="9475" width="9.140625" style="603" hidden="1" customWidth="1"/>
    <col min="9476" max="9476" width="17.00390625" style="603" customWidth="1"/>
    <col min="9477" max="9477" width="18.28125" style="603" customWidth="1"/>
    <col min="9478" max="9481" width="9.140625" style="603" hidden="1" customWidth="1"/>
    <col min="9482" max="9482" width="5.00390625" style="603" customWidth="1"/>
    <col min="9483" max="9483" width="12.421875" style="603" customWidth="1"/>
    <col min="9484" max="9484" width="12.28125" style="603" customWidth="1"/>
    <col min="9485" max="9728" width="9.28125" style="603" customWidth="1"/>
    <col min="9729" max="9729" width="9.140625" style="603" hidden="1" customWidth="1"/>
    <col min="9730" max="9730" width="42.421875" style="603" customWidth="1"/>
    <col min="9731" max="9731" width="9.140625" style="603" hidden="1" customWidth="1"/>
    <col min="9732" max="9732" width="17.00390625" style="603" customWidth="1"/>
    <col min="9733" max="9733" width="18.28125" style="603" customWidth="1"/>
    <col min="9734" max="9737" width="9.140625" style="603" hidden="1" customWidth="1"/>
    <col min="9738" max="9738" width="5.00390625" style="603" customWidth="1"/>
    <col min="9739" max="9739" width="12.421875" style="603" customWidth="1"/>
    <col min="9740" max="9740" width="12.28125" style="603" customWidth="1"/>
    <col min="9741" max="9984" width="9.28125" style="603" customWidth="1"/>
    <col min="9985" max="9985" width="9.140625" style="603" hidden="1" customWidth="1"/>
    <col min="9986" max="9986" width="42.421875" style="603" customWidth="1"/>
    <col min="9987" max="9987" width="9.140625" style="603" hidden="1" customWidth="1"/>
    <col min="9988" max="9988" width="17.00390625" style="603" customWidth="1"/>
    <col min="9989" max="9989" width="18.28125" style="603" customWidth="1"/>
    <col min="9990" max="9993" width="9.140625" style="603" hidden="1" customWidth="1"/>
    <col min="9994" max="9994" width="5.00390625" style="603" customWidth="1"/>
    <col min="9995" max="9995" width="12.421875" style="603" customWidth="1"/>
    <col min="9996" max="9996" width="12.28125" style="603" customWidth="1"/>
    <col min="9997" max="10240" width="9.28125" style="603" customWidth="1"/>
    <col min="10241" max="10241" width="9.140625" style="603" hidden="1" customWidth="1"/>
    <col min="10242" max="10242" width="42.421875" style="603" customWidth="1"/>
    <col min="10243" max="10243" width="9.140625" style="603" hidden="1" customWidth="1"/>
    <col min="10244" max="10244" width="17.00390625" style="603" customWidth="1"/>
    <col min="10245" max="10245" width="18.28125" style="603" customWidth="1"/>
    <col min="10246" max="10249" width="9.140625" style="603" hidden="1" customWidth="1"/>
    <col min="10250" max="10250" width="5.00390625" style="603" customWidth="1"/>
    <col min="10251" max="10251" width="12.421875" style="603" customWidth="1"/>
    <col min="10252" max="10252" width="12.28125" style="603" customWidth="1"/>
    <col min="10253" max="10496" width="9.28125" style="603" customWidth="1"/>
    <col min="10497" max="10497" width="9.140625" style="603" hidden="1" customWidth="1"/>
    <col min="10498" max="10498" width="42.421875" style="603" customWidth="1"/>
    <col min="10499" max="10499" width="9.140625" style="603" hidden="1" customWidth="1"/>
    <col min="10500" max="10500" width="17.00390625" style="603" customWidth="1"/>
    <col min="10501" max="10501" width="18.28125" style="603" customWidth="1"/>
    <col min="10502" max="10505" width="9.140625" style="603" hidden="1" customWidth="1"/>
    <col min="10506" max="10506" width="5.00390625" style="603" customWidth="1"/>
    <col min="10507" max="10507" width="12.421875" style="603" customWidth="1"/>
    <col min="10508" max="10508" width="12.28125" style="603" customWidth="1"/>
    <col min="10509" max="10752" width="9.28125" style="603" customWidth="1"/>
    <col min="10753" max="10753" width="9.140625" style="603" hidden="1" customWidth="1"/>
    <col min="10754" max="10754" width="42.421875" style="603" customWidth="1"/>
    <col min="10755" max="10755" width="9.140625" style="603" hidden="1" customWidth="1"/>
    <col min="10756" max="10756" width="17.00390625" style="603" customWidth="1"/>
    <col min="10757" max="10757" width="18.28125" style="603" customWidth="1"/>
    <col min="10758" max="10761" width="9.140625" style="603" hidden="1" customWidth="1"/>
    <col min="10762" max="10762" width="5.00390625" style="603" customWidth="1"/>
    <col min="10763" max="10763" width="12.421875" style="603" customWidth="1"/>
    <col min="10764" max="10764" width="12.28125" style="603" customWidth="1"/>
    <col min="10765" max="11008" width="9.28125" style="603" customWidth="1"/>
    <col min="11009" max="11009" width="9.140625" style="603" hidden="1" customWidth="1"/>
    <col min="11010" max="11010" width="42.421875" style="603" customWidth="1"/>
    <col min="11011" max="11011" width="9.140625" style="603" hidden="1" customWidth="1"/>
    <col min="11012" max="11012" width="17.00390625" style="603" customWidth="1"/>
    <col min="11013" max="11013" width="18.28125" style="603" customWidth="1"/>
    <col min="11014" max="11017" width="9.140625" style="603" hidden="1" customWidth="1"/>
    <col min="11018" max="11018" width="5.00390625" style="603" customWidth="1"/>
    <col min="11019" max="11019" width="12.421875" style="603" customWidth="1"/>
    <col min="11020" max="11020" width="12.28125" style="603" customWidth="1"/>
    <col min="11021" max="11264" width="9.28125" style="603" customWidth="1"/>
    <col min="11265" max="11265" width="9.140625" style="603" hidden="1" customWidth="1"/>
    <col min="11266" max="11266" width="42.421875" style="603" customWidth="1"/>
    <col min="11267" max="11267" width="9.140625" style="603" hidden="1" customWidth="1"/>
    <col min="11268" max="11268" width="17.00390625" style="603" customWidth="1"/>
    <col min="11269" max="11269" width="18.28125" style="603" customWidth="1"/>
    <col min="11270" max="11273" width="9.140625" style="603" hidden="1" customWidth="1"/>
    <col min="11274" max="11274" width="5.00390625" style="603" customWidth="1"/>
    <col min="11275" max="11275" width="12.421875" style="603" customWidth="1"/>
    <col min="11276" max="11276" width="12.28125" style="603" customWidth="1"/>
    <col min="11277" max="11520" width="9.28125" style="603" customWidth="1"/>
    <col min="11521" max="11521" width="9.140625" style="603" hidden="1" customWidth="1"/>
    <col min="11522" max="11522" width="42.421875" style="603" customWidth="1"/>
    <col min="11523" max="11523" width="9.140625" style="603" hidden="1" customWidth="1"/>
    <col min="11524" max="11524" width="17.00390625" style="603" customWidth="1"/>
    <col min="11525" max="11525" width="18.28125" style="603" customWidth="1"/>
    <col min="11526" max="11529" width="9.140625" style="603" hidden="1" customWidth="1"/>
    <col min="11530" max="11530" width="5.00390625" style="603" customWidth="1"/>
    <col min="11531" max="11531" width="12.421875" style="603" customWidth="1"/>
    <col min="11532" max="11532" width="12.28125" style="603" customWidth="1"/>
    <col min="11533" max="11776" width="9.28125" style="603" customWidth="1"/>
    <col min="11777" max="11777" width="9.140625" style="603" hidden="1" customWidth="1"/>
    <col min="11778" max="11778" width="42.421875" style="603" customWidth="1"/>
    <col min="11779" max="11779" width="9.140625" style="603" hidden="1" customWidth="1"/>
    <col min="11780" max="11780" width="17.00390625" style="603" customWidth="1"/>
    <col min="11781" max="11781" width="18.28125" style="603" customWidth="1"/>
    <col min="11782" max="11785" width="9.140625" style="603" hidden="1" customWidth="1"/>
    <col min="11786" max="11786" width="5.00390625" style="603" customWidth="1"/>
    <col min="11787" max="11787" width="12.421875" style="603" customWidth="1"/>
    <col min="11788" max="11788" width="12.28125" style="603" customWidth="1"/>
    <col min="11789" max="12032" width="9.28125" style="603" customWidth="1"/>
    <col min="12033" max="12033" width="9.140625" style="603" hidden="1" customWidth="1"/>
    <col min="12034" max="12034" width="42.421875" style="603" customWidth="1"/>
    <col min="12035" max="12035" width="9.140625" style="603" hidden="1" customWidth="1"/>
    <col min="12036" max="12036" width="17.00390625" style="603" customWidth="1"/>
    <col min="12037" max="12037" width="18.28125" style="603" customWidth="1"/>
    <col min="12038" max="12041" width="9.140625" style="603" hidden="1" customWidth="1"/>
    <col min="12042" max="12042" width="5.00390625" style="603" customWidth="1"/>
    <col min="12043" max="12043" width="12.421875" style="603" customWidth="1"/>
    <col min="12044" max="12044" width="12.28125" style="603" customWidth="1"/>
    <col min="12045" max="12288" width="9.28125" style="603" customWidth="1"/>
    <col min="12289" max="12289" width="9.140625" style="603" hidden="1" customWidth="1"/>
    <col min="12290" max="12290" width="42.421875" style="603" customWidth="1"/>
    <col min="12291" max="12291" width="9.140625" style="603" hidden="1" customWidth="1"/>
    <col min="12292" max="12292" width="17.00390625" style="603" customWidth="1"/>
    <col min="12293" max="12293" width="18.28125" style="603" customWidth="1"/>
    <col min="12294" max="12297" width="9.140625" style="603" hidden="1" customWidth="1"/>
    <col min="12298" max="12298" width="5.00390625" style="603" customWidth="1"/>
    <col min="12299" max="12299" width="12.421875" style="603" customWidth="1"/>
    <col min="12300" max="12300" width="12.28125" style="603" customWidth="1"/>
    <col min="12301" max="12544" width="9.28125" style="603" customWidth="1"/>
    <col min="12545" max="12545" width="9.140625" style="603" hidden="1" customWidth="1"/>
    <col min="12546" max="12546" width="42.421875" style="603" customWidth="1"/>
    <col min="12547" max="12547" width="9.140625" style="603" hidden="1" customWidth="1"/>
    <col min="12548" max="12548" width="17.00390625" style="603" customWidth="1"/>
    <col min="12549" max="12549" width="18.28125" style="603" customWidth="1"/>
    <col min="12550" max="12553" width="9.140625" style="603" hidden="1" customWidth="1"/>
    <col min="12554" max="12554" width="5.00390625" style="603" customWidth="1"/>
    <col min="12555" max="12555" width="12.421875" style="603" customWidth="1"/>
    <col min="12556" max="12556" width="12.28125" style="603" customWidth="1"/>
    <col min="12557" max="12800" width="9.28125" style="603" customWidth="1"/>
    <col min="12801" max="12801" width="9.140625" style="603" hidden="1" customWidth="1"/>
    <col min="12802" max="12802" width="42.421875" style="603" customWidth="1"/>
    <col min="12803" max="12803" width="9.140625" style="603" hidden="1" customWidth="1"/>
    <col min="12804" max="12804" width="17.00390625" style="603" customWidth="1"/>
    <col min="12805" max="12805" width="18.28125" style="603" customWidth="1"/>
    <col min="12806" max="12809" width="9.140625" style="603" hidden="1" customWidth="1"/>
    <col min="12810" max="12810" width="5.00390625" style="603" customWidth="1"/>
    <col min="12811" max="12811" width="12.421875" style="603" customWidth="1"/>
    <col min="12812" max="12812" width="12.28125" style="603" customWidth="1"/>
    <col min="12813" max="13056" width="9.28125" style="603" customWidth="1"/>
    <col min="13057" max="13057" width="9.140625" style="603" hidden="1" customWidth="1"/>
    <col min="13058" max="13058" width="42.421875" style="603" customWidth="1"/>
    <col min="13059" max="13059" width="9.140625" style="603" hidden="1" customWidth="1"/>
    <col min="13060" max="13060" width="17.00390625" style="603" customWidth="1"/>
    <col min="13061" max="13061" width="18.28125" style="603" customWidth="1"/>
    <col min="13062" max="13065" width="9.140625" style="603" hidden="1" customWidth="1"/>
    <col min="13066" max="13066" width="5.00390625" style="603" customWidth="1"/>
    <col min="13067" max="13067" width="12.421875" style="603" customWidth="1"/>
    <col min="13068" max="13068" width="12.28125" style="603" customWidth="1"/>
    <col min="13069" max="13312" width="9.28125" style="603" customWidth="1"/>
    <col min="13313" max="13313" width="9.140625" style="603" hidden="1" customWidth="1"/>
    <col min="13314" max="13314" width="42.421875" style="603" customWidth="1"/>
    <col min="13315" max="13315" width="9.140625" style="603" hidden="1" customWidth="1"/>
    <col min="13316" max="13316" width="17.00390625" style="603" customWidth="1"/>
    <col min="13317" max="13317" width="18.28125" style="603" customWidth="1"/>
    <col min="13318" max="13321" width="9.140625" style="603" hidden="1" customWidth="1"/>
    <col min="13322" max="13322" width="5.00390625" style="603" customWidth="1"/>
    <col min="13323" max="13323" width="12.421875" style="603" customWidth="1"/>
    <col min="13324" max="13324" width="12.28125" style="603" customWidth="1"/>
    <col min="13325" max="13568" width="9.28125" style="603" customWidth="1"/>
    <col min="13569" max="13569" width="9.140625" style="603" hidden="1" customWidth="1"/>
    <col min="13570" max="13570" width="42.421875" style="603" customWidth="1"/>
    <col min="13571" max="13571" width="9.140625" style="603" hidden="1" customWidth="1"/>
    <col min="13572" max="13572" width="17.00390625" style="603" customWidth="1"/>
    <col min="13573" max="13573" width="18.28125" style="603" customWidth="1"/>
    <col min="13574" max="13577" width="9.140625" style="603" hidden="1" customWidth="1"/>
    <col min="13578" max="13578" width="5.00390625" style="603" customWidth="1"/>
    <col min="13579" max="13579" width="12.421875" style="603" customWidth="1"/>
    <col min="13580" max="13580" width="12.28125" style="603" customWidth="1"/>
    <col min="13581" max="13824" width="9.28125" style="603" customWidth="1"/>
    <col min="13825" max="13825" width="9.140625" style="603" hidden="1" customWidth="1"/>
    <col min="13826" max="13826" width="42.421875" style="603" customWidth="1"/>
    <col min="13827" max="13827" width="9.140625" style="603" hidden="1" customWidth="1"/>
    <col min="13828" max="13828" width="17.00390625" style="603" customWidth="1"/>
    <col min="13829" max="13829" width="18.28125" style="603" customWidth="1"/>
    <col min="13830" max="13833" width="9.140625" style="603" hidden="1" customWidth="1"/>
    <col min="13834" max="13834" width="5.00390625" style="603" customWidth="1"/>
    <col min="13835" max="13835" width="12.421875" style="603" customWidth="1"/>
    <col min="13836" max="13836" width="12.28125" style="603" customWidth="1"/>
    <col min="13837" max="14080" width="9.28125" style="603" customWidth="1"/>
    <col min="14081" max="14081" width="9.140625" style="603" hidden="1" customWidth="1"/>
    <col min="14082" max="14082" width="42.421875" style="603" customWidth="1"/>
    <col min="14083" max="14083" width="9.140625" style="603" hidden="1" customWidth="1"/>
    <col min="14084" max="14084" width="17.00390625" style="603" customWidth="1"/>
    <col min="14085" max="14085" width="18.28125" style="603" customWidth="1"/>
    <col min="14086" max="14089" width="9.140625" style="603" hidden="1" customWidth="1"/>
    <col min="14090" max="14090" width="5.00390625" style="603" customWidth="1"/>
    <col min="14091" max="14091" width="12.421875" style="603" customWidth="1"/>
    <col min="14092" max="14092" width="12.28125" style="603" customWidth="1"/>
    <col min="14093" max="14336" width="9.28125" style="603" customWidth="1"/>
    <col min="14337" max="14337" width="9.140625" style="603" hidden="1" customWidth="1"/>
    <col min="14338" max="14338" width="42.421875" style="603" customWidth="1"/>
    <col min="14339" max="14339" width="9.140625" style="603" hidden="1" customWidth="1"/>
    <col min="14340" max="14340" width="17.00390625" style="603" customWidth="1"/>
    <col min="14341" max="14341" width="18.28125" style="603" customWidth="1"/>
    <col min="14342" max="14345" width="9.140625" style="603" hidden="1" customWidth="1"/>
    <col min="14346" max="14346" width="5.00390625" style="603" customWidth="1"/>
    <col min="14347" max="14347" width="12.421875" style="603" customWidth="1"/>
    <col min="14348" max="14348" width="12.28125" style="603" customWidth="1"/>
    <col min="14349" max="14592" width="9.28125" style="603" customWidth="1"/>
    <col min="14593" max="14593" width="9.140625" style="603" hidden="1" customWidth="1"/>
    <col min="14594" max="14594" width="42.421875" style="603" customWidth="1"/>
    <col min="14595" max="14595" width="9.140625" style="603" hidden="1" customWidth="1"/>
    <col min="14596" max="14596" width="17.00390625" style="603" customWidth="1"/>
    <col min="14597" max="14597" width="18.28125" style="603" customWidth="1"/>
    <col min="14598" max="14601" width="9.140625" style="603" hidden="1" customWidth="1"/>
    <col min="14602" max="14602" width="5.00390625" style="603" customWidth="1"/>
    <col min="14603" max="14603" width="12.421875" style="603" customWidth="1"/>
    <col min="14604" max="14604" width="12.28125" style="603" customWidth="1"/>
    <col min="14605" max="14848" width="9.28125" style="603" customWidth="1"/>
    <col min="14849" max="14849" width="9.140625" style="603" hidden="1" customWidth="1"/>
    <col min="14850" max="14850" width="42.421875" style="603" customWidth="1"/>
    <col min="14851" max="14851" width="9.140625" style="603" hidden="1" customWidth="1"/>
    <col min="14852" max="14852" width="17.00390625" style="603" customWidth="1"/>
    <col min="14853" max="14853" width="18.28125" style="603" customWidth="1"/>
    <col min="14854" max="14857" width="9.140625" style="603" hidden="1" customWidth="1"/>
    <col min="14858" max="14858" width="5.00390625" style="603" customWidth="1"/>
    <col min="14859" max="14859" width="12.421875" style="603" customWidth="1"/>
    <col min="14860" max="14860" width="12.28125" style="603" customWidth="1"/>
    <col min="14861" max="15104" width="9.28125" style="603" customWidth="1"/>
    <col min="15105" max="15105" width="9.140625" style="603" hidden="1" customWidth="1"/>
    <col min="15106" max="15106" width="42.421875" style="603" customWidth="1"/>
    <col min="15107" max="15107" width="9.140625" style="603" hidden="1" customWidth="1"/>
    <col min="15108" max="15108" width="17.00390625" style="603" customWidth="1"/>
    <col min="15109" max="15109" width="18.28125" style="603" customWidth="1"/>
    <col min="15110" max="15113" width="9.140625" style="603" hidden="1" customWidth="1"/>
    <col min="15114" max="15114" width="5.00390625" style="603" customWidth="1"/>
    <col min="15115" max="15115" width="12.421875" style="603" customWidth="1"/>
    <col min="15116" max="15116" width="12.28125" style="603" customWidth="1"/>
    <col min="15117" max="15360" width="9.28125" style="603" customWidth="1"/>
    <col min="15361" max="15361" width="9.140625" style="603" hidden="1" customWidth="1"/>
    <col min="15362" max="15362" width="42.421875" style="603" customWidth="1"/>
    <col min="15363" max="15363" width="9.140625" style="603" hidden="1" customWidth="1"/>
    <col min="15364" max="15364" width="17.00390625" style="603" customWidth="1"/>
    <col min="15365" max="15365" width="18.28125" style="603" customWidth="1"/>
    <col min="15366" max="15369" width="9.140625" style="603" hidden="1" customWidth="1"/>
    <col min="15370" max="15370" width="5.00390625" style="603" customWidth="1"/>
    <col min="15371" max="15371" width="12.421875" style="603" customWidth="1"/>
    <col min="15372" max="15372" width="12.28125" style="603" customWidth="1"/>
    <col min="15373" max="15616" width="9.28125" style="603" customWidth="1"/>
    <col min="15617" max="15617" width="9.140625" style="603" hidden="1" customWidth="1"/>
    <col min="15618" max="15618" width="42.421875" style="603" customWidth="1"/>
    <col min="15619" max="15619" width="9.140625" style="603" hidden="1" customWidth="1"/>
    <col min="15620" max="15620" width="17.00390625" style="603" customWidth="1"/>
    <col min="15621" max="15621" width="18.28125" style="603" customWidth="1"/>
    <col min="15622" max="15625" width="9.140625" style="603" hidden="1" customWidth="1"/>
    <col min="15626" max="15626" width="5.00390625" style="603" customWidth="1"/>
    <col min="15627" max="15627" width="12.421875" style="603" customWidth="1"/>
    <col min="15628" max="15628" width="12.28125" style="603" customWidth="1"/>
    <col min="15629" max="15872" width="9.28125" style="603" customWidth="1"/>
    <col min="15873" max="15873" width="9.140625" style="603" hidden="1" customWidth="1"/>
    <col min="15874" max="15874" width="42.421875" style="603" customWidth="1"/>
    <col min="15875" max="15875" width="9.140625" style="603" hidden="1" customWidth="1"/>
    <col min="15876" max="15876" width="17.00390625" style="603" customWidth="1"/>
    <col min="15877" max="15877" width="18.28125" style="603" customWidth="1"/>
    <col min="15878" max="15881" width="9.140625" style="603" hidden="1" customWidth="1"/>
    <col min="15882" max="15882" width="5.00390625" style="603" customWidth="1"/>
    <col min="15883" max="15883" width="12.421875" style="603" customWidth="1"/>
    <col min="15884" max="15884" width="12.28125" style="603" customWidth="1"/>
    <col min="15885" max="16128" width="9.28125" style="603" customWidth="1"/>
    <col min="16129" max="16129" width="9.140625" style="603" hidden="1" customWidth="1"/>
    <col min="16130" max="16130" width="42.421875" style="603" customWidth="1"/>
    <col min="16131" max="16131" width="9.140625" style="603" hidden="1" customWidth="1"/>
    <col min="16132" max="16132" width="17.00390625" style="603" customWidth="1"/>
    <col min="16133" max="16133" width="18.28125" style="603" customWidth="1"/>
    <col min="16134" max="16137" width="9.140625" style="603" hidden="1" customWidth="1"/>
    <col min="16138" max="16138" width="5.00390625" style="603" customWidth="1"/>
    <col min="16139" max="16139" width="12.421875" style="603" customWidth="1"/>
    <col min="16140" max="16140" width="12.28125" style="603" customWidth="1"/>
    <col min="16141" max="16384" width="9.28125" style="603" customWidth="1"/>
  </cols>
  <sheetData>
    <row r="1" spans="1:9" ht="12">
      <c r="A1" s="601" t="s">
        <v>2784</v>
      </c>
      <c r="B1" s="602" t="s">
        <v>2785</v>
      </c>
      <c r="C1" s="602" t="s">
        <v>2786</v>
      </c>
      <c r="D1" s="601" t="s">
        <v>2787</v>
      </c>
      <c r="E1" s="601" t="s">
        <v>2788</v>
      </c>
      <c r="F1" s="602" t="s">
        <v>2789</v>
      </c>
      <c r="G1" s="602" t="s">
        <v>2790</v>
      </c>
      <c r="H1" s="602" t="s">
        <v>2791</v>
      </c>
      <c r="I1" s="602" t="s">
        <v>2792</v>
      </c>
    </row>
    <row r="2" spans="1:9" ht="12">
      <c r="A2" s="604">
        <v>101</v>
      </c>
      <c r="B2" s="605" t="s">
        <v>2793</v>
      </c>
      <c r="C2" s="605" t="s">
        <v>2793</v>
      </c>
      <c r="D2" s="604"/>
      <c r="E2" s="604"/>
      <c r="F2" s="605" t="s">
        <v>1</v>
      </c>
      <c r="G2" s="605" t="s">
        <v>1</v>
      </c>
      <c r="H2" s="605" t="s">
        <v>1</v>
      </c>
      <c r="I2" s="605" t="s">
        <v>2794</v>
      </c>
    </row>
    <row r="3" spans="1:9" ht="12">
      <c r="A3" s="606">
        <v>1</v>
      </c>
      <c r="B3" s="607" t="s">
        <v>2795</v>
      </c>
      <c r="C3" s="607" t="s">
        <v>2795</v>
      </c>
      <c r="D3" s="606">
        <f>'SO.11-Rozpočet_11 (30.05.19)'!J18</f>
        <v>0</v>
      </c>
      <c r="E3" s="606"/>
      <c r="F3" s="607" t="s">
        <v>2796</v>
      </c>
      <c r="G3" s="607" t="s">
        <v>1</v>
      </c>
      <c r="H3" s="607" t="s">
        <v>86</v>
      </c>
      <c r="I3" s="607" t="s">
        <v>1</v>
      </c>
    </row>
    <row r="4" spans="1:9" ht="12">
      <c r="A4" s="606">
        <v>2</v>
      </c>
      <c r="B4" s="607" t="s">
        <v>2797</v>
      </c>
      <c r="C4" s="607" t="s">
        <v>2798</v>
      </c>
      <c r="D4" s="606">
        <f>D3*5%</f>
        <v>0</v>
      </c>
      <c r="E4" s="606">
        <f>D3*3%</f>
        <v>0</v>
      </c>
      <c r="F4" s="607" t="s">
        <v>2799</v>
      </c>
      <c r="G4" s="607" t="s">
        <v>2800</v>
      </c>
      <c r="H4" s="607" t="s">
        <v>86</v>
      </c>
      <c r="I4" s="607" t="s">
        <v>1</v>
      </c>
    </row>
    <row r="5" spans="1:9" ht="12">
      <c r="A5" s="606">
        <v>3</v>
      </c>
      <c r="B5" s="607" t="s">
        <v>2801</v>
      </c>
      <c r="C5" s="607" t="s">
        <v>2801</v>
      </c>
      <c r="D5" s="606"/>
      <c r="E5" s="606">
        <f>'SO.11-Rozpočet_11 (30.05.19)'!J80</f>
        <v>0</v>
      </c>
      <c r="F5" s="607" t="s">
        <v>1</v>
      </c>
      <c r="G5" s="607" t="s">
        <v>2802</v>
      </c>
      <c r="H5" s="607" t="s">
        <v>86</v>
      </c>
      <c r="I5" s="607" t="s">
        <v>1</v>
      </c>
    </row>
    <row r="6" spans="1:9" ht="12">
      <c r="A6" s="606">
        <v>4</v>
      </c>
      <c r="B6" s="607" t="s">
        <v>2803</v>
      </c>
      <c r="C6" s="607" t="s">
        <v>2803</v>
      </c>
      <c r="D6" s="606"/>
      <c r="E6" s="606">
        <f>'SO.11-Rozpočet_11 (30.05.19)'!M80</f>
        <v>0</v>
      </c>
      <c r="F6" s="607" t="s">
        <v>1</v>
      </c>
      <c r="G6" s="607" t="s">
        <v>2804</v>
      </c>
      <c r="H6" s="607" t="s">
        <v>86</v>
      </c>
      <c r="I6" s="607" t="s">
        <v>1</v>
      </c>
    </row>
    <row r="7" spans="1:9" ht="12">
      <c r="A7" s="608">
        <v>5</v>
      </c>
      <c r="B7" s="609" t="s">
        <v>2805</v>
      </c>
      <c r="C7" s="609" t="s">
        <v>2805</v>
      </c>
      <c r="D7" s="608">
        <f>SUM(D3:D6)</f>
        <v>0</v>
      </c>
      <c r="E7" s="608">
        <f>SUM(E3:I6)</f>
        <v>0</v>
      </c>
      <c r="F7" s="609" t="s">
        <v>2806</v>
      </c>
      <c r="G7" s="609" t="s">
        <v>2807</v>
      </c>
      <c r="H7" s="609" t="s">
        <v>86</v>
      </c>
      <c r="I7" s="609" t="s">
        <v>2808</v>
      </c>
    </row>
    <row r="8" spans="1:9" ht="12">
      <c r="A8" s="606">
        <v>6</v>
      </c>
      <c r="B8" s="607" t="s">
        <v>2809</v>
      </c>
      <c r="C8" s="607" t="s">
        <v>2810</v>
      </c>
      <c r="D8" s="606"/>
      <c r="E8" s="606">
        <f>(E5+E6)*6%</f>
        <v>0</v>
      </c>
      <c r="F8" s="607" t="s">
        <v>1</v>
      </c>
      <c r="G8" s="607" t="s">
        <v>2811</v>
      </c>
      <c r="H8" s="607" t="s">
        <v>86</v>
      </c>
      <c r="I8" s="607" t="s">
        <v>1</v>
      </c>
    </row>
    <row r="9" spans="1:9" ht="12">
      <c r="A9" s="606">
        <v>7</v>
      </c>
      <c r="B9" s="607" t="s">
        <v>2812</v>
      </c>
      <c r="C9" s="607" t="s">
        <v>2812</v>
      </c>
      <c r="D9" s="606"/>
      <c r="E9" s="606">
        <v>0</v>
      </c>
      <c r="F9" s="607" t="s">
        <v>1</v>
      </c>
      <c r="G9" s="607" t="s">
        <v>2813</v>
      </c>
      <c r="H9" s="607" t="s">
        <v>86</v>
      </c>
      <c r="I9" s="607" t="s">
        <v>1</v>
      </c>
    </row>
    <row r="10" spans="1:9" ht="12">
      <c r="A10" s="606">
        <v>8</v>
      </c>
      <c r="B10" s="607" t="s">
        <v>159</v>
      </c>
      <c r="C10" s="607" t="s">
        <v>159</v>
      </c>
      <c r="D10" s="606"/>
      <c r="E10" s="606">
        <f>'SO.11-Rozpočet_11 (30.05.19)'!J99+'SO.11-Rozpočet_11 (30.05.19)'!M99</f>
        <v>0</v>
      </c>
      <c r="F10" s="607" t="s">
        <v>1</v>
      </c>
      <c r="G10" s="607" t="s">
        <v>2814</v>
      </c>
      <c r="H10" s="607" t="s">
        <v>86</v>
      </c>
      <c r="I10" s="607" t="s">
        <v>1</v>
      </c>
    </row>
    <row r="11" spans="1:9" ht="12">
      <c r="A11" s="606">
        <v>9</v>
      </c>
      <c r="B11" s="607" t="s">
        <v>2815</v>
      </c>
      <c r="C11" s="607" t="s">
        <v>2816</v>
      </c>
      <c r="D11" s="606"/>
      <c r="E11" s="606">
        <f>(E9+E10)*1.5%</f>
        <v>0</v>
      </c>
      <c r="F11" s="607" t="s">
        <v>1</v>
      </c>
      <c r="G11" s="607" t="s">
        <v>2817</v>
      </c>
      <c r="H11" s="607" t="s">
        <v>86</v>
      </c>
      <c r="I11" s="607" t="s">
        <v>1</v>
      </c>
    </row>
    <row r="12" spans="1:11" ht="12">
      <c r="A12" s="608">
        <v>10</v>
      </c>
      <c r="B12" s="609" t="s">
        <v>2818</v>
      </c>
      <c r="C12" s="609" t="s">
        <v>2818</v>
      </c>
      <c r="D12" s="608">
        <f>SUM(D7:D11)</f>
        <v>0</v>
      </c>
      <c r="E12" s="608">
        <f>SUM(E7:I11)</f>
        <v>0</v>
      </c>
      <c r="F12" s="609" t="s">
        <v>2819</v>
      </c>
      <c r="G12" s="609" t="s">
        <v>2820</v>
      </c>
      <c r="H12" s="609" t="s">
        <v>86</v>
      </c>
      <c r="I12" s="609" t="s">
        <v>2808</v>
      </c>
      <c r="K12" s="610"/>
    </row>
    <row r="13" spans="1:9" ht="12">
      <c r="A13" s="606">
        <v>11</v>
      </c>
      <c r="B13" s="607" t="s">
        <v>2821</v>
      </c>
      <c r="C13" s="607" t="s">
        <v>2822</v>
      </c>
      <c r="D13" s="606"/>
      <c r="E13" s="606">
        <f>(D12+E12)*1.5%</f>
        <v>0</v>
      </c>
      <c r="F13" s="607" t="s">
        <v>1</v>
      </c>
      <c r="G13" s="607" t="s">
        <v>2823</v>
      </c>
      <c r="H13" s="607" t="s">
        <v>86</v>
      </c>
      <c r="I13" s="607" t="s">
        <v>1</v>
      </c>
    </row>
    <row r="14" spans="1:9" ht="12">
      <c r="A14" s="606">
        <v>12</v>
      </c>
      <c r="B14" s="607" t="s">
        <v>2824</v>
      </c>
      <c r="C14" s="607" t="s">
        <v>2825</v>
      </c>
      <c r="D14" s="606"/>
      <c r="E14" s="606">
        <f>(D12+E12)*2%</f>
        <v>0</v>
      </c>
      <c r="F14" s="607" t="s">
        <v>1</v>
      </c>
      <c r="G14" s="607" t="s">
        <v>2826</v>
      </c>
      <c r="H14" s="607" t="s">
        <v>86</v>
      </c>
      <c r="I14" s="607" t="s">
        <v>1</v>
      </c>
    </row>
    <row r="15" spans="1:9" ht="12">
      <c r="A15" s="606">
        <v>13</v>
      </c>
      <c r="B15" s="607" t="s">
        <v>2827</v>
      </c>
      <c r="C15" s="607" t="s">
        <v>2828</v>
      </c>
      <c r="D15" s="606"/>
      <c r="E15" s="606">
        <v>0</v>
      </c>
      <c r="F15" s="607" t="s">
        <v>1</v>
      </c>
      <c r="G15" s="607" t="s">
        <v>2829</v>
      </c>
      <c r="H15" s="607" t="s">
        <v>86</v>
      </c>
      <c r="I15" s="607" t="s">
        <v>1</v>
      </c>
    </row>
    <row r="16" spans="1:9" ht="12">
      <c r="A16" s="604">
        <v>14</v>
      </c>
      <c r="B16" s="605" t="s">
        <v>2830</v>
      </c>
      <c r="C16" s="605" t="s">
        <v>2830</v>
      </c>
      <c r="D16" s="604"/>
      <c r="E16" s="604">
        <f>SUM(D12:I15)</f>
        <v>0</v>
      </c>
      <c r="F16" s="605" t="s">
        <v>1</v>
      </c>
      <c r="G16" s="605" t="s">
        <v>2831</v>
      </c>
      <c r="H16" s="605" t="s">
        <v>86</v>
      </c>
      <c r="I16" s="605" t="s">
        <v>2794</v>
      </c>
    </row>
    <row r="17" spans="1:9" ht="12">
      <c r="A17" s="606">
        <v>0</v>
      </c>
      <c r="B17" s="607" t="s">
        <v>1</v>
      </c>
      <c r="C17" s="607" t="s">
        <v>1</v>
      </c>
      <c r="D17" s="606"/>
      <c r="E17" s="606"/>
      <c r="F17" s="607" t="s">
        <v>1</v>
      </c>
      <c r="G17" s="607" t="s">
        <v>1</v>
      </c>
      <c r="H17" s="607" t="s">
        <v>1</v>
      </c>
      <c r="I17" s="607" t="s">
        <v>1</v>
      </c>
    </row>
    <row r="18" spans="1:9" ht="12">
      <c r="A18" s="604">
        <v>102</v>
      </c>
      <c r="B18" s="605" t="s">
        <v>2832</v>
      </c>
      <c r="C18" s="605" t="s">
        <v>2832</v>
      </c>
      <c r="D18" s="604"/>
      <c r="E18" s="604"/>
      <c r="F18" s="605" t="s">
        <v>1</v>
      </c>
      <c r="G18" s="605" t="s">
        <v>1</v>
      </c>
      <c r="H18" s="605" t="s">
        <v>1</v>
      </c>
      <c r="I18" s="605" t="s">
        <v>2794</v>
      </c>
    </row>
    <row r="19" spans="1:9" ht="12">
      <c r="A19" s="606">
        <v>20</v>
      </c>
      <c r="B19" s="607" t="s">
        <v>2833</v>
      </c>
      <c r="C19" s="607" t="s">
        <v>2834</v>
      </c>
      <c r="D19" s="606"/>
      <c r="E19" s="606">
        <f>E12*3.25%</f>
        <v>0</v>
      </c>
      <c r="F19" s="607" t="s">
        <v>1</v>
      </c>
      <c r="G19" s="607" t="s">
        <v>2835</v>
      </c>
      <c r="H19" s="607" t="s">
        <v>86</v>
      </c>
      <c r="I19" s="607" t="s">
        <v>1</v>
      </c>
    </row>
    <row r="20" spans="1:9" ht="12">
      <c r="A20" s="606">
        <v>21</v>
      </c>
      <c r="B20" s="607" t="s">
        <v>2836</v>
      </c>
      <c r="C20" s="607" t="s">
        <v>2837</v>
      </c>
      <c r="D20" s="606"/>
      <c r="E20" s="606">
        <f>E12*1.5%</f>
        <v>0</v>
      </c>
      <c r="F20" s="607" t="s">
        <v>1</v>
      </c>
      <c r="G20" s="607" t="s">
        <v>2838</v>
      </c>
      <c r="H20" s="607" t="s">
        <v>86</v>
      </c>
      <c r="I20" s="607" t="s">
        <v>1</v>
      </c>
    </row>
    <row r="21" spans="1:9" ht="12">
      <c r="A21" s="604">
        <v>22</v>
      </c>
      <c r="B21" s="605" t="s">
        <v>2839</v>
      </c>
      <c r="C21" s="605" t="s">
        <v>2839</v>
      </c>
      <c r="D21" s="604"/>
      <c r="E21" s="604">
        <f>SUM(E19:E20)</f>
        <v>0</v>
      </c>
      <c r="F21" s="605" t="s">
        <v>1</v>
      </c>
      <c r="G21" s="605" t="s">
        <v>2840</v>
      </c>
      <c r="H21" s="605" t="s">
        <v>86</v>
      </c>
      <c r="I21" s="605" t="s">
        <v>2794</v>
      </c>
    </row>
    <row r="22" spans="1:9" ht="12">
      <c r="A22" s="606">
        <v>30</v>
      </c>
      <c r="B22" s="607" t="s">
        <v>2841</v>
      </c>
      <c r="C22" s="607" t="s">
        <v>2841</v>
      </c>
      <c r="D22" s="606"/>
      <c r="E22" s="606">
        <f>E16*2.12%</f>
        <v>0</v>
      </c>
      <c r="F22" s="607" t="s">
        <v>1</v>
      </c>
      <c r="G22" s="607" t="s">
        <v>2842</v>
      </c>
      <c r="H22" s="607" t="s">
        <v>86</v>
      </c>
      <c r="I22" s="607" t="s">
        <v>1</v>
      </c>
    </row>
    <row r="23" spans="1:9" ht="12">
      <c r="A23" s="606">
        <v>0</v>
      </c>
      <c r="B23" s="607" t="s">
        <v>1</v>
      </c>
      <c r="C23" s="607" t="s">
        <v>1</v>
      </c>
      <c r="D23" s="606"/>
      <c r="E23" s="606"/>
      <c r="F23" s="607" t="s">
        <v>1</v>
      </c>
      <c r="G23" s="607" t="s">
        <v>1</v>
      </c>
      <c r="H23" s="607" t="s">
        <v>1</v>
      </c>
      <c r="I23" s="607" t="s">
        <v>1</v>
      </c>
    </row>
    <row r="24" spans="1:9" ht="14.25">
      <c r="A24" s="611">
        <v>50</v>
      </c>
      <c r="B24" s="612" t="s">
        <v>2843</v>
      </c>
      <c r="C24" s="612" t="s">
        <v>2844</v>
      </c>
      <c r="D24" s="611"/>
      <c r="E24" s="611">
        <f>E16+E21+E22</f>
        <v>0</v>
      </c>
      <c r="F24" s="612" t="s">
        <v>1</v>
      </c>
      <c r="G24" s="612" t="s">
        <v>2845</v>
      </c>
      <c r="H24" s="612" t="s">
        <v>76</v>
      </c>
      <c r="I24" s="612" t="s">
        <v>2846</v>
      </c>
    </row>
    <row r="25" spans="1:9" ht="12">
      <c r="A25" s="606">
        <v>0</v>
      </c>
      <c r="B25" s="607" t="s">
        <v>1</v>
      </c>
      <c r="C25" s="607" t="s">
        <v>1</v>
      </c>
      <c r="D25" s="606"/>
      <c r="E25" s="606"/>
      <c r="F25" s="607" t="s">
        <v>1</v>
      </c>
      <c r="G25" s="607" t="s">
        <v>1</v>
      </c>
      <c r="H25" s="607" t="s">
        <v>1</v>
      </c>
      <c r="I25" s="607" t="s">
        <v>1</v>
      </c>
    </row>
    <row r="26" spans="1:9" ht="12">
      <c r="A26" s="606">
        <v>60</v>
      </c>
      <c r="B26" s="607" t="s">
        <v>2847</v>
      </c>
      <c r="C26" s="607" t="s">
        <v>2848</v>
      </c>
      <c r="D26" s="606"/>
      <c r="E26" s="606"/>
      <c r="F26" s="607" t="s">
        <v>1</v>
      </c>
      <c r="G26" s="607" t="s">
        <v>2849</v>
      </c>
      <c r="H26" s="607" t="s">
        <v>76</v>
      </c>
      <c r="I26" s="607" t="s">
        <v>1</v>
      </c>
    </row>
    <row r="27" spans="1:9" ht="12">
      <c r="A27" s="606">
        <v>61</v>
      </c>
      <c r="B27" s="607" t="s">
        <v>2847</v>
      </c>
      <c r="C27" s="607" t="s">
        <v>2850</v>
      </c>
      <c r="D27" s="606"/>
      <c r="E27" s="606"/>
      <c r="F27" s="607" t="s">
        <v>1</v>
      </c>
      <c r="G27" s="607" t="s">
        <v>2851</v>
      </c>
      <c r="H27" s="607" t="s">
        <v>76</v>
      </c>
      <c r="I27" s="607" t="s">
        <v>80</v>
      </c>
    </row>
    <row r="28" spans="1:9" ht="12">
      <c r="A28" s="604">
        <v>200</v>
      </c>
      <c r="B28" s="605" t="s">
        <v>2852</v>
      </c>
      <c r="C28" s="605" t="s">
        <v>2853</v>
      </c>
      <c r="D28" s="613">
        <v>0</v>
      </c>
      <c r="E28" s="613">
        <v>0</v>
      </c>
      <c r="F28" s="605" t="s">
        <v>2854</v>
      </c>
      <c r="G28" s="605" t="s">
        <v>2855</v>
      </c>
      <c r="H28" s="605" t="s">
        <v>76</v>
      </c>
      <c r="I28" s="605" t="s">
        <v>2794</v>
      </c>
    </row>
    <row r="29" spans="1:9" ht="12">
      <c r="A29" s="606">
        <v>200</v>
      </c>
      <c r="B29" s="607" t="s">
        <v>2856</v>
      </c>
      <c r="C29" s="607" t="s">
        <v>2856</v>
      </c>
      <c r="D29" s="606"/>
      <c r="E29" s="606"/>
      <c r="F29" s="607" t="s">
        <v>2857</v>
      </c>
      <c r="G29" s="607" t="s">
        <v>2858</v>
      </c>
      <c r="H29" s="607" t="s">
        <v>76</v>
      </c>
      <c r="I29" s="607" t="s">
        <v>1</v>
      </c>
    </row>
    <row r="30" spans="1:9" ht="12">
      <c r="A30" s="606">
        <v>200</v>
      </c>
      <c r="B30" s="607" t="s">
        <v>2762</v>
      </c>
      <c r="C30" s="607" t="s">
        <v>2762</v>
      </c>
      <c r="D30" s="606"/>
      <c r="E30" s="606"/>
      <c r="F30" s="607" t="s">
        <v>2859</v>
      </c>
      <c r="G30" s="607" t="s">
        <v>2860</v>
      </c>
      <c r="H30" s="607" t="s">
        <v>76</v>
      </c>
      <c r="I30" s="607" t="s">
        <v>1</v>
      </c>
    </row>
    <row r="31" spans="1:9" ht="12">
      <c r="A31" s="606">
        <v>200</v>
      </c>
      <c r="B31" s="607" t="s">
        <v>2396</v>
      </c>
      <c r="C31" s="607" t="s">
        <v>2396</v>
      </c>
      <c r="D31" s="606"/>
      <c r="E31" s="606"/>
      <c r="F31" s="607" t="s">
        <v>2861</v>
      </c>
      <c r="G31" s="607" t="s">
        <v>2862</v>
      </c>
      <c r="H31" s="607" t="s">
        <v>76</v>
      </c>
      <c r="I31" s="607" t="s">
        <v>1</v>
      </c>
    </row>
    <row r="32" spans="1:9" ht="12">
      <c r="A32" s="606">
        <v>200</v>
      </c>
      <c r="B32" s="607" t="s">
        <v>2863</v>
      </c>
      <c r="C32" s="607" t="s">
        <v>2863</v>
      </c>
      <c r="D32" s="606"/>
      <c r="E32" s="606"/>
      <c r="F32" s="607" t="s">
        <v>2864</v>
      </c>
      <c r="G32" s="607" t="s">
        <v>2865</v>
      </c>
      <c r="H32" s="607" t="s">
        <v>76</v>
      </c>
      <c r="I32" s="607" t="s">
        <v>1</v>
      </c>
    </row>
    <row r="33" spans="1:9" ht="12">
      <c r="A33" s="606">
        <v>0</v>
      </c>
      <c r="B33" s="607" t="s">
        <v>1</v>
      </c>
      <c r="C33" s="607" t="s">
        <v>1</v>
      </c>
      <c r="D33" s="606"/>
      <c r="E33" s="606"/>
      <c r="F33" s="607" t="s">
        <v>1</v>
      </c>
      <c r="G33" s="607" t="s">
        <v>1</v>
      </c>
      <c r="H33" s="607" t="s">
        <v>1</v>
      </c>
      <c r="I33" s="607" t="s">
        <v>1</v>
      </c>
    </row>
    <row r="34" spans="1:9" ht="23.25">
      <c r="A34" s="604">
        <v>300</v>
      </c>
      <c r="B34" s="605" t="s">
        <v>2866</v>
      </c>
      <c r="C34" s="614" t="s">
        <v>2867</v>
      </c>
      <c r="D34" s="613">
        <v>0</v>
      </c>
      <c r="E34" s="613"/>
      <c r="F34" s="605" t="s">
        <v>2868</v>
      </c>
      <c r="G34" s="605" t="s">
        <v>1</v>
      </c>
      <c r="H34" s="605" t="s">
        <v>1</v>
      </c>
      <c r="I34" s="605" t="s">
        <v>2794</v>
      </c>
    </row>
  </sheetData>
  <sheetProtection algorithmName="SHA-512" hashValue="rgXSZVnGn4khmZaW/z83T2DjvIwPi4MZBmsWRn+zayfLItsD9knuSwJSw45HvN2jcXVBPQLQgQhuG+g7qH8hiQ==" saltValue="MXScq8U3wpV1eCu2uZqArg==" spinCount="100000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="90" zoomScaleSheetLayoutView="90" workbookViewId="0" topLeftCell="F1">
      <selection activeCell="I13" sqref="I13"/>
    </sheetView>
  </sheetViews>
  <sheetFormatPr defaultColWidth="9.140625" defaultRowHeight="12"/>
  <cols>
    <col min="1" max="1" width="4.7109375" style="615" hidden="1" customWidth="1"/>
    <col min="2" max="2" width="5.8515625" style="615" hidden="1" customWidth="1"/>
    <col min="3" max="3" width="4.7109375" style="615" hidden="1" customWidth="1"/>
    <col min="4" max="4" width="10.7109375" style="682" hidden="1" customWidth="1"/>
    <col min="5" max="5" width="6.140625" style="615" hidden="1" customWidth="1"/>
    <col min="6" max="6" width="109.28125" style="615" customWidth="1"/>
    <col min="7" max="7" width="7.421875" style="615" customWidth="1"/>
    <col min="8" max="8" width="8.28125" style="610" bestFit="1" customWidth="1"/>
    <col min="9" max="9" width="13.140625" style="610" customWidth="1"/>
    <col min="10" max="10" width="16.421875" style="610" customWidth="1"/>
    <col min="11" max="11" width="15.00390625" style="615" hidden="1" customWidth="1"/>
    <col min="12" max="12" width="15.00390625" style="610" customWidth="1"/>
    <col min="13" max="13" width="16.7109375" style="610" customWidth="1"/>
    <col min="14" max="14" width="10.28125" style="610" customWidth="1"/>
    <col min="15" max="15" width="8.8515625" style="610" customWidth="1"/>
    <col min="16" max="16" width="14.7109375" style="610" customWidth="1"/>
    <col min="17" max="18" width="10.7109375" style="615" customWidth="1"/>
    <col min="19" max="19" width="10.140625" style="615" hidden="1" customWidth="1"/>
    <col min="20" max="20" width="27.7109375" style="615" hidden="1" customWidth="1"/>
    <col min="21" max="21" width="9.28125" style="603" hidden="1" customWidth="1"/>
    <col min="22" max="22" width="12.7109375" style="603" hidden="1" customWidth="1"/>
    <col min="23" max="23" width="9.28125" style="603" hidden="1" customWidth="1"/>
    <col min="24" max="24" width="4.28125" style="603" hidden="1" customWidth="1"/>
    <col min="25" max="25" width="11.8515625" style="603" hidden="1" customWidth="1"/>
    <col min="26" max="26" width="11.28125" style="603" hidden="1" customWidth="1"/>
    <col min="27" max="27" width="9.28125" style="603" hidden="1" customWidth="1"/>
    <col min="28" max="28" width="11.28125" style="603" hidden="1" customWidth="1"/>
    <col min="29" max="29" width="4.28125" style="603" hidden="1" customWidth="1"/>
    <col min="30" max="31" width="9.28125" style="603" hidden="1" customWidth="1"/>
    <col min="32" max="256" width="9.28125" style="603" customWidth="1"/>
    <col min="257" max="261" width="9.140625" style="603" hidden="1" customWidth="1"/>
    <col min="262" max="262" width="109.28125" style="603" customWidth="1"/>
    <col min="263" max="263" width="7.421875" style="603" customWidth="1"/>
    <col min="264" max="264" width="8.28125" style="603" bestFit="1" customWidth="1"/>
    <col min="265" max="265" width="13.140625" style="603" customWidth="1"/>
    <col min="266" max="266" width="16.421875" style="603" customWidth="1"/>
    <col min="267" max="267" width="9.140625" style="603" hidden="1" customWidth="1"/>
    <col min="268" max="268" width="15.00390625" style="603" customWidth="1"/>
    <col min="269" max="269" width="16.7109375" style="603" customWidth="1"/>
    <col min="270" max="287" width="9.140625" style="603" hidden="1" customWidth="1"/>
    <col min="288" max="512" width="9.28125" style="603" customWidth="1"/>
    <col min="513" max="517" width="9.140625" style="603" hidden="1" customWidth="1"/>
    <col min="518" max="518" width="109.28125" style="603" customWidth="1"/>
    <col min="519" max="519" width="7.421875" style="603" customWidth="1"/>
    <col min="520" max="520" width="8.28125" style="603" bestFit="1" customWidth="1"/>
    <col min="521" max="521" width="13.140625" style="603" customWidth="1"/>
    <col min="522" max="522" width="16.421875" style="603" customWidth="1"/>
    <col min="523" max="523" width="9.140625" style="603" hidden="1" customWidth="1"/>
    <col min="524" max="524" width="15.00390625" style="603" customWidth="1"/>
    <col min="525" max="525" width="16.7109375" style="603" customWidth="1"/>
    <col min="526" max="543" width="9.140625" style="603" hidden="1" customWidth="1"/>
    <col min="544" max="768" width="9.28125" style="603" customWidth="1"/>
    <col min="769" max="773" width="9.140625" style="603" hidden="1" customWidth="1"/>
    <col min="774" max="774" width="109.28125" style="603" customWidth="1"/>
    <col min="775" max="775" width="7.421875" style="603" customWidth="1"/>
    <col min="776" max="776" width="8.28125" style="603" bestFit="1" customWidth="1"/>
    <col min="777" max="777" width="13.140625" style="603" customWidth="1"/>
    <col min="778" max="778" width="16.421875" style="603" customWidth="1"/>
    <col min="779" max="779" width="9.140625" style="603" hidden="1" customWidth="1"/>
    <col min="780" max="780" width="15.00390625" style="603" customWidth="1"/>
    <col min="781" max="781" width="16.7109375" style="603" customWidth="1"/>
    <col min="782" max="799" width="9.140625" style="603" hidden="1" customWidth="1"/>
    <col min="800" max="1024" width="9.28125" style="603" customWidth="1"/>
    <col min="1025" max="1029" width="9.140625" style="603" hidden="1" customWidth="1"/>
    <col min="1030" max="1030" width="109.28125" style="603" customWidth="1"/>
    <col min="1031" max="1031" width="7.421875" style="603" customWidth="1"/>
    <col min="1032" max="1032" width="8.28125" style="603" bestFit="1" customWidth="1"/>
    <col min="1033" max="1033" width="13.140625" style="603" customWidth="1"/>
    <col min="1034" max="1034" width="16.421875" style="603" customWidth="1"/>
    <col min="1035" max="1035" width="9.140625" style="603" hidden="1" customWidth="1"/>
    <col min="1036" max="1036" width="15.00390625" style="603" customWidth="1"/>
    <col min="1037" max="1037" width="16.7109375" style="603" customWidth="1"/>
    <col min="1038" max="1055" width="9.140625" style="603" hidden="1" customWidth="1"/>
    <col min="1056" max="1280" width="9.28125" style="603" customWidth="1"/>
    <col min="1281" max="1285" width="9.140625" style="603" hidden="1" customWidth="1"/>
    <col min="1286" max="1286" width="109.28125" style="603" customWidth="1"/>
    <col min="1287" max="1287" width="7.421875" style="603" customWidth="1"/>
    <col min="1288" max="1288" width="8.28125" style="603" bestFit="1" customWidth="1"/>
    <col min="1289" max="1289" width="13.140625" style="603" customWidth="1"/>
    <col min="1290" max="1290" width="16.421875" style="603" customWidth="1"/>
    <col min="1291" max="1291" width="9.140625" style="603" hidden="1" customWidth="1"/>
    <col min="1292" max="1292" width="15.00390625" style="603" customWidth="1"/>
    <col min="1293" max="1293" width="16.7109375" style="603" customWidth="1"/>
    <col min="1294" max="1311" width="9.140625" style="603" hidden="1" customWidth="1"/>
    <col min="1312" max="1536" width="9.28125" style="603" customWidth="1"/>
    <col min="1537" max="1541" width="9.140625" style="603" hidden="1" customWidth="1"/>
    <col min="1542" max="1542" width="109.28125" style="603" customWidth="1"/>
    <col min="1543" max="1543" width="7.421875" style="603" customWidth="1"/>
    <col min="1544" max="1544" width="8.28125" style="603" bestFit="1" customWidth="1"/>
    <col min="1545" max="1545" width="13.140625" style="603" customWidth="1"/>
    <col min="1546" max="1546" width="16.421875" style="603" customWidth="1"/>
    <col min="1547" max="1547" width="9.140625" style="603" hidden="1" customWidth="1"/>
    <col min="1548" max="1548" width="15.00390625" style="603" customWidth="1"/>
    <col min="1549" max="1549" width="16.7109375" style="603" customWidth="1"/>
    <col min="1550" max="1567" width="9.140625" style="603" hidden="1" customWidth="1"/>
    <col min="1568" max="1792" width="9.28125" style="603" customWidth="1"/>
    <col min="1793" max="1797" width="9.140625" style="603" hidden="1" customWidth="1"/>
    <col min="1798" max="1798" width="109.28125" style="603" customWidth="1"/>
    <col min="1799" max="1799" width="7.421875" style="603" customWidth="1"/>
    <col min="1800" max="1800" width="8.28125" style="603" bestFit="1" customWidth="1"/>
    <col min="1801" max="1801" width="13.140625" style="603" customWidth="1"/>
    <col min="1802" max="1802" width="16.421875" style="603" customWidth="1"/>
    <col min="1803" max="1803" width="9.140625" style="603" hidden="1" customWidth="1"/>
    <col min="1804" max="1804" width="15.00390625" style="603" customWidth="1"/>
    <col min="1805" max="1805" width="16.7109375" style="603" customWidth="1"/>
    <col min="1806" max="1823" width="9.140625" style="603" hidden="1" customWidth="1"/>
    <col min="1824" max="2048" width="9.28125" style="603" customWidth="1"/>
    <col min="2049" max="2053" width="9.140625" style="603" hidden="1" customWidth="1"/>
    <col min="2054" max="2054" width="109.28125" style="603" customWidth="1"/>
    <col min="2055" max="2055" width="7.421875" style="603" customWidth="1"/>
    <col min="2056" max="2056" width="8.28125" style="603" bestFit="1" customWidth="1"/>
    <col min="2057" max="2057" width="13.140625" style="603" customWidth="1"/>
    <col min="2058" max="2058" width="16.421875" style="603" customWidth="1"/>
    <col min="2059" max="2059" width="9.140625" style="603" hidden="1" customWidth="1"/>
    <col min="2060" max="2060" width="15.00390625" style="603" customWidth="1"/>
    <col min="2061" max="2061" width="16.7109375" style="603" customWidth="1"/>
    <col min="2062" max="2079" width="9.140625" style="603" hidden="1" customWidth="1"/>
    <col min="2080" max="2304" width="9.28125" style="603" customWidth="1"/>
    <col min="2305" max="2309" width="9.140625" style="603" hidden="1" customWidth="1"/>
    <col min="2310" max="2310" width="109.28125" style="603" customWidth="1"/>
    <col min="2311" max="2311" width="7.421875" style="603" customWidth="1"/>
    <col min="2312" max="2312" width="8.28125" style="603" bestFit="1" customWidth="1"/>
    <col min="2313" max="2313" width="13.140625" style="603" customWidth="1"/>
    <col min="2314" max="2314" width="16.421875" style="603" customWidth="1"/>
    <col min="2315" max="2315" width="9.140625" style="603" hidden="1" customWidth="1"/>
    <col min="2316" max="2316" width="15.00390625" style="603" customWidth="1"/>
    <col min="2317" max="2317" width="16.7109375" style="603" customWidth="1"/>
    <col min="2318" max="2335" width="9.140625" style="603" hidden="1" customWidth="1"/>
    <col min="2336" max="2560" width="9.28125" style="603" customWidth="1"/>
    <col min="2561" max="2565" width="9.140625" style="603" hidden="1" customWidth="1"/>
    <col min="2566" max="2566" width="109.28125" style="603" customWidth="1"/>
    <col min="2567" max="2567" width="7.421875" style="603" customWidth="1"/>
    <col min="2568" max="2568" width="8.28125" style="603" bestFit="1" customWidth="1"/>
    <col min="2569" max="2569" width="13.140625" style="603" customWidth="1"/>
    <col min="2570" max="2570" width="16.421875" style="603" customWidth="1"/>
    <col min="2571" max="2571" width="9.140625" style="603" hidden="1" customWidth="1"/>
    <col min="2572" max="2572" width="15.00390625" style="603" customWidth="1"/>
    <col min="2573" max="2573" width="16.7109375" style="603" customWidth="1"/>
    <col min="2574" max="2591" width="9.140625" style="603" hidden="1" customWidth="1"/>
    <col min="2592" max="2816" width="9.28125" style="603" customWidth="1"/>
    <col min="2817" max="2821" width="9.140625" style="603" hidden="1" customWidth="1"/>
    <col min="2822" max="2822" width="109.28125" style="603" customWidth="1"/>
    <col min="2823" max="2823" width="7.421875" style="603" customWidth="1"/>
    <col min="2824" max="2824" width="8.28125" style="603" bestFit="1" customWidth="1"/>
    <col min="2825" max="2825" width="13.140625" style="603" customWidth="1"/>
    <col min="2826" max="2826" width="16.421875" style="603" customWidth="1"/>
    <col min="2827" max="2827" width="9.140625" style="603" hidden="1" customWidth="1"/>
    <col min="2828" max="2828" width="15.00390625" style="603" customWidth="1"/>
    <col min="2829" max="2829" width="16.7109375" style="603" customWidth="1"/>
    <col min="2830" max="2847" width="9.140625" style="603" hidden="1" customWidth="1"/>
    <col min="2848" max="3072" width="9.28125" style="603" customWidth="1"/>
    <col min="3073" max="3077" width="9.140625" style="603" hidden="1" customWidth="1"/>
    <col min="3078" max="3078" width="109.28125" style="603" customWidth="1"/>
    <col min="3079" max="3079" width="7.421875" style="603" customWidth="1"/>
    <col min="3080" max="3080" width="8.28125" style="603" bestFit="1" customWidth="1"/>
    <col min="3081" max="3081" width="13.140625" style="603" customWidth="1"/>
    <col min="3082" max="3082" width="16.421875" style="603" customWidth="1"/>
    <col min="3083" max="3083" width="9.140625" style="603" hidden="1" customWidth="1"/>
    <col min="3084" max="3084" width="15.00390625" style="603" customWidth="1"/>
    <col min="3085" max="3085" width="16.7109375" style="603" customWidth="1"/>
    <col min="3086" max="3103" width="9.140625" style="603" hidden="1" customWidth="1"/>
    <col min="3104" max="3328" width="9.28125" style="603" customWidth="1"/>
    <col min="3329" max="3333" width="9.140625" style="603" hidden="1" customWidth="1"/>
    <col min="3334" max="3334" width="109.28125" style="603" customWidth="1"/>
    <col min="3335" max="3335" width="7.421875" style="603" customWidth="1"/>
    <col min="3336" max="3336" width="8.28125" style="603" bestFit="1" customWidth="1"/>
    <col min="3337" max="3337" width="13.140625" style="603" customWidth="1"/>
    <col min="3338" max="3338" width="16.421875" style="603" customWidth="1"/>
    <col min="3339" max="3339" width="9.140625" style="603" hidden="1" customWidth="1"/>
    <col min="3340" max="3340" width="15.00390625" style="603" customWidth="1"/>
    <col min="3341" max="3341" width="16.7109375" style="603" customWidth="1"/>
    <col min="3342" max="3359" width="9.140625" style="603" hidden="1" customWidth="1"/>
    <col min="3360" max="3584" width="9.28125" style="603" customWidth="1"/>
    <col min="3585" max="3589" width="9.140625" style="603" hidden="1" customWidth="1"/>
    <col min="3590" max="3590" width="109.28125" style="603" customWidth="1"/>
    <col min="3591" max="3591" width="7.421875" style="603" customWidth="1"/>
    <col min="3592" max="3592" width="8.28125" style="603" bestFit="1" customWidth="1"/>
    <col min="3593" max="3593" width="13.140625" style="603" customWidth="1"/>
    <col min="3594" max="3594" width="16.421875" style="603" customWidth="1"/>
    <col min="3595" max="3595" width="9.140625" style="603" hidden="1" customWidth="1"/>
    <col min="3596" max="3596" width="15.00390625" style="603" customWidth="1"/>
    <col min="3597" max="3597" width="16.7109375" style="603" customWidth="1"/>
    <col min="3598" max="3615" width="9.140625" style="603" hidden="1" customWidth="1"/>
    <col min="3616" max="3840" width="9.28125" style="603" customWidth="1"/>
    <col min="3841" max="3845" width="9.140625" style="603" hidden="1" customWidth="1"/>
    <col min="3846" max="3846" width="109.28125" style="603" customWidth="1"/>
    <col min="3847" max="3847" width="7.421875" style="603" customWidth="1"/>
    <col min="3848" max="3848" width="8.28125" style="603" bestFit="1" customWidth="1"/>
    <col min="3849" max="3849" width="13.140625" style="603" customWidth="1"/>
    <col min="3850" max="3850" width="16.421875" style="603" customWidth="1"/>
    <col min="3851" max="3851" width="9.140625" style="603" hidden="1" customWidth="1"/>
    <col min="3852" max="3852" width="15.00390625" style="603" customWidth="1"/>
    <col min="3853" max="3853" width="16.7109375" style="603" customWidth="1"/>
    <col min="3854" max="3871" width="9.140625" style="603" hidden="1" customWidth="1"/>
    <col min="3872" max="4096" width="9.28125" style="603" customWidth="1"/>
    <col min="4097" max="4101" width="9.140625" style="603" hidden="1" customWidth="1"/>
    <col min="4102" max="4102" width="109.28125" style="603" customWidth="1"/>
    <col min="4103" max="4103" width="7.421875" style="603" customWidth="1"/>
    <col min="4104" max="4104" width="8.28125" style="603" bestFit="1" customWidth="1"/>
    <col min="4105" max="4105" width="13.140625" style="603" customWidth="1"/>
    <col min="4106" max="4106" width="16.421875" style="603" customWidth="1"/>
    <col min="4107" max="4107" width="9.140625" style="603" hidden="1" customWidth="1"/>
    <col min="4108" max="4108" width="15.00390625" style="603" customWidth="1"/>
    <col min="4109" max="4109" width="16.7109375" style="603" customWidth="1"/>
    <col min="4110" max="4127" width="9.140625" style="603" hidden="1" customWidth="1"/>
    <col min="4128" max="4352" width="9.28125" style="603" customWidth="1"/>
    <col min="4353" max="4357" width="9.140625" style="603" hidden="1" customWidth="1"/>
    <col min="4358" max="4358" width="109.28125" style="603" customWidth="1"/>
    <col min="4359" max="4359" width="7.421875" style="603" customWidth="1"/>
    <col min="4360" max="4360" width="8.28125" style="603" bestFit="1" customWidth="1"/>
    <col min="4361" max="4361" width="13.140625" style="603" customWidth="1"/>
    <col min="4362" max="4362" width="16.421875" style="603" customWidth="1"/>
    <col min="4363" max="4363" width="9.140625" style="603" hidden="1" customWidth="1"/>
    <col min="4364" max="4364" width="15.00390625" style="603" customWidth="1"/>
    <col min="4365" max="4365" width="16.7109375" style="603" customWidth="1"/>
    <col min="4366" max="4383" width="9.140625" style="603" hidden="1" customWidth="1"/>
    <col min="4384" max="4608" width="9.28125" style="603" customWidth="1"/>
    <col min="4609" max="4613" width="9.140625" style="603" hidden="1" customWidth="1"/>
    <col min="4614" max="4614" width="109.28125" style="603" customWidth="1"/>
    <col min="4615" max="4615" width="7.421875" style="603" customWidth="1"/>
    <col min="4616" max="4616" width="8.28125" style="603" bestFit="1" customWidth="1"/>
    <col min="4617" max="4617" width="13.140625" style="603" customWidth="1"/>
    <col min="4618" max="4618" width="16.421875" style="603" customWidth="1"/>
    <col min="4619" max="4619" width="9.140625" style="603" hidden="1" customWidth="1"/>
    <col min="4620" max="4620" width="15.00390625" style="603" customWidth="1"/>
    <col min="4621" max="4621" width="16.7109375" style="603" customWidth="1"/>
    <col min="4622" max="4639" width="9.140625" style="603" hidden="1" customWidth="1"/>
    <col min="4640" max="4864" width="9.28125" style="603" customWidth="1"/>
    <col min="4865" max="4869" width="9.140625" style="603" hidden="1" customWidth="1"/>
    <col min="4870" max="4870" width="109.28125" style="603" customWidth="1"/>
    <col min="4871" max="4871" width="7.421875" style="603" customWidth="1"/>
    <col min="4872" max="4872" width="8.28125" style="603" bestFit="1" customWidth="1"/>
    <col min="4873" max="4873" width="13.140625" style="603" customWidth="1"/>
    <col min="4874" max="4874" width="16.421875" style="603" customWidth="1"/>
    <col min="4875" max="4875" width="9.140625" style="603" hidden="1" customWidth="1"/>
    <col min="4876" max="4876" width="15.00390625" style="603" customWidth="1"/>
    <col min="4877" max="4877" width="16.7109375" style="603" customWidth="1"/>
    <col min="4878" max="4895" width="9.140625" style="603" hidden="1" customWidth="1"/>
    <col min="4896" max="5120" width="9.28125" style="603" customWidth="1"/>
    <col min="5121" max="5125" width="9.140625" style="603" hidden="1" customWidth="1"/>
    <col min="5126" max="5126" width="109.28125" style="603" customWidth="1"/>
    <col min="5127" max="5127" width="7.421875" style="603" customWidth="1"/>
    <col min="5128" max="5128" width="8.28125" style="603" bestFit="1" customWidth="1"/>
    <col min="5129" max="5129" width="13.140625" style="603" customWidth="1"/>
    <col min="5130" max="5130" width="16.421875" style="603" customWidth="1"/>
    <col min="5131" max="5131" width="9.140625" style="603" hidden="1" customWidth="1"/>
    <col min="5132" max="5132" width="15.00390625" style="603" customWidth="1"/>
    <col min="5133" max="5133" width="16.7109375" style="603" customWidth="1"/>
    <col min="5134" max="5151" width="9.140625" style="603" hidden="1" customWidth="1"/>
    <col min="5152" max="5376" width="9.28125" style="603" customWidth="1"/>
    <col min="5377" max="5381" width="9.140625" style="603" hidden="1" customWidth="1"/>
    <col min="5382" max="5382" width="109.28125" style="603" customWidth="1"/>
    <col min="5383" max="5383" width="7.421875" style="603" customWidth="1"/>
    <col min="5384" max="5384" width="8.28125" style="603" bestFit="1" customWidth="1"/>
    <col min="5385" max="5385" width="13.140625" style="603" customWidth="1"/>
    <col min="5386" max="5386" width="16.421875" style="603" customWidth="1"/>
    <col min="5387" max="5387" width="9.140625" style="603" hidden="1" customWidth="1"/>
    <col min="5388" max="5388" width="15.00390625" style="603" customWidth="1"/>
    <col min="5389" max="5389" width="16.7109375" style="603" customWidth="1"/>
    <col min="5390" max="5407" width="9.140625" style="603" hidden="1" customWidth="1"/>
    <col min="5408" max="5632" width="9.28125" style="603" customWidth="1"/>
    <col min="5633" max="5637" width="9.140625" style="603" hidden="1" customWidth="1"/>
    <col min="5638" max="5638" width="109.28125" style="603" customWidth="1"/>
    <col min="5639" max="5639" width="7.421875" style="603" customWidth="1"/>
    <col min="5640" max="5640" width="8.28125" style="603" bestFit="1" customWidth="1"/>
    <col min="5641" max="5641" width="13.140625" style="603" customWidth="1"/>
    <col min="5642" max="5642" width="16.421875" style="603" customWidth="1"/>
    <col min="5643" max="5643" width="9.140625" style="603" hidden="1" customWidth="1"/>
    <col min="5644" max="5644" width="15.00390625" style="603" customWidth="1"/>
    <col min="5645" max="5645" width="16.7109375" style="603" customWidth="1"/>
    <col min="5646" max="5663" width="9.140625" style="603" hidden="1" customWidth="1"/>
    <col min="5664" max="5888" width="9.28125" style="603" customWidth="1"/>
    <col min="5889" max="5893" width="9.140625" style="603" hidden="1" customWidth="1"/>
    <col min="5894" max="5894" width="109.28125" style="603" customWidth="1"/>
    <col min="5895" max="5895" width="7.421875" style="603" customWidth="1"/>
    <col min="5896" max="5896" width="8.28125" style="603" bestFit="1" customWidth="1"/>
    <col min="5897" max="5897" width="13.140625" style="603" customWidth="1"/>
    <col min="5898" max="5898" width="16.421875" style="603" customWidth="1"/>
    <col min="5899" max="5899" width="9.140625" style="603" hidden="1" customWidth="1"/>
    <col min="5900" max="5900" width="15.00390625" style="603" customWidth="1"/>
    <col min="5901" max="5901" width="16.7109375" style="603" customWidth="1"/>
    <col min="5902" max="5919" width="9.140625" style="603" hidden="1" customWidth="1"/>
    <col min="5920" max="6144" width="9.28125" style="603" customWidth="1"/>
    <col min="6145" max="6149" width="9.140625" style="603" hidden="1" customWidth="1"/>
    <col min="6150" max="6150" width="109.28125" style="603" customWidth="1"/>
    <col min="6151" max="6151" width="7.421875" style="603" customWidth="1"/>
    <col min="6152" max="6152" width="8.28125" style="603" bestFit="1" customWidth="1"/>
    <col min="6153" max="6153" width="13.140625" style="603" customWidth="1"/>
    <col min="6154" max="6154" width="16.421875" style="603" customWidth="1"/>
    <col min="6155" max="6155" width="9.140625" style="603" hidden="1" customWidth="1"/>
    <col min="6156" max="6156" width="15.00390625" style="603" customWidth="1"/>
    <col min="6157" max="6157" width="16.7109375" style="603" customWidth="1"/>
    <col min="6158" max="6175" width="9.140625" style="603" hidden="1" customWidth="1"/>
    <col min="6176" max="6400" width="9.28125" style="603" customWidth="1"/>
    <col min="6401" max="6405" width="9.140625" style="603" hidden="1" customWidth="1"/>
    <col min="6406" max="6406" width="109.28125" style="603" customWidth="1"/>
    <col min="6407" max="6407" width="7.421875" style="603" customWidth="1"/>
    <col min="6408" max="6408" width="8.28125" style="603" bestFit="1" customWidth="1"/>
    <col min="6409" max="6409" width="13.140625" style="603" customWidth="1"/>
    <col min="6410" max="6410" width="16.421875" style="603" customWidth="1"/>
    <col min="6411" max="6411" width="9.140625" style="603" hidden="1" customWidth="1"/>
    <col min="6412" max="6412" width="15.00390625" style="603" customWidth="1"/>
    <col min="6413" max="6413" width="16.7109375" style="603" customWidth="1"/>
    <col min="6414" max="6431" width="9.140625" style="603" hidden="1" customWidth="1"/>
    <col min="6432" max="6656" width="9.28125" style="603" customWidth="1"/>
    <col min="6657" max="6661" width="9.140625" style="603" hidden="1" customWidth="1"/>
    <col min="6662" max="6662" width="109.28125" style="603" customWidth="1"/>
    <col min="6663" max="6663" width="7.421875" style="603" customWidth="1"/>
    <col min="6664" max="6664" width="8.28125" style="603" bestFit="1" customWidth="1"/>
    <col min="6665" max="6665" width="13.140625" style="603" customWidth="1"/>
    <col min="6666" max="6666" width="16.421875" style="603" customWidth="1"/>
    <col min="6667" max="6667" width="9.140625" style="603" hidden="1" customWidth="1"/>
    <col min="6668" max="6668" width="15.00390625" style="603" customWidth="1"/>
    <col min="6669" max="6669" width="16.7109375" style="603" customWidth="1"/>
    <col min="6670" max="6687" width="9.140625" style="603" hidden="1" customWidth="1"/>
    <col min="6688" max="6912" width="9.28125" style="603" customWidth="1"/>
    <col min="6913" max="6917" width="9.140625" style="603" hidden="1" customWidth="1"/>
    <col min="6918" max="6918" width="109.28125" style="603" customWidth="1"/>
    <col min="6919" max="6919" width="7.421875" style="603" customWidth="1"/>
    <col min="6920" max="6920" width="8.28125" style="603" bestFit="1" customWidth="1"/>
    <col min="6921" max="6921" width="13.140625" style="603" customWidth="1"/>
    <col min="6922" max="6922" width="16.421875" style="603" customWidth="1"/>
    <col min="6923" max="6923" width="9.140625" style="603" hidden="1" customWidth="1"/>
    <col min="6924" max="6924" width="15.00390625" style="603" customWidth="1"/>
    <col min="6925" max="6925" width="16.7109375" style="603" customWidth="1"/>
    <col min="6926" max="6943" width="9.140625" style="603" hidden="1" customWidth="1"/>
    <col min="6944" max="7168" width="9.28125" style="603" customWidth="1"/>
    <col min="7169" max="7173" width="9.140625" style="603" hidden="1" customWidth="1"/>
    <col min="7174" max="7174" width="109.28125" style="603" customWidth="1"/>
    <col min="7175" max="7175" width="7.421875" style="603" customWidth="1"/>
    <col min="7176" max="7176" width="8.28125" style="603" bestFit="1" customWidth="1"/>
    <col min="7177" max="7177" width="13.140625" style="603" customWidth="1"/>
    <col min="7178" max="7178" width="16.421875" style="603" customWidth="1"/>
    <col min="7179" max="7179" width="9.140625" style="603" hidden="1" customWidth="1"/>
    <col min="7180" max="7180" width="15.00390625" style="603" customWidth="1"/>
    <col min="7181" max="7181" width="16.7109375" style="603" customWidth="1"/>
    <col min="7182" max="7199" width="9.140625" style="603" hidden="1" customWidth="1"/>
    <col min="7200" max="7424" width="9.28125" style="603" customWidth="1"/>
    <col min="7425" max="7429" width="9.140625" style="603" hidden="1" customWidth="1"/>
    <col min="7430" max="7430" width="109.28125" style="603" customWidth="1"/>
    <col min="7431" max="7431" width="7.421875" style="603" customWidth="1"/>
    <col min="7432" max="7432" width="8.28125" style="603" bestFit="1" customWidth="1"/>
    <col min="7433" max="7433" width="13.140625" style="603" customWidth="1"/>
    <col min="7434" max="7434" width="16.421875" style="603" customWidth="1"/>
    <col min="7435" max="7435" width="9.140625" style="603" hidden="1" customWidth="1"/>
    <col min="7436" max="7436" width="15.00390625" style="603" customWidth="1"/>
    <col min="7437" max="7437" width="16.7109375" style="603" customWidth="1"/>
    <col min="7438" max="7455" width="9.140625" style="603" hidden="1" customWidth="1"/>
    <col min="7456" max="7680" width="9.28125" style="603" customWidth="1"/>
    <col min="7681" max="7685" width="9.140625" style="603" hidden="1" customWidth="1"/>
    <col min="7686" max="7686" width="109.28125" style="603" customWidth="1"/>
    <col min="7687" max="7687" width="7.421875" style="603" customWidth="1"/>
    <col min="7688" max="7688" width="8.28125" style="603" bestFit="1" customWidth="1"/>
    <col min="7689" max="7689" width="13.140625" style="603" customWidth="1"/>
    <col min="7690" max="7690" width="16.421875" style="603" customWidth="1"/>
    <col min="7691" max="7691" width="9.140625" style="603" hidden="1" customWidth="1"/>
    <col min="7692" max="7692" width="15.00390625" style="603" customWidth="1"/>
    <col min="7693" max="7693" width="16.7109375" style="603" customWidth="1"/>
    <col min="7694" max="7711" width="9.140625" style="603" hidden="1" customWidth="1"/>
    <col min="7712" max="7936" width="9.28125" style="603" customWidth="1"/>
    <col min="7937" max="7941" width="9.140625" style="603" hidden="1" customWidth="1"/>
    <col min="7942" max="7942" width="109.28125" style="603" customWidth="1"/>
    <col min="7943" max="7943" width="7.421875" style="603" customWidth="1"/>
    <col min="7944" max="7944" width="8.28125" style="603" bestFit="1" customWidth="1"/>
    <col min="7945" max="7945" width="13.140625" style="603" customWidth="1"/>
    <col min="7946" max="7946" width="16.421875" style="603" customWidth="1"/>
    <col min="7947" max="7947" width="9.140625" style="603" hidden="1" customWidth="1"/>
    <col min="7948" max="7948" width="15.00390625" style="603" customWidth="1"/>
    <col min="7949" max="7949" width="16.7109375" style="603" customWidth="1"/>
    <col min="7950" max="7967" width="9.140625" style="603" hidden="1" customWidth="1"/>
    <col min="7968" max="8192" width="9.28125" style="603" customWidth="1"/>
    <col min="8193" max="8197" width="9.140625" style="603" hidden="1" customWidth="1"/>
    <col min="8198" max="8198" width="109.28125" style="603" customWidth="1"/>
    <col min="8199" max="8199" width="7.421875" style="603" customWidth="1"/>
    <col min="8200" max="8200" width="8.28125" style="603" bestFit="1" customWidth="1"/>
    <col min="8201" max="8201" width="13.140625" style="603" customWidth="1"/>
    <col min="8202" max="8202" width="16.421875" style="603" customWidth="1"/>
    <col min="8203" max="8203" width="9.140625" style="603" hidden="1" customWidth="1"/>
    <col min="8204" max="8204" width="15.00390625" style="603" customWidth="1"/>
    <col min="8205" max="8205" width="16.7109375" style="603" customWidth="1"/>
    <col min="8206" max="8223" width="9.140625" style="603" hidden="1" customWidth="1"/>
    <col min="8224" max="8448" width="9.28125" style="603" customWidth="1"/>
    <col min="8449" max="8453" width="9.140625" style="603" hidden="1" customWidth="1"/>
    <col min="8454" max="8454" width="109.28125" style="603" customWidth="1"/>
    <col min="8455" max="8455" width="7.421875" style="603" customWidth="1"/>
    <col min="8456" max="8456" width="8.28125" style="603" bestFit="1" customWidth="1"/>
    <col min="8457" max="8457" width="13.140625" style="603" customWidth="1"/>
    <col min="8458" max="8458" width="16.421875" style="603" customWidth="1"/>
    <col min="8459" max="8459" width="9.140625" style="603" hidden="1" customWidth="1"/>
    <col min="8460" max="8460" width="15.00390625" style="603" customWidth="1"/>
    <col min="8461" max="8461" width="16.7109375" style="603" customWidth="1"/>
    <col min="8462" max="8479" width="9.140625" style="603" hidden="1" customWidth="1"/>
    <col min="8480" max="8704" width="9.28125" style="603" customWidth="1"/>
    <col min="8705" max="8709" width="9.140625" style="603" hidden="1" customWidth="1"/>
    <col min="8710" max="8710" width="109.28125" style="603" customWidth="1"/>
    <col min="8711" max="8711" width="7.421875" style="603" customWidth="1"/>
    <col min="8712" max="8712" width="8.28125" style="603" bestFit="1" customWidth="1"/>
    <col min="8713" max="8713" width="13.140625" style="603" customWidth="1"/>
    <col min="8714" max="8714" width="16.421875" style="603" customWidth="1"/>
    <col min="8715" max="8715" width="9.140625" style="603" hidden="1" customWidth="1"/>
    <col min="8716" max="8716" width="15.00390625" style="603" customWidth="1"/>
    <col min="8717" max="8717" width="16.7109375" style="603" customWidth="1"/>
    <col min="8718" max="8735" width="9.140625" style="603" hidden="1" customWidth="1"/>
    <col min="8736" max="8960" width="9.28125" style="603" customWidth="1"/>
    <col min="8961" max="8965" width="9.140625" style="603" hidden="1" customWidth="1"/>
    <col min="8966" max="8966" width="109.28125" style="603" customWidth="1"/>
    <col min="8967" max="8967" width="7.421875" style="603" customWidth="1"/>
    <col min="8968" max="8968" width="8.28125" style="603" bestFit="1" customWidth="1"/>
    <col min="8969" max="8969" width="13.140625" style="603" customWidth="1"/>
    <col min="8970" max="8970" width="16.421875" style="603" customWidth="1"/>
    <col min="8971" max="8971" width="9.140625" style="603" hidden="1" customWidth="1"/>
    <col min="8972" max="8972" width="15.00390625" style="603" customWidth="1"/>
    <col min="8973" max="8973" width="16.7109375" style="603" customWidth="1"/>
    <col min="8974" max="8991" width="9.140625" style="603" hidden="1" customWidth="1"/>
    <col min="8992" max="9216" width="9.28125" style="603" customWidth="1"/>
    <col min="9217" max="9221" width="9.140625" style="603" hidden="1" customWidth="1"/>
    <col min="9222" max="9222" width="109.28125" style="603" customWidth="1"/>
    <col min="9223" max="9223" width="7.421875" style="603" customWidth="1"/>
    <col min="9224" max="9224" width="8.28125" style="603" bestFit="1" customWidth="1"/>
    <col min="9225" max="9225" width="13.140625" style="603" customWidth="1"/>
    <col min="9226" max="9226" width="16.421875" style="603" customWidth="1"/>
    <col min="9227" max="9227" width="9.140625" style="603" hidden="1" customWidth="1"/>
    <col min="9228" max="9228" width="15.00390625" style="603" customWidth="1"/>
    <col min="9229" max="9229" width="16.7109375" style="603" customWidth="1"/>
    <col min="9230" max="9247" width="9.140625" style="603" hidden="1" customWidth="1"/>
    <col min="9248" max="9472" width="9.28125" style="603" customWidth="1"/>
    <col min="9473" max="9477" width="9.140625" style="603" hidden="1" customWidth="1"/>
    <col min="9478" max="9478" width="109.28125" style="603" customWidth="1"/>
    <col min="9479" max="9479" width="7.421875" style="603" customWidth="1"/>
    <col min="9480" max="9480" width="8.28125" style="603" bestFit="1" customWidth="1"/>
    <col min="9481" max="9481" width="13.140625" style="603" customWidth="1"/>
    <col min="9482" max="9482" width="16.421875" style="603" customWidth="1"/>
    <col min="9483" max="9483" width="9.140625" style="603" hidden="1" customWidth="1"/>
    <col min="9484" max="9484" width="15.00390625" style="603" customWidth="1"/>
    <col min="9485" max="9485" width="16.7109375" style="603" customWidth="1"/>
    <col min="9486" max="9503" width="9.140625" style="603" hidden="1" customWidth="1"/>
    <col min="9504" max="9728" width="9.28125" style="603" customWidth="1"/>
    <col min="9729" max="9733" width="9.140625" style="603" hidden="1" customWidth="1"/>
    <col min="9734" max="9734" width="109.28125" style="603" customWidth="1"/>
    <col min="9735" max="9735" width="7.421875" style="603" customWidth="1"/>
    <col min="9736" max="9736" width="8.28125" style="603" bestFit="1" customWidth="1"/>
    <col min="9737" max="9737" width="13.140625" style="603" customWidth="1"/>
    <col min="9738" max="9738" width="16.421875" style="603" customWidth="1"/>
    <col min="9739" max="9739" width="9.140625" style="603" hidden="1" customWidth="1"/>
    <col min="9740" max="9740" width="15.00390625" style="603" customWidth="1"/>
    <col min="9741" max="9741" width="16.7109375" style="603" customWidth="1"/>
    <col min="9742" max="9759" width="9.140625" style="603" hidden="1" customWidth="1"/>
    <col min="9760" max="9984" width="9.28125" style="603" customWidth="1"/>
    <col min="9985" max="9989" width="9.140625" style="603" hidden="1" customWidth="1"/>
    <col min="9990" max="9990" width="109.28125" style="603" customWidth="1"/>
    <col min="9991" max="9991" width="7.421875" style="603" customWidth="1"/>
    <col min="9992" max="9992" width="8.28125" style="603" bestFit="1" customWidth="1"/>
    <col min="9993" max="9993" width="13.140625" style="603" customWidth="1"/>
    <col min="9994" max="9994" width="16.421875" style="603" customWidth="1"/>
    <col min="9995" max="9995" width="9.140625" style="603" hidden="1" customWidth="1"/>
    <col min="9996" max="9996" width="15.00390625" style="603" customWidth="1"/>
    <col min="9997" max="9997" width="16.7109375" style="603" customWidth="1"/>
    <col min="9998" max="10015" width="9.140625" style="603" hidden="1" customWidth="1"/>
    <col min="10016" max="10240" width="9.28125" style="603" customWidth="1"/>
    <col min="10241" max="10245" width="9.140625" style="603" hidden="1" customWidth="1"/>
    <col min="10246" max="10246" width="109.28125" style="603" customWidth="1"/>
    <col min="10247" max="10247" width="7.421875" style="603" customWidth="1"/>
    <col min="10248" max="10248" width="8.28125" style="603" bestFit="1" customWidth="1"/>
    <col min="10249" max="10249" width="13.140625" style="603" customWidth="1"/>
    <col min="10250" max="10250" width="16.421875" style="603" customWidth="1"/>
    <col min="10251" max="10251" width="9.140625" style="603" hidden="1" customWidth="1"/>
    <col min="10252" max="10252" width="15.00390625" style="603" customWidth="1"/>
    <col min="10253" max="10253" width="16.7109375" style="603" customWidth="1"/>
    <col min="10254" max="10271" width="9.140625" style="603" hidden="1" customWidth="1"/>
    <col min="10272" max="10496" width="9.28125" style="603" customWidth="1"/>
    <col min="10497" max="10501" width="9.140625" style="603" hidden="1" customWidth="1"/>
    <col min="10502" max="10502" width="109.28125" style="603" customWidth="1"/>
    <col min="10503" max="10503" width="7.421875" style="603" customWidth="1"/>
    <col min="10504" max="10504" width="8.28125" style="603" bestFit="1" customWidth="1"/>
    <col min="10505" max="10505" width="13.140625" style="603" customWidth="1"/>
    <col min="10506" max="10506" width="16.421875" style="603" customWidth="1"/>
    <col min="10507" max="10507" width="9.140625" style="603" hidden="1" customWidth="1"/>
    <col min="10508" max="10508" width="15.00390625" style="603" customWidth="1"/>
    <col min="10509" max="10509" width="16.7109375" style="603" customWidth="1"/>
    <col min="10510" max="10527" width="9.140625" style="603" hidden="1" customWidth="1"/>
    <col min="10528" max="10752" width="9.28125" style="603" customWidth="1"/>
    <col min="10753" max="10757" width="9.140625" style="603" hidden="1" customWidth="1"/>
    <col min="10758" max="10758" width="109.28125" style="603" customWidth="1"/>
    <col min="10759" max="10759" width="7.421875" style="603" customWidth="1"/>
    <col min="10760" max="10760" width="8.28125" style="603" bestFit="1" customWidth="1"/>
    <col min="10761" max="10761" width="13.140625" style="603" customWidth="1"/>
    <col min="10762" max="10762" width="16.421875" style="603" customWidth="1"/>
    <col min="10763" max="10763" width="9.140625" style="603" hidden="1" customWidth="1"/>
    <col min="10764" max="10764" width="15.00390625" style="603" customWidth="1"/>
    <col min="10765" max="10765" width="16.7109375" style="603" customWidth="1"/>
    <col min="10766" max="10783" width="9.140625" style="603" hidden="1" customWidth="1"/>
    <col min="10784" max="11008" width="9.28125" style="603" customWidth="1"/>
    <col min="11009" max="11013" width="9.140625" style="603" hidden="1" customWidth="1"/>
    <col min="11014" max="11014" width="109.28125" style="603" customWidth="1"/>
    <col min="11015" max="11015" width="7.421875" style="603" customWidth="1"/>
    <col min="11016" max="11016" width="8.28125" style="603" bestFit="1" customWidth="1"/>
    <col min="11017" max="11017" width="13.140625" style="603" customWidth="1"/>
    <col min="11018" max="11018" width="16.421875" style="603" customWidth="1"/>
    <col min="11019" max="11019" width="9.140625" style="603" hidden="1" customWidth="1"/>
    <col min="11020" max="11020" width="15.00390625" style="603" customWidth="1"/>
    <col min="11021" max="11021" width="16.7109375" style="603" customWidth="1"/>
    <col min="11022" max="11039" width="9.140625" style="603" hidden="1" customWidth="1"/>
    <col min="11040" max="11264" width="9.28125" style="603" customWidth="1"/>
    <col min="11265" max="11269" width="9.140625" style="603" hidden="1" customWidth="1"/>
    <col min="11270" max="11270" width="109.28125" style="603" customWidth="1"/>
    <col min="11271" max="11271" width="7.421875" style="603" customWidth="1"/>
    <col min="11272" max="11272" width="8.28125" style="603" bestFit="1" customWidth="1"/>
    <col min="11273" max="11273" width="13.140625" style="603" customWidth="1"/>
    <col min="11274" max="11274" width="16.421875" style="603" customWidth="1"/>
    <col min="11275" max="11275" width="9.140625" style="603" hidden="1" customWidth="1"/>
    <col min="11276" max="11276" width="15.00390625" style="603" customWidth="1"/>
    <col min="11277" max="11277" width="16.7109375" style="603" customWidth="1"/>
    <col min="11278" max="11295" width="9.140625" style="603" hidden="1" customWidth="1"/>
    <col min="11296" max="11520" width="9.28125" style="603" customWidth="1"/>
    <col min="11521" max="11525" width="9.140625" style="603" hidden="1" customWidth="1"/>
    <col min="11526" max="11526" width="109.28125" style="603" customWidth="1"/>
    <col min="11527" max="11527" width="7.421875" style="603" customWidth="1"/>
    <col min="11528" max="11528" width="8.28125" style="603" bestFit="1" customWidth="1"/>
    <col min="11529" max="11529" width="13.140625" style="603" customWidth="1"/>
    <col min="11530" max="11530" width="16.421875" style="603" customWidth="1"/>
    <col min="11531" max="11531" width="9.140625" style="603" hidden="1" customWidth="1"/>
    <col min="11532" max="11532" width="15.00390625" style="603" customWidth="1"/>
    <col min="11533" max="11533" width="16.7109375" style="603" customWidth="1"/>
    <col min="11534" max="11551" width="9.140625" style="603" hidden="1" customWidth="1"/>
    <col min="11552" max="11776" width="9.28125" style="603" customWidth="1"/>
    <col min="11777" max="11781" width="9.140625" style="603" hidden="1" customWidth="1"/>
    <col min="11782" max="11782" width="109.28125" style="603" customWidth="1"/>
    <col min="11783" max="11783" width="7.421875" style="603" customWidth="1"/>
    <col min="11784" max="11784" width="8.28125" style="603" bestFit="1" customWidth="1"/>
    <col min="11785" max="11785" width="13.140625" style="603" customWidth="1"/>
    <col min="11786" max="11786" width="16.421875" style="603" customWidth="1"/>
    <col min="11787" max="11787" width="9.140625" style="603" hidden="1" customWidth="1"/>
    <col min="11788" max="11788" width="15.00390625" style="603" customWidth="1"/>
    <col min="11789" max="11789" width="16.7109375" style="603" customWidth="1"/>
    <col min="11790" max="11807" width="9.140625" style="603" hidden="1" customWidth="1"/>
    <col min="11808" max="12032" width="9.28125" style="603" customWidth="1"/>
    <col min="12033" max="12037" width="9.140625" style="603" hidden="1" customWidth="1"/>
    <col min="12038" max="12038" width="109.28125" style="603" customWidth="1"/>
    <col min="12039" max="12039" width="7.421875" style="603" customWidth="1"/>
    <col min="12040" max="12040" width="8.28125" style="603" bestFit="1" customWidth="1"/>
    <col min="12041" max="12041" width="13.140625" style="603" customWidth="1"/>
    <col min="12042" max="12042" width="16.421875" style="603" customWidth="1"/>
    <col min="12043" max="12043" width="9.140625" style="603" hidden="1" customWidth="1"/>
    <col min="12044" max="12044" width="15.00390625" style="603" customWidth="1"/>
    <col min="12045" max="12045" width="16.7109375" style="603" customWidth="1"/>
    <col min="12046" max="12063" width="9.140625" style="603" hidden="1" customWidth="1"/>
    <col min="12064" max="12288" width="9.28125" style="603" customWidth="1"/>
    <col min="12289" max="12293" width="9.140625" style="603" hidden="1" customWidth="1"/>
    <col min="12294" max="12294" width="109.28125" style="603" customWidth="1"/>
    <col min="12295" max="12295" width="7.421875" style="603" customWidth="1"/>
    <col min="12296" max="12296" width="8.28125" style="603" bestFit="1" customWidth="1"/>
    <col min="12297" max="12297" width="13.140625" style="603" customWidth="1"/>
    <col min="12298" max="12298" width="16.421875" style="603" customWidth="1"/>
    <col min="12299" max="12299" width="9.140625" style="603" hidden="1" customWidth="1"/>
    <col min="12300" max="12300" width="15.00390625" style="603" customWidth="1"/>
    <col min="12301" max="12301" width="16.7109375" style="603" customWidth="1"/>
    <col min="12302" max="12319" width="9.140625" style="603" hidden="1" customWidth="1"/>
    <col min="12320" max="12544" width="9.28125" style="603" customWidth="1"/>
    <col min="12545" max="12549" width="9.140625" style="603" hidden="1" customWidth="1"/>
    <col min="12550" max="12550" width="109.28125" style="603" customWidth="1"/>
    <col min="12551" max="12551" width="7.421875" style="603" customWidth="1"/>
    <col min="12552" max="12552" width="8.28125" style="603" bestFit="1" customWidth="1"/>
    <col min="12553" max="12553" width="13.140625" style="603" customWidth="1"/>
    <col min="12554" max="12554" width="16.421875" style="603" customWidth="1"/>
    <col min="12555" max="12555" width="9.140625" style="603" hidden="1" customWidth="1"/>
    <col min="12556" max="12556" width="15.00390625" style="603" customWidth="1"/>
    <col min="12557" max="12557" width="16.7109375" style="603" customWidth="1"/>
    <col min="12558" max="12575" width="9.140625" style="603" hidden="1" customWidth="1"/>
    <col min="12576" max="12800" width="9.28125" style="603" customWidth="1"/>
    <col min="12801" max="12805" width="9.140625" style="603" hidden="1" customWidth="1"/>
    <col min="12806" max="12806" width="109.28125" style="603" customWidth="1"/>
    <col min="12807" max="12807" width="7.421875" style="603" customWidth="1"/>
    <col min="12808" max="12808" width="8.28125" style="603" bestFit="1" customWidth="1"/>
    <col min="12809" max="12809" width="13.140625" style="603" customWidth="1"/>
    <col min="12810" max="12810" width="16.421875" style="603" customWidth="1"/>
    <col min="12811" max="12811" width="9.140625" style="603" hidden="1" customWidth="1"/>
    <col min="12812" max="12812" width="15.00390625" style="603" customWidth="1"/>
    <col min="12813" max="12813" width="16.7109375" style="603" customWidth="1"/>
    <col min="12814" max="12831" width="9.140625" style="603" hidden="1" customWidth="1"/>
    <col min="12832" max="13056" width="9.28125" style="603" customWidth="1"/>
    <col min="13057" max="13061" width="9.140625" style="603" hidden="1" customWidth="1"/>
    <col min="13062" max="13062" width="109.28125" style="603" customWidth="1"/>
    <col min="13063" max="13063" width="7.421875" style="603" customWidth="1"/>
    <col min="13064" max="13064" width="8.28125" style="603" bestFit="1" customWidth="1"/>
    <col min="13065" max="13065" width="13.140625" style="603" customWidth="1"/>
    <col min="13066" max="13066" width="16.421875" style="603" customWidth="1"/>
    <col min="13067" max="13067" width="9.140625" style="603" hidden="1" customWidth="1"/>
    <col min="13068" max="13068" width="15.00390625" style="603" customWidth="1"/>
    <col min="13069" max="13069" width="16.7109375" style="603" customWidth="1"/>
    <col min="13070" max="13087" width="9.140625" style="603" hidden="1" customWidth="1"/>
    <col min="13088" max="13312" width="9.28125" style="603" customWidth="1"/>
    <col min="13313" max="13317" width="9.140625" style="603" hidden="1" customWidth="1"/>
    <col min="13318" max="13318" width="109.28125" style="603" customWidth="1"/>
    <col min="13319" max="13319" width="7.421875" style="603" customWidth="1"/>
    <col min="13320" max="13320" width="8.28125" style="603" bestFit="1" customWidth="1"/>
    <col min="13321" max="13321" width="13.140625" style="603" customWidth="1"/>
    <col min="13322" max="13322" width="16.421875" style="603" customWidth="1"/>
    <col min="13323" max="13323" width="9.140625" style="603" hidden="1" customWidth="1"/>
    <col min="13324" max="13324" width="15.00390625" style="603" customWidth="1"/>
    <col min="13325" max="13325" width="16.7109375" style="603" customWidth="1"/>
    <col min="13326" max="13343" width="9.140625" style="603" hidden="1" customWidth="1"/>
    <col min="13344" max="13568" width="9.28125" style="603" customWidth="1"/>
    <col min="13569" max="13573" width="9.140625" style="603" hidden="1" customWidth="1"/>
    <col min="13574" max="13574" width="109.28125" style="603" customWidth="1"/>
    <col min="13575" max="13575" width="7.421875" style="603" customWidth="1"/>
    <col min="13576" max="13576" width="8.28125" style="603" bestFit="1" customWidth="1"/>
    <col min="13577" max="13577" width="13.140625" style="603" customWidth="1"/>
    <col min="13578" max="13578" width="16.421875" style="603" customWidth="1"/>
    <col min="13579" max="13579" width="9.140625" style="603" hidden="1" customWidth="1"/>
    <col min="13580" max="13580" width="15.00390625" style="603" customWidth="1"/>
    <col min="13581" max="13581" width="16.7109375" style="603" customWidth="1"/>
    <col min="13582" max="13599" width="9.140625" style="603" hidden="1" customWidth="1"/>
    <col min="13600" max="13824" width="9.28125" style="603" customWidth="1"/>
    <col min="13825" max="13829" width="9.140625" style="603" hidden="1" customWidth="1"/>
    <col min="13830" max="13830" width="109.28125" style="603" customWidth="1"/>
    <col min="13831" max="13831" width="7.421875" style="603" customWidth="1"/>
    <col min="13832" max="13832" width="8.28125" style="603" bestFit="1" customWidth="1"/>
    <col min="13833" max="13833" width="13.140625" style="603" customWidth="1"/>
    <col min="13834" max="13834" width="16.421875" style="603" customWidth="1"/>
    <col min="13835" max="13835" width="9.140625" style="603" hidden="1" customWidth="1"/>
    <col min="13836" max="13836" width="15.00390625" style="603" customWidth="1"/>
    <col min="13837" max="13837" width="16.7109375" style="603" customWidth="1"/>
    <col min="13838" max="13855" width="9.140625" style="603" hidden="1" customWidth="1"/>
    <col min="13856" max="14080" width="9.28125" style="603" customWidth="1"/>
    <col min="14081" max="14085" width="9.140625" style="603" hidden="1" customWidth="1"/>
    <col min="14086" max="14086" width="109.28125" style="603" customWidth="1"/>
    <col min="14087" max="14087" width="7.421875" style="603" customWidth="1"/>
    <col min="14088" max="14088" width="8.28125" style="603" bestFit="1" customWidth="1"/>
    <col min="14089" max="14089" width="13.140625" style="603" customWidth="1"/>
    <col min="14090" max="14090" width="16.421875" style="603" customWidth="1"/>
    <col min="14091" max="14091" width="9.140625" style="603" hidden="1" customWidth="1"/>
    <col min="14092" max="14092" width="15.00390625" style="603" customWidth="1"/>
    <col min="14093" max="14093" width="16.7109375" style="603" customWidth="1"/>
    <col min="14094" max="14111" width="9.140625" style="603" hidden="1" customWidth="1"/>
    <col min="14112" max="14336" width="9.28125" style="603" customWidth="1"/>
    <col min="14337" max="14341" width="9.140625" style="603" hidden="1" customWidth="1"/>
    <col min="14342" max="14342" width="109.28125" style="603" customWidth="1"/>
    <col min="14343" max="14343" width="7.421875" style="603" customWidth="1"/>
    <col min="14344" max="14344" width="8.28125" style="603" bestFit="1" customWidth="1"/>
    <col min="14345" max="14345" width="13.140625" style="603" customWidth="1"/>
    <col min="14346" max="14346" width="16.421875" style="603" customWidth="1"/>
    <col min="14347" max="14347" width="9.140625" style="603" hidden="1" customWidth="1"/>
    <col min="14348" max="14348" width="15.00390625" style="603" customWidth="1"/>
    <col min="14349" max="14349" width="16.7109375" style="603" customWidth="1"/>
    <col min="14350" max="14367" width="9.140625" style="603" hidden="1" customWidth="1"/>
    <col min="14368" max="14592" width="9.28125" style="603" customWidth="1"/>
    <col min="14593" max="14597" width="9.140625" style="603" hidden="1" customWidth="1"/>
    <col min="14598" max="14598" width="109.28125" style="603" customWidth="1"/>
    <col min="14599" max="14599" width="7.421875" style="603" customWidth="1"/>
    <col min="14600" max="14600" width="8.28125" style="603" bestFit="1" customWidth="1"/>
    <col min="14601" max="14601" width="13.140625" style="603" customWidth="1"/>
    <col min="14602" max="14602" width="16.421875" style="603" customWidth="1"/>
    <col min="14603" max="14603" width="9.140625" style="603" hidden="1" customWidth="1"/>
    <col min="14604" max="14604" width="15.00390625" style="603" customWidth="1"/>
    <col min="14605" max="14605" width="16.7109375" style="603" customWidth="1"/>
    <col min="14606" max="14623" width="9.140625" style="603" hidden="1" customWidth="1"/>
    <col min="14624" max="14848" width="9.28125" style="603" customWidth="1"/>
    <col min="14849" max="14853" width="9.140625" style="603" hidden="1" customWidth="1"/>
    <col min="14854" max="14854" width="109.28125" style="603" customWidth="1"/>
    <col min="14855" max="14855" width="7.421875" style="603" customWidth="1"/>
    <col min="14856" max="14856" width="8.28125" style="603" bestFit="1" customWidth="1"/>
    <col min="14857" max="14857" width="13.140625" style="603" customWidth="1"/>
    <col min="14858" max="14858" width="16.421875" style="603" customWidth="1"/>
    <col min="14859" max="14859" width="9.140625" style="603" hidden="1" customWidth="1"/>
    <col min="14860" max="14860" width="15.00390625" style="603" customWidth="1"/>
    <col min="14861" max="14861" width="16.7109375" style="603" customWidth="1"/>
    <col min="14862" max="14879" width="9.140625" style="603" hidden="1" customWidth="1"/>
    <col min="14880" max="15104" width="9.28125" style="603" customWidth="1"/>
    <col min="15105" max="15109" width="9.140625" style="603" hidden="1" customWidth="1"/>
    <col min="15110" max="15110" width="109.28125" style="603" customWidth="1"/>
    <col min="15111" max="15111" width="7.421875" style="603" customWidth="1"/>
    <col min="15112" max="15112" width="8.28125" style="603" bestFit="1" customWidth="1"/>
    <col min="15113" max="15113" width="13.140625" style="603" customWidth="1"/>
    <col min="15114" max="15114" width="16.421875" style="603" customWidth="1"/>
    <col min="15115" max="15115" width="9.140625" style="603" hidden="1" customWidth="1"/>
    <col min="15116" max="15116" width="15.00390625" style="603" customWidth="1"/>
    <col min="15117" max="15117" width="16.7109375" style="603" customWidth="1"/>
    <col min="15118" max="15135" width="9.140625" style="603" hidden="1" customWidth="1"/>
    <col min="15136" max="15360" width="9.28125" style="603" customWidth="1"/>
    <col min="15361" max="15365" width="9.140625" style="603" hidden="1" customWidth="1"/>
    <col min="15366" max="15366" width="109.28125" style="603" customWidth="1"/>
    <col min="15367" max="15367" width="7.421875" style="603" customWidth="1"/>
    <col min="15368" max="15368" width="8.28125" style="603" bestFit="1" customWidth="1"/>
    <col min="15369" max="15369" width="13.140625" style="603" customWidth="1"/>
    <col min="15370" max="15370" width="16.421875" style="603" customWidth="1"/>
    <col min="15371" max="15371" width="9.140625" style="603" hidden="1" customWidth="1"/>
    <col min="15372" max="15372" width="15.00390625" style="603" customWidth="1"/>
    <col min="15373" max="15373" width="16.7109375" style="603" customWidth="1"/>
    <col min="15374" max="15391" width="9.140625" style="603" hidden="1" customWidth="1"/>
    <col min="15392" max="15616" width="9.28125" style="603" customWidth="1"/>
    <col min="15617" max="15621" width="9.140625" style="603" hidden="1" customWidth="1"/>
    <col min="15622" max="15622" width="109.28125" style="603" customWidth="1"/>
    <col min="15623" max="15623" width="7.421875" style="603" customWidth="1"/>
    <col min="15624" max="15624" width="8.28125" style="603" bestFit="1" customWidth="1"/>
    <col min="15625" max="15625" width="13.140625" style="603" customWidth="1"/>
    <col min="15626" max="15626" width="16.421875" style="603" customWidth="1"/>
    <col min="15627" max="15627" width="9.140625" style="603" hidden="1" customWidth="1"/>
    <col min="15628" max="15628" width="15.00390625" style="603" customWidth="1"/>
    <col min="15629" max="15629" width="16.7109375" style="603" customWidth="1"/>
    <col min="15630" max="15647" width="9.140625" style="603" hidden="1" customWidth="1"/>
    <col min="15648" max="15872" width="9.28125" style="603" customWidth="1"/>
    <col min="15873" max="15877" width="9.140625" style="603" hidden="1" customWidth="1"/>
    <col min="15878" max="15878" width="109.28125" style="603" customWidth="1"/>
    <col min="15879" max="15879" width="7.421875" style="603" customWidth="1"/>
    <col min="15880" max="15880" width="8.28125" style="603" bestFit="1" customWidth="1"/>
    <col min="15881" max="15881" width="13.140625" style="603" customWidth="1"/>
    <col min="15882" max="15882" width="16.421875" style="603" customWidth="1"/>
    <col min="15883" max="15883" width="9.140625" style="603" hidden="1" customWidth="1"/>
    <col min="15884" max="15884" width="15.00390625" style="603" customWidth="1"/>
    <col min="15885" max="15885" width="16.7109375" style="603" customWidth="1"/>
    <col min="15886" max="15903" width="9.140625" style="603" hidden="1" customWidth="1"/>
    <col min="15904" max="16128" width="9.28125" style="603" customWidth="1"/>
    <col min="16129" max="16133" width="9.140625" style="603" hidden="1" customWidth="1"/>
    <col min="16134" max="16134" width="109.28125" style="603" customWidth="1"/>
    <col min="16135" max="16135" width="7.421875" style="603" customWidth="1"/>
    <col min="16136" max="16136" width="8.28125" style="603" bestFit="1" customWidth="1"/>
    <col min="16137" max="16137" width="13.140625" style="603" customWidth="1"/>
    <col min="16138" max="16138" width="16.421875" style="603" customWidth="1"/>
    <col min="16139" max="16139" width="9.140625" style="603" hidden="1" customWidth="1"/>
    <col min="16140" max="16140" width="15.00390625" style="603" customWidth="1"/>
    <col min="16141" max="16141" width="16.7109375" style="603" customWidth="1"/>
    <col min="16142" max="16159" width="9.140625" style="603" hidden="1" customWidth="1"/>
    <col min="16160" max="16384" width="9.28125" style="603" customWidth="1"/>
  </cols>
  <sheetData>
    <row r="1" spans="1:31" ht="16.5" customHeight="1">
      <c r="A1" s="602" t="s">
        <v>2869</v>
      </c>
      <c r="B1" s="602" t="s">
        <v>2870</v>
      </c>
      <c r="C1" s="602" t="s">
        <v>2871</v>
      </c>
      <c r="D1" s="602" t="s">
        <v>2784</v>
      </c>
      <c r="E1" s="602" t="s">
        <v>2872</v>
      </c>
      <c r="F1" s="602" t="s">
        <v>2785</v>
      </c>
      <c r="G1" s="602" t="s">
        <v>2873</v>
      </c>
      <c r="H1" s="601" t="s">
        <v>2874</v>
      </c>
      <c r="I1" s="616" t="s">
        <v>2875</v>
      </c>
      <c r="J1" s="601" t="s">
        <v>2876</v>
      </c>
      <c r="K1" s="602" t="s">
        <v>2877</v>
      </c>
      <c r="L1" s="617" t="s">
        <v>2743</v>
      </c>
      <c r="M1" s="601" t="s">
        <v>1559</v>
      </c>
      <c r="N1" s="601" t="s">
        <v>2878</v>
      </c>
      <c r="O1" s="601" t="s">
        <v>2879</v>
      </c>
      <c r="P1" s="601" t="s">
        <v>2880</v>
      </c>
      <c r="Q1" s="602" t="s">
        <v>2881</v>
      </c>
      <c r="R1" s="602" t="s">
        <v>2882</v>
      </c>
      <c r="S1" s="602" t="s">
        <v>2883</v>
      </c>
      <c r="T1" s="618" t="s">
        <v>2792</v>
      </c>
      <c r="U1" s="619"/>
      <c r="V1" s="620" t="s">
        <v>2884</v>
      </c>
      <c r="W1" s="621" t="s">
        <v>2885</v>
      </c>
      <c r="Y1" s="995" t="s">
        <v>2886</v>
      </c>
      <c r="Z1" s="997" t="s">
        <v>2887</v>
      </c>
      <c r="AA1" s="999" t="s">
        <v>2888</v>
      </c>
      <c r="AB1" s="1001" t="s">
        <v>2889</v>
      </c>
      <c r="AD1" s="622" t="s">
        <v>2579</v>
      </c>
      <c r="AE1" s="623">
        <v>0</v>
      </c>
    </row>
    <row r="2" spans="1:31" ht="22.5" customHeight="1">
      <c r="A2" s="612" t="s">
        <v>2890</v>
      </c>
      <c r="B2" s="612" t="s">
        <v>1</v>
      </c>
      <c r="C2" s="612" t="s">
        <v>1</v>
      </c>
      <c r="D2" s="624" t="s">
        <v>1</v>
      </c>
      <c r="E2" s="612" t="s">
        <v>1</v>
      </c>
      <c r="F2" s="612" t="s">
        <v>2856</v>
      </c>
      <c r="G2" s="612" t="s">
        <v>1</v>
      </c>
      <c r="H2" s="611"/>
      <c r="I2" s="611"/>
      <c r="J2" s="611"/>
      <c r="K2" s="612" t="s">
        <v>1</v>
      </c>
      <c r="L2" s="611"/>
      <c r="M2" s="611"/>
      <c r="N2" s="611"/>
      <c r="O2" s="611"/>
      <c r="P2" s="611"/>
      <c r="Q2" s="612" t="s">
        <v>1</v>
      </c>
      <c r="R2" s="612" t="s">
        <v>1</v>
      </c>
      <c r="S2" s="612" t="s">
        <v>1</v>
      </c>
      <c r="T2" s="625" t="s">
        <v>2846</v>
      </c>
      <c r="U2" s="619"/>
      <c r="V2" s="626"/>
      <c r="W2" s="619"/>
      <c r="Y2" s="996"/>
      <c r="Z2" s="998"/>
      <c r="AA2" s="1000"/>
      <c r="AB2" s="1002"/>
      <c r="AC2" s="627"/>
      <c r="AD2" s="628" t="s">
        <v>2584</v>
      </c>
      <c r="AE2" s="629">
        <v>0</v>
      </c>
    </row>
    <row r="3" spans="1:28" ht="33" customHeight="1">
      <c r="A3" s="607"/>
      <c r="B3" s="607"/>
      <c r="C3" s="607"/>
      <c r="D3" s="607" t="s">
        <v>2891</v>
      </c>
      <c r="E3" s="607"/>
      <c r="F3" s="630" t="s">
        <v>2892</v>
      </c>
      <c r="G3" s="607" t="s">
        <v>644</v>
      </c>
      <c r="H3" s="631">
        <v>1</v>
      </c>
      <c r="I3" s="700">
        <f aca="true" t="shared" si="0" ref="I3:I10">Y3*AA3*$AE$1</f>
        <v>0</v>
      </c>
      <c r="J3" s="606">
        <f aca="true" t="shared" si="1" ref="J3:J10">H3*I3</f>
        <v>0</v>
      </c>
      <c r="K3" s="606">
        <v>0</v>
      </c>
      <c r="L3" s="700">
        <f aca="true" t="shared" si="2" ref="L3:L10">Z3*AB3*$AE$1</f>
        <v>0</v>
      </c>
      <c r="M3" s="606">
        <f aca="true" t="shared" si="3" ref="M3:M10">H3*L3</f>
        <v>0</v>
      </c>
      <c r="N3" s="606">
        <v>0</v>
      </c>
      <c r="O3" s="606">
        <v>0</v>
      </c>
      <c r="P3" s="606">
        <v>0</v>
      </c>
      <c r="Q3" s="607" t="s">
        <v>1</v>
      </c>
      <c r="R3" s="607" t="s">
        <v>1</v>
      </c>
      <c r="S3" s="607" t="s">
        <v>1</v>
      </c>
      <c r="T3" s="632" t="s">
        <v>1</v>
      </c>
      <c r="U3" s="633"/>
      <c r="V3" s="634"/>
      <c r="W3" s="635"/>
      <c r="Y3" s="631">
        <v>53000</v>
      </c>
      <c r="Z3" s="636">
        <v>0</v>
      </c>
      <c r="AA3" s="606">
        <v>1</v>
      </c>
      <c r="AB3" s="636">
        <v>1</v>
      </c>
    </row>
    <row r="4" spans="1:28" ht="24.95" customHeight="1">
      <c r="A4" s="607"/>
      <c r="B4" s="607"/>
      <c r="C4" s="607"/>
      <c r="D4" s="607" t="s">
        <v>2893</v>
      </c>
      <c r="E4" s="607"/>
      <c r="F4" s="630" t="s">
        <v>2894</v>
      </c>
      <c r="G4" s="607" t="s">
        <v>644</v>
      </c>
      <c r="H4" s="631">
        <v>1</v>
      </c>
      <c r="I4" s="700">
        <f>Y4*AA4*$AE$1</f>
        <v>0</v>
      </c>
      <c r="J4" s="606">
        <f>H4*I4</f>
        <v>0</v>
      </c>
      <c r="K4" s="606">
        <v>0</v>
      </c>
      <c r="L4" s="700">
        <f>Z4*AB4*$AE$1</f>
        <v>0</v>
      </c>
      <c r="M4" s="606">
        <f>H4*L4</f>
        <v>0</v>
      </c>
      <c r="N4" s="606">
        <v>0</v>
      </c>
      <c r="O4" s="606">
        <v>0</v>
      </c>
      <c r="P4" s="606">
        <v>0</v>
      </c>
      <c r="Q4" s="607" t="s">
        <v>1</v>
      </c>
      <c r="R4" s="607" t="s">
        <v>1</v>
      </c>
      <c r="S4" s="607" t="s">
        <v>1</v>
      </c>
      <c r="T4" s="632" t="s">
        <v>1</v>
      </c>
      <c r="U4" s="633"/>
      <c r="V4" s="634" t="s">
        <v>2895</v>
      </c>
      <c r="W4" s="635">
        <v>16601</v>
      </c>
      <c r="Y4" s="631">
        <v>16601</v>
      </c>
      <c r="Z4" s="636">
        <v>0</v>
      </c>
      <c r="AA4" s="606">
        <v>1</v>
      </c>
      <c r="AB4" s="636">
        <v>1</v>
      </c>
    </row>
    <row r="5" spans="1:28" ht="24.95" customHeight="1">
      <c r="A5" s="607"/>
      <c r="B5" s="607"/>
      <c r="C5" s="607"/>
      <c r="D5" s="607" t="s">
        <v>2896</v>
      </c>
      <c r="E5" s="607"/>
      <c r="F5" s="630" t="s">
        <v>2897</v>
      </c>
      <c r="G5" s="607" t="s">
        <v>644</v>
      </c>
      <c r="H5" s="631">
        <v>1</v>
      </c>
      <c r="I5" s="700">
        <f>Y5*AA5*$AE$1</f>
        <v>0</v>
      </c>
      <c r="J5" s="606">
        <f>H5*I5</f>
        <v>0</v>
      </c>
      <c r="K5" s="606">
        <v>0</v>
      </c>
      <c r="L5" s="700">
        <f>Z5*AB5*$AE$1</f>
        <v>0</v>
      </c>
      <c r="M5" s="606">
        <f>H5*L5</f>
        <v>0</v>
      </c>
      <c r="N5" s="606">
        <v>0</v>
      </c>
      <c r="O5" s="606">
        <v>0</v>
      </c>
      <c r="P5" s="606">
        <v>0</v>
      </c>
      <c r="Q5" s="607" t="s">
        <v>1</v>
      </c>
      <c r="R5" s="607" t="s">
        <v>1</v>
      </c>
      <c r="S5" s="607" t="s">
        <v>1</v>
      </c>
      <c r="T5" s="632" t="s">
        <v>1</v>
      </c>
      <c r="U5" s="633"/>
      <c r="V5" s="634" t="s">
        <v>2895</v>
      </c>
      <c r="W5" s="635">
        <v>11755</v>
      </c>
      <c r="Y5" s="631">
        <v>11755</v>
      </c>
      <c r="Z5" s="636">
        <v>0</v>
      </c>
      <c r="AA5" s="606">
        <v>1</v>
      </c>
      <c r="AB5" s="636">
        <v>1</v>
      </c>
    </row>
    <row r="6" spans="1:28" ht="24.95" customHeight="1">
      <c r="A6" s="607"/>
      <c r="B6" s="607"/>
      <c r="C6" s="607"/>
      <c r="D6" s="637" t="s">
        <v>2898</v>
      </c>
      <c r="E6" s="607"/>
      <c r="F6" s="630" t="s">
        <v>2899</v>
      </c>
      <c r="G6" s="607" t="s">
        <v>644</v>
      </c>
      <c r="H6" s="631">
        <v>1</v>
      </c>
      <c r="I6" s="700">
        <f t="shared" si="0"/>
        <v>0</v>
      </c>
      <c r="J6" s="606">
        <f t="shared" si="1"/>
        <v>0</v>
      </c>
      <c r="K6" s="606">
        <v>0</v>
      </c>
      <c r="L6" s="700">
        <f t="shared" si="2"/>
        <v>0</v>
      </c>
      <c r="M6" s="606">
        <f t="shared" si="3"/>
        <v>0</v>
      </c>
      <c r="N6" s="606">
        <v>0</v>
      </c>
      <c r="O6" s="606">
        <v>0</v>
      </c>
      <c r="P6" s="606">
        <v>0</v>
      </c>
      <c r="Q6" s="607" t="s">
        <v>1</v>
      </c>
      <c r="R6" s="607" t="s">
        <v>1</v>
      </c>
      <c r="S6" s="607" t="s">
        <v>1</v>
      </c>
      <c r="T6" s="632" t="s">
        <v>1</v>
      </c>
      <c r="U6" s="633"/>
      <c r="V6" s="634" t="s">
        <v>2895</v>
      </c>
      <c r="W6" s="635">
        <v>7992</v>
      </c>
      <c r="Y6" s="631">
        <v>7992</v>
      </c>
      <c r="Z6" s="636">
        <v>0</v>
      </c>
      <c r="AA6" s="606">
        <v>1</v>
      </c>
      <c r="AB6" s="636">
        <v>1</v>
      </c>
    </row>
    <row r="7" spans="1:28" ht="24.95" customHeight="1">
      <c r="A7" s="607"/>
      <c r="B7" s="607"/>
      <c r="C7" s="607"/>
      <c r="D7" s="607" t="s">
        <v>2900</v>
      </c>
      <c r="E7" s="607"/>
      <c r="F7" s="630" t="s">
        <v>2901</v>
      </c>
      <c r="G7" s="607" t="s">
        <v>644</v>
      </c>
      <c r="H7" s="631">
        <v>1</v>
      </c>
      <c r="I7" s="700">
        <f t="shared" si="0"/>
        <v>0</v>
      </c>
      <c r="J7" s="606">
        <f t="shared" si="1"/>
        <v>0</v>
      </c>
      <c r="K7" s="606">
        <v>0</v>
      </c>
      <c r="L7" s="700">
        <f t="shared" si="2"/>
        <v>0</v>
      </c>
      <c r="M7" s="606">
        <f t="shared" si="3"/>
        <v>0</v>
      </c>
      <c r="N7" s="606">
        <v>0</v>
      </c>
      <c r="O7" s="606">
        <v>0</v>
      </c>
      <c r="P7" s="606">
        <v>0</v>
      </c>
      <c r="Q7" s="607" t="s">
        <v>1</v>
      </c>
      <c r="R7" s="607" t="s">
        <v>1</v>
      </c>
      <c r="S7" s="607" t="s">
        <v>1</v>
      </c>
      <c r="T7" s="632" t="s">
        <v>1</v>
      </c>
      <c r="U7" s="633"/>
      <c r="V7" s="634" t="s">
        <v>2895</v>
      </c>
      <c r="W7" s="635">
        <v>11755</v>
      </c>
      <c r="Y7" s="631">
        <v>11755</v>
      </c>
      <c r="Z7" s="636">
        <v>0</v>
      </c>
      <c r="AA7" s="606">
        <v>1</v>
      </c>
      <c r="AB7" s="636">
        <v>1</v>
      </c>
    </row>
    <row r="8" spans="1:28" ht="22.5" customHeight="1">
      <c r="A8" s="607" t="s">
        <v>1</v>
      </c>
      <c r="B8" s="607" t="s">
        <v>1</v>
      </c>
      <c r="C8" s="607" t="s">
        <v>2902</v>
      </c>
      <c r="D8" s="607" t="s">
        <v>2903</v>
      </c>
      <c r="E8" s="607" t="s">
        <v>1</v>
      </c>
      <c r="F8" s="638" t="s">
        <v>2904</v>
      </c>
      <c r="G8" s="607" t="s">
        <v>644</v>
      </c>
      <c r="H8" s="631">
        <v>1</v>
      </c>
      <c r="I8" s="700">
        <f>Y8*AA8*$AE$1</f>
        <v>0</v>
      </c>
      <c r="J8" s="606">
        <f>H8*I8</f>
        <v>0</v>
      </c>
      <c r="K8" s="606">
        <v>0</v>
      </c>
      <c r="L8" s="700">
        <f>Z8*AB8*$AE$1</f>
        <v>0</v>
      </c>
      <c r="M8" s="606">
        <f>H8*L8</f>
        <v>0</v>
      </c>
      <c r="N8" s="606">
        <v>0</v>
      </c>
      <c r="O8" s="606">
        <v>0</v>
      </c>
      <c r="P8" s="606">
        <v>0</v>
      </c>
      <c r="Q8" s="607" t="s">
        <v>1</v>
      </c>
      <c r="R8" s="607" t="s">
        <v>1</v>
      </c>
      <c r="S8" s="607" t="s">
        <v>1</v>
      </c>
      <c r="T8" s="632" t="s">
        <v>1</v>
      </c>
      <c r="U8" s="633"/>
      <c r="V8" s="639"/>
      <c r="W8" s="640"/>
      <c r="Y8" s="631">
        <v>28000</v>
      </c>
      <c r="Z8" s="636">
        <v>0</v>
      </c>
      <c r="AA8" s="606">
        <v>1</v>
      </c>
      <c r="AB8" s="636">
        <v>1</v>
      </c>
    </row>
    <row r="9" spans="1:28" ht="25.5" customHeight="1">
      <c r="A9" s="607" t="s">
        <v>1</v>
      </c>
      <c r="B9" s="607" t="s">
        <v>1</v>
      </c>
      <c r="C9" s="607" t="s">
        <v>2902</v>
      </c>
      <c r="D9" s="607" t="s">
        <v>2905</v>
      </c>
      <c r="E9" s="607" t="s">
        <v>1</v>
      </c>
      <c r="F9" s="630" t="s">
        <v>2906</v>
      </c>
      <c r="G9" s="607" t="s">
        <v>644</v>
      </c>
      <c r="H9" s="631">
        <v>1</v>
      </c>
      <c r="I9" s="700">
        <f t="shared" si="0"/>
        <v>0</v>
      </c>
      <c r="J9" s="606">
        <f t="shared" si="1"/>
        <v>0</v>
      </c>
      <c r="K9" s="606">
        <v>0</v>
      </c>
      <c r="L9" s="700">
        <f t="shared" si="2"/>
        <v>0</v>
      </c>
      <c r="M9" s="606">
        <f t="shared" si="3"/>
        <v>0</v>
      </c>
      <c r="N9" s="606">
        <v>0</v>
      </c>
      <c r="O9" s="606">
        <v>0</v>
      </c>
      <c r="P9" s="606">
        <v>0</v>
      </c>
      <c r="Q9" s="607" t="s">
        <v>1</v>
      </c>
      <c r="R9" s="607" t="s">
        <v>1</v>
      </c>
      <c r="S9" s="607" t="s">
        <v>1</v>
      </c>
      <c r="T9" s="632" t="s">
        <v>1</v>
      </c>
      <c r="U9" s="633"/>
      <c r="V9" s="634" t="s">
        <v>2895</v>
      </c>
      <c r="W9" s="635">
        <v>11755</v>
      </c>
      <c r="Y9" s="631">
        <v>11755</v>
      </c>
      <c r="Z9" s="636">
        <v>0</v>
      </c>
      <c r="AA9" s="606">
        <v>1</v>
      </c>
      <c r="AB9" s="636">
        <v>1</v>
      </c>
    </row>
    <row r="10" spans="1:28" ht="24.95" customHeight="1">
      <c r="A10" s="607"/>
      <c r="B10" s="607"/>
      <c r="C10" s="607"/>
      <c r="D10" s="607" t="s">
        <v>2907</v>
      </c>
      <c r="E10" s="607"/>
      <c r="F10" s="630" t="s">
        <v>2908</v>
      </c>
      <c r="G10" s="607" t="s">
        <v>644</v>
      </c>
      <c r="H10" s="631">
        <v>1</v>
      </c>
      <c r="I10" s="700">
        <f t="shared" si="0"/>
        <v>0</v>
      </c>
      <c r="J10" s="606">
        <f t="shared" si="1"/>
        <v>0</v>
      </c>
      <c r="K10" s="606">
        <v>0</v>
      </c>
      <c r="L10" s="700">
        <f t="shared" si="2"/>
        <v>0</v>
      </c>
      <c r="M10" s="606">
        <f t="shared" si="3"/>
        <v>0</v>
      </c>
      <c r="N10" s="606">
        <v>0</v>
      </c>
      <c r="O10" s="606">
        <v>0</v>
      </c>
      <c r="P10" s="606">
        <v>0</v>
      </c>
      <c r="Q10" s="607" t="s">
        <v>1</v>
      </c>
      <c r="R10" s="607" t="s">
        <v>1</v>
      </c>
      <c r="S10" s="607" t="s">
        <v>1</v>
      </c>
      <c r="T10" s="632" t="s">
        <v>1</v>
      </c>
      <c r="U10" s="633"/>
      <c r="V10" s="634" t="s">
        <v>2895</v>
      </c>
      <c r="W10" s="635">
        <v>11755</v>
      </c>
      <c r="Y10" s="631">
        <v>11755</v>
      </c>
      <c r="Z10" s="636">
        <v>0</v>
      </c>
      <c r="AA10" s="606">
        <v>1</v>
      </c>
      <c r="AB10" s="636">
        <v>1</v>
      </c>
    </row>
    <row r="11" spans="1:28" ht="24.95" customHeight="1">
      <c r="A11" s="607"/>
      <c r="B11" s="607"/>
      <c r="C11" s="607"/>
      <c r="D11" s="607" t="s">
        <v>2909</v>
      </c>
      <c r="E11" s="607"/>
      <c r="F11" s="630" t="s">
        <v>2910</v>
      </c>
      <c r="G11" s="607" t="s">
        <v>644</v>
      </c>
      <c r="H11" s="631">
        <v>1</v>
      </c>
      <c r="I11" s="700">
        <v>0</v>
      </c>
      <c r="J11" s="606">
        <f>H11*I11</f>
        <v>0</v>
      </c>
      <c r="K11" s="606">
        <v>0</v>
      </c>
      <c r="L11" s="700">
        <v>0</v>
      </c>
      <c r="M11" s="606">
        <f>H11*L11</f>
        <v>0</v>
      </c>
      <c r="N11" s="606">
        <v>0</v>
      </c>
      <c r="O11" s="606">
        <v>0</v>
      </c>
      <c r="P11" s="606">
        <v>0</v>
      </c>
      <c r="Q11" s="607" t="s">
        <v>1</v>
      </c>
      <c r="R11" s="607" t="s">
        <v>1</v>
      </c>
      <c r="S11" s="607" t="s">
        <v>1</v>
      </c>
      <c r="T11" s="632" t="s">
        <v>1</v>
      </c>
      <c r="U11" s="633"/>
      <c r="V11" s="634" t="s">
        <v>2895</v>
      </c>
      <c r="W11" s="635">
        <v>7992</v>
      </c>
      <c r="Y11" s="631">
        <v>7992</v>
      </c>
      <c r="Z11" s="636">
        <v>0</v>
      </c>
      <c r="AA11" s="606">
        <v>1</v>
      </c>
      <c r="AB11" s="636">
        <v>1</v>
      </c>
    </row>
    <row r="12" spans="1:28" ht="24.95" customHeight="1">
      <c r="A12" s="607"/>
      <c r="B12" s="607"/>
      <c r="C12" s="607"/>
      <c r="D12" s="607" t="s">
        <v>2907</v>
      </c>
      <c r="E12" s="607"/>
      <c r="F12" s="630" t="s">
        <v>2911</v>
      </c>
      <c r="G12" s="607" t="s">
        <v>644</v>
      </c>
      <c r="H12" s="631">
        <v>1</v>
      </c>
      <c r="I12" s="700">
        <v>0</v>
      </c>
      <c r="J12" s="606">
        <f>H12*I12</f>
        <v>0</v>
      </c>
      <c r="K12" s="606">
        <v>0</v>
      </c>
      <c r="L12" s="700">
        <v>0</v>
      </c>
      <c r="M12" s="606">
        <f>H12*L12</f>
        <v>0</v>
      </c>
      <c r="N12" s="606">
        <v>0</v>
      </c>
      <c r="O12" s="606">
        <v>0</v>
      </c>
      <c r="P12" s="606">
        <v>0</v>
      </c>
      <c r="Q12" s="607" t="s">
        <v>1</v>
      </c>
      <c r="R12" s="607" t="s">
        <v>1</v>
      </c>
      <c r="S12" s="607" t="s">
        <v>1</v>
      </c>
      <c r="T12" s="632" t="s">
        <v>1</v>
      </c>
      <c r="U12" s="633"/>
      <c r="V12" s="634" t="s">
        <v>2895</v>
      </c>
      <c r="W12" s="635">
        <v>9474</v>
      </c>
      <c r="Y12" s="631">
        <v>9474</v>
      </c>
      <c r="Z12" s="636">
        <v>0</v>
      </c>
      <c r="AA12" s="606">
        <v>1</v>
      </c>
      <c r="AB12" s="636">
        <v>1</v>
      </c>
    </row>
    <row r="13" spans="1:28" ht="24.95" customHeight="1">
      <c r="A13" s="607"/>
      <c r="B13" s="607"/>
      <c r="C13" s="607"/>
      <c r="D13" s="607" t="s">
        <v>2907</v>
      </c>
      <c r="E13" s="607"/>
      <c r="F13" s="630" t="s">
        <v>2912</v>
      </c>
      <c r="G13" s="607" t="s">
        <v>644</v>
      </c>
      <c r="H13" s="631">
        <v>1</v>
      </c>
      <c r="I13" s="700">
        <v>0</v>
      </c>
      <c r="J13" s="606">
        <f>H13*I13</f>
        <v>0</v>
      </c>
      <c r="K13" s="606">
        <v>0</v>
      </c>
      <c r="L13" s="700">
        <v>0</v>
      </c>
      <c r="M13" s="606">
        <f>H13*L13</f>
        <v>0</v>
      </c>
      <c r="N13" s="606">
        <v>0</v>
      </c>
      <c r="O13" s="606">
        <v>0</v>
      </c>
      <c r="P13" s="606">
        <v>0</v>
      </c>
      <c r="Q13" s="607" t="s">
        <v>1</v>
      </c>
      <c r="R13" s="607" t="s">
        <v>1</v>
      </c>
      <c r="S13" s="607" t="s">
        <v>1</v>
      </c>
      <c r="T13" s="632" t="s">
        <v>1</v>
      </c>
      <c r="U13" s="633"/>
      <c r="V13" s="634" t="s">
        <v>2895</v>
      </c>
      <c r="W13" s="635">
        <v>9474</v>
      </c>
      <c r="Y13" s="631">
        <v>9474</v>
      </c>
      <c r="Z13" s="636">
        <v>0</v>
      </c>
      <c r="AA13" s="606">
        <v>1</v>
      </c>
      <c r="AB13" s="636">
        <v>1</v>
      </c>
    </row>
    <row r="14" spans="1:20" ht="14.25">
      <c r="A14" s="612" t="s">
        <v>2913</v>
      </c>
      <c r="B14" s="612" t="s">
        <v>1</v>
      </c>
      <c r="C14" s="612" t="s">
        <v>1</v>
      </c>
      <c r="D14" s="624" t="s">
        <v>1</v>
      </c>
      <c r="E14" s="612" t="s">
        <v>1</v>
      </c>
      <c r="F14" s="641" t="s">
        <v>2856</v>
      </c>
      <c r="G14" s="612" t="s">
        <v>1</v>
      </c>
      <c r="H14" s="611"/>
      <c r="I14" s="702"/>
      <c r="J14" s="642">
        <f>SUM(J3:J13)</f>
        <v>0</v>
      </c>
      <c r="K14" s="643" t="s">
        <v>1</v>
      </c>
      <c r="L14" s="701"/>
      <c r="M14" s="644">
        <f>SUM(M3:M13)</f>
        <v>0</v>
      </c>
      <c r="N14" s="611"/>
      <c r="O14" s="611"/>
      <c r="P14" s="611"/>
      <c r="Q14" s="612" t="s">
        <v>1</v>
      </c>
      <c r="R14" s="612" t="s">
        <v>1</v>
      </c>
      <c r="S14" s="612" t="s">
        <v>1</v>
      </c>
      <c r="T14" s="612" t="s">
        <v>2846</v>
      </c>
    </row>
    <row r="15" spans="1:25" ht="6.75" customHeight="1">
      <c r="A15" s="607" t="s">
        <v>1</v>
      </c>
      <c r="B15" s="607" t="s">
        <v>1</v>
      </c>
      <c r="C15" s="607" t="s">
        <v>1</v>
      </c>
      <c r="D15" s="607" t="s">
        <v>1</v>
      </c>
      <c r="E15" s="607" t="s">
        <v>1</v>
      </c>
      <c r="F15" s="637" t="s">
        <v>1</v>
      </c>
      <c r="G15" s="607" t="s">
        <v>1</v>
      </c>
      <c r="H15" s="606"/>
      <c r="I15" s="700"/>
      <c r="J15" s="606"/>
      <c r="K15" s="607" t="s">
        <v>1</v>
      </c>
      <c r="L15" s="700"/>
      <c r="M15" s="606"/>
      <c r="N15" s="606"/>
      <c r="O15" s="606"/>
      <c r="P15" s="606"/>
      <c r="Q15" s="607" t="s">
        <v>1</v>
      </c>
      <c r="R15" s="607" t="s">
        <v>1</v>
      </c>
      <c r="S15" s="607" t="s">
        <v>1</v>
      </c>
      <c r="T15" s="607" t="s">
        <v>1</v>
      </c>
      <c r="Y15" s="610"/>
    </row>
    <row r="16" spans="1:20" ht="14.25">
      <c r="A16" s="612" t="s">
        <v>2914</v>
      </c>
      <c r="B16" s="612" t="s">
        <v>1</v>
      </c>
      <c r="C16" s="612" t="s">
        <v>1</v>
      </c>
      <c r="D16" s="624" t="s">
        <v>1</v>
      </c>
      <c r="E16" s="612" t="s">
        <v>1</v>
      </c>
      <c r="F16" s="641" t="s">
        <v>2762</v>
      </c>
      <c r="G16" s="612" t="s">
        <v>1</v>
      </c>
      <c r="H16" s="611"/>
      <c r="I16" s="702"/>
      <c r="J16" s="611"/>
      <c r="K16" s="612" t="s">
        <v>1</v>
      </c>
      <c r="L16" s="702"/>
      <c r="M16" s="611"/>
      <c r="N16" s="611"/>
      <c r="O16" s="611"/>
      <c r="P16" s="611"/>
      <c r="Q16" s="612" t="s">
        <v>1</v>
      </c>
      <c r="R16" s="612" t="s">
        <v>1</v>
      </c>
      <c r="S16" s="612" t="s">
        <v>1</v>
      </c>
      <c r="T16" s="612" t="s">
        <v>2846</v>
      </c>
    </row>
    <row r="17" spans="1:20" ht="12">
      <c r="A17" s="607" t="s">
        <v>1</v>
      </c>
      <c r="B17" s="607" t="s">
        <v>1</v>
      </c>
      <c r="C17" s="607" t="s">
        <v>2915</v>
      </c>
      <c r="D17" s="607" t="s">
        <v>1</v>
      </c>
      <c r="E17" s="607" t="s">
        <v>1</v>
      </c>
      <c r="F17" s="637" t="s">
        <v>2856</v>
      </c>
      <c r="G17" s="607" t="s">
        <v>2916</v>
      </c>
      <c r="H17" s="631">
        <v>1</v>
      </c>
      <c r="I17" s="700">
        <f>J14</f>
        <v>0</v>
      </c>
      <c r="J17" s="606">
        <f>H17*I17</f>
        <v>0</v>
      </c>
      <c r="K17" s="606">
        <v>0</v>
      </c>
      <c r="L17" s="700">
        <f>M14</f>
        <v>0</v>
      </c>
      <c r="M17" s="606">
        <v>0</v>
      </c>
      <c r="N17" s="606">
        <v>0</v>
      </c>
      <c r="O17" s="606">
        <v>0</v>
      </c>
      <c r="P17" s="606">
        <v>0</v>
      </c>
      <c r="Q17" s="607" t="s">
        <v>1</v>
      </c>
      <c r="R17" s="607" t="s">
        <v>1</v>
      </c>
      <c r="S17" s="607" t="s">
        <v>1</v>
      </c>
      <c r="T17" s="607" t="s">
        <v>1</v>
      </c>
    </row>
    <row r="18" spans="1:20" ht="14.25">
      <c r="A18" s="612" t="s">
        <v>2917</v>
      </c>
      <c r="B18" s="612" t="s">
        <v>1</v>
      </c>
      <c r="C18" s="612" t="s">
        <v>1</v>
      </c>
      <c r="D18" s="624" t="s">
        <v>1</v>
      </c>
      <c r="E18" s="612" t="s">
        <v>1</v>
      </c>
      <c r="F18" s="641" t="s">
        <v>3229</v>
      </c>
      <c r="G18" s="612" t="s">
        <v>1</v>
      </c>
      <c r="H18" s="611"/>
      <c r="I18" s="702"/>
      <c r="J18" s="642">
        <f>SUM(J17+L17)</f>
        <v>0</v>
      </c>
      <c r="K18" s="643" t="s">
        <v>1</v>
      </c>
      <c r="L18" s="701"/>
      <c r="M18" s="642"/>
      <c r="N18" s="611"/>
      <c r="O18" s="611"/>
      <c r="P18" s="611"/>
      <c r="Q18" s="612" t="s">
        <v>1</v>
      </c>
      <c r="R18" s="612" t="s">
        <v>1</v>
      </c>
      <c r="S18" s="612" t="s">
        <v>1</v>
      </c>
      <c r="T18" s="612" t="s">
        <v>2846</v>
      </c>
    </row>
    <row r="19" spans="1:25" ht="6.75" customHeight="1">
      <c r="A19" s="607" t="s">
        <v>1</v>
      </c>
      <c r="B19" s="607" t="s">
        <v>1</v>
      </c>
      <c r="C19" s="607" t="s">
        <v>1</v>
      </c>
      <c r="D19" s="607" t="s">
        <v>1</v>
      </c>
      <c r="E19" s="607" t="s">
        <v>1</v>
      </c>
      <c r="F19" s="637" t="s">
        <v>1</v>
      </c>
      <c r="G19" s="607" t="s">
        <v>1</v>
      </c>
      <c r="H19" s="606"/>
      <c r="I19" s="700"/>
      <c r="J19" s="606"/>
      <c r="K19" s="607" t="s">
        <v>1</v>
      </c>
      <c r="L19" s="700"/>
      <c r="M19" s="606"/>
      <c r="N19" s="606"/>
      <c r="O19" s="606"/>
      <c r="P19" s="606"/>
      <c r="Q19" s="607" t="s">
        <v>1</v>
      </c>
      <c r="R19" s="607" t="s">
        <v>1</v>
      </c>
      <c r="S19" s="607" t="s">
        <v>1</v>
      </c>
      <c r="T19" s="607" t="s">
        <v>1</v>
      </c>
      <c r="Y19" s="610"/>
    </row>
    <row r="20" spans="1:28" ht="14.25">
      <c r="A20" s="612" t="s">
        <v>2918</v>
      </c>
      <c r="B20" s="612" t="s">
        <v>1</v>
      </c>
      <c r="C20" s="612" t="s">
        <v>1</v>
      </c>
      <c r="D20" s="624" t="s">
        <v>1</v>
      </c>
      <c r="E20" s="612" t="s">
        <v>1</v>
      </c>
      <c r="F20" s="641" t="s">
        <v>2396</v>
      </c>
      <c r="G20" s="607" t="s">
        <v>1</v>
      </c>
      <c r="H20" s="631"/>
      <c r="I20" s="700"/>
      <c r="J20" s="606"/>
      <c r="K20" s="606" t="s">
        <v>1</v>
      </c>
      <c r="L20" s="700"/>
      <c r="M20" s="606"/>
      <c r="N20" s="606"/>
      <c r="O20" s="606"/>
      <c r="P20" s="606"/>
      <c r="Q20" s="607" t="s">
        <v>1</v>
      </c>
      <c r="R20" s="607" t="s">
        <v>1</v>
      </c>
      <c r="S20" s="607" t="s">
        <v>1</v>
      </c>
      <c r="T20" s="607" t="s">
        <v>2846</v>
      </c>
      <c r="Y20" s="645"/>
      <c r="Z20" s="646"/>
      <c r="AA20" s="647"/>
      <c r="AB20" s="648"/>
    </row>
    <row r="21" spans="1:20" s="653" customFormat="1" ht="15" customHeight="1">
      <c r="A21" s="649" t="s">
        <v>2919</v>
      </c>
      <c r="B21" s="649" t="s">
        <v>1</v>
      </c>
      <c r="C21" s="649" t="s">
        <v>1</v>
      </c>
      <c r="D21" s="650" t="s">
        <v>2920</v>
      </c>
      <c r="E21" s="649" t="s">
        <v>1</v>
      </c>
      <c r="F21" s="651" t="s">
        <v>2921</v>
      </c>
      <c r="G21" s="649" t="s">
        <v>1</v>
      </c>
      <c r="H21" s="652"/>
      <c r="I21" s="703"/>
      <c r="J21" s="652"/>
      <c r="K21" s="649" t="s">
        <v>1</v>
      </c>
      <c r="L21" s="703"/>
      <c r="M21" s="652"/>
      <c r="N21" s="652"/>
      <c r="O21" s="652"/>
      <c r="P21" s="652"/>
      <c r="Q21" s="649" t="s">
        <v>1</v>
      </c>
      <c r="R21" s="649" t="s">
        <v>1</v>
      </c>
      <c r="S21" s="649" t="s">
        <v>1</v>
      </c>
      <c r="T21" s="649" t="s">
        <v>2922</v>
      </c>
    </row>
    <row r="22" spans="1:28" ht="20.25" customHeight="1">
      <c r="A22" s="607" t="s">
        <v>2919</v>
      </c>
      <c r="B22" s="607" t="s">
        <v>1</v>
      </c>
      <c r="C22" s="607" t="s">
        <v>1</v>
      </c>
      <c r="D22" s="607" t="s">
        <v>2920</v>
      </c>
      <c r="E22" s="607" t="s">
        <v>1</v>
      </c>
      <c r="F22" s="654" t="s">
        <v>1394</v>
      </c>
      <c r="G22" s="607" t="s">
        <v>1</v>
      </c>
      <c r="H22" s="631"/>
      <c r="I22" s="700"/>
      <c r="J22" s="606"/>
      <c r="K22" s="606" t="s">
        <v>1</v>
      </c>
      <c r="L22" s="700"/>
      <c r="M22" s="606"/>
      <c r="N22" s="606"/>
      <c r="O22" s="606"/>
      <c r="P22" s="606"/>
      <c r="Q22" s="607" t="s">
        <v>1</v>
      </c>
      <c r="R22" s="607" t="s">
        <v>1</v>
      </c>
      <c r="S22" s="607" t="s">
        <v>1</v>
      </c>
      <c r="T22" s="607" t="s">
        <v>2922</v>
      </c>
      <c r="Y22" s="645"/>
      <c r="Z22" s="646"/>
      <c r="AA22" s="647"/>
      <c r="AB22" s="648"/>
    </row>
    <row r="23" spans="1:28" ht="27" customHeight="1">
      <c r="A23" s="607" t="s">
        <v>1</v>
      </c>
      <c r="B23" s="607" t="s">
        <v>1</v>
      </c>
      <c r="C23" s="607" t="s">
        <v>2923</v>
      </c>
      <c r="D23" s="607" t="s">
        <v>2924</v>
      </c>
      <c r="E23" s="607" t="s">
        <v>1</v>
      </c>
      <c r="F23" s="655" t="s">
        <v>2925</v>
      </c>
      <c r="G23" s="607" t="s">
        <v>1398</v>
      </c>
      <c r="H23" s="631">
        <v>64</v>
      </c>
      <c r="I23" s="700">
        <f>Y23*AA23*$AE$1</f>
        <v>0</v>
      </c>
      <c r="J23" s="606">
        <f>H23*I23</f>
        <v>0</v>
      </c>
      <c r="K23" s="606">
        <v>0</v>
      </c>
      <c r="L23" s="700">
        <f>Z23*AB23*$AE$1</f>
        <v>0</v>
      </c>
      <c r="M23" s="606">
        <f>H23*L23</f>
        <v>0</v>
      </c>
      <c r="N23" s="606">
        <v>0</v>
      </c>
      <c r="O23" s="606">
        <v>0</v>
      </c>
      <c r="P23" s="606">
        <v>0</v>
      </c>
      <c r="Q23" s="607" t="s">
        <v>1</v>
      </c>
      <c r="R23" s="607" t="s">
        <v>1</v>
      </c>
      <c r="S23" s="607" t="s">
        <v>1</v>
      </c>
      <c r="T23" s="607" t="s">
        <v>1</v>
      </c>
      <c r="Y23" s="606">
        <v>0</v>
      </c>
      <c r="Z23" s="646">
        <v>380</v>
      </c>
      <c r="AA23" s="647">
        <v>1</v>
      </c>
      <c r="AB23" s="648">
        <v>1</v>
      </c>
    </row>
    <row r="24" spans="1:28" ht="27" customHeight="1">
      <c r="A24" s="607" t="s">
        <v>1</v>
      </c>
      <c r="B24" s="607" t="s">
        <v>1</v>
      </c>
      <c r="C24" s="607" t="s">
        <v>2923</v>
      </c>
      <c r="D24" s="607" t="s">
        <v>2924</v>
      </c>
      <c r="E24" s="607" t="s">
        <v>1</v>
      </c>
      <c r="F24" s="655" t="s">
        <v>2926</v>
      </c>
      <c r="G24" s="607" t="s">
        <v>1398</v>
      </c>
      <c r="H24" s="631">
        <v>14</v>
      </c>
      <c r="I24" s="700">
        <f>Y24*AA24*$AE$1</f>
        <v>0</v>
      </c>
      <c r="J24" s="606">
        <f>H24*I24</f>
        <v>0</v>
      </c>
      <c r="K24" s="606">
        <v>0</v>
      </c>
      <c r="L24" s="700">
        <f>Z24*AB24*$AE$1</f>
        <v>0</v>
      </c>
      <c r="M24" s="606">
        <f>H24*L24</f>
        <v>0</v>
      </c>
      <c r="N24" s="606">
        <v>0</v>
      </c>
      <c r="O24" s="606">
        <v>0</v>
      </c>
      <c r="P24" s="606">
        <v>0</v>
      </c>
      <c r="Q24" s="607" t="s">
        <v>1</v>
      </c>
      <c r="R24" s="607" t="s">
        <v>1</v>
      </c>
      <c r="S24" s="607" t="s">
        <v>1</v>
      </c>
      <c r="T24" s="607" t="s">
        <v>1</v>
      </c>
      <c r="Y24" s="606">
        <v>0</v>
      </c>
      <c r="Z24" s="646">
        <v>380</v>
      </c>
      <c r="AA24" s="647">
        <v>1</v>
      </c>
      <c r="AB24" s="648">
        <v>1</v>
      </c>
    </row>
    <row r="25" spans="1:28" ht="20.25" customHeight="1">
      <c r="A25" s="607"/>
      <c r="B25" s="607"/>
      <c r="C25" s="607"/>
      <c r="D25" s="607"/>
      <c r="E25" s="607"/>
      <c r="F25" s="654" t="s">
        <v>2927</v>
      </c>
      <c r="G25" s="607"/>
      <c r="H25" s="631"/>
      <c r="I25" s="700"/>
      <c r="J25" s="606"/>
      <c r="K25" s="606"/>
      <c r="L25" s="700"/>
      <c r="M25" s="606"/>
      <c r="N25" s="606"/>
      <c r="O25" s="606"/>
      <c r="P25" s="606"/>
      <c r="Q25" s="607"/>
      <c r="R25" s="607"/>
      <c r="S25" s="607"/>
      <c r="T25" s="607"/>
      <c r="Y25" s="645"/>
      <c r="Z25" s="646"/>
      <c r="AA25" s="647"/>
      <c r="AB25" s="648"/>
    </row>
    <row r="26" spans="1:28" ht="15.75" customHeight="1">
      <c r="A26" s="607"/>
      <c r="B26" s="607"/>
      <c r="C26" s="607"/>
      <c r="D26" s="607"/>
      <c r="E26" s="607"/>
      <c r="F26" s="656" t="s">
        <v>2928</v>
      </c>
      <c r="G26" s="607" t="s">
        <v>1398</v>
      </c>
      <c r="H26" s="631">
        <v>6</v>
      </c>
      <c r="I26" s="700">
        <f aca="true" t="shared" si="4" ref="I26:I31">Y26*AA26*$AE$1</f>
        <v>0</v>
      </c>
      <c r="J26" s="606">
        <f aca="true" t="shared" si="5" ref="J26:J31">H26*I26</f>
        <v>0</v>
      </c>
      <c r="K26" s="606">
        <v>0</v>
      </c>
      <c r="L26" s="700">
        <f aca="true" t="shared" si="6" ref="L26:L31">Z26*AB26*$AE$1</f>
        <v>0</v>
      </c>
      <c r="M26" s="606">
        <f aca="true" t="shared" si="7" ref="M26:M31">H26*L26</f>
        <v>0</v>
      </c>
      <c r="N26" s="606">
        <v>0</v>
      </c>
      <c r="O26" s="606">
        <v>0</v>
      </c>
      <c r="P26" s="606">
        <v>0</v>
      </c>
      <c r="Q26" s="607" t="s">
        <v>1</v>
      </c>
      <c r="R26" s="607" t="s">
        <v>1</v>
      </c>
      <c r="S26" s="607" t="s">
        <v>1</v>
      </c>
      <c r="T26" s="607" t="s">
        <v>1</v>
      </c>
      <c r="Y26" s="606">
        <v>0</v>
      </c>
      <c r="Z26" s="646">
        <v>380</v>
      </c>
      <c r="AA26" s="647">
        <v>1</v>
      </c>
      <c r="AB26" s="648">
        <v>1</v>
      </c>
    </row>
    <row r="27" spans="1:28" ht="15.75" customHeight="1">
      <c r="A27" s="607"/>
      <c r="B27" s="607"/>
      <c r="C27" s="607"/>
      <c r="D27" s="607"/>
      <c r="E27" s="607"/>
      <c r="F27" s="656" t="s">
        <v>2929</v>
      </c>
      <c r="G27" s="607" t="s">
        <v>1398</v>
      </c>
      <c r="H27" s="631">
        <v>8</v>
      </c>
      <c r="I27" s="700">
        <f t="shared" si="4"/>
        <v>0</v>
      </c>
      <c r="J27" s="606">
        <f t="shared" si="5"/>
        <v>0</v>
      </c>
      <c r="K27" s="606">
        <v>0</v>
      </c>
      <c r="L27" s="700">
        <f t="shared" si="6"/>
        <v>0</v>
      </c>
      <c r="M27" s="606">
        <f t="shared" si="7"/>
        <v>0</v>
      </c>
      <c r="N27" s="606">
        <v>0</v>
      </c>
      <c r="O27" s="606">
        <v>0</v>
      </c>
      <c r="P27" s="606">
        <v>0</v>
      </c>
      <c r="Q27" s="607" t="s">
        <v>1</v>
      </c>
      <c r="R27" s="607" t="s">
        <v>1</v>
      </c>
      <c r="S27" s="607" t="s">
        <v>1</v>
      </c>
      <c r="T27" s="607" t="s">
        <v>1</v>
      </c>
      <c r="Y27" s="606">
        <v>0</v>
      </c>
      <c r="Z27" s="646">
        <v>380</v>
      </c>
      <c r="AA27" s="647">
        <v>1</v>
      </c>
      <c r="AB27" s="648">
        <v>1</v>
      </c>
    </row>
    <row r="28" spans="1:28" ht="15.75" customHeight="1">
      <c r="A28" s="607"/>
      <c r="B28" s="607"/>
      <c r="C28" s="607"/>
      <c r="D28" s="607"/>
      <c r="E28" s="607"/>
      <c r="F28" s="656" t="s">
        <v>2930</v>
      </c>
      <c r="G28" s="607" t="s">
        <v>1398</v>
      </c>
      <c r="H28" s="631">
        <v>8</v>
      </c>
      <c r="I28" s="700">
        <f t="shared" si="4"/>
        <v>0</v>
      </c>
      <c r="J28" s="606">
        <f t="shared" si="5"/>
        <v>0</v>
      </c>
      <c r="K28" s="606">
        <v>0</v>
      </c>
      <c r="L28" s="700">
        <f t="shared" si="6"/>
        <v>0</v>
      </c>
      <c r="M28" s="606">
        <f t="shared" si="7"/>
        <v>0</v>
      </c>
      <c r="N28" s="606">
        <v>0</v>
      </c>
      <c r="O28" s="606">
        <v>0</v>
      </c>
      <c r="P28" s="606">
        <v>0</v>
      </c>
      <c r="Q28" s="607" t="s">
        <v>1</v>
      </c>
      <c r="R28" s="607" t="s">
        <v>1</v>
      </c>
      <c r="S28" s="607" t="s">
        <v>1</v>
      </c>
      <c r="T28" s="607" t="s">
        <v>1</v>
      </c>
      <c r="Y28" s="606">
        <v>0</v>
      </c>
      <c r="Z28" s="646">
        <v>380</v>
      </c>
      <c r="AA28" s="647">
        <v>1</v>
      </c>
      <c r="AB28" s="648">
        <v>1</v>
      </c>
    </row>
    <row r="29" spans="1:28" ht="15.75" customHeight="1">
      <c r="A29" s="607"/>
      <c r="B29" s="607"/>
      <c r="C29" s="607"/>
      <c r="D29" s="607"/>
      <c r="E29" s="607"/>
      <c r="F29" s="656" t="s">
        <v>2931</v>
      </c>
      <c r="G29" s="607" t="s">
        <v>1398</v>
      </c>
      <c r="H29" s="631">
        <v>5</v>
      </c>
      <c r="I29" s="700">
        <f t="shared" si="4"/>
        <v>0</v>
      </c>
      <c r="J29" s="606">
        <f t="shared" si="5"/>
        <v>0</v>
      </c>
      <c r="K29" s="606">
        <v>0</v>
      </c>
      <c r="L29" s="700">
        <f t="shared" si="6"/>
        <v>0</v>
      </c>
      <c r="M29" s="606">
        <f t="shared" si="7"/>
        <v>0</v>
      </c>
      <c r="N29" s="606">
        <v>0</v>
      </c>
      <c r="O29" s="606">
        <v>0</v>
      </c>
      <c r="P29" s="606">
        <v>0</v>
      </c>
      <c r="Q29" s="607" t="s">
        <v>1</v>
      </c>
      <c r="R29" s="607" t="s">
        <v>1</v>
      </c>
      <c r="S29" s="607" t="s">
        <v>1</v>
      </c>
      <c r="T29" s="607" t="s">
        <v>1</v>
      </c>
      <c r="Y29" s="606">
        <v>0</v>
      </c>
      <c r="Z29" s="646">
        <v>380</v>
      </c>
      <c r="AA29" s="647">
        <v>1</v>
      </c>
      <c r="AB29" s="648">
        <v>1</v>
      </c>
    </row>
    <row r="30" spans="1:28" ht="15.75" customHeight="1">
      <c r="A30" s="607"/>
      <c r="B30" s="607"/>
      <c r="C30" s="607"/>
      <c r="D30" s="607"/>
      <c r="E30" s="607"/>
      <c r="F30" s="656" t="s">
        <v>2932</v>
      </c>
      <c r="G30" s="607" t="s">
        <v>1398</v>
      </c>
      <c r="H30" s="631">
        <v>8</v>
      </c>
      <c r="I30" s="700">
        <f t="shared" si="4"/>
        <v>0</v>
      </c>
      <c r="J30" s="606">
        <f t="shared" si="5"/>
        <v>0</v>
      </c>
      <c r="K30" s="606">
        <v>0</v>
      </c>
      <c r="L30" s="700">
        <f t="shared" si="6"/>
        <v>0</v>
      </c>
      <c r="M30" s="606">
        <f t="shared" si="7"/>
        <v>0</v>
      </c>
      <c r="N30" s="606">
        <v>0</v>
      </c>
      <c r="O30" s="606">
        <v>0</v>
      </c>
      <c r="P30" s="606">
        <v>0</v>
      </c>
      <c r="Q30" s="607" t="s">
        <v>1</v>
      </c>
      <c r="R30" s="607" t="s">
        <v>1</v>
      </c>
      <c r="S30" s="607" t="s">
        <v>1</v>
      </c>
      <c r="T30" s="607" t="s">
        <v>1</v>
      </c>
      <c r="Y30" s="606">
        <v>0</v>
      </c>
      <c r="Z30" s="646">
        <v>380</v>
      </c>
      <c r="AA30" s="647">
        <v>1</v>
      </c>
      <c r="AB30" s="648">
        <v>1</v>
      </c>
    </row>
    <row r="31" spans="1:28" ht="15.75" customHeight="1">
      <c r="A31" s="607"/>
      <c r="B31" s="607"/>
      <c r="C31" s="607"/>
      <c r="D31" s="607"/>
      <c r="E31" s="607"/>
      <c r="F31" s="656" t="s">
        <v>2933</v>
      </c>
      <c r="G31" s="607" t="s">
        <v>1398</v>
      </c>
      <c r="H31" s="631">
        <v>40</v>
      </c>
      <c r="I31" s="700">
        <f t="shared" si="4"/>
        <v>0</v>
      </c>
      <c r="J31" s="606">
        <f t="shared" si="5"/>
        <v>0</v>
      </c>
      <c r="K31" s="606">
        <v>0</v>
      </c>
      <c r="L31" s="700">
        <f t="shared" si="6"/>
        <v>0</v>
      </c>
      <c r="M31" s="606">
        <f t="shared" si="7"/>
        <v>0</v>
      </c>
      <c r="N31" s="606">
        <v>0</v>
      </c>
      <c r="O31" s="606">
        <v>0</v>
      </c>
      <c r="P31" s="606">
        <v>0</v>
      </c>
      <c r="Q31" s="607" t="s">
        <v>1</v>
      </c>
      <c r="R31" s="607" t="s">
        <v>1</v>
      </c>
      <c r="S31" s="607" t="s">
        <v>1</v>
      </c>
      <c r="T31" s="607" t="s">
        <v>1</v>
      </c>
      <c r="Y31" s="606">
        <v>0</v>
      </c>
      <c r="Z31" s="646">
        <v>380</v>
      </c>
      <c r="AA31" s="647">
        <v>1</v>
      </c>
      <c r="AB31" s="648">
        <v>1</v>
      </c>
    </row>
    <row r="32" spans="1:28" ht="20.25" customHeight="1">
      <c r="A32" s="607"/>
      <c r="B32" s="607"/>
      <c r="C32" s="607"/>
      <c r="D32" s="607"/>
      <c r="E32" s="607"/>
      <c r="F32" s="654" t="s">
        <v>2934</v>
      </c>
      <c r="G32" s="607"/>
      <c r="H32" s="631"/>
      <c r="I32" s="700"/>
      <c r="J32" s="606"/>
      <c r="K32" s="606"/>
      <c r="L32" s="700"/>
      <c r="M32" s="606"/>
      <c r="N32" s="606"/>
      <c r="O32" s="606"/>
      <c r="P32" s="606"/>
      <c r="Q32" s="607"/>
      <c r="R32" s="607"/>
      <c r="S32" s="607"/>
      <c r="T32" s="607"/>
      <c r="Y32" s="645"/>
      <c r="Z32" s="646"/>
      <c r="AA32" s="647">
        <v>1</v>
      </c>
      <c r="AB32" s="648">
        <v>1</v>
      </c>
    </row>
    <row r="33" spans="1:28" ht="26.25" customHeight="1">
      <c r="A33" s="607"/>
      <c r="B33" s="607"/>
      <c r="C33" s="607"/>
      <c r="D33" s="607"/>
      <c r="E33" s="607"/>
      <c r="F33" s="657" t="s">
        <v>2935</v>
      </c>
      <c r="G33" s="607" t="s">
        <v>2936</v>
      </c>
      <c r="H33" s="631">
        <v>7</v>
      </c>
      <c r="I33" s="700">
        <f aca="true" t="shared" si="8" ref="I33:I39">Y33*AA33*$AE$1</f>
        <v>0</v>
      </c>
      <c r="J33" s="606">
        <f aca="true" t="shared" si="9" ref="J33:J39">H33*I33</f>
        <v>0</v>
      </c>
      <c r="K33" s="606">
        <v>0</v>
      </c>
      <c r="L33" s="700">
        <f aca="true" t="shared" si="10" ref="L33:L39">Z33*AB33*$AE$1</f>
        <v>0</v>
      </c>
      <c r="M33" s="606">
        <f aca="true" t="shared" si="11" ref="M33:M39">H33*L33</f>
        <v>0</v>
      </c>
      <c r="N33" s="606">
        <v>0</v>
      </c>
      <c r="O33" s="606">
        <v>0</v>
      </c>
      <c r="P33" s="606">
        <v>0</v>
      </c>
      <c r="Q33" s="607" t="s">
        <v>1</v>
      </c>
      <c r="R33" s="607" t="s">
        <v>1</v>
      </c>
      <c r="S33" s="607" t="s">
        <v>1</v>
      </c>
      <c r="T33" s="607" t="s">
        <v>1</v>
      </c>
      <c r="Y33" s="606">
        <v>0</v>
      </c>
      <c r="Z33" s="646">
        <v>380</v>
      </c>
      <c r="AA33" s="647">
        <v>1</v>
      </c>
      <c r="AB33" s="648">
        <v>1.8</v>
      </c>
    </row>
    <row r="34" spans="1:28" ht="15.75" customHeight="1">
      <c r="A34" s="607"/>
      <c r="B34" s="607"/>
      <c r="C34" s="607"/>
      <c r="D34" s="607"/>
      <c r="E34" s="607"/>
      <c r="F34" s="656" t="s">
        <v>2937</v>
      </c>
      <c r="G34" s="607" t="s">
        <v>1398</v>
      </c>
      <c r="H34" s="631">
        <v>4</v>
      </c>
      <c r="I34" s="700">
        <f t="shared" si="8"/>
        <v>0</v>
      </c>
      <c r="J34" s="606">
        <f t="shared" si="9"/>
        <v>0</v>
      </c>
      <c r="K34" s="606">
        <v>0</v>
      </c>
      <c r="L34" s="700">
        <f t="shared" si="10"/>
        <v>0</v>
      </c>
      <c r="M34" s="606">
        <f t="shared" si="11"/>
        <v>0</v>
      </c>
      <c r="N34" s="606">
        <v>0</v>
      </c>
      <c r="O34" s="606">
        <v>0</v>
      </c>
      <c r="P34" s="606">
        <v>0</v>
      </c>
      <c r="Q34" s="607" t="s">
        <v>1</v>
      </c>
      <c r="R34" s="607" t="s">
        <v>1</v>
      </c>
      <c r="S34" s="607" t="s">
        <v>1</v>
      </c>
      <c r="T34" s="607" t="s">
        <v>1</v>
      </c>
      <c r="Y34" s="606">
        <v>0</v>
      </c>
      <c r="Z34" s="646">
        <v>380</v>
      </c>
      <c r="AA34" s="647">
        <v>1</v>
      </c>
      <c r="AB34" s="648">
        <v>1</v>
      </c>
    </row>
    <row r="35" spans="1:28" ht="15.75" customHeight="1">
      <c r="A35" s="607"/>
      <c r="B35" s="607"/>
      <c r="C35" s="607"/>
      <c r="D35" s="607"/>
      <c r="E35" s="607"/>
      <c r="F35" s="656" t="s">
        <v>2938</v>
      </c>
      <c r="G35" s="607" t="s">
        <v>1398</v>
      </c>
      <c r="H35" s="631">
        <v>6</v>
      </c>
      <c r="I35" s="700">
        <f t="shared" si="8"/>
        <v>0</v>
      </c>
      <c r="J35" s="606">
        <f t="shared" si="9"/>
        <v>0</v>
      </c>
      <c r="K35" s="606">
        <v>0</v>
      </c>
      <c r="L35" s="700">
        <f t="shared" si="10"/>
        <v>0</v>
      </c>
      <c r="M35" s="606">
        <f t="shared" si="11"/>
        <v>0</v>
      </c>
      <c r="N35" s="606">
        <v>0</v>
      </c>
      <c r="O35" s="606">
        <v>0</v>
      </c>
      <c r="P35" s="606">
        <v>0</v>
      </c>
      <c r="Q35" s="607" t="s">
        <v>1</v>
      </c>
      <c r="R35" s="607" t="s">
        <v>1</v>
      </c>
      <c r="S35" s="607" t="s">
        <v>1</v>
      </c>
      <c r="T35" s="607" t="s">
        <v>1</v>
      </c>
      <c r="Y35" s="606">
        <v>0</v>
      </c>
      <c r="Z35" s="646">
        <v>380</v>
      </c>
      <c r="AA35" s="647">
        <v>1</v>
      </c>
      <c r="AB35" s="648">
        <v>1</v>
      </c>
    </row>
    <row r="36" spans="1:28" ht="15.75" customHeight="1">
      <c r="A36" s="607"/>
      <c r="B36" s="607"/>
      <c r="C36" s="607"/>
      <c r="D36" s="607"/>
      <c r="E36" s="607"/>
      <c r="F36" s="656" t="s">
        <v>2939</v>
      </c>
      <c r="G36" s="607" t="s">
        <v>1398</v>
      </c>
      <c r="H36" s="631">
        <v>8</v>
      </c>
      <c r="I36" s="700">
        <f t="shared" si="8"/>
        <v>0</v>
      </c>
      <c r="J36" s="606">
        <f t="shared" si="9"/>
        <v>0</v>
      </c>
      <c r="K36" s="606">
        <v>0</v>
      </c>
      <c r="L36" s="700">
        <f t="shared" si="10"/>
        <v>0</v>
      </c>
      <c r="M36" s="606">
        <f t="shared" si="11"/>
        <v>0</v>
      </c>
      <c r="N36" s="606">
        <v>0</v>
      </c>
      <c r="O36" s="606">
        <v>0</v>
      </c>
      <c r="P36" s="606">
        <v>0</v>
      </c>
      <c r="Q36" s="607" t="s">
        <v>1</v>
      </c>
      <c r="R36" s="607" t="s">
        <v>1</v>
      </c>
      <c r="S36" s="607" t="s">
        <v>1</v>
      </c>
      <c r="T36" s="607" t="s">
        <v>1</v>
      </c>
      <c r="Y36" s="606">
        <v>0</v>
      </c>
      <c r="Z36" s="646">
        <v>380</v>
      </c>
      <c r="AA36" s="647">
        <v>1</v>
      </c>
      <c r="AB36" s="648">
        <v>1</v>
      </c>
    </row>
    <row r="37" spans="1:28" ht="15.75" customHeight="1">
      <c r="A37" s="607"/>
      <c r="B37" s="607"/>
      <c r="C37" s="607"/>
      <c r="D37" s="607"/>
      <c r="E37" s="607"/>
      <c r="F37" s="656" t="s">
        <v>2940</v>
      </c>
      <c r="G37" s="607" t="s">
        <v>1398</v>
      </c>
      <c r="H37" s="631">
        <v>8</v>
      </c>
      <c r="I37" s="700">
        <f t="shared" si="8"/>
        <v>0</v>
      </c>
      <c r="J37" s="606">
        <f t="shared" si="9"/>
        <v>0</v>
      </c>
      <c r="K37" s="606">
        <v>0</v>
      </c>
      <c r="L37" s="700">
        <f t="shared" si="10"/>
        <v>0</v>
      </c>
      <c r="M37" s="606">
        <f t="shared" si="11"/>
        <v>0</v>
      </c>
      <c r="N37" s="606">
        <v>0</v>
      </c>
      <c r="O37" s="606">
        <v>0</v>
      </c>
      <c r="P37" s="606">
        <v>0</v>
      </c>
      <c r="Q37" s="607" t="s">
        <v>1</v>
      </c>
      <c r="R37" s="607" t="s">
        <v>1</v>
      </c>
      <c r="S37" s="607" t="s">
        <v>1</v>
      </c>
      <c r="T37" s="607" t="s">
        <v>1</v>
      </c>
      <c r="Y37" s="606">
        <v>0</v>
      </c>
      <c r="Z37" s="646">
        <v>380</v>
      </c>
      <c r="AA37" s="647">
        <v>1</v>
      </c>
      <c r="AB37" s="648">
        <v>1</v>
      </c>
    </row>
    <row r="38" spans="1:28" ht="15.75" customHeight="1">
      <c r="A38" s="607"/>
      <c r="B38" s="607"/>
      <c r="C38" s="607"/>
      <c r="D38" s="607"/>
      <c r="E38" s="607"/>
      <c r="F38" s="656" t="s">
        <v>2941</v>
      </c>
      <c r="G38" s="607" t="s">
        <v>1398</v>
      </c>
      <c r="H38" s="631">
        <v>4</v>
      </c>
      <c r="I38" s="700">
        <f t="shared" si="8"/>
        <v>0</v>
      </c>
      <c r="J38" s="606">
        <f t="shared" si="9"/>
        <v>0</v>
      </c>
      <c r="K38" s="606">
        <v>0</v>
      </c>
      <c r="L38" s="700">
        <f t="shared" si="10"/>
        <v>0</v>
      </c>
      <c r="M38" s="606">
        <f t="shared" si="11"/>
        <v>0</v>
      </c>
      <c r="N38" s="606">
        <v>0</v>
      </c>
      <c r="O38" s="606">
        <v>0</v>
      </c>
      <c r="P38" s="606">
        <v>0</v>
      </c>
      <c r="Q38" s="607" t="s">
        <v>1</v>
      </c>
      <c r="R38" s="607" t="s">
        <v>1</v>
      </c>
      <c r="S38" s="607" t="s">
        <v>1</v>
      </c>
      <c r="T38" s="607" t="s">
        <v>1</v>
      </c>
      <c r="Y38" s="606">
        <v>0</v>
      </c>
      <c r="Z38" s="646">
        <v>380</v>
      </c>
      <c r="AA38" s="647">
        <v>1</v>
      </c>
      <c r="AB38" s="648">
        <v>1</v>
      </c>
    </row>
    <row r="39" spans="1:28" ht="26.25" customHeight="1">
      <c r="A39" s="607"/>
      <c r="B39" s="607"/>
      <c r="C39" s="607"/>
      <c r="D39" s="607"/>
      <c r="E39" s="607"/>
      <c r="F39" s="657" t="s">
        <v>2942</v>
      </c>
      <c r="G39" s="607" t="s">
        <v>2936</v>
      </c>
      <c r="H39" s="631">
        <v>7</v>
      </c>
      <c r="I39" s="700">
        <f t="shared" si="8"/>
        <v>0</v>
      </c>
      <c r="J39" s="606">
        <f t="shared" si="9"/>
        <v>0</v>
      </c>
      <c r="K39" s="606">
        <v>0</v>
      </c>
      <c r="L39" s="700">
        <f t="shared" si="10"/>
        <v>0</v>
      </c>
      <c r="M39" s="606">
        <f t="shared" si="11"/>
        <v>0</v>
      </c>
      <c r="N39" s="606">
        <v>0</v>
      </c>
      <c r="O39" s="606">
        <v>0</v>
      </c>
      <c r="P39" s="606">
        <v>0</v>
      </c>
      <c r="Q39" s="607" t="s">
        <v>1</v>
      </c>
      <c r="R39" s="607" t="s">
        <v>1</v>
      </c>
      <c r="S39" s="607" t="s">
        <v>1</v>
      </c>
      <c r="T39" s="607" t="s">
        <v>1</v>
      </c>
      <c r="Y39" s="606">
        <v>0</v>
      </c>
      <c r="Z39" s="646">
        <v>380</v>
      </c>
      <c r="AA39" s="647">
        <v>1</v>
      </c>
      <c r="AB39" s="648">
        <v>1.8</v>
      </c>
    </row>
    <row r="40" spans="1:28" ht="20.25" customHeight="1">
      <c r="A40" s="607"/>
      <c r="B40" s="607"/>
      <c r="C40" s="607"/>
      <c r="D40" s="607"/>
      <c r="E40" s="607"/>
      <c r="F40" s="654" t="s">
        <v>2943</v>
      </c>
      <c r="G40" s="607"/>
      <c r="H40" s="631"/>
      <c r="I40" s="700"/>
      <c r="J40" s="606"/>
      <c r="K40" s="606"/>
      <c r="L40" s="700"/>
      <c r="M40" s="606"/>
      <c r="N40" s="606"/>
      <c r="O40" s="606"/>
      <c r="P40" s="606"/>
      <c r="Q40" s="607"/>
      <c r="R40" s="607"/>
      <c r="S40" s="607"/>
      <c r="T40" s="607"/>
      <c r="Y40" s="645"/>
      <c r="Z40" s="646"/>
      <c r="AA40" s="647">
        <v>1</v>
      </c>
      <c r="AB40" s="648">
        <v>1</v>
      </c>
    </row>
    <row r="41" spans="1:28" ht="26.25" customHeight="1">
      <c r="A41" s="607" t="s">
        <v>1</v>
      </c>
      <c r="B41" s="607" t="s">
        <v>1</v>
      </c>
      <c r="C41" s="607" t="s">
        <v>2944</v>
      </c>
      <c r="D41" s="607" t="s">
        <v>2945</v>
      </c>
      <c r="E41" s="607" t="s">
        <v>1</v>
      </c>
      <c r="F41" s="657" t="s">
        <v>2946</v>
      </c>
      <c r="G41" s="607" t="s">
        <v>1398</v>
      </c>
      <c r="H41" s="631">
        <v>656</v>
      </c>
      <c r="I41" s="700">
        <f>Y41*AA41*$AE$1</f>
        <v>0</v>
      </c>
      <c r="J41" s="606">
        <f>H41*I41</f>
        <v>0</v>
      </c>
      <c r="K41" s="606">
        <v>0</v>
      </c>
      <c r="L41" s="700">
        <f>Z41*AB41*$AE$1</f>
        <v>0</v>
      </c>
      <c r="M41" s="606">
        <f>H41*L41</f>
        <v>0</v>
      </c>
      <c r="N41" s="606">
        <v>0</v>
      </c>
      <c r="O41" s="606">
        <v>0</v>
      </c>
      <c r="P41" s="606">
        <v>0</v>
      </c>
      <c r="Q41" s="607" t="s">
        <v>1</v>
      </c>
      <c r="R41" s="607" t="s">
        <v>1</v>
      </c>
      <c r="S41" s="607" t="s">
        <v>1</v>
      </c>
      <c r="T41" s="607" t="s">
        <v>1</v>
      </c>
      <c r="Y41" s="606">
        <v>0</v>
      </c>
      <c r="Z41" s="646">
        <v>380</v>
      </c>
      <c r="AA41" s="647">
        <v>1</v>
      </c>
      <c r="AB41" s="648">
        <v>1</v>
      </c>
    </row>
    <row r="42" spans="1:28" ht="15.75" customHeight="1">
      <c r="A42" s="607"/>
      <c r="B42" s="607"/>
      <c r="C42" s="607"/>
      <c r="D42" s="607"/>
      <c r="E42" s="607"/>
      <c r="F42" s="656" t="s">
        <v>2947</v>
      </c>
      <c r="G42" s="607" t="s">
        <v>1398</v>
      </c>
      <c r="H42" s="631">
        <v>75</v>
      </c>
      <c r="I42" s="700">
        <f>Y42*AA42*$AE$1</f>
        <v>0</v>
      </c>
      <c r="J42" s="606">
        <f>H42*I42</f>
        <v>0</v>
      </c>
      <c r="K42" s="606">
        <v>0</v>
      </c>
      <c r="L42" s="700">
        <f>Z42*AB42*$AE$1</f>
        <v>0</v>
      </c>
      <c r="M42" s="606">
        <f>H42*L42</f>
        <v>0</v>
      </c>
      <c r="N42" s="606">
        <v>0</v>
      </c>
      <c r="O42" s="606">
        <v>0</v>
      </c>
      <c r="P42" s="606">
        <v>0</v>
      </c>
      <c r="Q42" s="607" t="s">
        <v>1</v>
      </c>
      <c r="R42" s="607" t="s">
        <v>1</v>
      </c>
      <c r="S42" s="607" t="s">
        <v>1</v>
      </c>
      <c r="T42" s="607" t="s">
        <v>1</v>
      </c>
      <c r="Y42" s="606">
        <v>0</v>
      </c>
      <c r="Z42" s="646">
        <v>380</v>
      </c>
      <c r="AA42" s="647">
        <v>1</v>
      </c>
      <c r="AB42" s="648">
        <v>1</v>
      </c>
    </row>
    <row r="43" spans="1:28" ht="15.75" customHeight="1">
      <c r="A43" s="607" t="s">
        <v>1</v>
      </c>
      <c r="B43" s="607" t="s">
        <v>1</v>
      </c>
      <c r="C43" s="607" t="s">
        <v>2923</v>
      </c>
      <c r="D43" s="607" t="s">
        <v>2948</v>
      </c>
      <c r="E43" s="607" t="s">
        <v>1</v>
      </c>
      <c r="F43" s="658" t="s">
        <v>2949</v>
      </c>
      <c r="G43" s="607" t="s">
        <v>2916</v>
      </c>
      <c r="H43" s="631">
        <v>3</v>
      </c>
      <c r="I43" s="700">
        <v>0</v>
      </c>
      <c r="J43" s="606">
        <f>H43*I43</f>
        <v>0</v>
      </c>
      <c r="K43" s="606">
        <v>0</v>
      </c>
      <c r="L43" s="700">
        <f>Z43*AB43*$AE$1</f>
        <v>0</v>
      </c>
      <c r="M43" s="606">
        <f>H43*L43</f>
        <v>0</v>
      </c>
      <c r="N43" s="606">
        <v>0</v>
      </c>
      <c r="O43" s="606">
        <v>0</v>
      </c>
      <c r="P43" s="606">
        <v>0</v>
      </c>
      <c r="Q43" s="607" t="s">
        <v>1</v>
      </c>
      <c r="R43" s="607" t="s">
        <v>1</v>
      </c>
      <c r="S43" s="607" t="s">
        <v>1</v>
      </c>
      <c r="T43" s="607" t="s">
        <v>1</v>
      </c>
      <c r="Y43" s="606">
        <v>0</v>
      </c>
      <c r="Z43" s="646">
        <v>650</v>
      </c>
      <c r="AA43" s="647">
        <v>1</v>
      </c>
      <c r="AB43" s="648">
        <v>1</v>
      </c>
    </row>
    <row r="44" spans="1:28" ht="15.75" customHeight="1">
      <c r="A44" s="607"/>
      <c r="B44" s="607"/>
      <c r="C44" s="607"/>
      <c r="D44" s="607"/>
      <c r="E44" s="607"/>
      <c r="F44" s="656" t="s">
        <v>2950</v>
      </c>
      <c r="G44" s="607" t="s">
        <v>644</v>
      </c>
      <c r="H44" s="631">
        <v>16</v>
      </c>
      <c r="I44" s="700">
        <f>Y44*AA44*$AE$1</f>
        <v>0</v>
      </c>
      <c r="J44" s="606">
        <f>H44*I44</f>
        <v>0</v>
      </c>
      <c r="K44" s="606">
        <v>0</v>
      </c>
      <c r="L44" s="700">
        <f>Z44*AB44*$AE$1</f>
        <v>0</v>
      </c>
      <c r="M44" s="606">
        <f>H44*L44</f>
        <v>0</v>
      </c>
      <c r="N44" s="606">
        <v>0</v>
      </c>
      <c r="O44" s="606">
        <v>0</v>
      </c>
      <c r="P44" s="606">
        <v>0</v>
      </c>
      <c r="Q44" s="607" t="s">
        <v>1</v>
      </c>
      <c r="R44" s="607" t="s">
        <v>1</v>
      </c>
      <c r="S44" s="607" t="s">
        <v>1</v>
      </c>
      <c r="T44" s="607" t="s">
        <v>1</v>
      </c>
      <c r="Y44" s="606">
        <v>0</v>
      </c>
      <c r="Z44" s="646">
        <v>55.32</v>
      </c>
      <c r="AA44" s="647">
        <v>1</v>
      </c>
      <c r="AB44" s="648">
        <v>1</v>
      </c>
    </row>
    <row r="45" spans="1:28" ht="15.75" customHeight="1">
      <c r="A45" s="607"/>
      <c r="B45" s="607"/>
      <c r="C45" s="607"/>
      <c r="D45" s="607"/>
      <c r="E45" s="607"/>
      <c r="F45" s="656" t="s">
        <v>2640</v>
      </c>
      <c r="G45" s="607" t="s">
        <v>644</v>
      </c>
      <c r="H45" s="631">
        <v>20</v>
      </c>
      <c r="I45" s="700">
        <f>Y45*AA45*$AE$1</f>
        <v>0</v>
      </c>
      <c r="J45" s="606">
        <f>H45*I45</f>
        <v>0</v>
      </c>
      <c r="K45" s="606">
        <v>0</v>
      </c>
      <c r="L45" s="700">
        <f>Z45*AB45*$AE$1</f>
        <v>0</v>
      </c>
      <c r="M45" s="606">
        <f>H45*L45</f>
        <v>0</v>
      </c>
      <c r="N45" s="606">
        <v>0</v>
      </c>
      <c r="O45" s="606">
        <v>0</v>
      </c>
      <c r="P45" s="606">
        <v>0</v>
      </c>
      <c r="Q45" s="607" t="s">
        <v>1</v>
      </c>
      <c r="R45" s="607" t="s">
        <v>1</v>
      </c>
      <c r="S45" s="607" t="s">
        <v>1</v>
      </c>
      <c r="T45" s="607" t="s">
        <v>1</v>
      </c>
      <c r="Y45" s="606">
        <v>0</v>
      </c>
      <c r="Z45" s="646">
        <v>86</v>
      </c>
      <c r="AA45" s="647">
        <v>1</v>
      </c>
      <c r="AB45" s="648">
        <v>1</v>
      </c>
    </row>
    <row r="46" spans="1:28" ht="20.25" customHeight="1">
      <c r="A46" s="607"/>
      <c r="B46" s="607"/>
      <c r="C46" s="607"/>
      <c r="D46" s="607"/>
      <c r="E46" s="607"/>
      <c r="F46" s="654" t="s">
        <v>2951</v>
      </c>
      <c r="G46" s="607"/>
      <c r="H46" s="631"/>
      <c r="I46" s="700"/>
      <c r="J46" s="606"/>
      <c r="K46" s="606"/>
      <c r="L46" s="700"/>
      <c r="M46" s="606"/>
      <c r="N46" s="606"/>
      <c r="O46" s="606"/>
      <c r="P46" s="606"/>
      <c r="Q46" s="607"/>
      <c r="R46" s="607"/>
      <c r="S46" s="607"/>
      <c r="T46" s="607"/>
      <c r="Y46" s="645"/>
      <c r="Z46" s="646"/>
      <c r="AA46" s="647"/>
      <c r="AB46" s="648"/>
    </row>
    <row r="47" spans="1:28" ht="15.75" customHeight="1">
      <c r="A47" s="607"/>
      <c r="B47" s="607"/>
      <c r="C47" s="607"/>
      <c r="D47" s="607"/>
      <c r="E47" s="607"/>
      <c r="F47" s="659" t="s">
        <v>2952</v>
      </c>
      <c r="G47" s="660"/>
      <c r="H47" s="661"/>
      <c r="I47" s="700"/>
      <c r="J47" s="662"/>
      <c r="K47" s="662"/>
      <c r="L47" s="700"/>
      <c r="M47" s="662"/>
      <c r="N47" s="606"/>
      <c r="O47" s="606"/>
      <c r="P47" s="606"/>
      <c r="Q47" s="607"/>
      <c r="R47" s="607"/>
      <c r="S47" s="607"/>
      <c r="T47" s="607"/>
      <c r="Y47" s="606"/>
      <c r="Z47" s="646"/>
      <c r="AA47" s="647">
        <v>1</v>
      </c>
      <c r="AB47" s="648">
        <v>1</v>
      </c>
    </row>
    <row r="48" spans="1:28" ht="15.75" customHeight="1">
      <c r="A48" s="607" t="s">
        <v>1</v>
      </c>
      <c r="B48" s="607" t="s">
        <v>1</v>
      </c>
      <c r="C48" s="607" t="s">
        <v>2953</v>
      </c>
      <c r="D48" s="607" t="s">
        <v>2954</v>
      </c>
      <c r="E48" s="607" t="s">
        <v>1</v>
      </c>
      <c r="F48" s="656" t="s">
        <v>2955</v>
      </c>
      <c r="G48" s="607" t="s">
        <v>2956</v>
      </c>
      <c r="H48" s="631">
        <v>1.3</v>
      </c>
      <c r="I48" s="700">
        <f>Y48*AA48*$AE$1</f>
        <v>0</v>
      </c>
      <c r="J48" s="606">
        <f>H48*I48</f>
        <v>0</v>
      </c>
      <c r="K48" s="606" t="s">
        <v>1</v>
      </c>
      <c r="L48" s="700">
        <f>Z48*AB48*$AE$1</f>
        <v>0</v>
      </c>
      <c r="M48" s="606">
        <f>H48*L48</f>
        <v>0</v>
      </c>
      <c r="N48" s="606">
        <v>0</v>
      </c>
      <c r="O48" s="606">
        <v>0</v>
      </c>
      <c r="P48" s="606">
        <v>0</v>
      </c>
      <c r="Q48" s="607" t="s">
        <v>1</v>
      </c>
      <c r="R48" s="607" t="s">
        <v>1</v>
      </c>
      <c r="S48" s="607" t="s">
        <v>1</v>
      </c>
      <c r="T48" s="607" t="s">
        <v>1</v>
      </c>
      <c r="Y48" s="606">
        <v>0</v>
      </c>
      <c r="Z48" s="646">
        <v>1770</v>
      </c>
      <c r="AA48" s="647">
        <v>1</v>
      </c>
      <c r="AB48" s="648">
        <v>1</v>
      </c>
    </row>
    <row r="49" spans="1:28" ht="15.75" customHeight="1">
      <c r="A49" s="607" t="s">
        <v>2919</v>
      </c>
      <c r="B49" s="607" t="s">
        <v>1</v>
      </c>
      <c r="C49" s="607" t="s">
        <v>1</v>
      </c>
      <c r="D49" s="607" t="s">
        <v>2957</v>
      </c>
      <c r="E49" s="607" t="s">
        <v>1</v>
      </c>
      <c r="F49" s="659" t="s">
        <v>2958</v>
      </c>
      <c r="G49" s="660" t="s">
        <v>1</v>
      </c>
      <c r="H49" s="661"/>
      <c r="I49" s="700"/>
      <c r="J49" s="662"/>
      <c r="K49" s="662" t="s">
        <v>1</v>
      </c>
      <c r="L49" s="700"/>
      <c r="M49" s="662"/>
      <c r="N49" s="606"/>
      <c r="O49" s="606"/>
      <c r="P49" s="606"/>
      <c r="Q49" s="607" t="s">
        <v>1</v>
      </c>
      <c r="R49" s="607" t="s">
        <v>1</v>
      </c>
      <c r="S49" s="607" t="s">
        <v>1</v>
      </c>
      <c r="T49" s="607" t="s">
        <v>2922</v>
      </c>
      <c r="Y49" s="606"/>
      <c r="Z49" s="646"/>
      <c r="AA49" s="647">
        <v>1</v>
      </c>
      <c r="AB49" s="648">
        <v>1</v>
      </c>
    </row>
    <row r="50" spans="1:28" ht="12">
      <c r="A50" s="607" t="s">
        <v>1</v>
      </c>
      <c r="B50" s="607" t="s">
        <v>1</v>
      </c>
      <c r="C50" s="607" t="s">
        <v>2959</v>
      </c>
      <c r="D50" s="607" t="s">
        <v>2924</v>
      </c>
      <c r="E50" s="607" t="s">
        <v>1</v>
      </c>
      <c r="F50" s="663" t="s">
        <v>2960</v>
      </c>
      <c r="G50" s="607" t="s">
        <v>1398</v>
      </c>
      <c r="H50" s="631">
        <v>12</v>
      </c>
      <c r="I50" s="700">
        <f>Y50*AA50*$AE$1</f>
        <v>0</v>
      </c>
      <c r="J50" s="606">
        <f>H50*I50</f>
        <v>0</v>
      </c>
      <c r="K50" s="606">
        <v>0</v>
      </c>
      <c r="L50" s="700">
        <f>Z50*AB50*$AE$1</f>
        <v>0</v>
      </c>
      <c r="M50" s="606">
        <f>H50*L50</f>
        <v>0</v>
      </c>
      <c r="N50" s="606">
        <v>0</v>
      </c>
      <c r="O50" s="606">
        <v>0</v>
      </c>
      <c r="P50" s="606">
        <v>0</v>
      </c>
      <c r="Q50" s="607" t="s">
        <v>1</v>
      </c>
      <c r="R50" s="607" t="s">
        <v>1</v>
      </c>
      <c r="S50" s="607" t="s">
        <v>1</v>
      </c>
      <c r="T50" s="607" t="s">
        <v>1</v>
      </c>
      <c r="Y50" s="664">
        <v>0</v>
      </c>
      <c r="Z50" s="665">
        <v>380</v>
      </c>
      <c r="AA50" s="647">
        <v>1</v>
      </c>
      <c r="AB50" s="648">
        <v>1</v>
      </c>
    </row>
    <row r="51" spans="1:28" ht="15.75" customHeight="1">
      <c r="A51" s="607" t="s">
        <v>2919</v>
      </c>
      <c r="B51" s="607" t="s">
        <v>1</v>
      </c>
      <c r="C51" s="607" t="s">
        <v>1</v>
      </c>
      <c r="D51" s="607" t="s">
        <v>2948</v>
      </c>
      <c r="E51" s="607" t="s">
        <v>1</v>
      </c>
      <c r="F51" s="659" t="s">
        <v>2961</v>
      </c>
      <c r="G51" s="660" t="s">
        <v>1</v>
      </c>
      <c r="H51" s="661"/>
      <c r="I51" s="700"/>
      <c r="J51" s="662"/>
      <c r="K51" s="662" t="s">
        <v>1</v>
      </c>
      <c r="L51" s="700"/>
      <c r="M51" s="662"/>
      <c r="N51" s="606"/>
      <c r="O51" s="606"/>
      <c r="P51" s="606"/>
      <c r="Q51" s="607" t="s">
        <v>1</v>
      </c>
      <c r="R51" s="607" t="s">
        <v>1</v>
      </c>
      <c r="S51" s="607" t="s">
        <v>1</v>
      </c>
      <c r="T51" s="607" t="s">
        <v>2922</v>
      </c>
      <c r="Y51" s="606"/>
      <c r="Z51" s="646"/>
      <c r="AA51" s="647">
        <v>1</v>
      </c>
      <c r="AB51" s="648">
        <v>1</v>
      </c>
    </row>
    <row r="52" spans="1:28" ht="12">
      <c r="A52" s="607" t="s">
        <v>1</v>
      </c>
      <c r="B52" s="607" t="s">
        <v>1</v>
      </c>
      <c r="C52" s="607" t="s">
        <v>2962</v>
      </c>
      <c r="D52" s="607" t="s">
        <v>2963</v>
      </c>
      <c r="E52" s="607" t="s">
        <v>1</v>
      </c>
      <c r="F52" s="663" t="s">
        <v>2964</v>
      </c>
      <c r="G52" s="607" t="s">
        <v>1398</v>
      </c>
      <c r="H52" s="631">
        <v>18</v>
      </c>
      <c r="I52" s="700">
        <f>Y52*AA52*$AE$1</f>
        <v>0</v>
      </c>
      <c r="J52" s="606">
        <f>H52*I52</f>
        <v>0</v>
      </c>
      <c r="K52" s="606">
        <v>0</v>
      </c>
      <c r="L52" s="700">
        <f>Z52*AB52*$AE$1</f>
        <v>0</v>
      </c>
      <c r="M52" s="606">
        <f>H52*L52</f>
        <v>0</v>
      </c>
      <c r="N52" s="606">
        <v>0</v>
      </c>
      <c r="O52" s="606">
        <v>0</v>
      </c>
      <c r="P52" s="606">
        <v>0</v>
      </c>
      <c r="Q52" s="607" t="s">
        <v>1</v>
      </c>
      <c r="R52" s="607" t="s">
        <v>1</v>
      </c>
      <c r="S52" s="607" t="s">
        <v>1</v>
      </c>
      <c r="T52" s="607" t="s">
        <v>1</v>
      </c>
      <c r="Y52" s="664">
        <v>0</v>
      </c>
      <c r="Z52" s="665">
        <v>380</v>
      </c>
      <c r="AA52" s="647">
        <v>1</v>
      </c>
      <c r="AB52" s="648">
        <v>1</v>
      </c>
    </row>
    <row r="53" spans="1:28" ht="15.75" customHeight="1">
      <c r="A53" s="607" t="s">
        <v>2919</v>
      </c>
      <c r="B53" s="607" t="s">
        <v>1</v>
      </c>
      <c r="C53" s="607" t="s">
        <v>1</v>
      </c>
      <c r="D53" s="607" t="s">
        <v>2965</v>
      </c>
      <c r="E53" s="607" t="s">
        <v>1</v>
      </c>
      <c r="F53" s="659" t="s">
        <v>2966</v>
      </c>
      <c r="G53" s="660" t="s">
        <v>1</v>
      </c>
      <c r="H53" s="661"/>
      <c r="I53" s="700"/>
      <c r="J53" s="662"/>
      <c r="K53" s="662" t="s">
        <v>1</v>
      </c>
      <c r="L53" s="700"/>
      <c r="M53" s="662"/>
      <c r="N53" s="606"/>
      <c r="O53" s="606"/>
      <c r="P53" s="606"/>
      <c r="Q53" s="607" t="s">
        <v>1</v>
      </c>
      <c r="R53" s="607" t="s">
        <v>1</v>
      </c>
      <c r="S53" s="607" t="s">
        <v>1</v>
      </c>
      <c r="T53" s="607" t="s">
        <v>2922</v>
      </c>
      <c r="Y53" s="606"/>
      <c r="Z53" s="646"/>
      <c r="AA53" s="647">
        <v>1</v>
      </c>
      <c r="AB53" s="648">
        <v>1</v>
      </c>
    </row>
    <row r="54" spans="1:28" ht="12">
      <c r="A54" s="607" t="s">
        <v>1</v>
      </c>
      <c r="B54" s="607" t="s">
        <v>1</v>
      </c>
      <c r="C54" s="607" t="s">
        <v>2967</v>
      </c>
      <c r="D54" s="607" t="s">
        <v>2968</v>
      </c>
      <c r="E54" s="607" t="s">
        <v>1</v>
      </c>
      <c r="F54" s="663" t="s">
        <v>2969</v>
      </c>
      <c r="G54" s="607" t="s">
        <v>1398</v>
      </c>
      <c r="H54" s="631">
        <v>8</v>
      </c>
      <c r="I54" s="700">
        <f>Y54*AA54*$AE$1</f>
        <v>0</v>
      </c>
      <c r="J54" s="606">
        <f>H54*I54</f>
        <v>0</v>
      </c>
      <c r="K54" s="606">
        <v>0</v>
      </c>
      <c r="L54" s="700">
        <f>Z54*AB54*$AE$1</f>
        <v>0</v>
      </c>
      <c r="M54" s="606">
        <f>H54*L54</f>
        <v>0</v>
      </c>
      <c r="N54" s="606">
        <v>0</v>
      </c>
      <c r="O54" s="606">
        <v>0</v>
      </c>
      <c r="P54" s="606">
        <v>0</v>
      </c>
      <c r="Q54" s="607" t="s">
        <v>1</v>
      </c>
      <c r="R54" s="607" t="s">
        <v>1</v>
      </c>
      <c r="S54" s="607" t="s">
        <v>1</v>
      </c>
      <c r="T54" s="607" t="s">
        <v>1</v>
      </c>
      <c r="Y54" s="664">
        <v>0</v>
      </c>
      <c r="Z54" s="665">
        <v>380</v>
      </c>
      <c r="AA54" s="647">
        <v>1</v>
      </c>
      <c r="AB54" s="648">
        <v>1</v>
      </c>
    </row>
    <row r="55" spans="1:28" ht="12">
      <c r="A55" s="607" t="s">
        <v>1</v>
      </c>
      <c r="B55" s="607" t="s">
        <v>1</v>
      </c>
      <c r="C55" s="607" t="s">
        <v>2970</v>
      </c>
      <c r="D55" s="607" t="s">
        <v>2971</v>
      </c>
      <c r="E55" s="607" t="s">
        <v>1</v>
      </c>
      <c r="F55" s="663" t="s">
        <v>2972</v>
      </c>
      <c r="G55" s="607" t="s">
        <v>1398</v>
      </c>
      <c r="H55" s="631">
        <v>16</v>
      </c>
      <c r="I55" s="700">
        <f>Y55*AA55*$AE$1</f>
        <v>0</v>
      </c>
      <c r="J55" s="606">
        <f>H55*I55</f>
        <v>0</v>
      </c>
      <c r="K55" s="606">
        <v>0</v>
      </c>
      <c r="L55" s="700">
        <f>Z55*AB55*$AE$1</f>
        <v>0</v>
      </c>
      <c r="M55" s="606">
        <f>H55*L55</f>
        <v>0</v>
      </c>
      <c r="N55" s="606">
        <v>0</v>
      </c>
      <c r="O55" s="606">
        <v>0</v>
      </c>
      <c r="P55" s="606">
        <v>0</v>
      </c>
      <c r="Q55" s="607" t="s">
        <v>1</v>
      </c>
      <c r="R55" s="607" t="s">
        <v>1</v>
      </c>
      <c r="S55" s="607" t="s">
        <v>1</v>
      </c>
      <c r="T55" s="607" t="s">
        <v>1</v>
      </c>
      <c r="Y55" s="664">
        <v>0</v>
      </c>
      <c r="Z55" s="665">
        <v>380</v>
      </c>
      <c r="AA55" s="647">
        <v>1</v>
      </c>
      <c r="AB55" s="648">
        <v>1.25</v>
      </c>
    </row>
    <row r="56" spans="1:28" ht="15.75" customHeight="1">
      <c r="A56" s="607"/>
      <c r="B56" s="607"/>
      <c r="C56" s="607"/>
      <c r="D56" s="607"/>
      <c r="E56" s="607"/>
      <c r="F56" s="656"/>
      <c r="G56" s="607"/>
      <c r="H56" s="631"/>
      <c r="I56" s="700"/>
      <c r="J56" s="606"/>
      <c r="K56" s="606"/>
      <c r="L56" s="700"/>
      <c r="M56" s="606"/>
      <c r="N56" s="606"/>
      <c r="O56" s="606"/>
      <c r="P56" s="606"/>
      <c r="Q56" s="607"/>
      <c r="R56" s="607"/>
      <c r="S56" s="607"/>
      <c r="T56" s="607"/>
      <c r="Y56" s="606"/>
      <c r="Z56" s="646"/>
      <c r="AA56" s="647"/>
      <c r="AB56" s="648"/>
    </row>
    <row r="57" spans="1:20" s="653" customFormat="1" ht="15" customHeight="1">
      <c r="A57" s="649" t="s">
        <v>2919</v>
      </c>
      <c r="B57" s="649" t="s">
        <v>1</v>
      </c>
      <c r="C57" s="649" t="s">
        <v>1</v>
      </c>
      <c r="D57" s="650" t="s">
        <v>2920</v>
      </c>
      <c r="E57" s="649" t="s">
        <v>1</v>
      </c>
      <c r="F57" s="651" t="s">
        <v>2973</v>
      </c>
      <c r="G57" s="649" t="s">
        <v>1</v>
      </c>
      <c r="H57" s="652"/>
      <c r="I57" s="703"/>
      <c r="J57" s="652"/>
      <c r="K57" s="649" t="s">
        <v>1</v>
      </c>
      <c r="L57" s="703"/>
      <c r="M57" s="652"/>
      <c r="N57" s="652"/>
      <c r="O57" s="652"/>
      <c r="P57" s="652"/>
      <c r="Q57" s="649" t="s">
        <v>1</v>
      </c>
      <c r="R57" s="649" t="s">
        <v>1</v>
      </c>
      <c r="S57" s="649" t="s">
        <v>1</v>
      </c>
      <c r="T57" s="649" t="s">
        <v>2922</v>
      </c>
    </row>
    <row r="58" spans="1:28" ht="15.75" customHeight="1">
      <c r="A58" s="607" t="s">
        <v>1</v>
      </c>
      <c r="B58" s="607" t="s">
        <v>1</v>
      </c>
      <c r="C58" s="607" t="s">
        <v>2923</v>
      </c>
      <c r="D58" s="607" t="s">
        <v>2948</v>
      </c>
      <c r="E58" s="607" t="s">
        <v>1</v>
      </c>
      <c r="F58" s="658" t="s">
        <v>2974</v>
      </c>
      <c r="G58" s="607" t="s">
        <v>2916</v>
      </c>
      <c r="H58" s="631">
        <v>3</v>
      </c>
      <c r="I58" s="700">
        <f>Y58*AA58*$AE$1</f>
        <v>0</v>
      </c>
      <c r="J58" s="606">
        <f>H58*I58</f>
        <v>0</v>
      </c>
      <c r="K58" s="606">
        <v>0</v>
      </c>
      <c r="L58" s="700">
        <f>Z58*AB58*$AE$1</f>
        <v>0</v>
      </c>
      <c r="M58" s="606">
        <f>H58*L58</f>
        <v>0</v>
      </c>
      <c r="N58" s="606">
        <v>0</v>
      </c>
      <c r="O58" s="606">
        <v>0</v>
      </c>
      <c r="P58" s="606">
        <v>0</v>
      </c>
      <c r="Q58" s="607" t="s">
        <v>1</v>
      </c>
      <c r="R58" s="607" t="s">
        <v>1</v>
      </c>
      <c r="S58" s="607" t="s">
        <v>1</v>
      </c>
      <c r="T58" s="607" t="s">
        <v>1</v>
      </c>
      <c r="Y58" s="645">
        <v>942.14</v>
      </c>
      <c r="Z58" s="636">
        <v>0</v>
      </c>
      <c r="AA58" s="647">
        <v>1</v>
      </c>
      <c r="AB58" s="648">
        <v>1</v>
      </c>
    </row>
    <row r="59" spans="1:28" ht="15.75" customHeight="1">
      <c r="A59" s="607"/>
      <c r="B59" s="607"/>
      <c r="C59" s="607"/>
      <c r="D59" s="607"/>
      <c r="E59" s="607"/>
      <c r="F59" s="666" t="s">
        <v>2641</v>
      </c>
      <c r="G59" s="607" t="s">
        <v>1134</v>
      </c>
      <c r="H59" s="631">
        <v>0.75</v>
      </c>
      <c r="I59" s="700">
        <f>Y59*AA59*$AE$1</f>
        <v>0</v>
      </c>
      <c r="J59" s="606">
        <f>H59*I59</f>
        <v>0</v>
      </c>
      <c r="K59" s="606">
        <v>0</v>
      </c>
      <c r="L59" s="700">
        <f>Z59*AB59*$AE$1</f>
        <v>0</v>
      </c>
      <c r="M59" s="606">
        <f>H59*L59</f>
        <v>0</v>
      </c>
      <c r="N59" s="606">
        <v>0</v>
      </c>
      <c r="O59" s="606">
        <v>0</v>
      </c>
      <c r="P59" s="606">
        <v>0</v>
      </c>
      <c r="Q59" s="607" t="s">
        <v>1</v>
      </c>
      <c r="R59" s="607" t="s">
        <v>1</v>
      </c>
      <c r="S59" s="607" t="s">
        <v>1</v>
      </c>
      <c r="T59" s="607" t="s">
        <v>1</v>
      </c>
      <c r="Y59" s="645">
        <v>420</v>
      </c>
      <c r="Z59" s="636">
        <v>0</v>
      </c>
      <c r="AA59" s="647">
        <v>1</v>
      </c>
      <c r="AB59" s="648">
        <v>1</v>
      </c>
    </row>
    <row r="60" spans="1:28" ht="12">
      <c r="A60" s="667" t="s">
        <v>2919</v>
      </c>
      <c r="B60" s="667" t="s">
        <v>1</v>
      </c>
      <c r="C60" s="667" t="s">
        <v>1</v>
      </c>
      <c r="D60" s="668" t="s">
        <v>2920</v>
      </c>
      <c r="E60" s="667" t="s">
        <v>1</v>
      </c>
      <c r="F60" s="669" t="s">
        <v>2975</v>
      </c>
      <c r="G60" s="667" t="s">
        <v>1</v>
      </c>
      <c r="H60" s="670"/>
      <c r="I60" s="704"/>
      <c r="J60" s="670"/>
      <c r="K60" s="667" t="s">
        <v>1</v>
      </c>
      <c r="L60" s="704"/>
      <c r="M60" s="670"/>
      <c r="N60" s="670"/>
      <c r="O60" s="670"/>
      <c r="P60" s="670"/>
      <c r="Q60" s="667" t="s">
        <v>1</v>
      </c>
      <c r="R60" s="667" t="s">
        <v>1</v>
      </c>
      <c r="S60" s="667" t="s">
        <v>1</v>
      </c>
      <c r="T60" s="667" t="s">
        <v>2922</v>
      </c>
      <c r="Y60" s="645"/>
      <c r="Z60" s="646"/>
      <c r="AA60" s="647">
        <v>1</v>
      </c>
      <c r="AB60" s="648">
        <v>1</v>
      </c>
    </row>
    <row r="61" spans="1:28" ht="15.75" customHeight="1">
      <c r="A61" s="607" t="s">
        <v>1</v>
      </c>
      <c r="B61" s="607" t="s">
        <v>1</v>
      </c>
      <c r="C61" s="607" t="s">
        <v>2976</v>
      </c>
      <c r="D61" s="607" t="s">
        <v>2977</v>
      </c>
      <c r="E61" s="607" t="s">
        <v>1</v>
      </c>
      <c r="F61" s="671" t="s">
        <v>2978</v>
      </c>
      <c r="G61" s="607" t="s">
        <v>359</v>
      </c>
      <c r="H61" s="631">
        <v>920</v>
      </c>
      <c r="I61" s="700">
        <f>Y61*AA61*$AE$1</f>
        <v>0</v>
      </c>
      <c r="J61" s="606">
        <f>H61*I61</f>
        <v>0</v>
      </c>
      <c r="K61" s="606">
        <v>0</v>
      </c>
      <c r="L61" s="700">
        <f>Z61*AB61*$AE$1</f>
        <v>0</v>
      </c>
      <c r="M61" s="606">
        <f>H61*L61</f>
        <v>0</v>
      </c>
      <c r="N61" s="606">
        <v>0</v>
      </c>
      <c r="O61" s="606">
        <v>0</v>
      </c>
      <c r="P61" s="606">
        <v>0</v>
      </c>
      <c r="Q61" s="607" t="s">
        <v>1</v>
      </c>
      <c r="R61" s="607" t="s">
        <v>1</v>
      </c>
      <c r="S61" s="607" t="s">
        <v>1</v>
      </c>
      <c r="T61" s="607" t="s">
        <v>1</v>
      </c>
      <c r="Y61" s="645">
        <v>59.53</v>
      </c>
      <c r="Z61" s="636">
        <v>0</v>
      </c>
      <c r="AA61" s="647">
        <v>1</v>
      </c>
      <c r="AB61" s="648">
        <v>1</v>
      </c>
    </row>
    <row r="62" spans="1:28" ht="15.75" customHeight="1">
      <c r="A62" s="607" t="s">
        <v>1</v>
      </c>
      <c r="B62" s="607" t="s">
        <v>1</v>
      </c>
      <c r="C62" s="607" t="s">
        <v>2979</v>
      </c>
      <c r="D62" s="607" t="s">
        <v>2980</v>
      </c>
      <c r="E62" s="607" t="s">
        <v>1</v>
      </c>
      <c r="F62" s="671" t="s">
        <v>2981</v>
      </c>
      <c r="G62" s="607" t="s">
        <v>359</v>
      </c>
      <c r="H62" s="631">
        <v>392</v>
      </c>
      <c r="I62" s="700">
        <f>Y62*AA62*$AE$1</f>
        <v>0</v>
      </c>
      <c r="J62" s="606">
        <f>H62*I62</f>
        <v>0</v>
      </c>
      <c r="K62" s="606">
        <v>0</v>
      </c>
      <c r="L62" s="700">
        <f>Z62*AB62*$AE$1</f>
        <v>0</v>
      </c>
      <c r="M62" s="606">
        <f>H62*L62</f>
        <v>0</v>
      </c>
      <c r="N62" s="606">
        <v>0</v>
      </c>
      <c r="O62" s="606">
        <v>0</v>
      </c>
      <c r="P62" s="606">
        <v>0</v>
      </c>
      <c r="Q62" s="607" t="s">
        <v>1</v>
      </c>
      <c r="R62" s="607" t="s">
        <v>1</v>
      </c>
      <c r="S62" s="607" t="s">
        <v>1</v>
      </c>
      <c r="T62" s="607" t="s">
        <v>1</v>
      </c>
      <c r="Y62" s="645">
        <v>30.01</v>
      </c>
      <c r="Z62" s="636">
        <v>0</v>
      </c>
      <c r="AA62" s="647">
        <v>1</v>
      </c>
      <c r="AB62" s="648">
        <v>1</v>
      </c>
    </row>
    <row r="63" spans="1:28" ht="15.75" customHeight="1">
      <c r="A63" s="607"/>
      <c r="B63" s="607"/>
      <c r="C63" s="607"/>
      <c r="D63" s="607"/>
      <c r="E63" s="607"/>
      <c r="F63" s="669" t="s">
        <v>2982</v>
      </c>
      <c r="G63" s="667" t="s">
        <v>1</v>
      </c>
      <c r="H63" s="670"/>
      <c r="I63" s="704"/>
      <c r="J63" s="670"/>
      <c r="K63" s="667" t="s">
        <v>1</v>
      </c>
      <c r="L63" s="704"/>
      <c r="M63" s="670"/>
      <c r="N63" s="606"/>
      <c r="O63" s="606"/>
      <c r="P63" s="606"/>
      <c r="Q63" s="607"/>
      <c r="R63" s="607"/>
      <c r="S63" s="607"/>
      <c r="T63" s="607"/>
      <c r="Y63" s="645"/>
      <c r="Z63" s="646"/>
      <c r="AA63" s="647">
        <v>1</v>
      </c>
      <c r="AB63" s="648">
        <v>1</v>
      </c>
    </row>
    <row r="64" spans="1:28" ht="15.75" customHeight="1">
      <c r="A64" s="607"/>
      <c r="B64" s="607"/>
      <c r="C64" s="607"/>
      <c r="D64" s="607"/>
      <c r="E64" s="607"/>
      <c r="F64" s="630" t="s">
        <v>2983</v>
      </c>
      <c r="G64" s="607" t="s">
        <v>359</v>
      </c>
      <c r="H64" s="631">
        <v>95</v>
      </c>
      <c r="I64" s="700">
        <f>Y64*AA64*$AE$1</f>
        <v>0</v>
      </c>
      <c r="J64" s="606">
        <f>H64*I64</f>
        <v>0</v>
      </c>
      <c r="K64" s="606">
        <v>0</v>
      </c>
      <c r="L64" s="700">
        <f>Z64*AB64*$AE$1</f>
        <v>0</v>
      </c>
      <c r="M64" s="606">
        <f>H64*L64</f>
        <v>0</v>
      </c>
      <c r="N64" s="606">
        <v>0</v>
      </c>
      <c r="O64" s="606">
        <v>0</v>
      </c>
      <c r="P64" s="606">
        <v>0</v>
      </c>
      <c r="Q64" s="607" t="s">
        <v>1</v>
      </c>
      <c r="R64" s="607" t="s">
        <v>1</v>
      </c>
      <c r="S64" s="607" t="s">
        <v>1</v>
      </c>
      <c r="T64" s="607" t="s">
        <v>1</v>
      </c>
      <c r="Y64" s="645">
        <v>61.1</v>
      </c>
      <c r="Z64" s="636">
        <v>0</v>
      </c>
      <c r="AA64" s="647">
        <v>1</v>
      </c>
      <c r="AB64" s="648">
        <v>1</v>
      </c>
    </row>
    <row r="65" spans="1:28" ht="15.75" customHeight="1">
      <c r="A65" s="607"/>
      <c r="B65" s="607"/>
      <c r="C65" s="607"/>
      <c r="D65" s="607"/>
      <c r="E65" s="607"/>
      <c r="F65" s="630" t="s">
        <v>2984</v>
      </c>
      <c r="G65" s="607" t="s">
        <v>359</v>
      </c>
      <c r="H65" s="631">
        <v>192</v>
      </c>
      <c r="I65" s="700">
        <f>Y65*AA65*$AE$1</f>
        <v>0</v>
      </c>
      <c r="J65" s="606">
        <f>H65*I65</f>
        <v>0</v>
      </c>
      <c r="K65" s="606">
        <v>0</v>
      </c>
      <c r="L65" s="700">
        <f>Z65*AB65*$AE$1</f>
        <v>0</v>
      </c>
      <c r="M65" s="606">
        <f>H65*L65</f>
        <v>0</v>
      </c>
      <c r="N65" s="606">
        <v>0</v>
      </c>
      <c r="O65" s="606">
        <v>0</v>
      </c>
      <c r="P65" s="606">
        <v>0</v>
      </c>
      <c r="Q65" s="607" t="s">
        <v>1</v>
      </c>
      <c r="R65" s="607" t="s">
        <v>1</v>
      </c>
      <c r="S65" s="607" t="s">
        <v>1</v>
      </c>
      <c r="T65" s="607" t="s">
        <v>1</v>
      </c>
      <c r="Y65" s="645">
        <v>88</v>
      </c>
      <c r="Z65" s="636">
        <v>0</v>
      </c>
      <c r="AA65" s="647">
        <v>1</v>
      </c>
      <c r="AB65" s="648">
        <v>1</v>
      </c>
    </row>
    <row r="66" spans="1:28" ht="15.75" customHeight="1">
      <c r="A66" s="607"/>
      <c r="B66" s="607"/>
      <c r="C66" s="607"/>
      <c r="D66" s="607"/>
      <c r="E66" s="607"/>
      <c r="F66" s="630" t="s">
        <v>2985</v>
      </c>
      <c r="G66" s="607" t="s">
        <v>359</v>
      </c>
      <c r="H66" s="631">
        <v>40</v>
      </c>
      <c r="I66" s="700">
        <f>Y66*AA66*$AE$1</f>
        <v>0</v>
      </c>
      <c r="J66" s="606">
        <f>H66*I66</f>
        <v>0</v>
      </c>
      <c r="K66" s="606">
        <v>0</v>
      </c>
      <c r="L66" s="700">
        <f>Z66*AB66*$AE$1</f>
        <v>0</v>
      </c>
      <c r="M66" s="606">
        <f>H66*L66</f>
        <v>0</v>
      </c>
      <c r="N66" s="606">
        <v>0</v>
      </c>
      <c r="O66" s="606">
        <v>0</v>
      </c>
      <c r="P66" s="606">
        <v>0</v>
      </c>
      <c r="Q66" s="607" t="s">
        <v>1</v>
      </c>
      <c r="R66" s="607" t="s">
        <v>1</v>
      </c>
      <c r="S66" s="607" t="s">
        <v>1</v>
      </c>
      <c r="T66" s="607" t="s">
        <v>1</v>
      </c>
      <c r="Y66" s="645">
        <v>109.43</v>
      </c>
      <c r="Z66" s="636">
        <v>0</v>
      </c>
      <c r="AA66" s="647">
        <v>1</v>
      </c>
      <c r="AB66" s="648">
        <v>1</v>
      </c>
    </row>
    <row r="67" spans="1:28" ht="15.75" customHeight="1">
      <c r="A67" s="607"/>
      <c r="B67" s="607"/>
      <c r="C67" s="607"/>
      <c r="D67" s="607"/>
      <c r="E67" s="607"/>
      <c r="F67" s="630" t="s">
        <v>2986</v>
      </c>
      <c r="G67" s="607" t="s">
        <v>359</v>
      </c>
      <c r="H67" s="631">
        <v>65</v>
      </c>
      <c r="I67" s="700">
        <f>Y67*AA67*$AE$1</f>
        <v>0</v>
      </c>
      <c r="J67" s="606">
        <f>H67*I67</f>
        <v>0</v>
      </c>
      <c r="K67" s="606">
        <v>0</v>
      </c>
      <c r="L67" s="700">
        <f>Z67*AB67*$AE$1</f>
        <v>0</v>
      </c>
      <c r="M67" s="606">
        <f>H67*L67</f>
        <v>0</v>
      </c>
      <c r="N67" s="606">
        <v>0</v>
      </c>
      <c r="O67" s="606">
        <v>0</v>
      </c>
      <c r="P67" s="606">
        <v>0</v>
      </c>
      <c r="Q67" s="607" t="s">
        <v>1</v>
      </c>
      <c r="R67" s="607" t="s">
        <v>1</v>
      </c>
      <c r="S67" s="607" t="s">
        <v>1</v>
      </c>
      <c r="T67" s="607" t="s">
        <v>1</v>
      </c>
      <c r="Y67" s="645">
        <v>184.78</v>
      </c>
      <c r="Z67" s="636">
        <v>0</v>
      </c>
      <c r="AA67" s="647">
        <v>1</v>
      </c>
      <c r="AB67" s="648">
        <v>1</v>
      </c>
    </row>
    <row r="68" spans="1:28" ht="15.75" customHeight="1">
      <c r="A68" s="607"/>
      <c r="B68" s="607"/>
      <c r="C68" s="607"/>
      <c r="D68" s="607"/>
      <c r="E68" s="607"/>
      <c r="F68" s="669" t="s">
        <v>2987</v>
      </c>
      <c r="G68" s="607"/>
      <c r="H68" s="631"/>
      <c r="I68" s="700"/>
      <c r="J68" s="606"/>
      <c r="K68" s="606"/>
      <c r="L68" s="700"/>
      <c r="M68" s="606"/>
      <c r="N68" s="606"/>
      <c r="O68" s="606"/>
      <c r="P68" s="606"/>
      <c r="Q68" s="607"/>
      <c r="R68" s="607"/>
      <c r="S68" s="607"/>
      <c r="T68" s="607"/>
      <c r="Y68" s="645"/>
      <c r="Z68" s="646"/>
      <c r="AA68" s="647">
        <v>1</v>
      </c>
      <c r="AB68" s="648">
        <v>1</v>
      </c>
    </row>
    <row r="69" spans="1:28" ht="15.75" customHeight="1">
      <c r="A69" s="607"/>
      <c r="B69" s="607"/>
      <c r="C69" s="607"/>
      <c r="D69" s="607"/>
      <c r="E69" s="607"/>
      <c r="F69" s="630" t="s">
        <v>2988</v>
      </c>
      <c r="G69" s="607" t="s">
        <v>359</v>
      </c>
      <c r="H69" s="631">
        <v>920</v>
      </c>
      <c r="I69" s="700">
        <f>Y69*AA69*$AE$1</f>
        <v>0</v>
      </c>
      <c r="J69" s="606">
        <f>H69*I69</f>
        <v>0</v>
      </c>
      <c r="K69" s="606">
        <v>0</v>
      </c>
      <c r="L69" s="700">
        <f>Z69*AB69*$AE$1</f>
        <v>0</v>
      </c>
      <c r="M69" s="606">
        <f>H69*L69</f>
        <v>0</v>
      </c>
      <c r="N69" s="606">
        <v>0</v>
      </c>
      <c r="O69" s="606">
        <v>0</v>
      </c>
      <c r="P69" s="606">
        <v>0</v>
      </c>
      <c r="Q69" s="607" t="s">
        <v>1</v>
      </c>
      <c r="R69" s="607" t="s">
        <v>1</v>
      </c>
      <c r="S69" s="607" t="s">
        <v>1</v>
      </c>
      <c r="T69" s="607" t="s">
        <v>1</v>
      </c>
      <c r="Y69" s="645">
        <v>192.01</v>
      </c>
      <c r="Z69" s="636">
        <v>0</v>
      </c>
      <c r="AA69" s="647">
        <v>1</v>
      </c>
      <c r="AB69" s="648">
        <v>1</v>
      </c>
    </row>
    <row r="70" spans="1:28" ht="12">
      <c r="A70" s="667" t="s">
        <v>2919</v>
      </c>
      <c r="B70" s="667" t="s">
        <v>1</v>
      </c>
      <c r="C70" s="667" t="s">
        <v>1</v>
      </c>
      <c r="D70" s="668" t="s">
        <v>2989</v>
      </c>
      <c r="E70" s="667" t="s">
        <v>1</v>
      </c>
      <c r="F70" s="669" t="s">
        <v>2990</v>
      </c>
      <c r="G70" s="667" t="s">
        <v>1</v>
      </c>
      <c r="H70" s="672"/>
      <c r="I70" s="704"/>
      <c r="J70" s="670"/>
      <c r="K70" s="667" t="s">
        <v>1</v>
      </c>
      <c r="L70" s="704"/>
      <c r="M70" s="670"/>
      <c r="N70" s="670"/>
      <c r="O70" s="670"/>
      <c r="P70" s="670"/>
      <c r="Q70" s="667" t="s">
        <v>1</v>
      </c>
      <c r="R70" s="667" t="s">
        <v>1</v>
      </c>
      <c r="S70" s="667" t="s">
        <v>1</v>
      </c>
      <c r="T70" s="667" t="s">
        <v>2922</v>
      </c>
      <c r="Y70" s="670"/>
      <c r="Z70" s="670"/>
      <c r="AA70" s="647">
        <v>1</v>
      </c>
      <c r="AB70" s="648">
        <v>1</v>
      </c>
    </row>
    <row r="71" spans="1:28" ht="12">
      <c r="A71" s="607" t="s">
        <v>1</v>
      </c>
      <c r="B71" s="607" t="s">
        <v>1</v>
      </c>
      <c r="C71" s="607" t="s">
        <v>2991</v>
      </c>
      <c r="D71" s="607" t="s">
        <v>2992</v>
      </c>
      <c r="E71" s="607" t="s">
        <v>1</v>
      </c>
      <c r="F71" s="630" t="s">
        <v>2993</v>
      </c>
      <c r="G71" s="607" t="s">
        <v>359</v>
      </c>
      <c r="H71" s="631">
        <v>1320</v>
      </c>
      <c r="I71" s="700">
        <f>Y71*AA71*$AE$1</f>
        <v>0</v>
      </c>
      <c r="J71" s="606">
        <f>H71*I71</f>
        <v>0</v>
      </c>
      <c r="K71" s="606">
        <v>0</v>
      </c>
      <c r="L71" s="700">
        <f>Z71*AB71*$AE$1</f>
        <v>0</v>
      </c>
      <c r="M71" s="606">
        <f>H71*L71</f>
        <v>0</v>
      </c>
      <c r="N71" s="606">
        <v>0</v>
      </c>
      <c r="O71" s="606">
        <v>0</v>
      </c>
      <c r="P71" s="606">
        <v>0</v>
      </c>
      <c r="Q71" s="607" t="s">
        <v>1</v>
      </c>
      <c r="R71" s="607" t="s">
        <v>1</v>
      </c>
      <c r="S71" s="607" t="s">
        <v>1</v>
      </c>
      <c r="T71" s="607" t="s">
        <v>1</v>
      </c>
      <c r="Y71" s="645">
        <v>1.768</v>
      </c>
      <c r="Z71" s="636">
        <v>0</v>
      </c>
      <c r="AA71" s="647">
        <v>1</v>
      </c>
      <c r="AB71" s="648">
        <v>1</v>
      </c>
    </row>
    <row r="72" spans="1:28" ht="12">
      <c r="A72" s="667" t="s">
        <v>2919</v>
      </c>
      <c r="B72" s="667" t="s">
        <v>1</v>
      </c>
      <c r="C72" s="667" t="s">
        <v>1</v>
      </c>
      <c r="D72" s="668" t="s">
        <v>2994</v>
      </c>
      <c r="E72" s="667" t="s">
        <v>1</v>
      </c>
      <c r="F72" s="669" t="s">
        <v>2995</v>
      </c>
      <c r="G72" s="667" t="s">
        <v>1</v>
      </c>
      <c r="H72" s="670"/>
      <c r="I72" s="704"/>
      <c r="J72" s="670"/>
      <c r="K72" s="667" t="s">
        <v>1</v>
      </c>
      <c r="L72" s="704"/>
      <c r="M72" s="670"/>
      <c r="N72" s="670"/>
      <c r="O72" s="670"/>
      <c r="P72" s="670"/>
      <c r="Q72" s="667" t="s">
        <v>1</v>
      </c>
      <c r="R72" s="667" t="s">
        <v>1</v>
      </c>
      <c r="S72" s="667" t="s">
        <v>1</v>
      </c>
      <c r="T72" s="667" t="s">
        <v>2922</v>
      </c>
      <c r="Y72" s="670"/>
      <c r="Z72" s="670"/>
      <c r="AA72" s="647">
        <v>1</v>
      </c>
      <c r="AB72" s="648">
        <v>1</v>
      </c>
    </row>
    <row r="73" spans="1:28" ht="12">
      <c r="A73" s="607" t="s">
        <v>1</v>
      </c>
      <c r="B73" s="607" t="s">
        <v>1</v>
      </c>
      <c r="C73" s="607" t="s">
        <v>2996</v>
      </c>
      <c r="D73" s="607" t="s">
        <v>2997</v>
      </c>
      <c r="E73" s="607" t="s">
        <v>1</v>
      </c>
      <c r="F73" s="630" t="s">
        <v>2998</v>
      </c>
      <c r="G73" s="607" t="s">
        <v>1134</v>
      </c>
      <c r="H73" s="631">
        <v>500</v>
      </c>
      <c r="I73" s="700">
        <f>Y73*AA73*$AE$1</f>
        <v>0</v>
      </c>
      <c r="J73" s="606">
        <f>H73*I73</f>
        <v>0</v>
      </c>
      <c r="K73" s="606">
        <v>0</v>
      </c>
      <c r="L73" s="700">
        <f>Z73*AB73*$AE$1</f>
        <v>0</v>
      </c>
      <c r="M73" s="606">
        <f>H73*L73</f>
        <v>0</v>
      </c>
      <c r="N73" s="606">
        <v>0</v>
      </c>
      <c r="O73" s="606">
        <v>0</v>
      </c>
      <c r="P73" s="606">
        <v>0</v>
      </c>
      <c r="Q73" s="607" t="s">
        <v>1</v>
      </c>
      <c r="R73" s="607" t="s">
        <v>1</v>
      </c>
      <c r="S73" s="607" t="s">
        <v>1</v>
      </c>
      <c r="T73" s="607" t="s">
        <v>1</v>
      </c>
      <c r="Y73" s="645">
        <v>36.43</v>
      </c>
      <c r="Z73" s="636">
        <v>0</v>
      </c>
      <c r="AA73" s="647">
        <v>1</v>
      </c>
      <c r="AB73" s="648">
        <v>1</v>
      </c>
    </row>
    <row r="74" spans="1:28" ht="12">
      <c r="A74" s="667" t="s">
        <v>2919</v>
      </c>
      <c r="B74" s="667" t="s">
        <v>1</v>
      </c>
      <c r="C74" s="667" t="s">
        <v>1</v>
      </c>
      <c r="D74" s="668" t="s">
        <v>2999</v>
      </c>
      <c r="E74" s="667" t="s">
        <v>1</v>
      </c>
      <c r="F74" s="669" t="s">
        <v>3000</v>
      </c>
      <c r="G74" s="667" t="s">
        <v>1</v>
      </c>
      <c r="H74" s="672"/>
      <c r="I74" s="704"/>
      <c r="J74" s="670"/>
      <c r="K74" s="667" t="s">
        <v>1</v>
      </c>
      <c r="L74" s="704"/>
      <c r="M74" s="670"/>
      <c r="N74" s="670"/>
      <c r="O74" s="670"/>
      <c r="P74" s="670"/>
      <c r="Q74" s="667" t="s">
        <v>1</v>
      </c>
      <c r="R74" s="667" t="s">
        <v>1</v>
      </c>
      <c r="S74" s="667" t="s">
        <v>1</v>
      </c>
      <c r="T74" s="667" t="s">
        <v>2922</v>
      </c>
      <c r="Y74" s="672"/>
      <c r="Z74" s="672"/>
      <c r="AA74" s="647">
        <v>1</v>
      </c>
      <c r="AB74" s="648">
        <v>1</v>
      </c>
    </row>
    <row r="75" spans="1:28" ht="12">
      <c r="A75" s="607" t="s">
        <v>1</v>
      </c>
      <c r="B75" s="607" t="s">
        <v>1</v>
      </c>
      <c r="C75" s="607" t="s">
        <v>3001</v>
      </c>
      <c r="D75" s="607" t="s">
        <v>3002</v>
      </c>
      <c r="E75" s="607" t="s">
        <v>1</v>
      </c>
      <c r="F75" s="630" t="s">
        <v>3003</v>
      </c>
      <c r="G75" s="607" t="s">
        <v>1134</v>
      </c>
      <c r="H75" s="631">
        <v>65</v>
      </c>
      <c r="I75" s="700">
        <v>0</v>
      </c>
      <c r="J75" s="606">
        <f>H75*I75</f>
        <v>0</v>
      </c>
      <c r="K75" s="606">
        <v>0</v>
      </c>
      <c r="L75" s="700">
        <f>Z75*AB75*$AE$1</f>
        <v>0</v>
      </c>
      <c r="M75" s="606">
        <f>H75*L75</f>
        <v>0</v>
      </c>
      <c r="N75" s="606">
        <v>0</v>
      </c>
      <c r="O75" s="606">
        <v>0</v>
      </c>
      <c r="P75" s="606">
        <v>0</v>
      </c>
      <c r="Q75" s="607" t="s">
        <v>1</v>
      </c>
      <c r="R75" s="607" t="s">
        <v>1</v>
      </c>
      <c r="S75" s="607" t="s">
        <v>1</v>
      </c>
      <c r="T75" s="607" t="s">
        <v>1</v>
      </c>
      <c r="Y75" s="645">
        <v>46.43</v>
      </c>
      <c r="Z75" s="636">
        <v>0</v>
      </c>
      <c r="AA75" s="647">
        <v>1</v>
      </c>
      <c r="AB75" s="648">
        <v>1</v>
      </c>
    </row>
    <row r="76" spans="1:28" ht="12">
      <c r="A76" s="667" t="s">
        <v>2919</v>
      </c>
      <c r="B76" s="667" t="s">
        <v>1</v>
      </c>
      <c r="C76" s="667" t="s">
        <v>1</v>
      </c>
      <c r="D76" s="668" t="s">
        <v>3004</v>
      </c>
      <c r="E76" s="667" t="s">
        <v>1</v>
      </c>
      <c r="F76" s="669" t="s">
        <v>3005</v>
      </c>
      <c r="G76" s="667" t="s">
        <v>1</v>
      </c>
      <c r="H76" s="670"/>
      <c r="I76" s="704"/>
      <c r="J76" s="670"/>
      <c r="K76" s="667" t="s">
        <v>1</v>
      </c>
      <c r="L76" s="704"/>
      <c r="M76" s="670"/>
      <c r="N76" s="670"/>
      <c r="O76" s="670"/>
      <c r="P76" s="670"/>
      <c r="Q76" s="667" t="s">
        <v>1</v>
      </c>
      <c r="R76" s="667" t="s">
        <v>1</v>
      </c>
      <c r="S76" s="667" t="s">
        <v>1</v>
      </c>
      <c r="T76" s="667" t="s">
        <v>2922</v>
      </c>
      <c r="Y76" s="672"/>
      <c r="Z76" s="672"/>
      <c r="AA76" s="647">
        <v>1</v>
      </c>
      <c r="AB76" s="648">
        <v>1</v>
      </c>
    </row>
    <row r="77" spans="1:28" ht="12">
      <c r="A77" s="607" t="s">
        <v>1</v>
      </c>
      <c r="B77" s="607" t="s">
        <v>1</v>
      </c>
      <c r="C77" s="607" t="s">
        <v>3006</v>
      </c>
      <c r="D77" s="607" t="s">
        <v>3007</v>
      </c>
      <c r="E77" s="607" t="s">
        <v>1</v>
      </c>
      <c r="F77" s="630" t="s">
        <v>3008</v>
      </c>
      <c r="G77" s="607" t="s">
        <v>644</v>
      </c>
      <c r="H77" s="631">
        <v>15</v>
      </c>
      <c r="I77" s="700">
        <f>Y77*AA77*$AE$1</f>
        <v>0</v>
      </c>
      <c r="J77" s="606">
        <f>H77*I77</f>
        <v>0</v>
      </c>
      <c r="K77" s="606">
        <v>0</v>
      </c>
      <c r="L77" s="700">
        <f>Z77*AB77*$AE$1</f>
        <v>0</v>
      </c>
      <c r="M77" s="606">
        <f>H77*L77</f>
        <v>0</v>
      </c>
      <c r="N77" s="606">
        <v>0</v>
      </c>
      <c r="O77" s="606">
        <v>0</v>
      </c>
      <c r="P77" s="606">
        <v>0</v>
      </c>
      <c r="Q77" s="607" t="s">
        <v>1</v>
      </c>
      <c r="R77" s="607" t="s">
        <v>1</v>
      </c>
      <c r="S77" s="607" t="s">
        <v>1</v>
      </c>
      <c r="T77" s="607" t="s">
        <v>1</v>
      </c>
      <c r="Y77" s="645">
        <v>30.9</v>
      </c>
      <c r="Z77" s="636">
        <v>0</v>
      </c>
      <c r="AA77" s="647">
        <v>1</v>
      </c>
      <c r="AB77" s="648">
        <v>1</v>
      </c>
    </row>
    <row r="78" spans="1:28" ht="12">
      <c r="A78" s="607"/>
      <c r="B78" s="607"/>
      <c r="C78" s="607"/>
      <c r="D78" s="607" t="s">
        <v>3009</v>
      </c>
      <c r="E78" s="607"/>
      <c r="F78" s="630" t="s">
        <v>3010</v>
      </c>
      <c r="G78" s="607" t="s">
        <v>644</v>
      </c>
      <c r="H78" s="631">
        <v>10</v>
      </c>
      <c r="I78" s="700">
        <f>Y78*AA78*$AE$1</f>
        <v>0</v>
      </c>
      <c r="J78" s="606">
        <f>H78*I78</f>
        <v>0</v>
      </c>
      <c r="K78" s="606">
        <v>0</v>
      </c>
      <c r="L78" s="700">
        <f>Z78*AB78*$AE$1</f>
        <v>0</v>
      </c>
      <c r="M78" s="606">
        <f>H78*L78</f>
        <v>0</v>
      </c>
      <c r="N78" s="606">
        <v>0</v>
      </c>
      <c r="O78" s="606">
        <v>0</v>
      </c>
      <c r="P78" s="606">
        <v>0</v>
      </c>
      <c r="Q78" s="607" t="s">
        <v>1</v>
      </c>
      <c r="R78" s="607" t="s">
        <v>1</v>
      </c>
      <c r="S78" s="607" t="s">
        <v>1</v>
      </c>
      <c r="T78" s="607" t="s">
        <v>1</v>
      </c>
      <c r="Y78" s="645">
        <v>25.8</v>
      </c>
      <c r="Z78" s="636">
        <v>0</v>
      </c>
      <c r="AA78" s="647">
        <v>1</v>
      </c>
      <c r="AB78" s="648">
        <v>1</v>
      </c>
    </row>
    <row r="79" spans="1:28" ht="12">
      <c r="A79" s="607" t="s">
        <v>1</v>
      </c>
      <c r="B79" s="607" t="s">
        <v>1</v>
      </c>
      <c r="C79" s="607" t="s">
        <v>3011</v>
      </c>
      <c r="D79" s="607" t="s">
        <v>1</v>
      </c>
      <c r="E79" s="607" t="s">
        <v>1</v>
      </c>
      <c r="F79" s="630" t="s">
        <v>3012</v>
      </c>
      <c r="G79" s="607" t="s">
        <v>3013</v>
      </c>
      <c r="H79" s="673">
        <v>5</v>
      </c>
      <c r="I79" s="700">
        <v>0</v>
      </c>
      <c r="J79" s="606">
        <f>I79*H79%</f>
        <v>0</v>
      </c>
      <c r="K79" s="606">
        <v>0</v>
      </c>
      <c r="L79" s="700"/>
      <c r="M79" s="606"/>
      <c r="N79" s="606"/>
      <c r="O79" s="606">
        <v>0</v>
      </c>
      <c r="P79" s="606"/>
      <c r="Q79" s="607" t="s">
        <v>1</v>
      </c>
      <c r="R79" s="607" t="s">
        <v>1</v>
      </c>
      <c r="S79" s="607" t="s">
        <v>1</v>
      </c>
      <c r="T79" s="607" t="s">
        <v>1</v>
      </c>
      <c r="Y79" s="645">
        <f>SUM(Z23:Z78)</f>
        <v>10541.32</v>
      </c>
      <c r="Z79" s="636"/>
      <c r="AA79" s="647">
        <v>1</v>
      </c>
      <c r="AB79" s="648">
        <v>1</v>
      </c>
    </row>
    <row r="80" spans="1:28" ht="14.25">
      <c r="A80" s="612" t="s">
        <v>3014</v>
      </c>
      <c r="B80" s="612" t="s">
        <v>1</v>
      </c>
      <c r="C80" s="612" t="s">
        <v>1</v>
      </c>
      <c r="D80" s="624" t="s">
        <v>1</v>
      </c>
      <c r="E80" s="612" t="s">
        <v>1</v>
      </c>
      <c r="F80" s="641" t="s">
        <v>3015</v>
      </c>
      <c r="G80" s="612" t="s">
        <v>1</v>
      </c>
      <c r="H80" s="611"/>
      <c r="I80" s="702"/>
      <c r="J80" s="642">
        <f>SUM(J22:K79)</f>
        <v>0</v>
      </c>
      <c r="K80" s="643" t="s">
        <v>1</v>
      </c>
      <c r="L80" s="701"/>
      <c r="M80" s="642">
        <f>SUM(M22:M79)</f>
        <v>0</v>
      </c>
      <c r="N80" s="611"/>
      <c r="O80" s="611"/>
      <c r="P80" s="611"/>
      <c r="Q80" s="612" t="s">
        <v>1</v>
      </c>
      <c r="R80" s="612" t="s">
        <v>1</v>
      </c>
      <c r="S80" s="612" t="s">
        <v>1</v>
      </c>
      <c r="T80" s="612" t="s">
        <v>2846</v>
      </c>
      <c r="Y80" s="611"/>
      <c r="Z80" s="674"/>
      <c r="AA80" s="647">
        <v>1</v>
      </c>
      <c r="AB80" s="648">
        <v>1</v>
      </c>
    </row>
    <row r="81" spans="1:28" ht="8.25" customHeight="1">
      <c r="A81" s="607" t="s">
        <v>1</v>
      </c>
      <c r="B81" s="607" t="s">
        <v>1</v>
      </c>
      <c r="C81" s="607" t="s">
        <v>1</v>
      </c>
      <c r="D81" s="607" t="s">
        <v>1</v>
      </c>
      <c r="E81" s="607" t="s">
        <v>1</v>
      </c>
      <c r="F81" s="637" t="s">
        <v>1</v>
      </c>
      <c r="G81" s="607" t="s">
        <v>1</v>
      </c>
      <c r="H81" s="606"/>
      <c r="I81" s="700"/>
      <c r="J81" s="606"/>
      <c r="K81" s="607" t="s">
        <v>1</v>
      </c>
      <c r="L81" s="700"/>
      <c r="M81" s="606"/>
      <c r="N81" s="606"/>
      <c r="O81" s="606"/>
      <c r="P81" s="606"/>
      <c r="Q81" s="607" t="s">
        <v>1</v>
      </c>
      <c r="R81" s="607" t="s">
        <v>1</v>
      </c>
      <c r="S81" s="607" t="s">
        <v>1</v>
      </c>
      <c r="T81" s="607" t="s">
        <v>1</v>
      </c>
      <c r="Y81" s="610"/>
      <c r="AA81" s="647">
        <v>1</v>
      </c>
      <c r="AB81" s="648">
        <v>1</v>
      </c>
    </row>
    <row r="82" spans="1:28" ht="14.25">
      <c r="A82" s="612" t="s">
        <v>3016</v>
      </c>
      <c r="B82" s="612" t="s">
        <v>1</v>
      </c>
      <c r="C82" s="612" t="s">
        <v>1</v>
      </c>
      <c r="D82" s="624" t="s">
        <v>1</v>
      </c>
      <c r="E82" s="612" t="s">
        <v>1</v>
      </c>
      <c r="F82" s="641" t="s">
        <v>159</v>
      </c>
      <c r="G82" s="612" t="s">
        <v>1</v>
      </c>
      <c r="H82" s="611"/>
      <c r="I82" s="702"/>
      <c r="J82" s="611"/>
      <c r="K82" s="612" t="s">
        <v>1</v>
      </c>
      <c r="L82" s="702"/>
      <c r="M82" s="611"/>
      <c r="N82" s="611"/>
      <c r="O82" s="611"/>
      <c r="P82" s="611"/>
      <c r="Q82" s="612" t="s">
        <v>1</v>
      </c>
      <c r="R82" s="612" t="s">
        <v>1</v>
      </c>
      <c r="S82" s="612" t="s">
        <v>1</v>
      </c>
      <c r="T82" s="612" t="s">
        <v>2846</v>
      </c>
      <c r="Y82" s="611"/>
      <c r="Z82" s="675"/>
      <c r="AA82" s="647">
        <v>1</v>
      </c>
      <c r="AB82" s="648">
        <v>1</v>
      </c>
    </row>
    <row r="83" spans="1:28" ht="12">
      <c r="A83" s="667"/>
      <c r="B83" s="667"/>
      <c r="C83" s="667"/>
      <c r="D83" s="668"/>
      <c r="E83" s="667"/>
      <c r="F83" s="676" t="s">
        <v>3017</v>
      </c>
      <c r="G83" s="667"/>
      <c r="H83" s="670"/>
      <c r="I83" s="704"/>
      <c r="J83" s="670"/>
      <c r="K83" s="667"/>
      <c r="L83" s="704"/>
      <c r="M83" s="670"/>
      <c r="N83" s="670"/>
      <c r="O83" s="670"/>
      <c r="P83" s="670"/>
      <c r="Q83" s="667"/>
      <c r="R83" s="667"/>
      <c r="S83" s="667"/>
      <c r="T83" s="667"/>
      <c r="Y83" s="670"/>
      <c r="Z83" s="670"/>
      <c r="AA83" s="647">
        <v>1</v>
      </c>
      <c r="AB83" s="648">
        <v>1</v>
      </c>
    </row>
    <row r="84" spans="1:28" ht="12">
      <c r="A84" s="607" t="s">
        <v>1</v>
      </c>
      <c r="B84" s="607" t="s">
        <v>1</v>
      </c>
      <c r="C84" s="607" t="s">
        <v>3018</v>
      </c>
      <c r="D84" s="677" t="s">
        <v>3019</v>
      </c>
      <c r="E84" s="607" t="s">
        <v>1</v>
      </c>
      <c r="F84" s="678" t="s">
        <v>3020</v>
      </c>
      <c r="G84" s="607" t="s">
        <v>359</v>
      </c>
      <c r="H84" s="679">
        <v>0</v>
      </c>
      <c r="I84" s="700">
        <f>Y84*AA84*$AE$1</f>
        <v>0</v>
      </c>
      <c r="J84" s="606">
        <f>H84*I84</f>
        <v>0</v>
      </c>
      <c r="K84" s="607" t="s">
        <v>1</v>
      </c>
      <c r="L84" s="700">
        <f>Z84*AB84*$AE$1</f>
        <v>0</v>
      </c>
      <c r="M84" s="606">
        <f>H84*L84</f>
        <v>0</v>
      </c>
      <c r="N84" s="606">
        <v>0</v>
      </c>
      <c r="O84" s="606">
        <v>0</v>
      </c>
      <c r="P84" s="606">
        <v>0</v>
      </c>
      <c r="Q84" s="607" t="s">
        <v>1</v>
      </c>
      <c r="R84" s="607" t="s">
        <v>1</v>
      </c>
      <c r="S84" s="607" t="s">
        <v>1</v>
      </c>
      <c r="T84" s="607" t="s">
        <v>1</v>
      </c>
      <c r="Y84" s="606">
        <v>25</v>
      </c>
      <c r="Z84" s="636">
        <v>0</v>
      </c>
      <c r="AA84" s="647">
        <v>1</v>
      </c>
      <c r="AB84" s="648">
        <v>1</v>
      </c>
    </row>
    <row r="85" spans="1:28" ht="12">
      <c r="A85" s="607" t="s">
        <v>1</v>
      </c>
      <c r="B85" s="607" t="s">
        <v>1</v>
      </c>
      <c r="C85" s="607" t="s">
        <v>3018</v>
      </c>
      <c r="D85" s="677" t="s">
        <v>3019</v>
      </c>
      <c r="E85" s="607" t="s">
        <v>1</v>
      </c>
      <c r="F85" s="678" t="s">
        <v>3021</v>
      </c>
      <c r="G85" s="607" t="s">
        <v>222</v>
      </c>
      <c r="H85" s="679">
        <v>0</v>
      </c>
      <c r="I85" s="700">
        <f>Y85*AA85*$AE$1</f>
        <v>0</v>
      </c>
      <c r="J85" s="606">
        <f>H85*I85</f>
        <v>0</v>
      </c>
      <c r="K85" s="607" t="s">
        <v>1</v>
      </c>
      <c r="L85" s="700">
        <f>Z85*AB85*$AE$1</f>
        <v>0</v>
      </c>
      <c r="M85" s="606">
        <f>H85*L85</f>
        <v>0</v>
      </c>
      <c r="N85" s="606">
        <v>0</v>
      </c>
      <c r="O85" s="606">
        <v>0</v>
      </c>
      <c r="P85" s="606">
        <v>0</v>
      </c>
      <c r="Q85" s="607" t="s">
        <v>1</v>
      </c>
      <c r="R85" s="607" t="s">
        <v>1</v>
      </c>
      <c r="S85" s="607" t="s">
        <v>1</v>
      </c>
      <c r="T85" s="607" t="s">
        <v>1</v>
      </c>
      <c r="Y85" s="606">
        <v>200</v>
      </c>
      <c r="Z85" s="636">
        <v>0</v>
      </c>
      <c r="AA85" s="647">
        <v>1</v>
      </c>
      <c r="AB85" s="648">
        <v>1</v>
      </c>
    </row>
    <row r="86" spans="1:28" ht="12">
      <c r="A86" s="667" t="s">
        <v>2919</v>
      </c>
      <c r="B86" s="667" t="s">
        <v>1</v>
      </c>
      <c r="C86" s="667" t="s">
        <v>1</v>
      </c>
      <c r="D86" s="668" t="s">
        <v>3022</v>
      </c>
      <c r="E86" s="667" t="s">
        <v>1</v>
      </c>
      <c r="F86" s="676" t="s">
        <v>3023</v>
      </c>
      <c r="G86" s="667" t="s">
        <v>1</v>
      </c>
      <c r="H86" s="670"/>
      <c r="I86" s="704"/>
      <c r="J86" s="670"/>
      <c r="K86" s="667" t="s">
        <v>1</v>
      </c>
      <c r="L86" s="704"/>
      <c r="M86" s="670"/>
      <c r="N86" s="670"/>
      <c r="O86" s="670"/>
      <c r="P86" s="670"/>
      <c r="Q86" s="667" t="s">
        <v>1</v>
      </c>
      <c r="R86" s="667" t="s">
        <v>1</v>
      </c>
      <c r="S86" s="667" t="s">
        <v>1</v>
      </c>
      <c r="T86" s="667" t="s">
        <v>2922</v>
      </c>
      <c r="Y86" s="670"/>
      <c r="Z86" s="670"/>
      <c r="AA86" s="647">
        <v>1</v>
      </c>
      <c r="AB86" s="648">
        <v>1</v>
      </c>
    </row>
    <row r="87" spans="1:28" ht="12">
      <c r="A87" s="607" t="s">
        <v>1</v>
      </c>
      <c r="B87" s="607" t="s">
        <v>1</v>
      </c>
      <c r="C87" s="607" t="s">
        <v>3018</v>
      </c>
      <c r="D87" s="607" t="s">
        <v>3024</v>
      </c>
      <c r="E87" s="607" t="s">
        <v>1</v>
      </c>
      <c r="F87" s="678" t="s">
        <v>3025</v>
      </c>
      <c r="G87" s="607" t="s">
        <v>359</v>
      </c>
      <c r="H87" s="680">
        <v>460</v>
      </c>
      <c r="I87" s="700">
        <f>Y87*AA87*$AE$1</f>
        <v>0</v>
      </c>
      <c r="J87" s="606">
        <f>H87*I87</f>
        <v>0</v>
      </c>
      <c r="K87" s="607" t="s">
        <v>1</v>
      </c>
      <c r="L87" s="700">
        <f>Z87*AB87*$AE$1</f>
        <v>0</v>
      </c>
      <c r="M87" s="606">
        <f>H87*L87</f>
        <v>0</v>
      </c>
      <c r="N87" s="606">
        <v>0</v>
      </c>
      <c r="O87" s="606">
        <v>0</v>
      </c>
      <c r="P87" s="606">
        <v>0</v>
      </c>
      <c r="Q87" s="607" t="s">
        <v>1</v>
      </c>
      <c r="R87" s="607" t="s">
        <v>1</v>
      </c>
      <c r="S87" s="607" t="s">
        <v>1</v>
      </c>
      <c r="T87" s="607" t="s">
        <v>1</v>
      </c>
      <c r="Y87" s="606">
        <v>181.9</v>
      </c>
      <c r="Z87" s="636">
        <v>0</v>
      </c>
      <c r="AA87" s="647">
        <v>1</v>
      </c>
      <c r="AB87" s="648">
        <v>1</v>
      </c>
    </row>
    <row r="88" spans="1:28" ht="12">
      <c r="A88" s="607" t="s">
        <v>1</v>
      </c>
      <c r="B88" s="607" t="s">
        <v>1</v>
      </c>
      <c r="C88" s="607" t="s">
        <v>3026</v>
      </c>
      <c r="D88" s="607" t="s">
        <v>3024</v>
      </c>
      <c r="E88" s="607" t="s">
        <v>1</v>
      </c>
      <c r="F88" s="678" t="s">
        <v>3027</v>
      </c>
      <c r="G88" s="607" t="s">
        <v>359</v>
      </c>
      <c r="H88" s="680">
        <v>610</v>
      </c>
      <c r="I88" s="700">
        <v>0</v>
      </c>
      <c r="J88" s="606">
        <f>H88*I88</f>
        <v>0</v>
      </c>
      <c r="K88" s="607" t="s">
        <v>1</v>
      </c>
      <c r="L88" s="700">
        <f>Z88*AB88*$AE$1</f>
        <v>0</v>
      </c>
      <c r="M88" s="606">
        <f>H88*L88</f>
        <v>0</v>
      </c>
      <c r="N88" s="606">
        <v>0</v>
      </c>
      <c r="O88" s="606">
        <v>0</v>
      </c>
      <c r="P88" s="606">
        <v>0</v>
      </c>
      <c r="Q88" s="607" t="s">
        <v>1</v>
      </c>
      <c r="R88" s="607" t="s">
        <v>1</v>
      </c>
      <c r="S88" s="607" t="s">
        <v>1</v>
      </c>
      <c r="T88" s="607" t="s">
        <v>1</v>
      </c>
      <c r="Y88" s="606">
        <v>209.2</v>
      </c>
      <c r="Z88" s="636">
        <v>0</v>
      </c>
      <c r="AA88" s="647">
        <v>1</v>
      </c>
      <c r="AB88" s="648">
        <v>1</v>
      </c>
    </row>
    <row r="89" spans="1:28" ht="12">
      <c r="A89" s="607" t="s">
        <v>1</v>
      </c>
      <c r="B89" s="607" t="s">
        <v>1</v>
      </c>
      <c r="C89" s="607" t="s">
        <v>3026</v>
      </c>
      <c r="D89" s="607" t="s">
        <v>3024</v>
      </c>
      <c r="E89" s="607" t="s">
        <v>1</v>
      </c>
      <c r="F89" s="678" t="s">
        <v>3028</v>
      </c>
      <c r="G89" s="607" t="s">
        <v>359</v>
      </c>
      <c r="H89" s="680">
        <v>250</v>
      </c>
      <c r="I89" s="700">
        <f>Y89*AA89*$AE$1</f>
        <v>0</v>
      </c>
      <c r="J89" s="606">
        <f>H89*I89</f>
        <v>0</v>
      </c>
      <c r="K89" s="607" t="s">
        <v>1</v>
      </c>
      <c r="L89" s="700">
        <f>Z89*AB89*$AE$1</f>
        <v>0</v>
      </c>
      <c r="M89" s="606">
        <f>H89*L89</f>
        <v>0</v>
      </c>
      <c r="N89" s="606">
        <v>0</v>
      </c>
      <c r="O89" s="606">
        <v>0</v>
      </c>
      <c r="P89" s="606">
        <v>0</v>
      </c>
      <c r="Q89" s="607" t="s">
        <v>1</v>
      </c>
      <c r="R89" s="607" t="s">
        <v>1</v>
      </c>
      <c r="S89" s="607" t="s">
        <v>1</v>
      </c>
      <c r="T89" s="607" t="s">
        <v>1</v>
      </c>
      <c r="Y89" s="606">
        <v>256</v>
      </c>
      <c r="Z89" s="636">
        <v>0</v>
      </c>
      <c r="AA89" s="647">
        <v>1</v>
      </c>
      <c r="AB89" s="648">
        <v>1</v>
      </c>
    </row>
    <row r="90" spans="1:28" ht="12">
      <c r="A90" s="667" t="s">
        <v>2919</v>
      </c>
      <c r="B90" s="667" t="s">
        <v>1</v>
      </c>
      <c r="C90" s="667" t="s">
        <v>1</v>
      </c>
      <c r="D90" s="668" t="s">
        <v>3029</v>
      </c>
      <c r="E90" s="667" t="s">
        <v>1</v>
      </c>
      <c r="F90" s="676" t="s">
        <v>3030</v>
      </c>
      <c r="G90" s="667" t="s">
        <v>1</v>
      </c>
      <c r="H90" s="681"/>
      <c r="I90" s="704"/>
      <c r="J90" s="670"/>
      <c r="K90" s="667" t="s">
        <v>1</v>
      </c>
      <c r="L90" s="704"/>
      <c r="M90" s="670"/>
      <c r="N90" s="670"/>
      <c r="O90" s="670"/>
      <c r="P90" s="670"/>
      <c r="Q90" s="667" t="s">
        <v>1</v>
      </c>
      <c r="R90" s="667" t="s">
        <v>1</v>
      </c>
      <c r="S90" s="667" t="s">
        <v>1</v>
      </c>
      <c r="T90" s="667" t="s">
        <v>2922</v>
      </c>
      <c r="Y90" s="670"/>
      <c r="Z90" s="670"/>
      <c r="AA90" s="647">
        <v>1</v>
      </c>
      <c r="AB90" s="648">
        <v>1</v>
      </c>
    </row>
    <row r="91" spans="1:28" ht="12">
      <c r="A91" s="607" t="s">
        <v>1</v>
      </c>
      <c r="B91" s="607" t="s">
        <v>1</v>
      </c>
      <c r="C91" s="607" t="s">
        <v>3031</v>
      </c>
      <c r="D91" s="607" t="s">
        <v>3032</v>
      </c>
      <c r="E91" s="607" t="s">
        <v>1</v>
      </c>
      <c r="F91" s="678" t="s">
        <v>3033</v>
      </c>
      <c r="G91" s="607" t="s">
        <v>359</v>
      </c>
      <c r="H91" s="680">
        <v>1320</v>
      </c>
      <c r="I91" s="700">
        <f>Y91*AA91*$AE$1</f>
        <v>0</v>
      </c>
      <c r="J91" s="606">
        <f>H91*I91</f>
        <v>0</v>
      </c>
      <c r="K91" s="607" t="s">
        <v>1</v>
      </c>
      <c r="L91" s="700">
        <f>Z91*AB91*$AE$1</f>
        <v>0</v>
      </c>
      <c r="M91" s="606">
        <f>H91*L91</f>
        <v>0</v>
      </c>
      <c r="N91" s="606">
        <v>0</v>
      </c>
      <c r="O91" s="606">
        <v>0</v>
      </c>
      <c r="P91" s="606">
        <v>0</v>
      </c>
      <c r="Q91" s="607" t="s">
        <v>1</v>
      </c>
      <c r="R91" s="607" t="s">
        <v>1</v>
      </c>
      <c r="S91" s="607" t="s">
        <v>1</v>
      </c>
      <c r="T91" s="607" t="s">
        <v>1</v>
      </c>
      <c r="Y91" s="606">
        <v>29</v>
      </c>
      <c r="Z91" s="636">
        <v>0</v>
      </c>
      <c r="AA91" s="647">
        <v>1</v>
      </c>
      <c r="AB91" s="648">
        <v>1</v>
      </c>
    </row>
    <row r="92" spans="1:28" ht="12">
      <c r="A92" s="607" t="s">
        <v>1</v>
      </c>
      <c r="B92" s="607" t="s">
        <v>1</v>
      </c>
      <c r="C92" s="607" t="s">
        <v>3031</v>
      </c>
      <c r="D92" s="607" t="s">
        <v>3032</v>
      </c>
      <c r="E92" s="607" t="s">
        <v>1</v>
      </c>
      <c r="F92" s="678" t="s">
        <v>3034</v>
      </c>
      <c r="G92" s="607" t="s">
        <v>359</v>
      </c>
      <c r="H92" s="679">
        <v>0</v>
      </c>
      <c r="I92" s="700">
        <f>Y92*AA92*$AE$1</f>
        <v>0</v>
      </c>
      <c r="J92" s="606">
        <f>H92*I92</f>
        <v>0</v>
      </c>
      <c r="K92" s="607" t="s">
        <v>1</v>
      </c>
      <c r="L92" s="700">
        <f>Z92*AB92*$AE$1</f>
        <v>0</v>
      </c>
      <c r="M92" s="606">
        <f>H92*L92</f>
        <v>0</v>
      </c>
      <c r="N92" s="606">
        <v>0</v>
      </c>
      <c r="O92" s="606">
        <v>0</v>
      </c>
      <c r="P92" s="606">
        <v>0</v>
      </c>
      <c r="Q92" s="607" t="s">
        <v>1</v>
      </c>
      <c r="R92" s="607" t="s">
        <v>1</v>
      </c>
      <c r="S92" s="607" t="s">
        <v>1</v>
      </c>
      <c r="T92" s="607" t="s">
        <v>1</v>
      </c>
      <c r="Y92" s="606">
        <v>49</v>
      </c>
      <c r="Z92" s="636">
        <v>0</v>
      </c>
      <c r="AA92" s="647">
        <v>1</v>
      </c>
      <c r="AB92" s="648">
        <v>1</v>
      </c>
    </row>
    <row r="93" spans="1:28" ht="12">
      <c r="A93" s="607" t="s">
        <v>1</v>
      </c>
      <c r="B93" s="607" t="s">
        <v>1</v>
      </c>
      <c r="C93" s="607" t="s">
        <v>3031</v>
      </c>
      <c r="D93" s="607" t="s">
        <v>3032</v>
      </c>
      <c r="E93" s="607" t="s">
        <v>1</v>
      </c>
      <c r="F93" s="678" t="s">
        <v>3035</v>
      </c>
      <c r="G93" s="607" t="s">
        <v>199</v>
      </c>
      <c r="H93" s="680">
        <v>100.6</v>
      </c>
      <c r="I93" s="700">
        <f>Y93*AA93*$AE$1</f>
        <v>0</v>
      </c>
      <c r="J93" s="606">
        <f>H93*I93</f>
        <v>0</v>
      </c>
      <c r="K93" s="607" t="s">
        <v>1</v>
      </c>
      <c r="L93" s="700">
        <f>Z93*AB93*$AE$1</f>
        <v>0</v>
      </c>
      <c r="M93" s="606">
        <f>H93*L93</f>
        <v>0</v>
      </c>
      <c r="N93" s="606">
        <v>0</v>
      </c>
      <c r="O93" s="606">
        <v>0</v>
      </c>
      <c r="P93" s="606">
        <v>0</v>
      </c>
      <c r="Q93" s="607" t="s">
        <v>1</v>
      </c>
      <c r="R93" s="607" t="s">
        <v>1</v>
      </c>
      <c r="S93" s="607" t="s">
        <v>1</v>
      </c>
      <c r="T93" s="607" t="s">
        <v>1</v>
      </c>
      <c r="Y93" s="606">
        <v>250</v>
      </c>
      <c r="Z93" s="636">
        <v>0</v>
      </c>
      <c r="AA93" s="647">
        <v>1</v>
      </c>
      <c r="AB93" s="648">
        <v>1</v>
      </c>
    </row>
    <row r="94" spans="1:28" ht="12">
      <c r="A94" s="607" t="s">
        <v>1</v>
      </c>
      <c r="B94" s="607" t="s">
        <v>1</v>
      </c>
      <c r="C94" s="607" t="s">
        <v>3031</v>
      </c>
      <c r="D94" s="607" t="s">
        <v>3032</v>
      </c>
      <c r="E94" s="607" t="s">
        <v>1</v>
      </c>
      <c r="F94" s="678" t="s">
        <v>3036</v>
      </c>
      <c r="G94" s="607" t="s">
        <v>2956</v>
      </c>
      <c r="H94" s="679">
        <v>0</v>
      </c>
      <c r="I94" s="700">
        <f>Y94*AA94*$AE$1</f>
        <v>0</v>
      </c>
      <c r="J94" s="606">
        <f>H94*I94</f>
        <v>0</v>
      </c>
      <c r="K94" s="607" t="s">
        <v>1</v>
      </c>
      <c r="L94" s="700">
        <f>Z94*AB94*$AE$1</f>
        <v>0</v>
      </c>
      <c r="M94" s="606">
        <f>H94*L94</f>
        <v>0</v>
      </c>
      <c r="N94" s="606">
        <v>0</v>
      </c>
      <c r="O94" s="606">
        <v>0</v>
      </c>
      <c r="P94" s="606">
        <v>0</v>
      </c>
      <c r="Q94" s="607" t="s">
        <v>1</v>
      </c>
      <c r="R94" s="607" t="s">
        <v>1</v>
      </c>
      <c r="S94" s="607" t="s">
        <v>1</v>
      </c>
      <c r="T94" s="607" t="s">
        <v>1</v>
      </c>
      <c r="Y94" s="606">
        <v>0</v>
      </c>
      <c r="Z94" s="636">
        <v>32</v>
      </c>
      <c r="AA94" s="647">
        <v>1</v>
      </c>
      <c r="AB94" s="648">
        <v>1</v>
      </c>
    </row>
    <row r="95" spans="1:28" ht="12">
      <c r="A95" s="667" t="s">
        <v>2919</v>
      </c>
      <c r="B95" s="667" t="s">
        <v>1</v>
      </c>
      <c r="C95" s="667" t="s">
        <v>1</v>
      </c>
      <c r="D95" s="668" t="s">
        <v>3037</v>
      </c>
      <c r="E95" s="667" t="s">
        <v>1</v>
      </c>
      <c r="F95" s="676" t="s">
        <v>3038</v>
      </c>
      <c r="G95" s="667" t="s">
        <v>1</v>
      </c>
      <c r="H95" s="681"/>
      <c r="I95" s="704"/>
      <c r="J95" s="670"/>
      <c r="K95" s="667" t="s">
        <v>1</v>
      </c>
      <c r="L95" s="704"/>
      <c r="M95" s="670"/>
      <c r="N95" s="670"/>
      <c r="O95" s="670"/>
      <c r="P95" s="670"/>
      <c r="Q95" s="667" t="s">
        <v>1</v>
      </c>
      <c r="R95" s="667" t="s">
        <v>1</v>
      </c>
      <c r="S95" s="667" t="s">
        <v>1</v>
      </c>
      <c r="T95" s="667" t="s">
        <v>2922</v>
      </c>
      <c r="Y95" s="670"/>
      <c r="Z95" s="670"/>
      <c r="AA95" s="647">
        <v>1</v>
      </c>
      <c r="AB95" s="648">
        <v>1</v>
      </c>
    </row>
    <row r="96" spans="1:28" ht="12">
      <c r="A96" s="607" t="s">
        <v>1</v>
      </c>
      <c r="B96" s="607" t="s">
        <v>1</v>
      </c>
      <c r="C96" s="607" t="s">
        <v>3039</v>
      </c>
      <c r="D96" s="607" t="s">
        <v>3040</v>
      </c>
      <c r="E96" s="607" t="s">
        <v>1</v>
      </c>
      <c r="F96" s="678" t="s">
        <v>3041</v>
      </c>
      <c r="G96" s="607" t="s">
        <v>359</v>
      </c>
      <c r="H96" s="680">
        <v>460</v>
      </c>
      <c r="I96" s="700">
        <f>Y96*AA96*$AE$1</f>
        <v>0</v>
      </c>
      <c r="J96" s="606">
        <f>H96*I96</f>
        <v>0</v>
      </c>
      <c r="K96" s="607" t="s">
        <v>1</v>
      </c>
      <c r="L96" s="700">
        <f>Z96*AB96*$AE$1</f>
        <v>0</v>
      </c>
      <c r="M96" s="606">
        <f>H96*L96</f>
        <v>0</v>
      </c>
      <c r="N96" s="606">
        <v>0</v>
      </c>
      <c r="O96" s="606">
        <v>0</v>
      </c>
      <c r="P96" s="606">
        <v>0</v>
      </c>
      <c r="Q96" s="607" t="s">
        <v>1</v>
      </c>
      <c r="R96" s="607" t="s">
        <v>1</v>
      </c>
      <c r="S96" s="607" t="s">
        <v>1</v>
      </c>
      <c r="T96" s="607" t="s">
        <v>1</v>
      </c>
      <c r="Y96" s="606">
        <v>98.3</v>
      </c>
      <c r="Z96" s="636">
        <v>0</v>
      </c>
      <c r="AA96" s="647">
        <v>1</v>
      </c>
      <c r="AB96" s="648">
        <v>1</v>
      </c>
    </row>
    <row r="97" spans="1:28" ht="12">
      <c r="A97" s="607" t="s">
        <v>1</v>
      </c>
      <c r="B97" s="607" t="s">
        <v>1</v>
      </c>
      <c r="C97" s="607" t="s">
        <v>3042</v>
      </c>
      <c r="D97" s="607" t="s">
        <v>3040</v>
      </c>
      <c r="E97" s="607" t="s">
        <v>1</v>
      </c>
      <c r="F97" s="678" t="s">
        <v>3043</v>
      </c>
      <c r="G97" s="607" t="s">
        <v>359</v>
      </c>
      <c r="H97" s="680">
        <v>610</v>
      </c>
      <c r="I97" s="700">
        <f>Y97*AA97*$AE$1</f>
        <v>0</v>
      </c>
      <c r="J97" s="606">
        <f>H97*I97</f>
        <v>0</v>
      </c>
      <c r="K97" s="607" t="s">
        <v>1</v>
      </c>
      <c r="L97" s="700">
        <f>Z97*AB97*$AE$1</f>
        <v>0</v>
      </c>
      <c r="M97" s="606">
        <f>H97*L97</f>
        <v>0</v>
      </c>
      <c r="N97" s="606">
        <v>0</v>
      </c>
      <c r="O97" s="606">
        <v>0</v>
      </c>
      <c r="P97" s="606">
        <v>0</v>
      </c>
      <c r="Q97" s="607" t="s">
        <v>1</v>
      </c>
      <c r="R97" s="607" t="s">
        <v>1</v>
      </c>
      <c r="S97" s="607" t="s">
        <v>1</v>
      </c>
      <c r="T97" s="607" t="s">
        <v>1</v>
      </c>
      <c r="Y97" s="606">
        <v>124.4</v>
      </c>
      <c r="Z97" s="636">
        <v>0</v>
      </c>
      <c r="AA97" s="647">
        <v>1</v>
      </c>
      <c r="AB97" s="648">
        <v>1</v>
      </c>
    </row>
    <row r="98" spans="1:28" ht="12">
      <c r="A98" s="607" t="s">
        <v>1</v>
      </c>
      <c r="B98" s="607" t="s">
        <v>1</v>
      </c>
      <c r="C98" s="607" t="s">
        <v>3044</v>
      </c>
      <c r="D98" s="607" t="s">
        <v>3040</v>
      </c>
      <c r="E98" s="607" t="s">
        <v>1</v>
      </c>
      <c r="F98" s="678" t="s">
        <v>3045</v>
      </c>
      <c r="G98" s="607" t="s">
        <v>359</v>
      </c>
      <c r="H98" s="680">
        <v>250</v>
      </c>
      <c r="I98" s="700">
        <f>Y98*AA98*$AE$1</f>
        <v>0</v>
      </c>
      <c r="J98" s="606">
        <f>H98*I98</f>
        <v>0</v>
      </c>
      <c r="K98" s="607" t="s">
        <v>1</v>
      </c>
      <c r="L98" s="700">
        <f>Z98*AB98*$AE$1</f>
        <v>0</v>
      </c>
      <c r="M98" s="606">
        <f>H98*L98</f>
        <v>0</v>
      </c>
      <c r="N98" s="606">
        <v>0</v>
      </c>
      <c r="O98" s="606">
        <v>0</v>
      </c>
      <c r="P98" s="606">
        <v>0</v>
      </c>
      <c r="Q98" s="607" t="s">
        <v>1</v>
      </c>
      <c r="R98" s="607" t="s">
        <v>1</v>
      </c>
      <c r="S98" s="607" t="s">
        <v>1</v>
      </c>
      <c r="T98" s="607" t="s">
        <v>1</v>
      </c>
      <c r="Y98" s="606">
        <v>152</v>
      </c>
      <c r="Z98" s="636">
        <v>0</v>
      </c>
      <c r="AA98" s="647">
        <v>1</v>
      </c>
      <c r="AB98" s="648">
        <v>1</v>
      </c>
    </row>
    <row r="99" spans="1:20" ht="14.25">
      <c r="A99" s="612" t="s">
        <v>3046</v>
      </c>
      <c r="B99" s="612" t="s">
        <v>1</v>
      </c>
      <c r="C99" s="612" t="s">
        <v>1</v>
      </c>
      <c r="D99" s="624" t="s">
        <v>1</v>
      </c>
      <c r="E99" s="612" t="s">
        <v>1</v>
      </c>
      <c r="F99" s="641" t="s">
        <v>3047</v>
      </c>
      <c r="G99" s="612" t="s">
        <v>1</v>
      </c>
      <c r="H99" s="611"/>
      <c r="I99" s="699"/>
      <c r="J99" s="642">
        <f>SUM(J84:J98)</f>
        <v>0</v>
      </c>
      <c r="K99" s="612" t="s">
        <v>1</v>
      </c>
      <c r="L99" s="611"/>
      <c r="M99" s="642">
        <f>SUM(M84:M98)</f>
        <v>0</v>
      </c>
      <c r="N99" s="611"/>
      <c r="O99" s="611"/>
      <c r="P99" s="611"/>
      <c r="Q99" s="612" t="s">
        <v>1</v>
      </c>
      <c r="R99" s="612" t="s">
        <v>1</v>
      </c>
      <c r="S99" s="612" t="s">
        <v>1</v>
      </c>
      <c r="T99" s="612" t="s">
        <v>2846</v>
      </c>
    </row>
  </sheetData>
  <sheetProtection password="DAFF" sheet="1" objects="1" scenarios="1"/>
  <mergeCells count="4">
    <mergeCell ref="Y1:Y2"/>
    <mergeCell ref="Z1:Z2"/>
    <mergeCell ref="AA1:AA2"/>
    <mergeCell ref="AB1:AB2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54" r:id="rId1"/>
  <rowBreaks count="1" manualBreakCount="1">
    <brk id="69" min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E20" sqref="E20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1537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'UT-Položky'!H84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workbookViewId="0" topLeftCell="B1">
      <selection activeCell="D12" sqref="D12"/>
    </sheetView>
  </sheetViews>
  <sheetFormatPr defaultColWidth="9.140625" defaultRowHeight="12"/>
  <cols>
    <col min="1" max="1" width="4.8515625" style="603" hidden="1" customWidth="1"/>
    <col min="2" max="2" width="32.140625" style="603" customWidth="1"/>
    <col min="3" max="3" width="78.00390625" style="615" customWidth="1"/>
    <col min="4" max="4" width="11.8515625" style="615" hidden="1" customWidth="1"/>
    <col min="5" max="5" width="27.7109375" style="615" hidden="1" customWidth="1"/>
    <col min="6" max="256" width="9.28125" style="603" customWidth="1"/>
    <col min="257" max="257" width="9.140625" style="603" hidden="1" customWidth="1"/>
    <col min="258" max="258" width="32.140625" style="603" customWidth="1"/>
    <col min="259" max="259" width="78.00390625" style="603" customWidth="1"/>
    <col min="260" max="261" width="9.140625" style="603" hidden="1" customWidth="1"/>
    <col min="262" max="512" width="9.28125" style="603" customWidth="1"/>
    <col min="513" max="513" width="9.140625" style="603" hidden="1" customWidth="1"/>
    <col min="514" max="514" width="32.140625" style="603" customWidth="1"/>
    <col min="515" max="515" width="78.00390625" style="603" customWidth="1"/>
    <col min="516" max="517" width="9.140625" style="603" hidden="1" customWidth="1"/>
    <col min="518" max="768" width="9.28125" style="603" customWidth="1"/>
    <col min="769" max="769" width="9.140625" style="603" hidden="1" customWidth="1"/>
    <col min="770" max="770" width="32.140625" style="603" customWidth="1"/>
    <col min="771" max="771" width="78.00390625" style="603" customWidth="1"/>
    <col min="772" max="773" width="9.140625" style="603" hidden="1" customWidth="1"/>
    <col min="774" max="1024" width="9.28125" style="603" customWidth="1"/>
    <col min="1025" max="1025" width="9.140625" style="603" hidden="1" customWidth="1"/>
    <col min="1026" max="1026" width="32.140625" style="603" customWidth="1"/>
    <col min="1027" max="1027" width="78.00390625" style="603" customWidth="1"/>
    <col min="1028" max="1029" width="9.140625" style="603" hidden="1" customWidth="1"/>
    <col min="1030" max="1280" width="9.28125" style="603" customWidth="1"/>
    <col min="1281" max="1281" width="9.140625" style="603" hidden="1" customWidth="1"/>
    <col min="1282" max="1282" width="32.140625" style="603" customWidth="1"/>
    <col min="1283" max="1283" width="78.00390625" style="603" customWidth="1"/>
    <col min="1284" max="1285" width="9.140625" style="603" hidden="1" customWidth="1"/>
    <col min="1286" max="1536" width="9.28125" style="603" customWidth="1"/>
    <col min="1537" max="1537" width="9.140625" style="603" hidden="1" customWidth="1"/>
    <col min="1538" max="1538" width="32.140625" style="603" customWidth="1"/>
    <col min="1539" max="1539" width="78.00390625" style="603" customWidth="1"/>
    <col min="1540" max="1541" width="9.140625" style="603" hidden="1" customWidth="1"/>
    <col min="1542" max="1792" width="9.28125" style="603" customWidth="1"/>
    <col min="1793" max="1793" width="9.140625" style="603" hidden="1" customWidth="1"/>
    <col min="1794" max="1794" width="32.140625" style="603" customWidth="1"/>
    <col min="1795" max="1795" width="78.00390625" style="603" customWidth="1"/>
    <col min="1796" max="1797" width="9.140625" style="603" hidden="1" customWidth="1"/>
    <col min="1798" max="2048" width="9.28125" style="603" customWidth="1"/>
    <col min="2049" max="2049" width="9.140625" style="603" hidden="1" customWidth="1"/>
    <col min="2050" max="2050" width="32.140625" style="603" customWidth="1"/>
    <col min="2051" max="2051" width="78.00390625" style="603" customWidth="1"/>
    <col min="2052" max="2053" width="9.140625" style="603" hidden="1" customWidth="1"/>
    <col min="2054" max="2304" width="9.28125" style="603" customWidth="1"/>
    <col min="2305" max="2305" width="9.140625" style="603" hidden="1" customWidth="1"/>
    <col min="2306" max="2306" width="32.140625" style="603" customWidth="1"/>
    <col min="2307" max="2307" width="78.00390625" style="603" customWidth="1"/>
    <col min="2308" max="2309" width="9.140625" style="603" hidden="1" customWidth="1"/>
    <col min="2310" max="2560" width="9.28125" style="603" customWidth="1"/>
    <col min="2561" max="2561" width="9.140625" style="603" hidden="1" customWidth="1"/>
    <col min="2562" max="2562" width="32.140625" style="603" customWidth="1"/>
    <col min="2563" max="2563" width="78.00390625" style="603" customWidth="1"/>
    <col min="2564" max="2565" width="9.140625" style="603" hidden="1" customWidth="1"/>
    <col min="2566" max="2816" width="9.28125" style="603" customWidth="1"/>
    <col min="2817" max="2817" width="9.140625" style="603" hidden="1" customWidth="1"/>
    <col min="2818" max="2818" width="32.140625" style="603" customWidth="1"/>
    <col min="2819" max="2819" width="78.00390625" style="603" customWidth="1"/>
    <col min="2820" max="2821" width="9.140625" style="603" hidden="1" customWidth="1"/>
    <col min="2822" max="3072" width="9.28125" style="603" customWidth="1"/>
    <col min="3073" max="3073" width="9.140625" style="603" hidden="1" customWidth="1"/>
    <col min="3074" max="3074" width="32.140625" style="603" customWidth="1"/>
    <col min="3075" max="3075" width="78.00390625" style="603" customWidth="1"/>
    <col min="3076" max="3077" width="9.140625" style="603" hidden="1" customWidth="1"/>
    <col min="3078" max="3328" width="9.28125" style="603" customWidth="1"/>
    <col min="3329" max="3329" width="9.140625" style="603" hidden="1" customWidth="1"/>
    <col min="3330" max="3330" width="32.140625" style="603" customWidth="1"/>
    <col min="3331" max="3331" width="78.00390625" style="603" customWidth="1"/>
    <col min="3332" max="3333" width="9.140625" style="603" hidden="1" customWidth="1"/>
    <col min="3334" max="3584" width="9.28125" style="603" customWidth="1"/>
    <col min="3585" max="3585" width="9.140625" style="603" hidden="1" customWidth="1"/>
    <col min="3586" max="3586" width="32.140625" style="603" customWidth="1"/>
    <col min="3587" max="3587" width="78.00390625" style="603" customWidth="1"/>
    <col min="3588" max="3589" width="9.140625" style="603" hidden="1" customWidth="1"/>
    <col min="3590" max="3840" width="9.28125" style="603" customWidth="1"/>
    <col min="3841" max="3841" width="9.140625" style="603" hidden="1" customWidth="1"/>
    <col min="3842" max="3842" width="32.140625" style="603" customWidth="1"/>
    <col min="3843" max="3843" width="78.00390625" style="603" customWidth="1"/>
    <col min="3844" max="3845" width="9.140625" style="603" hidden="1" customWidth="1"/>
    <col min="3846" max="4096" width="9.28125" style="603" customWidth="1"/>
    <col min="4097" max="4097" width="9.140625" style="603" hidden="1" customWidth="1"/>
    <col min="4098" max="4098" width="32.140625" style="603" customWidth="1"/>
    <col min="4099" max="4099" width="78.00390625" style="603" customWidth="1"/>
    <col min="4100" max="4101" width="9.140625" style="603" hidden="1" customWidth="1"/>
    <col min="4102" max="4352" width="9.28125" style="603" customWidth="1"/>
    <col min="4353" max="4353" width="9.140625" style="603" hidden="1" customWidth="1"/>
    <col min="4354" max="4354" width="32.140625" style="603" customWidth="1"/>
    <col min="4355" max="4355" width="78.00390625" style="603" customWidth="1"/>
    <col min="4356" max="4357" width="9.140625" style="603" hidden="1" customWidth="1"/>
    <col min="4358" max="4608" width="9.28125" style="603" customWidth="1"/>
    <col min="4609" max="4609" width="9.140625" style="603" hidden="1" customWidth="1"/>
    <col min="4610" max="4610" width="32.140625" style="603" customWidth="1"/>
    <col min="4611" max="4611" width="78.00390625" style="603" customWidth="1"/>
    <col min="4612" max="4613" width="9.140625" style="603" hidden="1" customWidth="1"/>
    <col min="4614" max="4864" width="9.28125" style="603" customWidth="1"/>
    <col min="4865" max="4865" width="9.140625" style="603" hidden="1" customWidth="1"/>
    <col min="4866" max="4866" width="32.140625" style="603" customWidth="1"/>
    <col min="4867" max="4867" width="78.00390625" style="603" customWidth="1"/>
    <col min="4868" max="4869" width="9.140625" style="603" hidden="1" customWidth="1"/>
    <col min="4870" max="5120" width="9.28125" style="603" customWidth="1"/>
    <col min="5121" max="5121" width="9.140625" style="603" hidden="1" customWidth="1"/>
    <col min="5122" max="5122" width="32.140625" style="603" customWidth="1"/>
    <col min="5123" max="5123" width="78.00390625" style="603" customWidth="1"/>
    <col min="5124" max="5125" width="9.140625" style="603" hidden="1" customWidth="1"/>
    <col min="5126" max="5376" width="9.28125" style="603" customWidth="1"/>
    <col min="5377" max="5377" width="9.140625" style="603" hidden="1" customWidth="1"/>
    <col min="5378" max="5378" width="32.140625" style="603" customWidth="1"/>
    <col min="5379" max="5379" width="78.00390625" style="603" customWidth="1"/>
    <col min="5380" max="5381" width="9.140625" style="603" hidden="1" customWidth="1"/>
    <col min="5382" max="5632" width="9.28125" style="603" customWidth="1"/>
    <col min="5633" max="5633" width="9.140625" style="603" hidden="1" customWidth="1"/>
    <col min="5634" max="5634" width="32.140625" style="603" customWidth="1"/>
    <col min="5635" max="5635" width="78.00390625" style="603" customWidth="1"/>
    <col min="5636" max="5637" width="9.140625" style="603" hidden="1" customWidth="1"/>
    <col min="5638" max="5888" width="9.28125" style="603" customWidth="1"/>
    <col min="5889" max="5889" width="9.140625" style="603" hidden="1" customWidth="1"/>
    <col min="5890" max="5890" width="32.140625" style="603" customWidth="1"/>
    <col min="5891" max="5891" width="78.00390625" style="603" customWidth="1"/>
    <col min="5892" max="5893" width="9.140625" style="603" hidden="1" customWidth="1"/>
    <col min="5894" max="6144" width="9.28125" style="603" customWidth="1"/>
    <col min="6145" max="6145" width="9.140625" style="603" hidden="1" customWidth="1"/>
    <col min="6146" max="6146" width="32.140625" style="603" customWidth="1"/>
    <col min="6147" max="6147" width="78.00390625" style="603" customWidth="1"/>
    <col min="6148" max="6149" width="9.140625" style="603" hidden="1" customWidth="1"/>
    <col min="6150" max="6400" width="9.28125" style="603" customWidth="1"/>
    <col min="6401" max="6401" width="9.140625" style="603" hidden="1" customWidth="1"/>
    <col min="6402" max="6402" width="32.140625" style="603" customWidth="1"/>
    <col min="6403" max="6403" width="78.00390625" style="603" customWidth="1"/>
    <col min="6404" max="6405" width="9.140625" style="603" hidden="1" customWidth="1"/>
    <col min="6406" max="6656" width="9.28125" style="603" customWidth="1"/>
    <col min="6657" max="6657" width="9.140625" style="603" hidden="1" customWidth="1"/>
    <col min="6658" max="6658" width="32.140625" style="603" customWidth="1"/>
    <col min="6659" max="6659" width="78.00390625" style="603" customWidth="1"/>
    <col min="6660" max="6661" width="9.140625" style="603" hidden="1" customWidth="1"/>
    <col min="6662" max="6912" width="9.28125" style="603" customWidth="1"/>
    <col min="6913" max="6913" width="9.140625" style="603" hidden="1" customWidth="1"/>
    <col min="6914" max="6914" width="32.140625" style="603" customWidth="1"/>
    <col min="6915" max="6915" width="78.00390625" style="603" customWidth="1"/>
    <col min="6916" max="6917" width="9.140625" style="603" hidden="1" customWidth="1"/>
    <col min="6918" max="7168" width="9.28125" style="603" customWidth="1"/>
    <col min="7169" max="7169" width="9.140625" style="603" hidden="1" customWidth="1"/>
    <col min="7170" max="7170" width="32.140625" style="603" customWidth="1"/>
    <col min="7171" max="7171" width="78.00390625" style="603" customWidth="1"/>
    <col min="7172" max="7173" width="9.140625" style="603" hidden="1" customWidth="1"/>
    <col min="7174" max="7424" width="9.28125" style="603" customWidth="1"/>
    <col min="7425" max="7425" width="9.140625" style="603" hidden="1" customWidth="1"/>
    <col min="7426" max="7426" width="32.140625" style="603" customWidth="1"/>
    <col min="7427" max="7427" width="78.00390625" style="603" customWidth="1"/>
    <col min="7428" max="7429" width="9.140625" style="603" hidden="1" customWidth="1"/>
    <col min="7430" max="7680" width="9.28125" style="603" customWidth="1"/>
    <col min="7681" max="7681" width="9.140625" style="603" hidden="1" customWidth="1"/>
    <col min="7682" max="7682" width="32.140625" style="603" customWidth="1"/>
    <col min="7683" max="7683" width="78.00390625" style="603" customWidth="1"/>
    <col min="7684" max="7685" width="9.140625" style="603" hidden="1" customWidth="1"/>
    <col min="7686" max="7936" width="9.28125" style="603" customWidth="1"/>
    <col min="7937" max="7937" width="9.140625" style="603" hidden="1" customWidth="1"/>
    <col min="7938" max="7938" width="32.140625" style="603" customWidth="1"/>
    <col min="7939" max="7939" width="78.00390625" style="603" customWidth="1"/>
    <col min="7940" max="7941" width="9.140625" style="603" hidden="1" customWidth="1"/>
    <col min="7942" max="8192" width="9.28125" style="603" customWidth="1"/>
    <col min="8193" max="8193" width="9.140625" style="603" hidden="1" customWidth="1"/>
    <col min="8194" max="8194" width="32.140625" style="603" customWidth="1"/>
    <col min="8195" max="8195" width="78.00390625" style="603" customWidth="1"/>
    <col min="8196" max="8197" width="9.140625" style="603" hidden="1" customWidth="1"/>
    <col min="8198" max="8448" width="9.28125" style="603" customWidth="1"/>
    <col min="8449" max="8449" width="9.140625" style="603" hidden="1" customWidth="1"/>
    <col min="8450" max="8450" width="32.140625" style="603" customWidth="1"/>
    <col min="8451" max="8451" width="78.00390625" style="603" customWidth="1"/>
    <col min="8452" max="8453" width="9.140625" style="603" hidden="1" customWidth="1"/>
    <col min="8454" max="8704" width="9.28125" style="603" customWidth="1"/>
    <col min="8705" max="8705" width="9.140625" style="603" hidden="1" customWidth="1"/>
    <col min="8706" max="8706" width="32.140625" style="603" customWidth="1"/>
    <col min="8707" max="8707" width="78.00390625" style="603" customWidth="1"/>
    <col min="8708" max="8709" width="9.140625" style="603" hidden="1" customWidth="1"/>
    <col min="8710" max="8960" width="9.28125" style="603" customWidth="1"/>
    <col min="8961" max="8961" width="9.140625" style="603" hidden="1" customWidth="1"/>
    <col min="8962" max="8962" width="32.140625" style="603" customWidth="1"/>
    <col min="8963" max="8963" width="78.00390625" style="603" customWidth="1"/>
    <col min="8964" max="8965" width="9.140625" style="603" hidden="1" customWidth="1"/>
    <col min="8966" max="9216" width="9.28125" style="603" customWidth="1"/>
    <col min="9217" max="9217" width="9.140625" style="603" hidden="1" customWidth="1"/>
    <col min="9218" max="9218" width="32.140625" style="603" customWidth="1"/>
    <col min="9219" max="9219" width="78.00390625" style="603" customWidth="1"/>
    <col min="9220" max="9221" width="9.140625" style="603" hidden="1" customWidth="1"/>
    <col min="9222" max="9472" width="9.28125" style="603" customWidth="1"/>
    <col min="9473" max="9473" width="9.140625" style="603" hidden="1" customWidth="1"/>
    <col min="9474" max="9474" width="32.140625" style="603" customWidth="1"/>
    <col min="9475" max="9475" width="78.00390625" style="603" customWidth="1"/>
    <col min="9476" max="9477" width="9.140625" style="603" hidden="1" customWidth="1"/>
    <col min="9478" max="9728" width="9.28125" style="603" customWidth="1"/>
    <col min="9729" max="9729" width="9.140625" style="603" hidden="1" customWidth="1"/>
    <col min="9730" max="9730" width="32.140625" style="603" customWidth="1"/>
    <col min="9731" max="9731" width="78.00390625" style="603" customWidth="1"/>
    <col min="9732" max="9733" width="9.140625" style="603" hidden="1" customWidth="1"/>
    <col min="9734" max="9984" width="9.28125" style="603" customWidth="1"/>
    <col min="9985" max="9985" width="9.140625" style="603" hidden="1" customWidth="1"/>
    <col min="9986" max="9986" width="32.140625" style="603" customWidth="1"/>
    <col min="9987" max="9987" width="78.00390625" style="603" customWidth="1"/>
    <col min="9988" max="9989" width="9.140625" style="603" hidden="1" customWidth="1"/>
    <col min="9990" max="10240" width="9.28125" style="603" customWidth="1"/>
    <col min="10241" max="10241" width="9.140625" style="603" hidden="1" customWidth="1"/>
    <col min="10242" max="10242" width="32.140625" style="603" customWidth="1"/>
    <col min="10243" max="10243" width="78.00390625" style="603" customWidth="1"/>
    <col min="10244" max="10245" width="9.140625" style="603" hidden="1" customWidth="1"/>
    <col min="10246" max="10496" width="9.28125" style="603" customWidth="1"/>
    <col min="10497" max="10497" width="9.140625" style="603" hidden="1" customWidth="1"/>
    <col min="10498" max="10498" width="32.140625" style="603" customWidth="1"/>
    <col min="10499" max="10499" width="78.00390625" style="603" customWidth="1"/>
    <col min="10500" max="10501" width="9.140625" style="603" hidden="1" customWidth="1"/>
    <col min="10502" max="10752" width="9.28125" style="603" customWidth="1"/>
    <col min="10753" max="10753" width="9.140625" style="603" hidden="1" customWidth="1"/>
    <col min="10754" max="10754" width="32.140625" style="603" customWidth="1"/>
    <col min="10755" max="10755" width="78.00390625" style="603" customWidth="1"/>
    <col min="10756" max="10757" width="9.140625" style="603" hidden="1" customWidth="1"/>
    <col min="10758" max="11008" width="9.28125" style="603" customWidth="1"/>
    <col min="11009" max="11009" width="9.140625" style="603" hidden="1" customWidth="1"/>
    <col min="11010" max="11010" width="32.140625" style="603" customWidth="1"/>
    <col min="11011" max="11011" width="78.00390625" style="603" customWidth="1"/>
    <col min="11012" max="11013" width="9.140625" style="603" hidden="1" customWidth="1"/>
    <col min="11014" max="11264" width="9.28125" style="603" customWidth="1"/>
    <col min="11265" max="11265" width="9.140625" style="603" hidden="1" customWidth="1"/>
    <col min="11266" max="11266" width="32.140625" style="603" customWidth="1"/>
    <col min="11267" max="11267" width="78.00390625" style="603" customWidth="1"/>
    <col min="11268" max="11269" width="9.140625" style="603" hidden="1" customWidth="1"/>
    <col min="11270" max="11520" width="9.28125" style="603" customWidth="1"/>
    <col min="11521" max="11521" width="9.140625" style="603" hidden="1" customWidth="1"/>
    <col min="11522" max="11522" width="32.140625" style="603" customWidth="1"/>
    <col min="11523" max="11523" width="78.00390625" style="603" customWidth="1"/>
    <col min="11524" max="11525" width="9.140625" style="603" hidden="1" customWidth="1"/>
    <col min="11526" max="11776" width="9.28125" style="603" customWidth="1"/>
    <col min="11777" max="11777" width="9.140625" style="603" hidden="1" customWidth="1"/>
    <col min="11778" max="11778" width="32.140625" style="603" customWidth="1"/>
    <col min="11779" max="11779" width="78.00390625" style="603" customWidth="1"/>
    <col min="11780" max="11781" width="9.140625" style="603" hidden="1" customWidth="1"/>
    <col min="11782" max="12032" width="9.28125" style="603" customWidth="1"/>
    <col min="12033" max="12033" width="9.140625" style="603" hidden="1" customWidth="1"/>
    <col min="12034" max="12034" width="32.140625" style="603" customWidth="1"/>
    <col min="12035" max="12035" width="78.00390625" style="603" customWidth="1"/>
    <col min="12036" max="12037" width="9.140625" style="603" hidden="1" customWidth="1"/>
    <col min="12038" max="12288" width="9.28125" style="603" customWidth="1"/>
    <col min="12289" max="12289" width="9.140625" style="603" hidden="1" customWidth="1"/>
    <col min="12290" max="12290" width="32.140625" style="603" customWidth="1"/>
    <col min="12291" max="12291" width="78.00390625" style="603" customWidth="1"/>
    <col min="12292" max="12293" width="9.140625" style="603" hidden="1" customWidth="1"/>
    <col min="12294" max="12544" width="9.28125" style="603" customWidth="1"/>
    <col min="12545" max="12545" width="9.140625" style="603" hidden="1" customWidth="1"/>
    <col min="12546" max="12546" width="32.140625" style="603" customWidth="1"/>
    <col min="12547" max="12547" width="78.00390625" style="603" customWidth="1"/>
    <col min="12548" max="12549" width="9.140625" style="603" hidden="1" customWidth="1"/>
    <col min="12550" max="12800" width="9.28125" style="603" customWidth="1"/>
    <col min="12801" max="12801" width="9.140625" style="603" hidden="1" customWidth="1"/>
    <col min="12802" max="12802" width="32.140625" style="603" customWidth="1"/>
    <col min="12803" max="12803" width="78.00390625" style="603" customWidth="1"/>
    <col min="12804" max="12805" width="9.140625" style="603" hidden="1" customWidth="1"/>
    <col min="12806" max="13056" width="9.28125" style="603" customWidth="1"/>
    <col min="13057" max="13057" width="9.140625" style="603" hidden="1" customWidth="1"/>
    <col min="13058" max="13058" width="32.140625" style="603" customWidth="1"/>
    <col min="13059" max="13059" width="78.00390625" style="603" customWidth="1"/>
    <col min="13060" max="13061" width="9.140625" style="603" hidden="1" customWidth="1"/>
    <col min="13062" max="13312" width="9.28125" style="603" customWidth="1"/>
    <col min="13313" max="13313" width="9.140625" style="603" hidden="1" customWidth="1"/>
    <col min="13314" max="13314" width="32.140625" style="603" customWidth="1"/>
    <col min="13315" max="13315" width="78.00390625" style="603" customWidth="1"/>
    <col min="13316" max="13317" width="9.140625" style="603" hidden="1" customWidth="1"/>
    <col min="13318" max="13568" width="9.28125" style="603" customWidth="1"/>
    <col min="13569" max="13569" width="9.140625" style="603" hidden="1" customWidth="1"/>
    <col min="13570" max="13570" width="32.140625" style="603" customWidth="1"/>
    <col min="13571" max="13571" width="78.00390625" style="603" customWidth="1"/>
    <col min="13572" max="13573" width="9.140625" style="603" hidden="1" customWidth="1"/>
    <col min="13574" max="13824" width="9.28125" style="603" customWidth="1"/>
    <col min="13825" max="13825" width="9.140625" style="603" hidden="1" customWidth="1"/>
    <col min="13826" max="13826" width="32.140625" style="603" customWidth="1"/>
    <col min="13827" max="13827" width="78.00390625" style="603" customWidth="1"/>
    <col min="13828" max="13829" width="9.140625" style="603" hidden="1" customWidth="1"/>
    <col min="13830" max="14080" width="9.28125" style="603" customWidth="1"/>
    <col min="14081" max="14081" width="9.140625" style="603" hidden="1" customWidth="1"/>
    <col min="14082" max="14082" width="32.140625" style="603" customWidth="1"/>
    <col min="14083" max="14083" width="78.00390625" style="603" customWidth="1"/>
    <col min="14084" max="14085" width="9.140625" style="603" hidden="1" customWidth="1"/>
    <col min="14086" max="14336" width="9.28125" style="603" customWidth="1"/>
    <col min="14337" max="14337" width="9.140625" style="603" hidden="1" customWidth="1"/>
    <col min="14338" max="14338" width="32.140625" style="603" customWidth="1"/>
    <col min="14339" max="14339" width="78.00390625" style="603" customWidth="1"/>
    <col min="14340" max="14341" width="9.140625" style="603" hidden="1" customWidth="1"/>
    <col min="14342" max="14592" width="9.28125" style="603" customWidth="1"/>
    <col min="14593" max="14593" width="9.140625" style="603" hidden="1" customWidth="1"/>
    <col min="14594" max="14594" width="32.140625" style="603" customWidth="1"/>
    <col min="14595" max="14595" width="78.00390625" style="603" customWidth="1"/>
    <col min="14596" max="14597" width="9.140625" style="603" hidden="1" customWidth="1"/>
    <col min="14598" max="14848" width="9.28125" style="603" customWidth="1"/>
    <col min="14849" max="14849" width="9.140625" style="603" hidden="1" customWidth="1"/>
    <col min="14850" max="14850" width="32.140625" style="603" customWidth="1"/>
    <col min="14851" max="14851" width="78.00390625" style="603" customWidth="1"/>
    <col min="14852" max="14853" width="9.140625" style="603" hidden="1" customWidth="1"/>
    <col min="14854" max="15104" width="9.28125" style="603" customWidth="1"/>
    <col min="15105" max="15105" width="9.140625" style="603" hidden="1" customWidth="1"/>
    <col min="15106" max="15106" width="32.140625" style="603" customWidth="1"/>
    <col min="15107" max="15107" width="78.00390625" style="603" customWidth="1"/>
    <col min="15108" max="15109" width="9.140625" style="603" hidden="1" customWidth="1"/>
    <col min="15110" max="15360" width="9.28125" style="603" customWidth="1"/>
    <col min="15361" max="15361" width="9.140625" style="603" hidden="1" customWidth="1"/>
    <col min="15362" max="15362" width="32.140625" style="603" customWidth="1"/>
    <col min="15363" max="15363" width="78.00390625" style="603" customWidth="1"/>
    <col min="15364" max="15365" width="9.140625" style="603" hidden="1" customWidth="1"/>
    <col min="15366" max="15616" width="9.28125" style="603" customWidth="1"/>
    <col min="15617" max="15617" width="9.140625" style="603" hidden="1" customWidth="1"/>
    <col min="15618" max="15618" width="32.140625" style="603" customWidth="1"/>
    <col min="15619" max="15619" width="78.00390625" style="603" customWidth="1"/>
    <col min="15620" max="15621" width="9.140625" style="603" hidden="1" customWidth="1"/>
    <col min="15622" max="15872" width="9.28125" style="603" customWidth="1"/>
    <col min="15873" max="15873" width="9.140625" style="603" hidden="1" customWidth="1"/>
    <col min="15874" max="15874" width="32.140625" style="603" customWidth="1"/>
    <col min="15875" max="15875" width="78.00390625" style="603" customWidth="1"/>
    <col min="15876" max="15877" width="9.140625" style="603" hidden="1" customWidth="1"/>
    <col min="15878" max="16128" width="9.28125" style="603" customWidth="1"/>
    <col min="16129" max="16129" width="9.140625" style="603" hidden="1" customWidth="1"/>
    <col min="16130" max="16130" width="32.140625" style="603" customWidth="1"/>
    <col min="16131" max="16131" width="78.00390625" style="603" customWidth="1"/>
    <col min="16132" max="16133" width="9.140625" style="603" hidden="1" customWidth="1"/>
    <col min="16134" max="16384" width="9.28125" style="603" customWidth="1"/>
  </cols>
  <sheetData>
    <row r="1" spans="1:5" ht="12">
      <c r="A1" s="683" t="s">
        <v>2784</v>
      </c>
      <c r="B1" s="684" t="s">
        <v>2785</v>
      </c>
      <c r="C1" s="685" t="s">
        <v>3048</v>
      </c>
      <c r="D1" s="602" t="s">
        <v>61</v>
      </c>
      <c r="E1" s="602" t="s">
        <v>2792</v>
      </c>
    </row>
    <row r="2" spans="1:5" ht="14.25">
      <c r="A2" s="686">
        <v>1</v>
      </c>
      <c r="B2" s="684" t="s">
        <v>3049</v>
      </c>
      <c r="C2" s="687" t="s">
        <v>3050</v>
      </c>
      <c r="D2" s="612" t="s">
        <v>3051</v>
      </c>
      <c r="E2" s="612" t="s">
        <v>2846</v>
      </c>
    </row>
    <row r="3" spans="1:5" ht="28.5">
      <c r="A3" s="686">
        <v>2</v>
      </c>
      <c r="B3" s="684" t="s">
        <v>3052</v>
      </c>
      <c r="C3" s="688" t="s">
        <v>3053</v>
      </c>
      <c r="D3" s="605" t="s">
        <v>3051</v>
      </c>
      <c r="E3" s="605" t="s">
        <v>2794</v>
      </c>
    </row>
    <row r="4" spans="1:5" ht="18.75" customHeight="1">
      <c r="A4" s="686">
        <v>3</v>
      </c>
      <c r="B4" s="684" t="s">
        <v>3054</v>
      </c>
      <c r="C4" s="689" t="s">
        <v>3055</v>
      </c>
      <c r="D4" s="605" t="s">
        <v>3051</v>
      </c>
      <c r="E4" s="605" t="s">
        <v>2794</v>
      </c>
    </row>
    <row r="5" spans="1:5" ht="15" customHeight="1">
      <c r="A5" s="686">
        <v>4</v>
      </c>
      <c r="B5" s="684" t="s">
        <v>3056</v>
      </c>
      <c r="C5" s="690" t="s">
        <v>2576</v>
      </c>
      <c r="D5" s="605" t="s">
        <v>3051</v>
      </c>
      <c r="E5" s="605" t="s">
        <v>2794</v>
      </c>
    </row>
    <row r="6" spans="1:5" ht="12">
      <c r="A6" s="686">
        <v>5</v>
      </c>
      <c r="B6" s="684" t="s">
        <v>3057</v>
      </c>
      <c r="C6" s="690" t="s">
        <v>1</v>
      </c>
      <c r="D6" s="605" t="s">
        <v>3058</v>
      </c>
      <c r="E6" s="605" t="s">
        <v>2794</v>
      </c>
    </row>
    <row r="7" spans="1:5" ht="12">
      <c r="A7" s="686">
        <v>6</v>
      </c>
      <c r="B7" s="684" t="s">
        <v>3059</v>
      </c>
      <c r="C7" s="691" t="s">
        <v>1</v>
      </c>
      <c r="D7" s="605" t="s">
        <v>3058</v>
      </c>
      <c r="E7" s="605" t="s">
        <v>2794</v>
      </c>
    </row>
    <row r="8" spans="1:5" ht="12">
      <c r="A8" s="686">
        <v>7</v>
      </c>
      <c r="B8" s="684" t="s">
        <v>3060</v>
      </c>
      <c r="C8" s="690" t="s">
        <v>1</v>
      </c>
      <c r="D8" s="605" t="s">
        <v>3058</v>
      </c>
      <c r="E8" s="605" t="s">
        <v>2794</v>
      </c>
    </row>
    <row r="9" spans="1:5" ht="12">
      <c r="A9" s="686">
        <v>8</v>
      </c>
      <c r="B9" s="684" t="s">
        <v>1569</v>
      </c>
      <c r="C9" s="690" t="s">
        <v>3061</v>
      </c>
      <c r="D9" s="605" t="s">
        <v>3058</v>
      </c>
      <c r="E9" s="605" t="s">
        <v>2794</v>
      </c>
    </row>
    <row r="10" spans="1:6" ht="19.5">
      <c r="A10" s="686">
        <v>9</v>
      </c>
      <c r="B10" s="684" t="s">
        <v>3062</v>
      </c>
      <c r="C10" s="692" t="s">
        <v>3063</v>
      </c>
      <c r="D10" s="605" t="s">
        <v>3058</v>
      </c>
      <c r="E10" s="605" t="s">
        <v>2794</v>
      </c>
      <c r="F10" s="693"/>
    </row>
    <row r="11" spans="1:5" ht="12">
      <c r="A11" s="686">
        <v>10</v>
      </c>
      <c r="B11" s="684" t="s">
        <v>3064</v>
      </c>
      <c r="C11" s="690" t="s">
        <v>3065</v>
      </c>
      <c r="D11" s="605" t="s">
        <v>3066</v>
      </c>
      <c r="E11" s="605" t="s">
        <v>2794</v>
      </c>
    </row>
    <row r="12" spans="1:5" ht="12">
      <c r="A12" s="686">
        <v>11</v>
      </c>
      <c r="B12" s="684" t="s">
        <v>50</v>
      </c>
      <c r="C12" s="690" t="s">
        <v>3067</v>
      </c>
      <c r="D12" s="605" t="s">
        <v>3058</v>
      </c>
      <c r="E12" s="605" t="s">
        <v>2794</v>
      </c>
    </row>
    <row r="13" spans="1:5" ht="12">
      <c r="A13" s="686">
        <v>12</v>
      </c>
      <c r="B13" s="684" t="s">
        <v>3068</v>
      </c>
      <c r="C13" s="690" t="s">
        <v>3069</v>
      </c>
      <c r="D13" s="605" t="s">
        <v>3058</v>
      </c>
      <c r="E13" s="605" t="s">
        <v>2794</v>
      </c>
    </row>
    <row r="14" spans="1:5" ht="12">
      <c r="A14" s="686">
        <v>13</v>
      </c>
      <c r="B14" s="684" t="s">
        <v>3070</v>
      </c>
      <c r="C14" s="690" t="s">
        <v>3071</v>
      </c>
      <c r="D14" s="605" t="s">
        <v>3051</v>
      </c>
      <c r="E14" s="605" t="s">
        <v>2794</v>
      </c>
    </row>
    <row r="15" spans="1:5" ht="12">
      <c r="A15" s="686">
        <v>0</v>
      </c>
      <c r="B15" s="684"/>
      <c r="C15" s="694" t="s">
        <v>1</v>
      </c>
      <c r="D15" s="607" t="s">
        <v>1</v>
      </c>
      <c r="E15" s="607" t="s">
        <v>1</v>
      </c>
    </row>
    <row r="16" spans="1:5" ht="12">
      <c r="A16" s="686">
        <v>20</v>
      </c>
      <c r="B16" s="684" t="s">
        <v>3072</v>
      </c>
      <c r="C16" s="695" t="s">
        <v>3073</v>
      </c>
      <c r="D16" s="609" t="s">
        <v>3074</v>
      </c>
      <c r="E16" s="609" t="s">
        <v>2808</v>
      </c>
    </row>
    <row r="17" spans="1:5" ht="12">
      <c r="A17" s="686">
        <v>21</v>
      </c>
      <c r="B17" s="684" t="s">
        <v>3075</v>
      </c>
      <c r="C17" s="695" t="s">
        <v>3076</v>
      </c>
      <c r="D17" s="609" t="s">
        <v>3074</v>
      </c>
      <c r="E17" s="609" t="s">
        <v>2808</v>
      </c>
    </row>
    <row r="18" spans="1:5" ht="12">
      <c r="A18" s="686">
        <v>22</v>
      </c>
      <c r="B18" s="684" t="s">
        <v>3077</v>
      </c>
      <c r="C18" s="695" t="s">
        <v>3078</v>
      </c>
      <c r="D18" s="609" t="s">
        <v>3074</v>
      </c>
      <c r="E18" s="609" t="s">
        <v>2808</v>
      </c>
    </row>
    <row r="19" spans="1:5" ht="12">
      <c r="A19" s="686">
        <v>23</v>
      </c>
      <c r="B19" s="684" t="s">
        <v>3079</v>
      </c>
      <c r="C19" s="695" t="s">
        <v>3080</v>
      </c>
      <c r="D19" s="609" t="s">
        <v>3074</v>
      </c>
      <c r="E19" s="609" t="s">
        <v>2808</v>
      </c>
    </row>
    <row r="20" spans="1:5" ht="12">
      <c r="A20" s="686">
        <v>24</v>
      </c>
      <c r="B20" s="684" t="s">
        <v>3081</v>
      </c>
      <c r="C20" s="695" t="s">
        <v>3082</v>
      </c>
      <c r="D20" s="609" t="s">
        <v>3074</v>
      </c>
      <c r="E20" s="609" t="s">
        <v>2808</v>
      </c>
    </row>
    <row r="21" spans="1:5" ht="12">
      <c r="A21" s="686">
        <v>25</v>
      </c>
      <c r="B21" s="684" t="s">
        <v>3083</v>
      </c>
      <c r="C21" s="695" t="s">
        <v>3084</v>
      </c>
      <c r="D21" s="609" t="s">
        <v>3074</v>
      </c>
      <c r="E21" s="609" t="s">
        <v>2808</v>
      </c>
    </row>
    <row r="22" spans="1:5" ht="12">
      <c r="A22" s="686">
        <v>26</v>
      </c>
      <c r="B22" s="684" t="s">
        <v>3085</v>
      </c>
      <c r="C22" s="695" t="s">
        <v>3086</v>
      </c>
      <c r="D22" s="609" t="s">
        <v>3074</v>
      </c>
      <c r="E22" s="609" t="s">
        <v>2808</v>
      </c>
    </row>
    <row r="23" spans="1:5" ht="12">
      <c r="A23" s="686">
        <v>27</v>
      </c>
      <c r="B23" s="684" t="s">
        <v>3087</v>
      </c>
      <c r="C23" s="695" t="s">
        <v>3088</v>
      </c>
      <c r="D23" s="609" t="s">
        <v>3074</v>
      </c>
      <c r="E23" s="609" t="s">
        <v>2808</v>
      </c>
    </row>
    <row r="24" spans="1:5" ht="12">
      <c r="A24" s="686">
        <v>28</v>
      </c>
      <c r="B24" s="684" t="s">
        <v>3089</v>
      </c>
      <c r="C24" s="695" t="s">
        <v>3082</v>
      </c>
      <c r="D24" s="609" t="s">
        <v>3074</v>
      </c>
      <c r="E24" s="609" t="s">
        <v>2808</v>
      </c>
    </row>
    <row r="25" spans="1:5" ht="12">
      <c r="A25" s="686">
        <v>29</v>
      </c>
      <c r="B25" s="684" t="s">
        <v>3090</v>
      </c>
      <c r="C25" s="695" t="s">
        <v>3091</v>
      </c>
      <c r="D25" s="609" t="s">
        <v>3074</v>
      </c>
      <c r="E25" s="609" t="s">
        <v>2808</v>
      </c>
    </row>
    <row r="26" spans="1:5" ht="12">
      <c r="A26" s="686">
        <v>30</v>
      </c>
      <c r="B26" s="684" t="s">
        <v>3092</v>
      </c>
      <c r="C26" s="695" t="s">
        <v>3093</v>
      </c>
      <c r="D26" s="609" t="s">
        <v>3094</v>
      </c>
      <c r="E26" s="609" t="s">
        <v>2808</v>
      </c>
    </row>
    <row r="27" spans="1:5" ht="12">
      <c r="A27" s="686">
        <v>31</v>
      </c>
      <c r="B27" s="684" t="s">
        <v>3095</v>
      </c>
      <c r="C27" s="695" t="s">
        <v>3096</v>
      </c>
      <c r="D27" s="609" t="s">
        <v>3074</v>
      </c>
      <c r="E27" s="609" t="s">
        <v>2808</v>
      </c>
    </row>
    <row r="28" spans="1:5" ht="12">
      <c r="A28" s="686">
        <v>32</v>
      </c>
      <c r="B28" s="684" t="s">
        <v>3097</v>
      </c>
      <c r="C28" s="695" t="s">
        <v>3098</v>
      </c>
      <c r="D28" s="609" t="s">
        <v>3074</v>
      </c>
      <c r="E28" s="609" t="s">
        <v>2808</v>
      </c>
    </row>
    <row r="29" spans="1:5" ht="12">
      <c r="A29" s="686">
        <v>33</v>
      </c>
      <c r="B29" s="684" t="s">
        <v>3099</v>
      </c>
      <c r="C29" s="695" t="s">
        <v>3086</v>
      </c>
      <c r="D29" s="609" t="s">
        <v>3074</v>
      </c>
      <c r="E29" s="609" t="s">
        <v>2808</v>
      </c>
    </row>
    <row r="30" spans="1:5" ht="12">
      <c r="A30" s="686">
        <v>34</v>
      </c>
      <c r="B30" s="684" t="s">
        <v>3100</v>
      </c>
      <c r="C30" s="695" t="s">
        <v>3086</v>
      </c>
      <c r="D30" s="609" t="s">
        <v>3074</v>
      </c>
      <c r="E30" s="609" t="s">
        <v>2808</v>
      </c>
    </row>
    <row r="31" spans="1:5" ht="21.75">
      <c r="A31" s="686">
        <v>100</v>
      </c>
      <c r="B31" s="696" t="s">
        <v>3101</v>
      </c>
      <c r="C31" s="695" t="s">
        <v>7</v>
      </c>
      <c r="D31" s="609" t="s">
        <v>3102</v>
      </c>
      <c r="E31" s="609" t="s">
        <v>2808</v>
      </c>
    </row>
    <row r="32" spans="1:5" ht="12">
      <c r="A32" s="686">
        <v>101</v>
      </c>
      <c r="B32" s="684" t="s">
        <v>3103</v>
      </c>
      <c r="C32" s="695" t="s">
        <v>76</v>
      </c>
      <c r="D32" s="609" t="s">
        <v>3102</v>
      </c>
      <c r="E32" s="609" t="s">
        <v>2808</v>
      </c>
    </row>
    <row r="33" spans="2:3" ht="12">
      <c r="B33" s="697"/>
      <c r="C33" s="698"/>
    </row>
    <row r="34" spans="2:3" ht="12">
      <c r="B34" s="697"/>
      <c r="C34" s="698"/>
    </row>
    <row r="35" spans="2:3" ht="12">
      <c r="B35" s="697"/>
      <c r="C35" s="698"/>
    </row>
  </sheetData>
  <sheetProtection algorithmName="SHA-512" hashValue="dvZYS//+tRSL7Z7g9ZTcavR7qhCkZTfp0le0Am8tyZf7QDLH6qcPr0VTLobL5/FSw/iHAMJMXrkVAtli17oCCA==" saltValue="nr8TmDknQRvc0IbcD7Im9A==" spinCount="100000" sheet="1"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0">
      <selection activeCell="F124" sqref="F1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107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1528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12 - SO-12-Splašková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12 - SO-12-Splašková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1530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1531</v>
      </c>
      <c r="G121" s="152" t="s">
        <v>610</v>
      </c>
      <c r="H121" s="153">
        <v>1</v>
      </c>
      <c r="I121" s="154">
        <f>'SO-12 - Rekapitulace stavby'!BE26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1532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password="DAFF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workbookViewId="0" topLeftCell="A13">
      <selection activeCell="AG59" sqref="AG59:AM59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33" width="2.7109375" style="734" customWidth="1"/>
    <col min="34" max="34" width="3.28125" style="734" customWidth="1"/>
    <col min="35" max="35" width="31.7109375" style="734" customWidth="1"/>
    <col min="36" max="37" width="2.421875" style="734" customWidth="1"/>
    <col min="38" max="38" width="8.28125" style="734" customWidth="1"/>
    <col min="39" max="39" width="3.28125" style="734" customWidth="1"/>
    <col min="40" max="40" width="13.28125" style="734" customWidth="1"/>
    <col min="41" max="41" width="7.421875" style="734" customWidth="1"/>
    <col min="42" max="42" width="4.140625" style="734" customWidth="1"/>
    <col min="43" max="43" width="15.7109375" style="734" hidden="1" customWidth="1"/>
    <col min="44" max="44" width="13.7109375" style="734" customWidth="1"/>
    <col min="45" max="47" width="25.8515625" style="734" hidden="1" customWidth="1"/>
    <col min="48" max="49" width="21.7109375" style="734" hidden="1" customWidth="1"/>
    <col min="50" max="51" width="25.00390625" style="734" hidden="1" customWidth="1"/>
    <col min="52" max="52" width="21.7109375" style="734" hidden="1" customWidth="1"/>
    <col min="53" max="53" width="19.140625" style="734" hidden="1" customWidth="1"/>
    <col min="54" max="54" width="25.00390625" style="734" hidden="1" customWidth="1"/>
    <col min="55" max="55" width="21.7109375" style="734" hidden="1" customWidth="1"/>
    <col min="56" max="56" width="19.140625" style="734" hidden="1" customWidth="1"/>
    <col min="57" max="57" width="66.421875" style="734" hidden="1" customWidth="1"/>
    <col min="58" max="69" width="9.28125" style="734" customWidth="1"/>
    <col min="70" max="91" width="9.28125" style="734" hidden="1" customWidth="1"/>
    <col min="92" max="16384" width="9.28125" style="734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1901</v>
      </c>
    </row>
    <row r="2" spans="44:72" ht="36.95" customHeight="1">
      <c r="AR2" s="900" t="s">
        <v>5</v>
      </c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BC2" s="901"/>
      <c r="BD2" s="901"/>
      <c r="BE2" s="901"/>
      <c r="BS2" s="747" t="s">
        <v>6</v>
      </c>
      <c r="BT2" s="747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747" t="s">
        <v>6</v>
      </c>
      <c r="BT3" s="747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747" t="s">
        <v>12</v>
      </c>
    </row>
    <row r="5" spans="2:71" ht="12" customHeight="1">
      <c r="B5" s="18"/>
      <c r="D5" s="359" t="s">
        <v>13</v>
      </c>
      <c r="K5" s="1013" t="s">
        <v>1902</v>
      </c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R5" s="18"/>
      <c r="BS5" s="747" t="s">
        <v>6</v>
      </c>
    </row>
    <row r="6" spans="2:71" ht="36.95" customHeight="1">
      <c r="B6" s="18"/>
      <c r="D6" s="24" t="s">
        <v>16</v>
      </c>
      <c r="K6" s="912" t="s">
        <v>1903</v>
      </c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1"/>
      <c r="AM6" s="901"/>
      <c r="AN6" s="901"/>
      <c r="AO6" s="901"/>
      <c r="AR6" s="18"/>
      <c r="BS6" s="747" t="s">
        <v>6</v>
      </c>
    </row>
    <row r="7" spans="2:71" ht="11.85" customHeight="1">
      <c r="B7" s="18"/>
      <c r="D7" s="96" t="s">
        <v>18</v>
      </c>
      <c r="K7" s="747" t="s">
        <v>1</v>
      </c>
      <c r="AK7" s="96" t="s">
        <v>19</v>
      </c>
      <c r="AN7" s="747" t="s">
        <v>1</v>
      </c>
      <c r="AR7" s="18"/>
      <c r="BS7" s="747" t="s">
        <v>6</v>
      </c>
    </row>
    <row r="8" spans="2:71" ht="12" customHeight="1">
      <c r="B8" s="18"/>
      <c r="D8" s="96" t="s">
        <v>20</v>
      </c>
      <c r="K8" s="747" t="s">
        <v>1904</v>
      </c>
      <c r="AK8" s="96" t="s">
        <v>22</v>
      </c>
      <c r="AN8" s="360">
        <v>43637</v>
      </c>
      <c r="AR8" s="18"/>
      <c r="BS8" s="747" t="s">
        <v>6</v>
      </c>
    </row>
    <row r="9" spans="2:71" ht="14.45" customHeight="1">
      <c r="B9" s="18"/>
      <c r="AR9" s="18"/>
      <c r="BS9" s="747" t="s">
        <v>6</v>
      </c>
    </row>
    <row r="10" spans="2:71" ht="12" customHeight="1">
      <c r="B10" s="18"/>
      <c r="D10" s="96" t="s">
        <v>24</v>
      </c>
      <c r="AK10" s="96" t="s">
        <v>25</v>
      </c>
      <c r="AN10" s="747" t="s">
        <v>1</v>
      </c>
      <c r="AR10" s="18"/>
      <c r="BS10" s="747" t="s">
        <v>6</v>
      </c>
    </row>
    <row r="11" spans="2:71" ht="18.6" customHeight="1">
      <c r="B11" s="18"/>
      <c r="E11" s="747" t="s">
        <v>1905</v>
      </c>
      <c r="AK11" s="96" t="s">
        <v>27</v>
      </c>
      <c r="AN11" s="747" t="s">
        <v>1</v>
      </c>
      <c r="AR11" s="18"/>
      <c r="BS11" s="747" t="s">
        <v>6</v>
      </c>
    </row>
    <row r="12" spans="2:71" ht="6.95" customHeight="1">
      <c r="B12" s="18"/>
      <c r="AR12" s="18"/>
      <c r="BS12" s="747" t="s">
        <v>6</v>
      </c>
    </row>
    <row r="13" spans="2:71" ht="12" customHeight="1">
      <c r="B13" s="18"/>
      <c r="D13" s="96" t="s">
        <v>28</v>
      </c>
      <c r="AK13" s="96" t="s">
        <v>25</v>
      </c>
      <c r="AN13" s="747" t="s">
        <v>1</v>
      </c>
      <c r="AR13" s="18"/>
      <c r="BS13" s="747" t="s">
        <v>6</v>
      </c>
    </row>
    <row r="14" spans="2:71" ht="12">
      <c r="B14" s="18"/>
      <c r="E14" s="747" t="s">
        <v>1578</v>
      </c>
      <c r="AK14" s="96" t="s">
        <v>27</v>
      </c>
      <c r="AN14" s="747" t="s">
        <v>1</v>
      </c>
      <c r="AR14" s="18"/>
      <c r="BS14" s="747" t="s">
        <v>6</v>
      </c>
    </row>
    <row r="15" spans="2:71" ht="6.95" customHeight="1">
      <c r="B15" s="18"/>
      <c r="AR15" s="18"/>
      <c r="BS15" s="747" t="s">
        <v>3</v>
      </c>
    </row>
    <row r="16" spans="2:71" ht="12" customHeight="1">
      <c r="B16" s="18"/>
      <c r="D16" s="96" t="s">
        <v>30</v>
      </c>
      <c r="AK16" s="96" t="s">
        <v>25</v>
      </c>
      <c r="AN16" s="747" t="s">
        <v>1</v>
      </c>
      <c r="AR16" s="18"/>
      <c r="BS16" s="747" t="s">
        <v>3</v>
      </c>
    </row>
    <row r="17" spans="2:71" ht="18.6" customHeight="1">
      <c r="B17" s="18"/>
      <c r="E17" s="747" t="s">
        <v>1906</v>
      </c>
      <c r="AK17" s="96" t="s">
        <v>27</v>
      </c>
      <c r="AN17" s="747" t="s">
        <v>1</v>
      </c>
      <c r="AR17" s="18"/>
      <c r="BS17" s="747" t="s">
        <v>32</v>
      </c>
    </row>
    <row r="18" spans="2:71" ht="6.95" customHeight="1">
      <c r="B18" s="18"/>
      <c r="AR18" s="18"/>
      <c r="BS18" s="747" t="s">
        <v>6</v>
      </c>
    </row>
    <row r="19" spans="2:71" ht="12" customHeight="1">
      <c r="B19" s="18"/>
      <c r="D19" s="96" t="s">
        <v>33</v>
      </c>
      <c r="AK19" s="96" t="s">
        <v>25</v>
      </c>
      <c r="AN19" s="747" t="s">
        <v>1</v>
      </c>
      <c r="AR19" s="18"/>
      <c r="BS19" s="747" t="s">
        <v>6</v>
      </c>
    </row>
    <row r="20" spans="2:71" ht="18.6" customHeight="1">
      <c r="B20" s="18"/>
      <c r="E20" s="747" t="s">
        <v>1578</v>
      </c>
      <c r="AK20" s="96" t="s">
        <v>27</v>
      </c>
      <c r="AN20" s="747" t="s">
        <v>1</v>
      </c>
      <c r="AR20" s="18"/>
      <c r="BS20" s="747" t="s">
        <v>32</v>
      </c>
    </row>
    <row r="21" spans="2:44" ht="6.95" customHeight="1">
      <c r="B21" s="18"/>
      <c r="AR21" s="18"/>
    </row>
    <row r="22" spans="2:44" ht="12" customHeight="1">
      <c r="B22" s="18"/>
      <c r="D22" s="96" t="s">
        <v>35</v>
      </c>
      <c r="AR22" s="18"/>
    </row>
    <row r="23" spans="2:44" ht="16.5" customHeight="1">
      <c r="B23" s="18"/>
      <c r="E23" s="1014" t="s">
        <v>1</v>
      </c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1014"/>
      <c r="AL23" s="1014"/>
      <c r="AM23" s="1014"/>
      <c r="AN23" s="1014"/>
      <c r="AR23" s="18"/>
    </row>
    <row r="24" spans="2:44" ht="6.95" customHeight="1">
      <c r="B24" s="18"/>
      <c r="AR24" s="18"/>
    </row>
    <row r="25" spans="2:44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</row>
    <row r="26" spans="2:57" s="740" customFormat="1" ht="25.9" customHeight="1">
      <c r="B26" s="30"/>
      <c r="D26" s="31" t="s">
        <v>36</v>
      </c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921">
        <f>ROUND(AG54,2)</f>
        <v>0</v>
      </c>
      <c r="AL26" s="922"/>
      <c r="AM26" s="922"/>
      <c r="AN26" s="922"/>
      <c r="AO26" s="922"/>
      <c r="AR26" s="30"/>
      <c r="BE26" s="161">
        <f>AK26</f>
        <v>0</v>
      </c>
    </row>
    <row r="27" spans="2:44" s="740" customFormat="1" ht="6.95" customHeight="1">
      <c r="B27" s="30"/>
      <c r="AR27" s="30"/>
    </row>
    <row r="28" spans="2:44" s="740" customFormat="1" ht="12">
      <c r="B28" s="30"/>
      <c r="L28" s="1012" t="s">
        <v>37</v>
      </c>
      <c r="M28" s="1012"/>
      <c r="N28" s="1012"/>
      <c r="O28" s="1012"/>
      <c r="P28" s="1012"/>
      <c r="W28" s="1012" t="s">
        <v>38</v>
      </c>
      <c r="X28" s="1012"/>
      <c r="Y28" s="1012"/>
      <c r="Z28" s="1012"/>
      <c r="AA28" s="1012"/>
      <c r="AB28" s="1012"/>
      <c r="AC28" s="1012"/>
      <c r="AD28" s="1012"/>
      <c r="AE28" s="1012"/>
      <c r="AK28" s="1012" t="s">
        <v>39</v>
      </c>
      <c r="AL28" s="1012"/>
      <c r="AM28" s="1012"/>
      <c r="AN28" s="1012"/>
      <c r="AO28" s="1012"/>
      <c r="AR28" s="30"/>
    </row>
    <row r="29" spans="2:44" s="745" customFormat="1" ht="14.45" customHeight="1">
      <c r="B29" s="361"/>
      <c r="D29" s="96" t="s">
        <v>40</v>
      </c>
      <c r="F29" s="96" t="s">
        <v>41</v>
      </c>
      <c r="L29" s="1009">
        <v>0.21</v>
      </c>
      <c r="M29" s="1010"/>
      <c r="N29" s="1010"/>
      <c r="O29" s="1010"/>
      <c r="P29" s="1010"/>
      <c r="W29" s="1011">
        <f>AG54</f>
        <v>0</v>
      </c>
      <c r="X29" s="1010"/>
      <c r="Y29" s="1010"/>
      <c r="Z29" s="1010"/>
      <c r="AA29" s="1010"/>
      <c r="AB29" s="1010"/>
      <c r="AC29" s="1010"/>
      <c r="AD29" s="1010"/>
      <c r="AE29" s="1010"/>
      <c r="AK29" s="1011">
        <f>W29*0.21</f>
        <v>0</v>
      </c>
      <c r="AL29" s="1010"/>
      <c r="AM29" s="1010"/>
      <c r="AN29" s="1010"/>
      <c r="AO29" s="1010"/>
      <c r="AR29" s="361"/>
    </row>
    <row r="30" spans="2:44" s="745" customFormat="1" ht="14.45" customHeight="1">
      <c r="B30" s="361"/>
      <c r="F30" s="96" t="s">
        <v>42</v>
      </c>
      <c r="L30" s="1009">
        <v>0.15</v>
      </c>
      <c r="M30" s="1010"/>
      <c r="N30" s="1010"/>
      <c r="O30" s="1010"/>
      <c r="P30" s="1010"/>
      <c r="W30" s="1011">
        <v>0</v>
      </c>
      <c r="X30" s="1010"/>
      <c r="Y30" s="1010"/>
      <c r="Z30" s="1010"/>
      <c r="AA30" s="1010"/>
      <c r="AB30" s="1010"/>
      <c r="AC30" s="1010"/>
      <c r="AD30" s="1010"/>
      <c r="AE30" s="1010"/>
      <c r="AK30" s="1011">
        <v>0</v>
      </c>
      <c r="AL30" s="1010"/>
      <c r="AM30" s="1010"/>
      <c r="AN30" s="1010"/>
      <c r="AO30" s="1010"/>
      <c r="AR30" s="361"/>
    </row>
    <row r="31" spans="2:44" s="745" customFormat="1" ht="14.45" customHeight="1" hidden="1">
      <c r="B31" s="361"/>
      <c r="F31" s="96" t="s">
        <v>43</v>
      </c>
      <c r="L31" s="1009">
        <v>0.21</v>
      </c>
      <c r="M31" s="1010"/>
      <c r="N31" s="1010"/>
      <c r="O31" s="1010"/>
      <c r="P31" s="1010"/>
      <c r="W31" s="1011" t="e">
        <f>ROUND(BB54,2)</f>
        <v>#REF!</v>
      </c>
      <c r="X31" s="1010"/>
      <c r="Y31" s="1010"/>
      <c r="Z31" s="1010"/>
      <c r="AA31" s="1010"/>
      <c r="AB31" s="1010"/>
      <c r="AC31" s="1010"/>
      <c r="AD31" s="1010"/>
      <c r="AE31" s="1010"/>
      <c r="AK31" s="1011">
        <v>0</v>
      </c>
      <c r="AL31" s="1010"/>
      <c r="AM31" s="1010"/>
      <c r="AN31" s="1010"/>
      <c r="AO31" s="1010"/>
      <c r="AR31" s="361"/>
    </row>
    <row r="32" spans="2:44" s="745" customFormat="1" ht="14.45" customHeight="1" hidden="1">
      <c r="B32" s="361"/>
      <c r="F32" s="96" t="s">
        <v>44</v>
      </c>
      <c r="L32" s="1009">
        <v>0.15</v>
      </c>
      <c r="M32" s="1010"/>
      <c r="N32" s="1010"/>
      <c r="O32" s="1010"/>
      <c r="P32" s="1010"/>
      <c r="W32" s="1011" t="e">
        <f>ROUND(BC54,2)</f>
        <v>#REF!</v>
      </c>
      <c r="X32" s="1010"/>
      <c r="Y32" s="1010"/>
      <c r="Z32" s="1010"/>
      <c r="AA32" s="1010"/>
      <c r="AB32" s="1010"/>
      <c r="AC32" s="1010"/>
      <c r="AD32" s="1010"/>
      <c r="AE32" s="1010"/>
      <c r="AK32" s="1011">
        <v>0</v>
      </c>
      <c r="AL32" s="1010"/>
      <c r="AM32" s="1010"/>
      <c r="AN32" s="1010"/>
      <c r="AO32" s="1010"/>
      <c r="AR32" s="361"/>
    </row>
    <row r="33" spans="2:44" s="745" customFormat="1" ht="14.45" customHeight="1" hidden="1">
      <c r="B33" s="361"/>
      <c r="F33" s="96" t="s">
        <v>45</v>
      </c>
      <c r="L33" s="1009">
        <v>0</v>
      </c>
      <c r="M33" s="1010"/>
      <c r="N33" s="1010"/>
      <c r="O33" s="1010"/>
      <c r="P33" s="1010"/>
      <c r="W33" s="1011" t="e">
        <f>ROUND(BD54,2)</f>
        <v>#REF!</v>
      </c>
      <c r="X33" s="1010"/>
      <c r="Y33" s="1010"/>
      <c r="Z33" s="1010"/>
      <c r="AA33" s="1010"/>
      <c r="AB33" s="1010"/>
      <c r="AC33" s="1010"/>
      <c r="AD33" s="1010"/>
      <c r="AE33" s="1010"/>
      <c r="AK33" s="1011">
        <v>0</v>
      </c>
      <c r="AL33" s="1010"/>
      <c r="AM33" s="1010"/>
      <c r="AN33" s="1010"/>
      <c r="AO33" s="1010"/>
      <c r="AR33" s="361"/>
    </row>
    <row r="34" spans="2:44" s="740" customFormat="1" ht="6.95" customHeight="1">
      <c r="B34" s="30"/>
      <c r="AR34" s="30"/>
    </row>
    <row r="35" spans="2:44" s="740" customFormat="1" ht="25.9" customHeight="1">
      <c r="B35" s="30"/>
      <c r="C35" s="35"/>
      <c r="D35" s="36" t="s">
        <v>46</v>
      </c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38" t="s">
        <v>47</v>
      </c>
      <c r="U35" s="732"/>
      <c r="V35" s="732"/>
      <c r="W35" s="732"/>
      <c r="X35" s="894" t="s">
        <v>48</v>
      </c>
      <c r="Y35" s="895"/>
      <c r="Z35" s="895"/>
      <c r="AA35" s="895"/>
      <c r="AB35" s="895"/>
      <c r="AC35" s="732"/>
      <c r="AD35" s="732"/>
      <c r="AE35" s="732"/>
      <c r="AF35" s="732"/>
      <c r="AG35" s="732"/>
      <c r="AH35" s="732"/>
      <c r="AI35" s="732"/>
      <c r="AJ35" s="732"/>
      <c r="AK35" s="896">
        <f>AN54</f>
        <v>0</v>
      </c>
      <c r="AL35" s="895"/>
      <c r="AM35" s="895"/>
      <c r="AN35" s="895"/>
      <c r="AO35" s="897"/>
      <c r="AP35" s="35"/>
      <c r="AQ35" s="35"/>
      <c r="AR35" s="30"/>
    </row>
    <row r="36" spans="2:44" s="740" customFormat="1" ht="6.95" customHeight="1">
      <c r="B36" s="30"/>
      <c r="AR36" s="30"/>
    </row>
    <row r="37" spans="2:44" s="740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0"/>
    </row>
    <row r="41" spans="2:44" s="740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0"/>
    </row>
    <row r="42" spans="2:44" s="740" customFormat="1" ht="24.95" customHeight="1">
      <c r="B42" s="30"/>
      <c r="C42" s="19" t="s">
        <v>55</v>
      </c>
      <c r="AR42" s="30"/>
    </row>
    <row r="43" spans="2:44" s="740" customFormat="1" ht="6.95" customHeight="1">
      <c r="B43" s="30"/>
      <c r="AR43" s="30"/>
    </row>
    <row r="44" spans="2:44" s="740" customFormat="1" ht="12" customHeight="1">
      <c r="B44" s="30"/>
      <c r="C44" s="96" t="s">
        <v>13</v>
      </c>
      <c r="L44" s="740" t="str">
        <f>K5</f>
        <v>Kladru_SV</v>
      </c>
      <c r="AR44" s="30"/>
    </row>
    <row r="45" spans="2:44" s="737" customFormat="1" ht="36.95" customHeight="1">
      <c r="B45" s="47"/>
      <c r="C45" s="48" t="s">
        <v>16</v>
      </c>
      <c r="L45" s="908" t="str">
        <f>K6</f>
        <v>Národní hřebčín Kladruby nad Labem, stavební úpravy "BOREK"</v>
      </c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  <c r="AG45" s="909"/>
      <c r="AH45" s="909"/>
      <c r="AI45" s="909"/>
      <c r="AJ45" s="909"/>
      <c r="AK45" s="909"/>
      <c r="AL45" s="909"/>
      <c r="AM45" s="909"/>
      <c r="AN45" s="909"/>
      <c r="AO45" s="909"/>
      <c r="AR45" s="47"/>
    </row>
    <row r="46" spans="2:44" s="740" customFormat="1" ht="6.95" customHeight="1">
      <c r="B46" s="30"/>
      <c r="AR46" s="30"/>
    </row>
    <row r="47" spans="2:44" s="740" customFormat="1" ht="12" customHeight="1">
      <c r="B47" s="30"/>
      <c r="C47" s="96" t="s">
        <v>20</v>
      </c>
      <c r="L47" s="362" t="str">
        <f>IF(K8="","",K8)</f>
        <v>k.ú. Kladruby nad Labem</v>
      </c>
      <c r="AI47" s="96" t="s">
        <v>22</v>
      </c>
      <c r="AM47" s="1007">
        <f>IF(AN8="","",AN8)</f>
        <v>43637</v>
      </c>
      <c r="AN47" s="1007"/>
      <c r="AR47" s="30"/>
    </row>
    <row r="48" spans="2:44" s="740" customFormat="1" ht="6.95" customHeight="1">
      <c r="B48" s="30"/>
      <c r="AR48" s="30"/>
    </row>
    <row r="49" spans="2:56" s="740" customFormat="1" ht="13.7" customHeight="1">
      <c r="B49" s="30"/>
      <c r="C49" s="96" t="s">
        <v>24</v>
      </c>
      <c r="L49" s="740" t="str">
        <f>IF(E11="","",E11)</f>
        <v>Národní hřebčín Kladruby nad Labem</v>
      </c>
      <c r="AI49" s="96" t="s">
        <v>30</v>
      </c>
      <c r="AM49" s="1008" t="str">
        <f>IF(E17="","",E17)</f>
        <v>Medium projekt v.o.s. Pardubice</v>
      </c>
      <c r="AN49" s="923"/>
      <c r="AO49" s="923"/>
      <c r="AP49" s="923"/>
      <c r="AR49" s="30"/>
      <c r="AS49" s="902" t="s">
        <v>56</v>
      </c>
      <c r="AT49" s="90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740" customFormat="1" ht="13.7" customHeight="1">
      <c r="B50" s="30"/>
      <c r="C50" s="96" t="s">
        <v>28</v>
      </c>
      <c r="L50" s="740" t="str">
        <f>IF(E14="","",E14)</f>
        <v xml:space="preserve"> </v>
      </c>
      <c r="AI50" s="96" t="s">
        <v>33</v>
      </c>
      <c r="AM50" s="1008" t="str">
        <f>IF(E20="","",E20)</f>
        <v xml:space="preserve"> </v>
      </c>
      <c r="AN50" s="923"/>
      <c r="AO50" s="923"/>
      <c r="AP50" s="923"/>
      <c r="AR50" s="30"/>
      <c r="AS50" s="904"/>
      <c r="AT50" s="905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740" customFormat="1" ht="10.7" customHeight="1">
      <c r="B51" s="30"/>
      <c r="AR51" s="30"/>
      <c r="AS51" s="904"/>
      <c r="AT51" s="905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740" customFormat="1" ht="29.25" customHeight="1">
      <c r="B52" s="30"/>
      <c r="C52" s="887" t="s">
        <v>57</v>
      </c>
      <c r="D52" s="888"/>
      <c r="E52" s="888"/>
      <c r="F52" s="888"/>
      <c r="G52" s="888"/>
      <c r="H52" s="55"/>
      <c r="I52" s="889" t="s">
        <v>58</v>
      </c>
      <c r="J52" s="888"/>
      <c r="K52" s="888"/>
      <c r="L52" s="888"/>
      <c r="M52" s="888"/>
      <c r="N52" s="888"/>
      <c r="O52" s="888"/>
      <c r="P52" s="888"/>
      <c r="Q52" s="888"/>
      <c r="R52" s="888"/>
      <c r="S52" s="888"/>
      <c r="T52" s="888"/>
      <c r="U52" s="888"/>
      <c r="V52" s="888"/>
      <c r="W52" s="888"/>
      <c r="X52" s="888"/>
      <c r="Y52" s="888"/>
      <c r="Z52" s="888"/>
      <c r="AA52" s="888"/>
      <c r="AB52" s="888"/>
      <c r="AC52" s="888"/>
      <c r="AD52" s="888"/>
      <c r="AE52" s="888"/>
      <c r="AF52" s="888"/>
      <c r="AG52" s="893" t="s">
        <v>59</v>
      </c>
      <c r="AH52" s="888"/>
      <c r="AI52" s="888"/>
      <c r="AJ52" s="888"/>
      <c r="AK52" s="888"/>
      <c r="AL52" s="888"/>
      <c r="AM52" s="888"/>
      <c r="AN52" s="889" t="s">
        <v>60</v>
      </c>
      <c r="AO52" s="888"/>
      <c r="AP52" s="892"/>
      <c r="AQ52" s="56" t="s">
        <v>61</v>
      </c>
      <c r="AR52" s="30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740" customFormat="1" ht="10.7" customHeight="1">
      <c r="B53" s="30"/>
      <c r="AR53" s="30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899">
        <f>AG55+AG59</f>
        <v>0</v>
      </c>
      <c r="AH54" s="899"/>
      <c r="AI54" s="899"/>
      <c r="AJ54" s="899"/>
      <c r="AK54" s="899"/>
      <c r="AL54" s="899"/>
      <c r="AM54" s="899"/>
      <c r="AN54" s="898">
        <f>AN55+AN59</f>
        <v>0</v>
      </c>
      <c r="AO54" s="898"/>
      <c r="AP54" s="898"/>
      <c r="AQ54" s="65" t="s">
        <v>1</v>
      </c>
      <c r="AR54" s="61"/>
      <c r="AS54" s="66" t="e">
        <f>ROUND(AS55+AS59+#REF!,2)</f>
        <v>#REF!</v>
      </c>
      <c r="AT54" s="67" t="e">
        <f aca="true" t="shared" si="0" ref="AT54:AT60">ROUND(SUM(AV54:AW54),2)</f>
        <v>#REF!</v>
      </c>
      <c r="AU54" s="68" t="e">
        <f>ROUND(AU55+AU59+#REF!,5)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ROUND(AZ55+AZ59+#REF!,2)</f>
        <v>#REF!</v>
      </c>
      <c r="BA54" s="67" t="e">
        <f>ROUND(BA55+BA59+#REF!,2)</f>
        <v>#REF!</v>
      </c>
      <c r="BB54" s="67" t="e">
        <f>ROUND(BB55+BB59+#REF!,2)</f>
        <v>#REF!</v>
      </c>
      <c r="BC54" s="67" t="e">
        <f>ROUND(BC55+BC59+#REF!,2)</f>
        <v>#REF!</v>
      </c>
      <c r="BD54" s="69" t="e">
        <f>ROUND(BD55+BD59+#REF!,2)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1901</v>
      </c>
      <c r="BX54" s="70" t="s">
        <v>79</v>
      </c>
      <c r="CL54" s="70" t="s">
        <v>1</v>
      </c>
    </row>
    <row r="55" spans="2:91" s="6" customFormat="1" ht="16.5" customHeight="1">
      <c r="B55" s="73"/>
      <c r="C55" s="74"/>
      <c r="D55" s="884" t="s">
        <v>1907</v>
      </c>
      <c r="E55" s="884"/>
      <c r="F55" s="884"/>
      <c r="G55" s="884"/>
      <c r="H55" s="884"/>
      <c r="I55" s="731"/>
      <c r="J55" s="884" t="s">
        <v>1908</v>
      </c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C55" s="884"/>
      <c r="AD55" s="884"/>
      <c r="AE55" s="884"/>
      <c r="AF55" s="884"/>
      <c r="AG55" s="1006">
        <f>ROUND(SUM(AG56:AG58),2)</f>
        <v>0</v>
      </c>
      <c r="AH55" s="886"/>
      <c r="AI55" s="886"/>
      <c r="AJ55" s="886"/>
      <c r="AK55" s="886"/>
      <c r="AL55" s="886"/>
      <c r="AM55" s="886"/>
      <c r="AN55" s="885">
        <f aca="true" t="shared" si="1" ref="AN55:AN60">AG55*1.21</f>
        <v>0</v>
      </c>
      <c r="AO55" s="886"/>
      <c r="AP55" s="886"/>
      <c r="AQ55" s="76" t="s">
        <v>1909</v>
      </c>
      <c r="AR55" s="73"/>
      <c r="AS55" s="77">
        <f>ROUND(SUM(AS56:AS58),2)</f>
        <v>0</v>
      </c>
      <c r="AT55" s="78">
        <f t="shared" si="0"/>
        <v>0</v>
      </c>
      <c r="AU55" s="79" t="e">
        <f>ROUND(SUM(AU56:AU58),5)</f>
        <v>#REF!</v>
      </c>
      <c r="AV55" s="78">
        <f>ROUND(AZ55*L29,2)</f>
        <v>0</v>
      </c>
      <c r="AW55" s="78">
        <f>ROUND(BA55*L30,2)</f>
        <v>0</v>
      </c>
      <c r="AX55" s="78" t="e">
        <f>ROUND(BB55*L29,2)</f>
        <v>#REF!</v>
      </c>
      <c r="AY55" s="78" t="e">
        <f>ROUND(BC55*L30,2)</f>
        <v>#REF!</v>
      </c>
      <c r="AZ55" s="78">
        <f>ROUND(SUM(AZ56:AZ58),2)</f>
        <v>0</v>
      </c>
      <c r="BA55" s="78">
        <f>ROUND(SUM(BA56:BA58),2)</f>
        <v>0</v>
      </c>
      <c r="BB55" s="78" t="e">
        <f>ROUND(SUM(BB56:BB58),2)</f>
        <v>#REF!</v>
      </c>
      <c r="BC55" s="78" t="e">
        <f>ROUND(SUM(BC56:BC58),2)</f>
        <v>#REF!</v>
      </c>
      <c r="BD55" s="80" t="e">
        <f>ROUND(SUM(BD56:BD58),2)</f>
        <v>#REF!</v>
      </c>
      <c r="BS55" s="81" t="s">
        <v>75</v>
      </c>
      <c r="BT55" s="81" t="s">
        <v>84</v>
      </c>
      <c r="BU55" s="81" t="s">
        <v>77</v>
      </c>
      <c r="BV55" s="81" t="s">
        <v>78</v>
      </c>
      <c r="BW55" s="81" t="s">
        <v>1910</v>
      </c>
      <c r="BX55" s="81" t="s">
        <v>1901</v>
      </c>
      <c r="CL55" s="81" t="s">
        <v>1</v>
      </c>
      <c r="CM55" s="81" t="s">
        <v>86</v>
      </c>
    </row>
    <row r="56" spans="1:90" s="736" customFormat="1" ht="16.5" customHeight="1">
      <c r="A56" s="72" t="s">
        <v>80</v>
      </c>
      <c r="B56" s="46"/>
      <c r="C56" s="741"/>
      <c r="D56" s="741"/>
      <c r="E56" s="1003" t="s">
        <v>84</v>
      </c>
      <c r="F56" s="1003"/>
      <c r="G56" s="1003"/>
      <c r="H56" s="1003"/>
      <c r="I56" s="1003"/>
      <c r="J56" s="741"/>
      <c r="K56" s="1003" t="s">
        <v>1911</v>
      </c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3"/>
      <c r="X56" s="1003"/>
      <c r="Y56" s="1003"/>
      <c r="Z56" s="1003"/>
      <c r="AA56" s="1003"/>
      <c r="AB56" s="1003"/>
      <c r="AC56" s="1003"/>
      <c r="AD56" s="1003"/>
      <c r="AE56" s="1003"/>
      <c r="AF56" s="1003"/>
      <c r="AG56" s="1004">
        <f>'SO-12-Gravitační kanalizačn...'!J32</f>
        <v>0</v>
      </c>
      <c r="AH56" s="1005"/>
      <c r="AI56" s="1005"/>
      <c r="AJ56" s="1005"/>
      <c r="AK56" s="1005"/>
      <c r="AL56" s="1005"/>
      <c r="AM56" s="1005"/>
      <c r="AN56" s="1004">
        <f t="shared" si="1"/>
        <v>0</v>
      </c>
      <c r="AO56" s="1005"/>
      <c r="AP56" s="1005"/>
      <c r="AQ56" s="363" t="s">
        <v>1912</v>
      </c>
      <c r="AR56" s="46"/>
      <c r="AS56" s="364">
        <v>0</v>
      </c>
      <c r="AT56" s="365">
        <f t="shared" si="0"/>
        <v>0</v>
      </c>
      <c r="AU56" s="366" t="e">
        <f>'SO-12-Gravitační kanalizačn...'!P94</f>
        <v>#REF!</v>
      </c>
      <c r="AV56" s="365">
        <f>'SO-12-Gravitační kanalizačn...'!J35</f>
        <v>0</v>
      </c>
      <c r="AW56" s="365">
        <f>'SO-12-Gravitační kanalizačn...'!J36</f>
        <v>0</v>
      </c>
      <c r="AX56" s="365">
        <f>'SO-12-Gravitační kanalizačn...'!J37</f>
        <v>0</v>
      </c>
      <c r="AY56" s="365">
        <f>'SO-12-Gravitační kanalizačn...'!J38</f>
        <v>0</v>
      </c>
      <c r="AZ56" s="365">
        <f>'SO-12-Gravitační kanalizačn...'!F35</f>
        <v>0</v>
      </c>
      <c r="BA56" s="365">
        <f>'SO-12-Gravitační kanalizačn...'!F36</f>
        <v>0</v>
      </c>
      <c r="BB56" s="365" t="e">
        <f>'SO-12-Gravitační kanalizačn...'!F37</f>
        <v>#REF!</v>
      </c>
      <c r="BC56" s="365" t="e">
        <f>'SO-12-Gravitační kanalizačn...'!F38</f>
        <v>#REF!</v>
      </c>
      <c r="BD56" s="367" t="e">
        <f>'SO-12-Gravitační kanalizačn...'!F39</f>
        <v>#REF!</v>
      </c>
      <c r="BT56" s="738" t="s">
        <v>86</v>
      </c>
      <c r="BV56" s="738" t="s">
        <v>78</v>
      </c>
      <c r="BW56" s="738" t="s">
        <v>1913</v>
      </c>
      <c r="BX56" s="738" t="s">
        <v>1910</v>
      </c>
      <c r="CL56" s="738" t="s">
        <v>1</v>
      </c>
    </row>
    <row r="57" spans="1:90" s="736" customFormat="1" ht="16.5" customHeight="1">
      <c r="A57" s="72" t="s">
        <v>80</v>
      </c>
      <c r="B57" s="46"/>
      <c r="C57" s="741"/>
      <c r="D57" s="741"/>
      <c r="E57" s="1003" t="s">
        <v>86</v>
      </c>
      <c r="F57" s="1003"/>
      <c r="G57" s="1003"/>
      <c r="H57" s="1003"/>
      <c r="I57" s="1003"/>
      <c r="J57" s="741"/>
      <c r="K57" s="1003" t="s">
        <v>1914</v>
      </c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003"/>
      <c r="AC57" s="1003"/>
      <c r="AD57" s="1003"/>
      <c r="AE57" s="1003"/>
      <c r="AF57" s="1003"/>
      <c r="AG57" s="1004">
        <f>'SO-12- Tlakové kanalizační řady'!J32</f>
        <v>0</v>
      </c>
      <c r="AH57" s="1005"/>
      <c r="AI57" s="1005"/>
      <c r="AJ57" s="1005"/>
      <c r="AK57" s="1005"/>
      <c r="AL57" s="1005"/>
      <c r="AM57" s="1005"/>
      <c r="AN57" s="1004">
        <f t="shared" si="1"/>
        <v>0</v>
      </c>
      <c r="AO57" s="1005"/>
      <c r="AP57" s="1005"/>
      <c r="AQ57" s="363" t="s">
        <v>1912</v>
      </c>
      <c r="AR57" s="46"/>
      <c r="AS57" s="364">
        <v>0</v>
      </c>
      <c r="AT57" s="365">
        <f t="shared" si="0"/>
        <v>0</v>
      </c>
      <c r="AU57" s="366">
        <f>'SO-12- Tlakové kanalizační řady'!P93</f>
        <v>2199.242875</v>
      </c>
      <c r="AV57" s="365">
        <f>'SO-12- Tlakové kanalizační řady'!J35</f>
        <v>0</v>
      </c>
      <c r="AW57" s="365">
        <f>'SO-12- Tlakové kanalizační řady'!J36</f>
        <v>0</v>
      </c>
      <c r="AX57" s="365">
        <f>'SO-12- Tlakové kanalizační řady'!J37</f>
        <v>0</v>
      </c>
      <c r="AY57" s="365">
        <f>'SO-12- Tlakové kanalizační řady'!J38</f>
        <v>0</v>
      </c>
      <c r="AZ57" s="365">
        <f>'SO-12- Tlakové kanalizační řady'!F35</f>
        <v>0</v>
      </c>
      <c r="BA57" s="365">
        <f>'SO-12- Tlakové kanalizační řady'!F36</f>
        <v>0</v>
      </c>
      <c r="BB57" s="365" t="e">
        <f>'SO-12- Tlakové kanalizační řady'!F37</f>
        <v>#REF!</v>
      </c>
      <c r="BC57" s="365" t="e">
        <f>'SO-12- Tlakové kanalizační řady'!F38</f>
        <v>#REF!</v>
      </c>
      <c r="BD57" s="367" t="e">
        <f>'SO-12- Tlakové kanalizační řady'!F39</f>
        <v>#REF!</v>
      </c>
      <c r="BT57" s="738" t="s">
        <v>86</v>
      </c>
      <c r="BV57" s="738" t="s">
        <v>78</v>
      </c>
      <c r="BW57" s="738" t="s">
        <v>1915</v>
      </c>
      <c r="BX57" s="738" t="s">
        <v>1910</v>
      </c>
      <c r="CL57" s="738" t="s">
        <v>1</v>
      </c>
    </row>
    <row r="58" spans="1:90" s="736" customFormat="1" ht="16.5" customHeight="1">
      <c r="A58" s="72" t="s">
        <v>80</v>
      </c>
      <c r="B58" s="46"/>
      <c r="C58" s="741"/>
      <c r="D58" s="741"/>
      <c r="E58" s="1003" t="s">
        <v>177</v>
      </c>
      <c r="F58" s="1003"/>
      <c r="G58" s="1003"/>
      <c r="H58" s="1003"/>
      <c r="I58" s="1003"/>
      <c r="J58" s="741"/>
      <c r="K58" s="1003" t="s">
        <v>1916</v>
      </c>
      <c r="L58" s="1003"/>
      <c r="M58" s="1003"/>
      <c r="N58" s="1003"/>
      <c r="O58" s="1003"/>
      <c r="P58" s="1003"/>
      <c r="Q58" s="1003"/>
      <c r="R58" s="1003"/>
      <c r="S58" s="1003"/>
      <c r="T58" s="1003"/>
      <c r="U58" s="1003"/>
      <c r="V58" s="1003"/>
      <c r="W58" s="1003"/>
      <c r="X58" s="1003"/>
      <c r="Y58" s="1003"/>
      <c r="Z58" s="1003"/>
      <c r="AA58" s="1003"/>
      <c r="AB58" s="1003"/>
      <c r="AC58" s="1003"/>
      <c r="AD58" s="1003"/>
      <c r="AE58" s="1003"/>
      <c r="AF58" s="1003"/>
      <c r="AG58" s="1004">
        <f>'SO-12 - Čerpací stanice'!J32</f>
        <v>0</v>
      </c>
      <c r="AH58" s="1005"/>
      <c r="AI58" s="1005"/>
      <c r="AJ58" s="1005"/>
      <c r="AK58" s="1005"/>
      <c r="AL58" s="1005"/>
      <c r="AM58" s="1005"/>
      <c r="AN58" s="1004">
        <f t="shared" si="1"/>
        <v>0</v>
      </c>
      <c r="AO58" s="1005"/>
      <c r="AP58" s="1005"/>
      <c r="AQ58" s="363" t="s">
        <v>1912</v>
      </c>
      <c r="AR58" s="46"/>
      <c r="AS58" s="364">
        <v>0</v>
      </c>
      <c r="AT58" s="365">
        <f t="shared" si="0"/>
        <v>0</v>
      </c>
      <c r="AU58" s="366">
        <f>'SO-12 - Čerpací stanice'!P98</f>
        <v>125.427329</v>
      </c>
      <c r="AV58" s="365">
        <f>'SO-12 - Čerpací stanice'!J35</f>
        <v>0</v>
      </c>
      <c r="AW58" s="365">
        <f>'SO-12 - Čerpací stanice'!J36</f>
        <v>0</v>
      </c>
      <c r="AX58" s="365">
        <f>'SO-12 - Čerpací stanice'!J37</f>
        <v>0</v>
      </c>
      <c r="AY58" s="365">
        <f>'SO-12 - Čerpací stanice'!J38</f>
        <v>0</v>
      </c>
      <c r="AZ58" s="365">
        <f>'SO-12 - Čerpací stanice'!F35</f>
        <v>0</v>
      </c>
      <c r="BA58" s="365">
        <f>'SO-12 - Čerpací stanice'!F36</f>
        <v>0</v>
      </c>
      <c r="BB58" s="365">
        <f>'SO-12 - Čerpací stanice'!F37</f>
        <v>0</v>
      </c>
      <c r="BC58" s="365">
        <f>'SO-12 - Čerpací stanice'!F38</f>
        <v>0</v>
      </c>
      <c r="BD58" s="367">
        <f>'SO-12 - Čerpací stanice'!F39</f>
        <v>0</v>
      </c>
      <c r="BT58" s="738" t="s">
        <v>86</v>
      </c>
      <c r="BV58" s="738" t="s">
        <v>78</v>
      </c>
      <c r="BW58" s="738" t="s">
        <v>1917</v>
      </c>
      <c r="BX58" s="738" t="s">
        <v>1910</v>
      </c>
      <c r="CL58" s="738" t="s">
        <v>1</v>
      </c>
    </row>
    <row r="59" spans="2:91" s="6" customFormat="1" ht="27.2" customHeight="1">
      <c r="B59" s="73"/>
      <c r="C59" s="74"/>
      <c r="D59" s="884" t="s">
        <v>1918</v>
      </c>
      <c r="E59" s="884"/>
      <c r="F59" s="884"/>
      <c r="G59" s="884"/>
      <c r="H59" s="884"/>
      <c r="I59" s="731"/>
      <c r="J59" s="884" t="s">
        <v>1919</v>
      </c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1006">
        <f>ROUND(AG60,2)</f>
        <v>0</v>
      </c>
      <c r="AH59" s="886"/>
      <c r="AI59" s="886"/>
      <c r="AJ59" s="886"/>
      <c r="AK59" s="886"/>
      <c r="AL59" s="886"/>
      <c r="AM59" s="886"/>
      <c r="AN59" s="885">
        <f t="shared" si="1"/>
        <v>0</v>
      </c>
      <c r="AO59" s="886"/>
      <c r="AP59" s="886"/>
      <c r="AQ59" s="76" t="s">
        <v>1909</v>
      </c>
      <c r="AR59" s="73"/>
      <c r="AS59" s="77">
        <f>ROUND(AS60,2)</f>
        <v>0</v>
      </c>
      <c r="AT59" s="78">
        <f t="shared" si="0"/>
        <v>0</v>
      </c>
      <c r="AU59" s="79">
        <f>ROUND(AU60,5)</f>
        <v>167.26572</v>
      </c>
      <c r="AV59" s="78">
        <f>ROUND(AZ59*L29,2)</f>
        <v>0</v>
      </c>
      <c r="AW59" s="78">
        <f>ROUND(BA59*L30,2)</f>
        <v>0</v>
      </c>
      <c r="AX59" s="78" t="e">
        <f>ROUND(BB59*L29,2)</f>
        <v>#REF!</v>
      </c>
      <c r="AY59" s="78" t="e">
        <f>ROUND(BC59*L30,2)</f>
        <v>#REF!</v>
      </c>
      <c r="AZ59" s="78">
        <f>ROUND(AZ60,2)</f>
        <v>0</v>
      </c>
      <c r="BA59" s="78">
        <f>ROUND(BA60,2)</f>
        <v>0</v>
      </c>
      <c r="BB59" s="78" t="e">
        <f>ROUND(BB60,2)</f>
        <v>#REF!</v>
      </c>
      <c r="BC59" s="78" t="e">
        <f>ROUND(BC60,2)</f>
        <v>#REF!</v>
      </c>
      <c r="BD59" s="80" t="e">
        <f>ROUND(BD60,2)</f>
        <v>#REF!</v>
      </c>
      <c r="BS59" s="81" t="s">
        <v>75</v>
      </c>
      <c r="BT59" s="81" t="s">
        <v>84</v>
      </c>
      <c r="BU59" s="81" t="s">
        <v>77</v>
      </c>
      <c r="BV59" s="81" t="s">
        <v>78</v>
      </c>
      <c r="BW59" s="81" t="s">
        <v>1920</v>
      </c>
      <c r="BX59" s="81" t="s">
        <v>1901</v>
      </c>
      <c r="CL59" s="81" t="s">
        <v>1</v>
      </c>
      <c r="CM59" s="81" t="s">
        <v>86</v>
      </c>
    </row>
    <row r="60" spans="1:90" s="736" customFormat="1" ht="16.5" customHeight="1">
      <c r="A60" s="72" t="s">
        <v>80</v>
      </c>
      <c r="B60" s="46"/>
      <c r="C60" s="741"/>
      <c r="D60" s="741"/>
      <c r="E60" s="1003" t="s">
        <v>84</v>
      </c>
      <c r="F60" s="1003"/>
      <c r="G60" s="1003"/>
      <c r="H60" s="1003"/>
      <c r="I60" s="1003"/>
      <c r="J60" s="741"/>
      <c r="K60" s="1003" t="s">
        <v>1921</v>
      </c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003"/>
      <c r="AC60" s="1003"/>
      <c r="AD60" s="1003"/>
      <c r="AE60" s="1003"/>
      <c r="AF60" s="1003"/>
      <c r="AG60" s="1004">
        <f>'SO-12-Gravitační veřejné čá...'!J32</f>
        <v>0</v>
      </c>
      <c r="AH60" s="1005"/>
      <c r="AI60" s="1005"/>
      <c r="AJ60" s="1005"/>
      <c r="AK60" s="1005"/>
      <c r="AL60" s="1005"/>
      <c r="AM60" s="1005"/>
      <c r="AN60" s="1004">
        <f t="shared" si="1"/>
        <v>0</v>
      </c>
      <c r="AO60" s="1005"/>
      <c r="AP60" s="1005"/>
      <c r="AQ60" s="363" t="s">
        <v>1912</v>
      </c>
      <c r="AR60" s="46"/>
      <c r="AS60" s="364">
        <v>0</v>
      </c>
      <c r="AT60" s="365">
        <f t="shared" si="0"/>
        <v>0</v>
      </c>
      <c r="AU60" s="366">
        <f>'SO-12-Gravitační veřejné čá...'!P91</f>
        <v>167.26572199999998</v>
      </c>
      <c r="AV60" s="365">
        <f>'SO-12-Gravitační veřejné čá...'!J35</f>
        <v>0</v>
      </c>
      <c r="AW60" s="365">
        <f>'SO-12-Gravitační veřejné čá...'!J36</f>
        <v>0</v>
      </c>
      <c r="AX60" s="365">
        <f>'SO-12-Gravitační veřejné čá...'!J37</f>
        <v>0</v>
      </c>
      <c r="AY60" s="365">
        <f>'SO-12-Gravitační veřejné čá...'!J38</f>
        <v>0</v>
      </c>
      <c r="AZ60" s="365">
        <f>'SO-12-Gravitační veřejné čá...'!F35</f>
        <v>0</v>
      </c>
      <c r="BA60" s="365">
        <f>'SO-12-Gravitační veřejné čá...'!F36</f>
        <v>0</v>
      </c>
      <c r="BB60" s="365" t="e">
        <f>'SO-12-Gravitační veřejné čá...'!F37</f>
        <v>#REF!</v>
      </c>
      <c r="BC60" s="365" t="e">
        <f>'SO-12-Gravitační veřejné čá...'!F38</f>
        <v>#REF!</v>
      </c>
      <c r="BD60" s="367" t="e">
        <f>'SO-12-Gravitační veřejné čá...'!F39</f>
        <v>#REF!</v>
      </c>
      <c r="BT60" s="738" t="s">
        <v>86</v>
      </c>
      <c r="BV60" s="738" t="s">
        <v>78</v>
      </c>
      <c r="BW60" s="738" t="s">
        <v>1922</v>
      </c>
      <c r="BX60" s="738" t="s">
        <v>1920</v>
      </c>
      <c r="CL60" s="738" t="s">
        <v>1</v>
      </c>
    </row>
    <row r="61" spans="2:44" s="740" customFormat="1" ht="30" customHeight="1">
      <c r="B61" s="30"/>
      <c r="AR61" s="30"/>
    </row>
    <row r="62" spans="2:44" s="740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0"/>
    </row>
  </sheetData>
  <sheetProtection password="DAFF" sheet="1" objects="1" scenarios="1"/>
  <mergeCells count="60">
    <mergeCell ref="L28:P28"/>
    <mergeCell ref="W28:AE28"/>
    <mergeCell ref="AK28:AO28"/>
    <mergeCell ref="AR2:BE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E60:I60"/>
    <mergeCell ref="K60:AF60"/>
    <mergeCell ref="AG60:AM60"/>
    <mergeCell ref="AN60:AP60"/>
    <mergeCell ref="E58:I58"/>
    <mergeCell ref="K58:AF58"/>
    <mergeCell ref="AG58:AM58"/>
    <mergeCell ref="AN58:AP58"/>
    <mergeCell ref="D59:H59"/>
    <mergeCell ref="J59:AF59"/>
    <mergeCell ref="AG59:AM59"/>
    <mergeCell ref="AN59:AP59"/>
  </mergeCells>
  <hyperlinks>
    <hyperlink ref="A56" location="'1 - Gravitační kanalizačn...'!C2" display="/"/>
    <hyperlink ref="A57" location="'2 - Tlakové kanalizační řady'!C2" display="/"/>
    <hyperlink ref="A58" location="'3 - Čerpací stanice'!C2" display="/"/>
    <hyperlink ref="A60" location="'1 - Gravitační veřejné č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8"/>
  <sheetViews>
    <sheetView showGridLines="0" workbookViewId="0" topLeftCell="A89">
      <selection activeCell="J144" sqref="J14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7" t="str">
        <f>'SO-12 - Rekapitulace stavby'!K6</f>
        <v>Národní hřebčín Kladruby nad Labem, stavební úpravy "BOREK"</v>
      </c>
      <c r="F7" s="1018"/>
      <c r="G7" s="1018"/>
      <c r="H7" s="1018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1928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F16" s="740" t="s">
        <v>1929</v>
      </c>
      <c r="I16" s="96" t="s">
        <v>25</v>
      </c>
      <c r="J16" s="747" t="s">
        <v>1</v>
      </c>
      <c r="L16" s="30"/>
    </row>
    <row r="17" spans="2:12" s="740" customFormat="1" ht="28.35" customHeight="1">
      <c r="B17" s="30"/>
      <c r="E17" s="747" t="s">
        <v>1578</v>
      </c>
      <c r="I17" s="96" t="s">
        <v>27</v>
      </c>
      <c r="J17" s="747" t="s">
        <v>1</v>
      </c>
      <c r="L17" s="30"/>
    </row>
    <row r="18" spans="2:12" s="740" customFormat="1" ht="9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1930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ROUND(J94,2)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ROUND((SUM(BG94:BG267)),2)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ROUND((SUM(BH94:BH267)),2)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ROUND((SUM(BI94:BI267)),2)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7" t="str">
        <f>E7</f>
        <v>Národní hřebčín Kladruby nad Labem, stavební úpravy "BOREK"</v>
      </c>
      <c r="F50" s="1018"/>
      <c r="G50" s="1018"/>
      <c r="H50" s="1018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>1 - Gravitační kanalizační stoky DN 250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F16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J94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J95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J96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J168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J172</f>
        <v>0</v>
      </c>
      <c r="L67" s="121"/>
    </row>
    <row r="68" spans="2:12" s="741" customFormat="1" ht="20.1" customHeight="1">
      <c r="B68" s="121"/>
      <c r="D68" s="122" t="s">
        <v>1402</v>
      </c>
      <c r="E68" s="123"/>
      <c r="F68" s="123"/>
      <c r="G68" s="123"/>
      <c r="H68" s="123"/>
      <c r="I68" s="123"/>
      <c r="J68" s="125">
        <f>J176</f>
        <v>0</v>
      </c>
      <c r="L68" s="121"/>
    </row>
    <row r="69" spans="2:12" s="741" customFormat="1" ht="20.1" customHeight="1">
      <c r="B69" s="121"/>
      <c r="D69" s="122" t="s">
        <v>1931</v>
      </c>
      <c r="E69" s="123"/>
      <c r="F69" s="123"/>
      <c r="G69" s="123"/>
      <c r="H69" s="123"/>
      <c r="I69" s="123"/>
      <c r="J69" s="125">
        <f>J185</f>
        <v>0</v>
      </c>
      <c r="L69" s="121"/>
    </row>
    <row r="70" spans="2:12" s="741" customFormat="1" ht="20.1" customHeight="1">
      <c r="B70" s="121"/>
      <c r="D70" s="122" t="s">
        <v>122</v>
      </c>
      <c r="E70" s="123"/>
      <c r="F70" s="123"/>
      <c r="G70" s="123"/>
      <c r="H70" s="123"/>
      <c r="I70" s="123"/>
      <c r="J70" s="125">
        <f>J209</f>
        <v>0</v>
      </c>
      <c r="L70" s="121"/>
    </row>
    <row r="71" spans="2:12" s="741" customFormat="1" ht="20.1" customHeight="1">
      <c r="B71" s="121"/>
      <c r="D71" s="122" t="s">
        <v>123</v>
      </c>
      <c r="E71" s="123"/>
      <c r="F71" s="123"/>
      <c r="G71" s="123"/>
      <c r="H71" s="123"/>
      <c r="I71" s="123"/>
      <c r="J71" s="125">
        <f>J214</f>
        <v>0</v>
      </c>
      <c r="L71" s="121"/>
    </row>
    <row r="72" spans="2:12" s="741" customFormat="1" ht="20.1" customHeight="1">
      <c r="B72" s="121"/>
      <c r="D72" s="122" t="s">
        <v>124</v>
      </c>
      <c r="E72" s="123"/>
      <c r="F72" s="123"/>
      <c r="G72" s="123"/>
      <c r="H72" s="123"/>
      <c r="I72" s="123"/>
      <c r="J72" s="125">
        <f>J222</f>
        <v>0</v>
      </c>
      <c r="L72" s="121"/>
    </row>
    <row r="73" spans="2:12" s="740" customFormat="1" ht="21.75" customHeight="1">
      <c r="B73" s="30"/>
      <c r="L73" s="30"/>
    </row>
    <row r="74" spans="2:12" s="740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0"/>
    </row>
    <row r="78" spans="2:12" s="740" customFormat="1" ht="6.9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s="740" customFormat="1" ht="24.95" customHeight="1">
      <c r="B79" s="53"/>
      <c r="C79" s="751" t="s">
        <v>143</v>
      </c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6.95" customHeight="1">
      <c r="B80" s="53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2" customHeight="1">
      <c r="B81" s="53"/>
      <c r="C81" s="753" t="s">
        <v>16</v>
      </c>
      <c r="D81" s="752"/>
      <c r="E81" s="752"/>
      <c r="F81" s="752"/>
      <c r="G81" s="752"/>
      <c r="H81" s="752"/>
      <c r="I81" s="752"/>
      <c r="J81" s="752"/>
      <c r="K81" s="752"/>
      <c r="L81" s="53"/>
    </row>
    <row r="82" spans="2:12" s="740" customFormat="1" ht="16.5" customHeight="1">
      <c r="B82" s="53"/>
      <c r="C82" s="752"/>
      <c r="D82" s="752"/>
      <c r="E82" s="1020" t="str">
        <f>E7</f>
        <v>Národní hřebčín Kladruby nad Labem, stavební úpravy "BOREK"</v>
      </c>
      <c r="F82" s="1021"/>
      <c r="G82" s="1021"/>
      <c r="H82" s="1021"/>
      <c r="I82" s="752"/>
      <c r="J82" s="752"/>
      <c r="K82" s="752"/>
      <c r="L82" s="53"/>
    </row>
    <row r="83" spans="2:12" ht="12" customHeight="1">
      <c r="B83" s="368"/>
      <c r="C83" s="753" t="s">
        <v>109</v>
      </c>
      <c r="D83" s="754"/>
      <c r="E83" s="754"/>
      <c r="F83" s="754"/>
      <c r="G83" s="754"/>
      <c r="H83" s="754"/>
      <c r="I83" s="754"/>
      <c r="J83" s="754"/>
      <c r="K83" s="754"/>
      <c r="L83" s="368"/>
    </row>
    <row r="84" spans="2:12" s="740" customFormat="1" ht="16.5" customHeight="1">
      <c r="B84" s="53"/>
      <c r="C84" s="752"/>
      <c r="D84" s="752"/>
      <c r="E84" s="1020" t="s">
        <v>1926</v>
      </c>
      <c r="F84" s="1016"/>
      <c r="G84" s="1016"/>
      <c r="H84" s="1016"/>
      <c r="I84" s="752"/>
      <c r="J84" s="752"/>
      <c r="K84" s="752"/>
      <c r="L84" s="53"/>
    </row>
    <row r="85" spans="2:12" s="740" customFormat="1" ht="12" customHeight="1">
      <c r="B85" s="53"/>
      <c r="C85" s="753" t="s">
        <v>1927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53"/>
      <c r="C86" s="752"/>
      <c r="D86" s="752"/>
      <c r="E86" s="1015" t="str">
        <f>E11</f>
        <v>1 - Gravitační kanalizační stoky DN 250</v>
      </c>
      <c r="F86" s="1016"/>
      <c r="G86" s="1016"/>
      <c r="H86" s="1016"/>
      <c r="I86" s="752"/>
      <c r="J86" s="752"/>
      <c r="K86" s="752"/>
      <c r="L86" s="53"/>
    </row>
    <row r="87" spans="2:12" s="740" customFormat="1" ht="6.95" customHeight="1">
      <c r="B87" s="53"/>
      <c r="C87" s="752"/>
      <c r="D87" s="752"/>
      <c r="E87" s="752"/>
      <c r="F87" s="752"/>
      <c r="G87" s="752"/>
      <c r="H87" s="752"/>
      <c r="I87" s="752"/>
      <c r="J87" s="752"/>
      <c r="K87" s="752"/>
      <c r="L87" s="53"/>
    </row>
    <row r="88" spans="2:12" s="740" customFormat="1" ht="12" customHeight="1">
      <c r="B88" s="53"/>
      <c r="C88" s="753" t="s">
        <v>20</v>
      </c>
      <c r="D88" s="752"/>
      <c r="E88" s="752"/>
      <c r="F88" s="755" t="str">
        <f>F14</f>
        <v>k.ú. Kladruby nad Labem</v>
      </c>
      <c r="G88" s="752"/>
      <c r="H88" s="752"/>
      <c r="I88" s="753" t="s">
        <v>22</v>
      </c>
      <c r="J88" s="756">
        <f>IF(J14="","",J14)</f>
        <v>43637</v>
      </c>
      <c r="K88" s="752"/>
      <c r="L88" s="53"/>
    </row>
    <row r="89" spans="2:12" s="740" customFormat="1" ht="6.95" customHeight="1">
      <c r="B89" s="53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24.95" customHeight="1">
      <c r="B90" s="53"/>
      <c r="C90" s="753" t="s">
        <v>24</v>
      </c>
      <c r="D90" s="752"/>
      <c r="E90" s="752"/>
      <c r="F90" s="755" t="str">
        <f>E17</f>
        <v xml:space="preserve"> </v>
      </c>
      <c r="G90" s="752"/>
      <c r="H90" s="752"/>
      <c r="I90" s="753" t="s">
        <v>30</v>
      </c>
      <c r="J90" s="757" t="str">
        <f>E23</f>
        <v>Medium projekt v.o.s. Pardubice</v>
      </c>
      <c r="K90" s="752"/>
      <c r="L90" s="53"/>
    </row>
    <row r="91" spans="2:12" s="740" customFormat="1" ht="13.7" customHeight="1">
      <c r="B91" s="53"/>
      <c r="C91" s="753" t="s">
        <v>28</v>
      </c>
      <c r="D91" s="752"/>
      <c r="E91" s="752"/>
      <c r="F91" s="755" t="str">
        <f>IF(E20="","",E20)</f>
        <v xml:space="preserve"> </v>
      </c>
      <c r="G91" s="752"/>
      <c r="H91" s="752"/>
      <c r="I91" s="753" t="s">
        <v>33</v>
      </c>
      <c r="J91" s="757" t="str">
        <f>E26</f>
        <v xml:space="preserve"> </v>
      </c>
      <c r="K91" s="752"/>
      <c r="L91" s="53"/>
    </row>
    <row r="92" spans="2:12" s="740" customFormat="1" ht="10.35" customHeight="1">
      <c r="B92" s="53"/>
      <c r="C92" s="752"/>
      <c r="D92" s="752"/>
      <c r="E92" s="752"/>
      <c r="F92" s="752"/>
      <c r="G92" s="752"/>
      <c r="H92" s="752"/>
      <c r="I92" s="752"/>
      <c r="J92" s="752"/>
      <c r="K92" s="752"/>
      <c r="L92" s="53"/>
    </row>
    <row r="93" spans="2:20" s="10" customFormat="1" ht="29.25" customHeight="1">
      <c r="B93" s="369"/>
      <c r="C93" s="758" t="s">
        <v>144</v>
      </c>
      <c r="D93" s="758" t="s">
        <v>61</v>
      </c>
      <c r="E93" s="758" t="s">
        <v>57</v>
      </c>
      <c r="F93" s="758" t="s">
        <v>58</v>
      </c>
      <c r="G93" s="758" t="s">
        <v>145</v>
      </c>
      <c r="H93" s="758" t="s">
        <v>146</v>
      </c>
      <c r="I93" s="759" t="s">
        <v>147</v>
      </c>
      <c r="J93" s="758" t="s">
        <v>113</v>
      </c>
      <c r="K93" s="758" t="s">
        <v>148</v>
      </c>
      <c r="L93" s="369"/>
      <c r="M93" s="57" t="s">
        <v>1</v>
      </c>
      <c r="N93" s="58" t="s">
        <v>40</v>
      </c>
      <c r="O93" s="58" t="s">
        <v>149</v>
      </c>
      <c r="P93" s="58" t="s">
        <v>150</v>
      </c>
      <c r="Q93" s="58" t="s">
        <v>151</v>
      </c>
      <c r="R93" s="58" t="s">
        <v>152</v>
      </c>
      <c r="S93" s="58" t="s">
        <v>153</v>
      </c>
      <c r="T93" s="59" t="s">
        <v>154</v>
      </c>
    </row>
    <row r="94" spans="2:63" s="740" customFormat="1" ht="22.9" customHeight="1">
      <c r="B94" s="53"/>
      <c r="C94" s="760" t="s">
        <v>155</v>
      </c>
      <c r="D94" s="752"/>
      <c r="E94" s="752"/>
      <c r="F94" s="752"/>
      <c r="G94" s="752"/>
      <c r="H94" s="752"/>
      <c r="I94" s="761"/>
      <c r="J94" s="762">
        <f>BK94</f>
        <v>0</v>
      </c>
      <c r="K94" s="752"/>
      <c r="L94" s="53"/>
      <c r="M94" s="60"/>
      <c r="N94" s="51"/>
      <c r="O94" s="51"/>
      <c r="P94" s="132" t="e">
        <f>P95</f>
        <v>#REF!</v>
      </c>
      <c r="Q94" s="51"/>
      <c r="R94" s="132" t="e">
        <f>R95</f>
        <v>#REF!</v>
      </c>
      <c r="S94" s="51"/>
      <c r="T94" s="133" t="e">
        <f>T95</f>
        <v>#REF!</v>
      </c>
      <c r="AT94" s="747" t="s">
        <v>75</v>
      </c>
      <c r="AU94" s="747" t="s">
        <v>115</v>
      </c>
      <c r="BK94" s="134">
        <f>BK95</f>
        <v>0</v>
      </c>
    </row>
    <row r="95" spans="2:63" s="11" customFormat="1" ht="25.9" customHeight="1">
      <c r="B95" s="141"/>
      <c r="C95" s="809"/>
      <c r="D95" s="838" t="s">
        <v>75</v>
      </c>
      <c r="E95" s="839" t="s">
        <v>156</v>
      </c>
      <c r="F95" s="839" t="s">
        <v>157</v>
      </c>
      <c r="G95" s="809"/>
      <c r="H95" s="809"/>
      <c r="I95" s="766"/>
      <c r="J95" s="865">
        <f>BK95</f>
        <v>0</v>
      </c>
      <c r="K95" s="809"/>
      <c r="L95" s="141"/>
      <c r="M95" s="140"/>
      <c r="N95" s="141"/>
      <c r="O95" s="141"/>
      <c r="P95" s="142" t="e">
        <f>P96+#REF!+P179+#REF!+P196+P223+P234+P244</f>
        <v>#REF!</v>
      </c>
      <c r="Q95" s="141"/>
      <c r="R95" s="142" t="e">
        <f>R96+#REF!+R179+#REF!+R196+R223+R234+R244</f>
        <v>#REF!</v>
      </c>
      <c r="S95" s="141"/>
      <c r="T95" s="143" t="e">
        <f>T96+#REF!+T179+#REF!+T196+T223+T234+T244</f>
        <v>#REF!</v>
      </c>
      <c r="AR95" s="136" t="s">
        <v>84</v>
      </c>
      <c r="AT95" s="144" t="s">
        <v>75</v>
      </c>
      <c r="AU95" s="144" t="s">
        <v>76</v>
      </c>
      <c r="AY95" s="136" t="s">
        <v>158</v>
      </c>
      <c r="BK95" s="145">
        <f>BK96+BK183+BK188+BK193+BK207+BK245+BK256+BK266</f>
        <v>0</v>
      </c>
    </row>
    <row r="96" spans="2:63" s="11" customFormat="1" ht="22.9" customHeight="1">
      <c r="B96" s="141"/>
      <c r="C96" s="809"/>
      <c r="D96" s="838" t="s">
        <v>75</v>
      </c>
      <c r="E96" s="840" t="s">
        <v>84</v>
      </c>
      <c r="F96" s="840" t="s">
        <v>159</v>
      </c>
      <c r="G96" s="809"/>
      <c r="H96" s="809"/>
      <c r="I96" s="766"/>
      <c r="J96" s="866">
        <f>BK96</f>
        <v>0</v>
      </c>
      <c r="K96" s="809"/>
      <c r="L96" s="141"/>
      <c r="M96" s="140"/>
      <c r="N96" s="141"/>
      <c r="O96" s="141"/>
      <c r="P96" s="142">
        <f>SUM(P97:P174)</f>
        <v>1374.2388680000004</v>
      </c>
      <c r="Q96" s="141"/>
      <c r="R96" s="142">
        <f>SUM(R97:R174)</f>
        <v>0.14166</v>
      </c>
      <c r="S96" s="141"/>
      <c r="T96" s="143">
        <f>SUM(T97:T174)</f>
        <v>33.06</v>
      </c>
      <c r="AR96" s="136" t="s">
        <v>84</v>
      </c>
      <c r="AT96" s="144" t="s">
        <v>75</v>
      </c>
      <c r="AU96" s="144" t="s">
        <v>84</v>
      </c>
      <c r="AY96" s="136" t="s">
        <v>158</v>
      </c>
      <c r="BK96" s="145">
        <f>SUM(BK97:BK182)</f>
        <v>0</v>
      </c>
    </row>
    <row r="97" spans="2:65" s="740" customFormat="1" ht="16.5" customHeight="1">
      <c r="B97" s="370"/>
      <c r="C97" s="841" t="s">
        <v>84</v>
      </c>
      <c r="D97" s="841" t="s">
        <v>160</v>
      </c>
      <c r="E97" s="842" t="s">
        <v>1932</v>
      </c>
      <c r="F97" s="843" t="s">
        <v>1933</v>
      </c>
      <c r="G97" s="844" t="s">
        <v>222</v>
      </c>
      <c r="H97" s="810">
        <v>60</v>
      </c>
      <c r="I97" s="774">
        <v>0</v>
      </c>
      <c r="J97" s="867">
        <f>ROUND(I97*H97,2)</f>
        <v>0</v>
      </c>
      <c r="K97" s="843" t="s">
        <v>164</v>
      </c>
      <c r="L97" s="53"/>
      <c r="M97" s="735" t="s">
        <v>1</v>
      </c>
      <c r="N97" s="372" t="s">
        <v>41</v>
      </c>
      <c r="O97" s="373">
        <v>0.27</v>
      </c>
      <c r="P97" s="373">
        <f>O97*H97</f>
        <v>16.200000000000003</v>
      </c>
      <c r="Q97" s="373">
        <v>0</v>
      </c>
      <c r="R97" s="373">
        <f>Q97*H97</f>
        <v>0</v>
      </c>
      <c r="S97" s="373">
        <v>0.325</v>
      </c>
      <c r="T97" s="374">
        <f>S97*H97</f>
        <v>19.5</v>
      </c>
      <c r="AR97" s="747" t="s">
        <v>165</v>
      </c>
      <c r="AT97" s="747" t="s">
        <v>160</v>
      </c>
      <c r="AU97" s="747" t="s">
        <v>86</v>
      </c>
      <c r="AY97" s="747" t="s">
        <v>158</v>
      </c>
      <c r="BE97" s="161">
        <f>IF(N97="základní",J97,0)</f>
        <v>0</v>
      </c>
      <c r="BF97" s="161">
        <f>IF(N97="snížená",J97,0)</f>
        <v>0</v>
      </c>
      <c r="BG97" s="161">
        <f>IF(N97="zákl. přenesená",J97,0)</f>
        <v>0</v>
      </c>
      <c r="BH97" s="161">
        <f>IF(N97="sníž. přenesená",J97,0)</f>
        <v>0</v>
      </c>
      <c r="BI97" s="161">
        <f>IF(N97="nulová",J97,0)</f>
        <v>0</v>
      </c>
      <c r="BJ97" s="747" t="s">
        <v>84</v>
      </c>
      <c r="BK97" s="161">
        <f>ROUND(I97*H97,2)</f>
        <v>0</v>
      </c>
      <c r="BL97" s="747" t="s">
        <v>165</v>
      </c>
      <c r="BM97" s="747" t="s">
        <v>1934</v>
      </c>
    </row>
    <row r="98" spans="2:65" s="740" customFormat="1" ht="16.5" customHeight="1">
      <c r="B98" s="370"/>
      <c r="C98" s="841" t="s">
        <v>86</v>
      </c>
      <c r="D98" s="841" t="s">
        <v>160</v>
      </c>
      <c r="E98" s="842" t="s">
        <v>1935</v>
      </c>
      <c r="F98" s="843" t="s">
        <v>1936</v>
      </c>
      <c r="G98" s="844" t="s">
        <v>222</v>
      </c>
      <c r="H98" s="810">
        <v>60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0.08</v>
      </c>
      <c r="P98" s="373">
        <f>O98*H98</f>
        <v>4.8</v>
      </c>
      <c r="Q98" s="373">
        <v>0</v>
      </c>
      <c r="R98" s="373">
        <f>Q98*H98</f>
        <v>0</v>
      </c>
      <c r="S98" s="373">
        <v>0.098</v>
      </c>
      <c r="T98" s="374">
        <f>S98*H98</f>
        <v>5.88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1937</v>
      </c>
    </row>
    <row r="99" spans="2:51" s="12" customFormat="1" ht="12">
      <c r="B99" s="166"/>
      <c r="C99" s="841"/>
      <c r="D99" s="845" t="s">
        <v>167</v>
      </c>
      <c r="E99" s="846" t="s">
        <v>1</v>
      </c>
      <c r="F99" s="847" t="s">
        <v>1938</v>
      </c>
      <c r="G99" s="848"/>
      <c r="H99" s="849">
        <v>60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76</v>
      </c>
      <c r="AY99" s="163" t="s">
        <v>158</v>
      </c>
    </row>
    <row r="100" spans="2:51" s="12" customFormat="1" ht="12">
      <c r="B100" s="166"/>
      <c r="C100" s="841"/>
      <c r="D100" s="845" t="s">
        <v>167</v>
      </c>
      <c r="E100" s="850" t="s">
        <v>1</v>
      </c>
      <c r="F100" s="851" t="s">
        <v>1939</v>
      </c>
      <c r="G100" s="852"/>
      <c r="H100" s="853">
        <v>60</v>
      </c>
      <c r="I100" s="779"/>
      <c r="J100" s="852"/>
      <c r="K100" s="852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76</v>
      </c>
      <c r="AY100" s="163" t="s">
        <v>158</v>
      </c>
    </row>
    <row r="101" spans="2:51" s="13" customFormat="1" ht="12">
      <c r="B101" s="172"/>
      <c r="C101" s="841">
        <v>3</v>
      </c>
      <c r="D101" s="841" t="s">
        <v>160</v>
      </c>
      <c r="E101" s="842" t="s">
        <v>1940</v>
      </c>
      <c r="F101" s="843" t="s">
        <v>1941</v>
      </c>
      <c r="G101" s="844" t="s">
        <v>222</v>
      </c>
      <c r="H101" s="810">
        <v>60</v>
      </c>
      <c r="I101" s="774">
        <v>0</v>
      </c>
      <c r="J101" s="867">
        <f>ROUND(I101*H101,2)</f>
        <v>0</v>
      </c>
      <c r="K101" s="843" t="s">
        <v>164</v>
      </c>
      <c r="L101" s="172"/>
      <c r="M101" s="171"/>
      <c r="N101" s="172"/>
      <c r="O101" s="172"/>
      <c r="P101" s="172"/>
      <c r="Q101" s="172"/>
      <c r="R101" s="172"/>
      <c r="S101" s="172"/>
      <c r="T101" s="173"/>
      <c r="AT101" s="169" t="s">
        <v>167</v>
      </c>
      <c r="AU101" s="169" t="s">
        <v>86</v>
      </c>
      <c r="AV101" s="13" t="s">
        <v>165</v>
      </c>
      <c r="AW101" s="13" t="s">
        <v>32</v>
      </c>
      <c r="AX101" s="13" t="s">
        <v>84</v>
      </c>
      <c r="AY101" s="169" t="s">
        <v>158</v>
      </c>
    </row>
    <row r="102" spans="2:65" s="740" customFormat="1" ht="16.5" customHeight="1">
      <c r="B102" s="370"/>
      <c r="C102" s="841" t="s">
        <v>1578</v>
      </c>
      <c r="D102" s="845" t="s">
        <v>167</v>
      </c>
      <c r="E102" s="846" t="s">
        <v>1</v>
      </c>
      <c r="F102" s="847" t="s">
        <v>1942</v>
      </c>
      <c r="G102" s="848"/>
      <c r="H102" s="849">
        <v>60</v>
      </c>
      <c r="I102" s="777"/>
      <c r="J102" s="848"/>
      <c r="K102" s="848"/>
      <c r="L102" s="53"/>
      <c r="M102" s="735" t="s">
        <v>1</v>
      </c>
      <c r="N102" s="372" t="s">
        <v>41</v>
      </c>
      <c r="O102" s="373">
        <v>0.028</v>
      </c>
      <c r="P102" s="373">
        <f>O102*H101</f>
        <v>1.68</v>
      </c>
      <c r="Q102" s="373">
        <v>5E-05</v>
      </c>
      <c r="R102" s="373">
        <f>Q102*H101</f>
        <v>0.003</v>
      </c>
      <c r="S102" s="373">
        <v>0.128</v>
      </c>
      <c r="T102" s="374">
        <f>S102*H101</f>
        <v>7.68</v>
      </c>
      <c r="AR102" s="747" t="s">
        <v>165</v>
      </c>
      <c r="AT102" s="747" t="s">
        <v>160</v>
      </c>
      <c r="AU102" s="747" t="s">
        <v>86</v>
      </c>
      <c r="AY102" s="747" t="s">
        <v>158</v>
      </c>
      <c r="BE102" s="161">
        <f>IF(N102="základní",J101,0)</f>
        <v>0</v>
      </c>
      <c r="BF102" s="161">
        <f>IF(N102="snížená",J101,0)</f>
        <v>0</v>
      </c>
      <c r="BG102" s="161">
        <f>IF(N102="zákl. přenesená",J101,0)</f>
        <v>0</v>
      </c>
      <c r="BH102" s="161">
        <f>IF(N102="sníž. přenesená",J101,0)</f>
        <v>0</v>
      </c>
      <c r="BI102" s="161">
        <f>IF(N102="nulová",J101,0)</f>
        <v>0</v>
      </c>
      <c r="BJ102" s="747" t="s">
        <v>84</v>
      </c>
      <c r="BK102" s="161">
        <f>ROUND(I101*H101,2)</f>
        <v>0</v>
      </c>
      <c r="BL102" s="747" t="s">
        <v>165</v>
      </c>
      <c r="BM102" s="747" t="s">
        <v>1943</v>
      </c>
    </row>
    <row r="103" spans="2:51" s="12" customFormat="1" ht="12">
      <c r="B103" s="166"/>
      <c r="C103" s="841"/>
      <c r="D103" s="845" t="s">
        <v>167</v>
      </c>
      <c r="E103" s="850" t="s">
        <v>1</v>
      </c>
      <c r="F103" s="851" t="s">
        <v>1944</v>
      </c>
      <c r="G103" s="852"/>
      <c r="H103" s="853">
        <v>60</v>
      </c>
      <c r="I103" s="779"/>
      <c r="J103" s="852"/>
      <c r="K103" s="852"/>
      <c r="L103" s="166"/>
      <c r="M103" s="165"/>
      <c r="N103" s="166"/>
      <c r="O103" s="166"/>
      <c r="P103" s="166"/>
      <c r="Q103" s="166"/>
      <c r="R103" s="166"/>
      <c r="S103" s="166"/>
      <c r="T103" s="167"/>
      <c r="AT103" s="163" t="s">
        <v>167</v>
      </c>
      <c r="AU103" s="163" t="s">
        <v>86</v>
      </c>
      <c r="AV103" s="12" t="s">
        <v>86</v>
      </c>
      <c r="AW103" s="12" t="s">
        <v>32</v>
      </c>
      <c r="AX103" s="12" t="s">
        <v>76</v>
      </c>
      <c r="AY103" s="163" t="s">
        <v>158</v>
      </c>
    </row>
    <row r="104" spans="1:51" s="12" customFormat="1" ht="12">
      <c r="A104" s="13"/>
      <c r="B104" s="172"/>
      <c r="C104" s="841">
        <v>4</v>
      </c>
      <c r="D104" s="841" t="s">
        <v>160</v>
      </c>
      <c r="E104" s="842" t="s">
        <v>1945</v>
      </c>
      <c r="F104" s="843" t="s">
        <v>1946</v>
      </c>
      <c r="G104" s="844" t="s">
        <v>1398</v>
      </c>
      <c r="H104" s="810">
        <v>240</v>
      </c>
      <c r="I104" s="774">
        <v>0</v>
      </c>
      <c r="J104" s="867">
        <f>ROUND(I104*H104,2)</f>
        <v>0</v>
      </c>
      <c r="K104" s="843" t="s">
        <v>164</v>
      </c>
      <c r="L104" s="172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76</v>
      </c>
      <c r="AY104" s="163" t="s">
        <v>158</v>
      </c>
    </row>
    <row r="105" spans="1:51" s="13" customFormat="1" ht="12">
      <c r="A105" s="740"/>
      <c r="B105" s="370"/>
      <c r="C105" s="841" t="s">
        <v>1578</v>
      </c>
      <c r="D105" s="845" t="s">
        <v>167</v>
      </c>
      <c r="E105" s="846" t="s">
        <v>1</v>
      </c>
      <c r="F105" s="847" t="s">
        <v>1947</v>
      </c>
      <c r="G105" s="848"/>
      <c r="H105" s="849">
        <v>240</v>
      </c>
      <c r="I105" s="777"/>
      <c r="J105" s="848"/>
      <c r="K105" s="848"/>
      <c r="L105" s="53"/>
      <c r="M105" s="171"/>
      <c r="N105" s="172"/>
      <c r="O105" s="172"/>
      <c r="P105" s="172"/>
      <c r="Q105" s="172"/>
      <c r="R105" s="172"/>
      <c r="S105" s="172"/>
      <c r="T105" s="173"/>
      <c r="AT105" s="169" t="s">
        <v>167</v>
      </c>
      <c r="AU105" s="169" t="s">
        <v>86</v>
      </c>
      <c r="AV105" s="13" t="s">
        <v>165</v>
      </c>
      <c r="AW105" s="13" t="s">
        <v>32</v>
      </c>
      <c r="AX105" s="13" t="s">
        <v>84</v>
      </c>
      <c r="AY105" s="169" t="s">
        <v>158</v>
      </c>
    </row>
    <row r="106" spans="1:65" s="740" customFormat="1" ht="16.5" customHeight="1">
      <c r="A106" s="12"/>
      <c r="B106" s="166"/>
      <c r="C106" s="841">
        <v>5</v>
      </c>
      <c r="D106" s="841" t="s">
        <v>160</v>
      </c>
      <c r="E106" s="842" t="s">
        <v>1948</v>
      </c>
      <c r="F106" s="843" t="s">
        <v>1949</v>
      </c>
      <c r="G106" s="844" t="s">
        <v>1950</v>
      </c>
      <c r="H106" s="810">
        <v>10</v>
      </c>
      <c r="I106" s="774">
        <v>0</v>
      </c>
      <c r="J106" s="867">
        <f>ROUND(I106*H106,2)</f>
        <v>0</v>
      </c>
      <c r="K106" s="843" t="s">
        <v>164</v>
      </c>
      <c r="L106" s="166"/>
      <c r="M106" s="735" t="s">
        <v>1</v>
      </c>
      <c r="N106" s="372" t="s">
        <v>41</v>
      </c>
      <c r="O106" s="373">
        <v>0.2</v>
      </c>
      <c r="P106" s="373">
        <f>O106*H104</f>
        <v>48</v>
      </c>
      <c r="Q106" s="373">
        <v>0</v>
      </c>
      <c r="R106" s="373">
        <f>Q106*H104</f>
        <v>0</v>
      </c>
      <c r="S106" s="373">
        <v>0</v>
      </c>
      <c r="T106" s="374">
        <f>S106*H104</f>
        <v>0</v>
      </c>
      <c r="AR106" s="747" t="s">
        <v>165</v>
      </c>
      <c r="AT106" s="747" t="s">
        <v>160</v>
      </c>
      <c r="AU106" s="747" t="s">
        <v>86</v>
      </c>
      <c r="AY106" s="747" t="s">
        <v>158</v>
      </c>
      <c r="BE106" s="161">
        <f>IF(N106="základní",J104,0)</f>
        <v>0</v>
      </c>
      <c r="BF106" s="161">
        <f>IF(N106="snížená",J104,0)</f>
        <v>0</v>
      </c>
      <c r="BG106" s="161">
        <f>IF(N106="zákl. přenesená",J104,0)</f>
        <v>0</v>
      </c>
      <c r="BH106" s="161">
        <f>IF(N106="sníž. přenesená",J104,0)</f>
        <v>0</v>
      </c>
      <c r="BI106" s="161">
        <f>IF(N106="nulová",J104,0)</f>
        <v>0</v>
      </c>
      <c r="BJ106" s="747" t="s">
        <v>84</v>
      </c>
      <c r="BK106" s="161">
        <f>ROUND(I104*H104,2)</f>
        <v>0</v>
      </c>
      <c r="BL106" s="747" t="s">
        <v>165</v>
      </c>
      <c r="BM106" s="747" t="s">
        <v>1951</v>
      </c>
    </row>
    <row r="107" spans="1:51" s="12" customFormat="1" ht="12">
      <c r="A107" s="740"/>
      <c r="B107" s="370"/>
      <c r="C107" s="841">
        <v>6</v>
      </c>
      <c r="D107" s="841" t="s">
        <v>160</v>
      </c>
      <c r="E107" s="842" t="s">
        <v>1952</v>
      </c>
      <c r="F107" s="843" t="s">
        <v>1953</v>
      </c>
      <c r="G107" s="844" t="s">
        <v>359</v>
      </c>
      <c r="H107" s="810">
        <v>3</v>
      </c>
      <c r="I107" s="774"/>
      <c r="J107" s="867">
        <f>ROUND(I107*H107,2)</f>
        <v>0</v>
      </c>
      <c r="K107" s="843" t="s">
        <v>164</v>
      </c>
      <c r="L107" s="53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84</v>
      </c>
      <c r="AY107" s="163" t="s">
        <v>158</v>
      </c>
    </row>
    <row r="108" spans="2:65" s="740" customFormat="1" ht="16.5" customHeight="1">
      <c r="B108" s="370"/>
      <c r="C108" s="841" t="s">
        <v>1578</v>
      </c>
      <c r="D108" s="845" t="s">
        <v>167</v>
      </c>
      <c r="E108" s="846" t="s">
        <v>1</v>
      </c>
      <c r="F108" s="847" t="s">
        <v>1954</v>
      </c>
      <c r="G108" s="848"/>
      <c r="H108" s="849">
        <v>3</v>
      </c>
      <c r="I108" s="777"/>
      <c r="J108" s="848"/>
      <c r="K108" s="848"/>
      <c r="L108" s="53"/>
      <c r="M108" s="735" t="s">
        <v>1</v>
      </c>
      <c r="N108" s="372" t="s">
        <v>41</v>
      </c>
      <c r="O108" s="373">
        <v>0</v>
      </c>
      <c r="P108" s="373">
        <f>O108*H106</f>
        <v>0</v>
      </c>
      <c r="Q108" s="373">
        <v>0</v>
      </c>
      <c r="R108" s="373">
        <f>Q108*H106</f>
        <v>0</v>
      </c>
      <c r="S108" s="373">
        <v>0</v>
      </c>
      <c r="T108" s="374">
        <f>S108*H106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IF(N108="základní",J106,0)</f>
        <v>0</v>
      </c>
      <c r="BF108" s="161">
        <f>IF(N108="snížená",J106,0)</f>
        <v>0</v>
      </c>
      <c r="BG108" s="161">
        <f>IF(N108="zákl. přenesená",J106,0)</f>
        <v>0</v>
      </c>
      <c r="BH108" s="161">
        <f>IF(N108="sníž. přenesená",J106,0)</f>
        <v>0</v>
      </c>
      <c r="BI108" s="161">
        <f>IF(N108="nulová",J106,0)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1955</v>
      </c>
    </row>
    <row r="109" spans="1:65" s="740" customFormat="1" ht="16.5" customHeight="1">
      <c r="A109" s="12"/>
      <c r="B109" s="166"/>
      <c r="C109" s="841"/>
      <c r="D109" s="845" t="s">
        <v>167</v>
      </c>
      <c r="E109" s="850" t="s">
        <v>1</v>
      </c>
      <c r="F109" s="851" t="s">
        <v>171</v>
      </c>
      <c r="G109" s="852"/>
      <c r="H109" s="853">
        <v>3</v>
      </c>
      <c r="I109" s="779"/>
      <c r="J109" s="852"/>
      <c r="K109" s="852"/>
      <c r="L109" s="166"/>
      <c r="M109" s="735" t="s">
        <v>1</v>
      </c>
      <c r="N109" s="372" t="s">
        <v>41</v>
      </c>
      <c r="O109" s="373">
        <v>0.703</v>
      </c>
      <c r="P109" s="373">
        <f>O109*H107</f>
        <v>2.109</v>
      </c>
      <c r="Q109" s="373">
        <v>0.00868</v>
      </c>
      <c r="R109" s="373">
        <f>Q109*H107</f>
        <v>0.02604</v>
      </c>
      <c r="S109" s="373">
        <v>0</v>
      </c>
      <c r="T109" s="374">
        <f>S109*H107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IF(N109="základní",J107,0)</f>
        <v>0</v>
      </c>
      <c r="BF109" s="161">
        <f>IF(N109="snížená",J107,0)</f>
        <v>0</v>
      </c>
      <c r="BG109" s="161">
        <f>IF(N109="zákl. přenesená",J107,0)</f>
        <v>0</v>
      </c>
      <c r="BH109" s="161">
        <f>IF(N109="sníž. přenesená",J107,0)</f>
        <v>0</v>
      </c>
      <c r="BI109" s="161">
        <f>IF(N109="nulová",J107,0)</f>
        <v>0</v>
      </c>
      <c r="BJ109" s="747" t="s">
        <v>84</v>
      </c>
      <c r="BK109" s="161">
        <f>ROUND(I107*H107,2)</f>
        <v>0</v>
      </c>
      <c r="BL109" s="747" t="s">
        <v>165</v>
      </c>
      <c r="BM109" s="747" t="s">
        <v>1956</v>
      </c>
    </row>
    <row r="110" spans="1:51" s="12" customFormat="1" ht="12">
      <c r="A110" s="13"/>
      <c r="B110" s="172"/>
      <c r="C110" s="841">
        <v>7</v>
      </c>
      <c r="D110" s="841" t="s">
        <v>160</v>
      </c>
      <c r="E110" s="842" t="s">
        <v>1957</v>
      </c>
      <c r="F110" s="843" t="s">
        <v>1958</v>
      </c>
      <c r="G110" s="844" t="s">
        <v>359</v>
      </c>
      <c r="H110" s="810">
        <v>3</v>
      </c>
      <c r="I110" s="774">
        <v>0</v>
      </c>
      <c r="J110" s="867">
        <f>ROUND(I110*H110,2)</f>
        <v>0</v>
      </c>
      <c r="K110" s="843" t="s">
        <v>164</v>
      </c>
      <c r="L110" s="172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1:51" s="12" customFormat="1" ht="12">
      <c r="A111" s="740"/>
      <c r="B111" s="370"/>
      <c r="C111" s="841" t="s">
        <v>1578</v>
      </c>
      <c r="D111" s="845" t="s">
        <v>167</v>
      </c>
      <c r="E111" s="846" t="s">
        <v>1</v>
      </c>
      <c r="F111" s="847" t="s">
        <v>1954</v>
      </c>
      <c r="G111" s="848"/>
      <c r="H111" s="849">
        <v>3</v>
      </c>
      <c r="I111" s="777"/>
      <c r="J111" s="848"/>
      <c r="K111" s="848"/>
      <c r="L111" s="53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1:51" s="13" customFormat="1" ht="12">
      <c r="A112" s="12"/>
      <c r="B112" s="166"/>
      <c r="C112" s="841"/>
      <c r="D112" s="845" t="s">
        <v>167</v>
      </c>
      <c r="E112" s="850" t="s">
        <v>1</v>
      </c>
      <c r="F112" s="851" t="s">
        <v>171</v>
      </c>
      <c r="G112" s="852"/>
      <c r="H112" s="853">
        <v>3</v>
      </c>
      <c r="I112" s="779"/>
      <c r="J112" s="852"/>
      <c r="K112" s="852"/>
      <c r="L112" s="166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1:65" s="740" customFormat="1" ht="16.5" customHeight="1">
      <c r="A113" s="13"/>
      <c r="B113" s="172"/>
      <c r="C113" s="841">
        <v>8</v>
      </c>
      <c r="D113" s="841" t="s">
        <v>160</v>
      </c>
      <c r="E113" s="842" t="s">
        <v>1959</v>
      </c>
      <c r="F113" s="843" t="s">
        <v>1960</v>
      </c>
      <c r="G113" s="844" t="s">
        <v>163</v>
      </c>
      <c r="H113" s="810">
        <v>253.536</v>
      </c>
      <c r="I113" s="774">
        <v>0</v>
      </c>
      <c r="J113" s="867">
        <f>ROUND(I113*H113,2)</f>
        <v>0</v>
      </c>
      <c r="K113" s="843" t="s">
        <v>164</v>
      </c>
      <c r="L113" s="172"/>
      <c r="M113" s="735" t="s">
        <v>1</v>
      </c>
      <c r="N113" s="372" t="s">
        <v>41</v>
      </c>
      <c r="O113" s="373">
        <v>0.547</v>
      </c>
      <c r="P113" s="373">
        <f>O113*H110</f>
        <v>1.641</v>
      </c>
      <c r="Q113" s="373">
        <v>0.0369</v>
      </c>
      <c r="R113" s="373">
        <f>Q113*H110</f>
        <v>0.1107</v>
      </c>
      <c r="S113" s="373">
        <v>0</v>
      </c>
      <c r="T113" s="374">
        <f>S113*H110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IF(N113="základní",J110,0)</f>
        <v>0</v>
      </c>
      <c r="BF113" s="161">
        <f>IF(N113="snížená",J110,0)</f>
        <v>0</v>
      </c>
      <c r="BG113" s="161">
        <f>IF(N113="zákl. přenesená",J110,0)</f>
        <v>0</v>
      </c>
      <c r="BH113" s="161">
        <f>IF(N113="sníž. přenesená",J110,0)</f>
        <v>0</v>
      </c>
      <c r="BI113" s="161">
        <f>IF(N113="nulová",J110,0)</f>
        <v>0</v>
      </c>
      <c r="BJ113" s="747" t="s">
        <v>84</v>
      </c>
      <c r="BK113" s="161">
        <f>ROUND(I110*H110,2)</f>
        <v>0</v>
      </c>
      <c r="BL113" s="747" t="s">
        <v>165</v>
      </c>
      <c r="BM113" s="747" t="s">
        <v>1961</v>
      </c>
    </row>
    <row r="114" spans="1:51" s="12" customFormat="1" ht="12">
      <c r="A114" s="740"/>
      <c r="B114" s="370"/>
      <c r="C114" s="841" t="s">
        <v>1578</v>
      </c>
      <c r="D114" s="845" t="s">
        <v>167</v>
      </c>
      <c r="E114" s="846" t="s">
        <v>1</v>
      </c>
      <c r="F114" s="847" t="s">
        <v>1962</v>
      </c>
      <c r="G114" s="848"/>
      <c r="H114" s="849">
        <v>253.536</v>
      </c>
      <c r="I114" s="777"/>
      <c r="J114" s="848"/>
      <c r="K114" s="848"/>
      <c r="L114" s="53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76</v>
      </c>
      <c r="AY114" s="163" t="s">
        <v>158</v>
      </c>
    </row>
    <row r="115" spans="2:51" s="12" customFormat="1" ht="12">
      <c r="B115" s="166"/>
      <c r="C115" s="841">
        <v>9</v>
      </c>
      <c r="D115" s="841" t="s">
        <v>160</v>
      </c>
      <c r="E115" s="842" t="s">
        <v>1963</v>
      </c>
      <c r="F115" s="843" t="s">
        <v>1964</v>
      </c>
      <c r="G115" s="844" t="s">
        <v>163</v>
      </c>
      <c r="H115" s="810">
        <v>67.52</v>
      </c>
      <c r="I115" s="774">
        <v>0</v>
      </c>
      <c r="J115" s="867">
        <f>ROUND(I115*H115,2)</f>
        <v>0</v>
      </c>
      <c r="K115" s="843" t="s">
        <v>164</v>
      </c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76</v>
      </c>
      <c r="AY115" s="163" t="s">
        <v>158</v>
      </c>
    </row>
    <row r="116" spans="1:51" s="13" customFormat="1" ht="12">
      <c r="A116" s="740"/>
      <c r="B116" s="370"/>
      <c r="C116" s="841" t="s">
        <v>1578</v>
      </c>
      <c r="D116" s="845" t="s">
        <v>167</v>
      </c>
      <c r="E116" s="854" t="s">
        <v>1</v>
      </c>
      <c r="F116" s="855" t="s">
        <v>1965</v>
      </c>
      <c r="G116" s="856"/>
      <c r="H116" s="854" t="s">
        <v>1</v>
      </c>
      <c r="I116" s="781"/>
      <c r="J116" s="856"/>
      <c r="K116" s="856"/>
      <c r="L116" s="53"/>
      <c r="M116" s="171"/>
      <c r="N116" s="172"/>
      <c r="O116" s="172"/>
      <c r="P116" s="172"/>
      <c r="Q116" s="172"/>
      <c r="R116" s="172"/>
      <c r="S116" s="172"/>
      <c r="T116" s="173"/>
      <c r="AT116" s="169" t="s">
        <v>167</v>
      </c>
      <c r="AU116" s="169" t="s">
        <v>86</v>
      </c>
      <c r="AV116" s="13" t="s">
        <v>165</v>
      </c>
      <c r="AW116" s="13" t="s">
        <v>32</v>
      </c>
      <c r="AX116" s="13" t="s">
        <v>84</v>
      </c>
      <c r="AY116" s="169" t="s">
        <v>158</v>
      </c>
    </row>
    <row r="117" spans="1:65" s="740" customFormat="1" ht="16.5" customHeight="1">
      <c r="A117" s="375"/>
      <c r="B117" s="376"/>
      <c r="C117" s="841"/>
      <c r="D117" s="845" t="s">
        <v>167</v>
      </c>
      <c r="E117" s="846" t="s">
        <v>1</v>
      </c>
      <c r="F117" s="847" t="s">
        <v>1966</v>
      </c>
      <c r="G117" s="848"/>
      <c r="H117" s="849">
        <v>67.52</v>
      </c>
      <c r="I117" s="777"/>
      <c r="J117" s="848"/>
      <c r="K117" s="848"/>
      <c r="L117" s="376"/>
      <c r="M117" s="735" t="s">
        <v>1</v>
      </c>
      <c r="N117" s="372" t="s">
        <v>41</v>
      </c>
      <c r="O117" s="373">
        <v>1.763</v>
      </c>
      <c r="P117" s="373">
        <f>O117*H113</f>
        <v>446.983968</v>
      </c>
      <c r="Q117" s="373">
        <v>0</v>
      </c>
      <c r="R117" s="373">
        <f>Q117*H113</f>
        <v>0</v>
      </c>
      <c r="S117" s="373">
        <v>0</v>
      </c>
      <c r="T117" s="374">
        <f>S117*H113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IF(N117="základní",J113,0)</f>
        <v>0</v>
      </c>
      <c r="BF117" s="161">
        <f>IF(N117="snížená",J113,0)</f>
        <v>0</v>
      </c>
      <c r="BG117" s="161">
        <f>IF(N117="zákl. přenesená",J113,0)</f>
        <v>0</v>
      </c>
      <c r="BH117" s="161">
        <f>IF(N117="sníž. přenesená",J113,0)</f>
        <v>0</v>
      </c>
      <c r="BI117" s="161">
        <f>IF(N117="nulová",J113,0)</f>
        <v>0</v>
      </c>
      <c r="BJ117" s="747" t="s">
        <v>84</v>
      </c>
      <c r="BK117" s="161">
        <f>ROUND(I113*H113,2)</f>
        <v>0</v>
      </c>
      <c r="BL117" s="747" t="s">
        <v>165</v>
      </c>
      <c r="BM117" s="747" t="s">
        <v>1967</v>
      </c>
    </row>
    <row r="118" spans="2:51" s="12" customFormat="1" ht="12">
      <c r="B118" s="166"/>
      <c r="C118" s="841"/>
      <c r="D118" s="845" t="s">
        <v>167</v>
      </c>
      <c r="E118" s="850" t="s">
        <v>1</v>
      </c>
      <c r="F118" s="851" t="s">
        <v>1968</v>
      </c>
      <c r="G118" s="852"/>
      <c r="H118" s="853">
        <v>24.384</v>
      </c>
      <c r="I118" s="779"/>
      <c r="J118" s="852"/>
      <c r="K118" s="852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1:65" s="740" customFormat="1" ht="16.5" customHeight="1">
      <c r="A119" s="13"/>
      <c r="B119" s="172"/>
      <c r="C119" s="841">
        <v>10</v>
      </c>
      <c r="D119" s="841" t="s">
        <v>160</v>
      </c>
      <c r="E119" s="842" t="s">
        <v>1969</v>
      </c>
      <c r="F119" s="843" t="s">
        <v>1970</v>
      </c>
      <c r="G119" s="844" t="s">
        <v>163</v>
      </c>
      <c r="H119" s="810">
        <v>16.88</v>
      </c>
      <c r="I119" s="774">
        <v>0</v>
      </c>
      <c r="J119" s="867">
        <f>ROUND(I119*H119,2)</f>
        <v>0</v>
      </c>
      <c r="K119" s="843" t="s">
        <v>164</v>
      </c>
      <c r="L119" s="172"/>
      <c r="M119" s="735" t="s">
        <v>1</v>
      </c>
      <c r="N119" s="372" t="s">
        <v>41</v>
      </c>
      <c r="O119" s="373">
        <v>1.022</v>
      </c>
      <c r="P119" s="373">
        <f>O119*H115</f>
        <v>69.00544</v>
      </c>
      <c r="Q119" s="373">
        <v>0</v>
      </c>
      <c r="R119" s="373">
        <f>Q119*H115</f>
        <v>0</v>
      </c>
      <c r="S119" s="373">
        <v>0</v>
      </c>
      <c r="T119" s="374">
        <f>S119*H115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IF(N119="základní",J115,0)</f>
        <v>0</v>
      </c>
      <c r="BF119" s="161">
        <f>IF(N119="snížená",J115,0)</f>
        <v>0</v>
      </c>
      <c r="BG119" s="161">
        <f>IF(N119="zákl. přenesená",J115,0)</f>
        <v>0</v>
      </c>
      <c r="BH119" s="161">
        <f>IF(N119="sníž. přenesená",J115,0)</f>
        <v>0</v>
      </c>
      <c r="BI119" s="161">
        <f>IF(N119="nulová",J115,0)</f>
        <v>0</v>
      </c>
      <c r="BJ119" s="747" t="s">
        <v>84</v>
      </c>
      <c r="BK119" s="161">
        <f>ROUND(I115*H115,2)</f>
        <v>0</v>
      </c>
      <c r="BL119" s="747" t="s">
        <v>165</v>
      </c>
      <c r="BM119" s="747" t="s">
        <v>1971</v>
      </c>
    </row>
    <row r="120" spans="1:51" s="375" customFormat="1" ht="12">
      <c r="A120" s="740"/>
      <c r="B120" s="370"/>
      <c r="C120" s="841" t="s">
        <v>1578</v>
      </c>
      <c r="D120" s="845" t="s">
        <v>167</v>
      </c>
      <c r="E120" s="854" t="s">
        <v>1</v>
      </c>
      <c r="F120" s="855" t="s">
        <v>1972</v>
      </c>
      <c r="G120" s="856"/>
      <c r="H120" s="854" t="s">
        <v>1</v>
      </c>
      <c r="I120" s="781"/>
      <c r="J120" s="856"/>
      <c r="K120" s="856"/>
      <c r="L120" s="53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1:51" s="12" customFormat="1" ht="12">
      <c r="A121" s="375"/>
      <c r="B121" s="376"/>
      <c r="C121" s="841"/>
      <c r="D121" s="845" t="s">
        <v>167</v>
      </c>
      <c r="E121" s="846" t="s">
        <v>1</v>
      </c>
      <c r="F121" s="847" t="s">
        <v>1966</v>
      </c>
      <c r="G121" s="848"/>
      <c r="H121" s="849">
        <v>16.88</v>
      </c>
      <c r="I121" s="777"/>
      <c r="J121" s="848"/>
      <c r="K121" s="848"/>
      <c r="L121" s="37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2" customFormat="1" ht="12">
      <c r="B122" s="166"/>
      <c r="C122" s="841"/>
      <c r="D122" s="845" t="s">
        <v>167</v>
      </c>
      <c r="E122" s="850" t="s">
        <v>1</v>
      </c>
      <c r="F122" s="851" t="s">
        <v>1968</v>
      </c>
      <c r="G122" s="852"/>
      <c r="H122" s="853">
        <v>16.88</v>
      </c>
      <c r="I122" s="779"/>
      <c r="J122" s="852"/>
      <c r="K122" s="852"/>
      <c r="L122" s="166"/>
      <c r="M122" s="165"/>
      <c r="N122" s="166"/>
      <c r="O122" s="166"/>
      <c r="P122" s="166"/>
      <c r="Q122" s="166"/>
      <c r="R122" s="166"/>
      <c r="S122" s="166"/>
      <c r="T122" s="167"/>
      <c r="AT122" s="163" t="s">
        <v>167</v>
      </c>
      <c r="AU122" s="163" t="s">
        <v>86</v>
      </c>
      <c r="AV122" s="12" t="s">
        <v>86</v>
      </c>
      <c r="AW122" s="12" t="s">
        <v>32</v>
      </c>
      <c r="AX122" s="12" t="s">
        <v>76</v>
      </c>
      <c r="AY122" s="163" t="s">
        <v>158</v>
      </c>
    </row>
    <row r="123" spans="2:51" s="13" customFormat="1" ht="12">
      <c r="B123" s="172"/>
      <c r="C123" s="841">
        <v>11</v>
      </c>
      <c r="D123" s="841" t="s">
        <v>160</v>
      </c>
      <c r="E123" s="842" t="s">
        <v>1973</v>
      </c>
      <c r="F123" s="843" t="s">
        <v>1974</v>
      </c>
      <c r="G123" s="844" t="s">
        <v>163</v>
      </c>
      <c r="H123" s="810">
        <v>8.44</v>
      </c>
      <c r="I123" s="774">
        <v>0</v>
      </c>
      <c r="J123" s="867">
        <f>ROUND(I123*H123,2)</f>
        <v>0</v>
      </c>
      <c r="K123" s="843" t="s">
        <v>164</v>
      </c>
      <c r="L123" s="172"/>
      <c r="M123" s="171"/>
      <c r="N123" s="172"/>
      <c r="O123" s="172"/>
      <c r="P123" s="172"/>
      <c r="Q123" s="172"/>
      <c r="R123" s="172"/>
      <c r="S123" s="172"/>
      <c r="T123" s="173"/>
      <c r="AT123" s="169" t="s">
        <v>167</v>
      </c>
      <c r="AU123" s="169" t="s">
        <v>86</v>
      </c>
      <c r="AV123" s="13" t="s">
        <v>165</v>
      </c>
      <c r="AW123" s="13" t="s">
        <v>32</v>
      </c>
      <c r="AX123" s="13" t="s">
        <v>84</v>
      </c>
      <c r="AY123" s="169" t="s">
        <v>158</v>
      </c>
    </row>
    <row r="124" spans="2:65" s="740" customFormat="1" ht="16.5" customHeight="1">
      <c r="B124" s="370"/>
      <c r="C124" s="841" t="s">
        <v>1578</v>
      </c>
      <c r="D124" s="845" t="s">
        <v>167</v>
      </c>
      <c r="E124" s="846" t="s">
        <v>1</v>
      </c>
      <c r="F124" s="847" t="s">
        <v>1975</v>
      </c>
      <c r="G124" s="848"/>
      <c r="H124" s="849">
        <v>8.44</v>
      </c>
      <c r="I124" s="777"/>
      <c r="J124" s="848"/>
      <c r="K124" s="848"/>
      <c r="L124" s="53"/>
      <c r="M124" s="735" t="s">
        <v>1</v>
      </c>
      <c r="N124" s="372" t="s">
        <v>41</v>
      </c>
      <c r="O124" s="373">
        <v>2.249</v>
      </c>
      <c r="P124" s="373">
        <f>O124*H119</f>
        <v>37.963119999999996</v>
      </c>
      <c r="Q124" s="373">
        <v>0</v>
      </c>
      <c r="R124" s="373">
        <f>Q124*H119</f>
        <v>0</v>
      </c>
      <c r="S124" s="373">
        <v>0</v>
      </c>
      <c r="T124" s="374">
        <f>S124*H119</f>
        <v>0</v>
      </c>
      <c r="AR124" s="747" t="s">
        <v>165</v>
      </c>
      <c r="AT124" s="747" t="s">
        <v>160</v>
      </c>
      <c r="AU124" s="747" t="s">
        <v>86</v>
      </c>
      <c r="AY124" s="747" t="s">
        <v>158</v>
      </c>
      <c r="BE124" s="161">
        <f>IF(N124="základní",J119,0)</f>
        <v>0</v>
      </c>
      <c r="BF124" s="161">
        <f>IF(N124="snížená",J119,0)</f>
        <v>0</v>
      </c>
      <c r="BG124" s="161">
        <f>IF(N124="zákl. přenesená",J119,0)</f>
        <v>0</v>
      </c>
      <c r="BH124" s="161">
        <f>IF(N124="sníž. přenesená",J119,0)</f>
        <v>0</v>
      </c>
      <c r="BI124" s="161">
        <f>IF(N124="nulová",J119,0)</f>
        <v>0</v>
      </c>
      <c r="BJ124" s="747" t="s">
        <v>84</v>
      </c>
      <c r="BK124" s="161">
        <f>ROUND(I119*H119,2)</f>
        <v>0</v>
      </c>
      <c r="BL124" s="747" t="s">
        <v>165</v>
      </c>
      <c r="BM124" s="747" t="s">
        <v>1976</v>
      </c>
    </row>
    <row r="125" spans="1:51" s="375" customFormat="1" ht="12">
      <c r="A125" s="12"/>
      <c r="B125" s="166"/>
      <c r="C125" s="841">
        <v>12</v>
      </c>
      <c r="D125" s="841" t="s">
        <v>160</v>
      </c>
      <c r="E125" s="842" t="s">
        <v>1977</v>
      </c>
      <c r="F125" s="843" t="s">
        <v>1978</v>
      </c>
      <c r="G125" s="844" t="s">
        <v>163</v>
      </c>
      <c r="H125" s="810">
        <v>458.009</v>
      </c>
      <c r="I125" s="774">
        <v>0</v>
      </c>
      <c r="J125" s="867">
        <f>ROUND(I125*H125,2)</f>
        <v>0</v>
      </c>
      <c r="K125" s="843" t="s">
        <v>164</v>
      </c>
      <c r="L125" s="166"/>
      <c r="M125" s="377"/>
      <c r="N125" s="376"/>
      <c r="O125" s="376"/>
      <c r="P125" s="376"/>
      <c r="Q125" s="376"/>
      <c r="R125" s="376"/>
      <c r="S125" s="376"/>
      <c r="T125" s="378"/>
      <c r="AT125" s="379" t="s">
        <v>167</v>
      </c>
      <c r="AU125" s="379" t="s">
        <v>86</v>
      </c>
      <c r="AV125" s="375" t="s">
        <v>84</v>
      </c>
      <c r="AW125" s="375" t="s">
        <v>32</v>
      </c>
      <c r="AX125" s="375" t="s">
        <v>76</v>
      </c>
      <c r="AY125" s="379" t="s">
        <v>158</v>
      </c>
    </row>
    <row r="126" spans="1:51" s="12" customFormat="1" ht="12">
      <c r="A126" s="740"/>
      <c r="B126" s="370"/>
      <c r="C126" s="841" t="s">
        <v>1578</v>
      </c>
      <c r="D126" s="845" t="s">
        <v>167</v>
      </c>
      <c r="E126" s="854" t="s">
        <v>1</v>
      </c>
      <c r="F126" s="855" t="s">
        <v>1979</v>
      </c>
      <c r="G126" s="856"/>
      <c r="H126" s="854" t="s">
        <v>1</v>
      </c>
      <c r="I126" s="781"/>
      <c r="J126" s="856"/>
      <c r="K126" s="856"/>
      <c r="L126" s="53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76</v>
      </c>
      <c r="AY126" s="163" t="s">
        <v>158</v>
      </c>
    </row>
    <row r="127" spans="1:51" s="12" customFormat="1" ht="12">
      <c r="A127" s="375"/>
      <c r="B127" s="376"/>
      <c r="C127" s="841"/>
      <c r="D127" s="845" t="s">
        <v>167</v>
      </c>
      <c r="E127" s="846" t="s">
        <v>1</v>
      </c>
      <c r="F127" s="847" t="s">
        <v>1980</v>
      </c>
      <c r="G127" s="848"/>
      <c r="H127" s="849">
        <v>458.009</v>
      </c>
      <c r="I127" s="777"/>
      <c r="J127" s="848"/>
      <c r="K127" s="848"/>
      <c r="L127" s="376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76</v>
      </c>
      <c r="AY127" s="163" t="s">
        <v>158</v>
      </c>
    </row>
    <row r="128" spans="1:51" s="13" customFormat="1" ht="12">
      <c r="A128" s="12"/>
      <c r="B128" s="166"/>
      <c r="C128" s="841"/>
      <c r="D128" s="845" t="s">
        <v>167</v>
      </c>
      <c r="E128" s="850" t="s">
        <v>1</v>
      </c>
      <c r="F128" s="851" t="s">
        <v>1981</v>
      </c>
      <c r="G128" s="852"/>
      <c r="H128" s="853">
        <v>458.009</v>
      </c>
      <c r="I128" s="779"/>
      <c r="J128" s="852"/>
      <c r="K128" s="852"/>
      <c r="L128" s="166"/>
      <c r="M128" s="735" t="s">
        <v>1</v>
      </c>
      <c r="N128" s="372" t="s">
        <v>41</v>
      </c>
      <c r="O128" s="373">
        <v>0.107</v>
      </c>
      <c r="P128" s="373">
        <f>O128*H123</f>
        <v>0.9030799999999999</v>
      </c>
      <c r="Q128" s="373">
        <v>0</v>
      </c>
      <c r="R128" s="373">
        <f>Q128*H123</f>
        <v>0</v>
      </c>
      <c r="S128" s="373">
        <v>0</v>
      </c>
      <c r="T128" s="374">
        <f>S128*H123</f>
        <v>0</v>
      </c>
      <c r="U128" s="740"/>
      <c r="V128" s="740"/>
      <c r="AT128" s="169" t="s">
        <v>167</v>
      </c>
      <c r="AU128" s="169" t="s">
        <v>86</v>
      </c>
      <c r="AV128" s="13" t="s">
        <v>165</v>
      </c>
      <c r="AW128" s="13" t="s">
        <v>32</v>
      </c>
      <c r="AX128" s="13" t="s">
        <v>84</v>
      </c>
      <c r="AY128" s="169" t="s">
        <v>158</v>
      </c>
    </row>
    <row r="129" spans="1:65" s="740" customFormat="1" ht="16.5" customHeight="1">
      <c r="A129" s="13"/>
      <c r="B129" s="172"/>
      <c r="C129" s="841">
        <v>13</v>
      </c>
      <c r="D129" s="841" t="s">
        <v>160</v>
      </c>
      <c r="E129" s="842" t="s">
        <v>1982</v>
      </c>
      <c r="F129" s="843" t="s">
        <v>1983</v>
      </c>
      <c r="G129" s="844" t="s">
        <v>163</v>
      </c>
      <c r="H129" s="810">
        <v>114.57</v>
      </c>
      <c r="I129" s="774">
        <v>0</v>
      </c>
      <c r="J129" s="867">
        <f>ROUND(I129*H129,2)</f>
        <v>0</v>
      </c>
      <c r="K129" s="843" t="s">
        <v>164</v>
      </c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IF(N128="základní",J123,0)</f>
        <v>0</v>
      </c>
      <c r="BF129" s="161">
        <f>IF(N128="snížená",J123,0)</f>
        <v>0</v>
      </c>
      <c r="BG129" s="161">
        <f>IF(N128="zákl. přenesená",J123,0)</f>
        <v>0</v>
      </c>
      <c r="BH129" s="161">
        <f>IF(N128="sníž. přenesená",J123,0)</f>
        <v>0</v>
      </c>
      <c r="BI129" s="161">
        <f>IF(N128="nulová",J123,0)</f>
        <v>0</v>
      </c>
      <c r="BJ129" s="747" t="s">
        <v>84</v>
      </c>
      <c r="BK129" s="161">
        <f>ROUND(I123*H123,2)</f>
        <v>0</v>
      </c>
      <c r="BL129" s="747" t="s">
        <v>165</v>
      </c>
      <c r="BM129" s="747" t="s">
        <v>1984</v>
      </c>
    </row>
    <row r="130" spans="1:51" s="12" customFormat="1" ht="12">
      <c r="A130" s="740"/>
      <c r="B130" s="370"/>
      <c r="C130" s="841" t="s">
        <v>1578</v>
      </c>
      <c r="D130" s="845" t="s">
        <v>167</v>
      </c>
      <c r="E130" s="854" t="s">
        <v>1</v>
      </c>
      <c r="F130" s="855" t="s">
        <v>1985</v>
      </c>
      <c r="G130" s="856"/>
      <c r="H130" s="854" t="s">
        <v>1</v>
      </c>
      <c r="I130" s="781"/>
      <c r="J130" s="856"/>
      <c r="K130" s="856"/>
      <c r="L130" s="53"/>
      <c r="M130" s="735" t="s">
        <v>1</v>
      </c>
      <c r="N130" s="372" t="s">
        <v>41</v>
      </c>
      <c r="O130" s="373">
        <v>0.44</v>
      </c>
      <c r="P130" s="373">
        <f>O130*H125</f>
        <v>201.52396000000002</v>
      </c>
      <c r="Q130" s="373">
        <v>0</v>
      </c>
      <c r="R130" s="373">
        <f>Q130*H125</f>
        <v>0</v>
      </c>
      <c r="S130" s="373">
        <v>0</v>
      </c>
      <c r="T130" s="374">
        <f>S130*H125</f>
        <v>0</v>
      </c>
      <c r="U130" s="740"/>
      <c r="V130" s="740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1:65" s="740" customFormat="1" ht="16.5" customHeight="1">
      <c r="A131" s="375"/>
      <c r="B131" s="376"/>
      <c r="C131" s="841"/>
      <c r="D131" s="845" t="s">
        <v>167</v>
      </c>
      <c r="E131" s="846" t="s">
        <v>1</v>
      </c>
      <c r="F131" s="847" t="s">
        <v>1980</v>
      </c>
      <c r="G131" s="848"/>
      <c r="H131" s="849">
        <v>114.57</v>
      </c>
      <c r="I131" s="777"/>
      <c r="J131" s="848"/>
      <c r="K131" s="848"/>
      <c r="L131" s="376"/>
      <c r="M131" s="377"/>
      <c r="N131" s="376"/>
      <c r="O131" s="376"/>
      <c r="P131" s="376"/>
      <c r="Q131" s="376"/>
      <c r="R131" s="376"/>
      <c r="S131" s="376"/>
      <c r="T131" s="378"/>
      <c r="U131" s="375"/>
      <c r="V131" s="375"/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IF(N130="základní",J125,0)</f>
        <v>0</v>
      </c>
      <c r="BF131" s="161">
        <f>IF(N130="snížená",J125,0)</f>
        <v>0</v>
      </c>
      <c r="BG131" s="161">
        <f>IF(N130="zákl. přenesená",J125,0)</f>
        <v>0</v>
      </c>
      <c r="BH131" s="161">
        <f>IF(N130="sníž. přenesená",J125,0)</f>
        <v>0</v>
      </c>
      <c r="BI131" s="161">
        <f>IF(N130="nulová",J125,0)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1986</v>
      </c>
    </row>
    <row r="132" spans="1:51" s="375" customFormat="1" ht="12">
      <c r="A132" s="12"/>
      <c r="B132" s="166"/>
      <c r="C132" s="841"/>
      <c r="D132" s="845" t="s">
        <v>167</v>
      </c>
      <c r="E132" s="850" t="s">
        <v>1</v>
      </c>
      <c r="F132" s="851" t="s">
        <v>1981</v>
      </c>
      <c r="G132" s="852"/>
      <c r="H132" s="853">
        <v>114.57</v>
      </c>
      <c r="I132" s="779"/>
      <c r="J132" s="852"/>
      <c r="K132" s="852"/>
      <c r="L132" s="166"/>
      <c r="M132" s="165"/>
      <c r="N132" s="166"/>
      <c r="O132" s="166"/>
      <c r="P132" s="166"/>
      <c r="Q132" s="166"/>
      <c r="R132" s="166"/>
      <c r="S132" s="166"/>
      <c r="T132" s="167"/>
      <c r="U132" s="12"/>
      <c r="V132" s="12"/>
      <c r="AT132" s="379" t="s">
        <v>167</v>
      </c>
      <c r="AU132" s="379" t="s">
        <v>86</v>
      </c>
      <c r="AV132" s="375" t="s">
        <v>84</v>
      </c>
      <c r="AW132" s="375" t="s">
        <v>32</v>
      </c>
      <c r="AX132" s="375" t="s">
        <v>76</v>
      </c>
      <c r="AY132" s="379" t="s">
        <v>158</v>
      </c>
    </row>
    <row r="133" spans="1:51" s="12" customFormat="1" ht="12">
      <c r="A133" s="13"/>
      <c r="B133" s="172"/>
      <c r="C133" s="841">
        <v>14</v>
      </c>
      <c r="D133" s="841" t="s">
        <v>160</v>
      </c>
      <c r="E133" s="842" t="s">
        <v>1987</v>
      </c>
      <c r="F133" s="843" t="s">
        <v>1988</v>
      </c>
      <c r="G133" s="844" t="s">
        <v>163</v>
      </c>
      <c r="H133" s="810">
        <v>57.285</v>
      </c>
      <c r="I133" s="774">
        <v>0</v>
      </c>
      <c r="J133" s="867">
        <f>ROUND(I133*H133,2)</f>
        <v>0</v>
      </c>
      <c r="K133" s="843" t="s">
        <v>164</v>
      </c>
      <c r="L133" s="17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70"/>
      <c r="C134" s="841" t="s">
        <v>1578</v>
      </c>
      <c r="D134" s="845" t="s">
        <v>167</v>
      </c>
      <c r="E134" s="846" t="s">
        <v>1</v>
      </c>
      <c r="F134" s="847" t="s">
        <v>1989</v>
      </c>
      <c r="G134" s="848"/>
      <c r="H134" s="849">
        <v>57.285</v>
      </c>
      <c r="I134" s="777"/>
      <c r="J134" s="848"/>
      <c r="K134" s="848"/>
      <c r="L134" s="53"/>
      <c r="M134" s="171"/>
      <c r="N134" s="172"/>
      <c r="O134" s="172"/>
      <c r="P134" s="172"/>
      <c r="Q134" s="172"/>
      <c r="R134" s="172"/>
      <c r="S134" s="172"/>
      <c r="T134" s="173"/>
      <c r="U134" s="13"/>
      <c r="V134" s="13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1:51" s="13" customFormat="1" ht="12">
      <c r="A135" s="12"/>
      <c r="B135" s="166"/>
      <c r="C135" s="841">
        <v>15</v>
      </c>
      <c r="D135" s="841" t="s">
        <v>160</v>
      </c>
      <c r="E135" s="842" t="s">
        <v>1990</v>
      </c>
      <c r="F135" s="843" t="s">
        <v>1991</v>
      </c>
      <c r="G135" s="844" t="s">
        <v>222</v>
      </c>
      <c r="H135" s="810">
        <v>1035.8</v>
      </c>
      <c r="I135" s="774">
        <v>0</v>
      </c>
      <c r="J135" s="867">
        <f>ROUND(I135*H135,2)</f>
        <v>0</v>
      </c>
      <c r="K135" s="843" t="s">
        <v>164</v>
      </c>
      <c r="L135" s="166"/>
      <c r="M135" s="735" t="s">
        <v>1</v>
      </c>
      <c r="N135" s="372" t="s">
        <v>41</v>
      </c>
      <c r="O135" s="373">
        <v>1.43</v>
      </c>
      <c r="P135" s="373">
        <f>O135*H129</f>
        <v>163.83509999999998</v>
      </c>
      <c r="Q135" s="373">
        <v>0</v>
      </c>
      <c r="R135" s="373">
        <f>Q135*H129</f>
        <v>0</v>
      </c>
      <c r="S135" s="373">
        <v>0</v>
      </c>
      <c r="T135" s="374">
        <f>S135*H129</f>
        <v>0</v>
      </c>
      <c r="U135" s="740"/>
      <c r="V135" s="740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70"/>
      <c r="C136" s="841" t="s">
        <v>1578</v>
      </c>
      <c r="D136" s="845" t="s">
        <v>167</v>
      </c>
      <c r="E136" s="846" t="s">
        <v>1</v>
      </c>
      <c r="F136" s="847" t="s">
        <v>1992</v>
      </c>
      <c r="G136" s="848"/>
      <c r="H136" s="849">
        <v>1035.8</v>
      </c>
      <c r="I136" s="777"/>
      <c r="J136" s="848"/>
      <c r="K136" s="848"/>
      <c r="L136" s="53"/>
      <c r="M136" s="377"/>
      <c r="N136" s="376"/>
      <c r="O136" s="376"/>
      <c r="P136" s="376"/>
      <c r="Q136" s="376"/>
      <c r="R136" s="376"/>
      <c r="S136" s="376"/>
      <c r="T136" s="378"/>
      <c r="U136" s="375"/>
      <c r="V136" s="375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IF(N135="základní",J129,0)</f>
        <v>0</v>
      </c>
      <c r="BF136" s="161">
        <f>IF(N135="snížená",J129,0)</f>
        <v>0</v>
      </c>
      <c r="BG136" s="161">
        <f>IF(N135="zákl. přenesená",J129,0)</f>
        <v>0</v>
      </c>
      <c r="BH136" s="161">
        <f>IF(N135="sníž. přenesená",J129,0)</f>
        <v>0</v>
      </c>
      <c r="BI136" s="161">
        <f>IF(N135="nulová",J129,0)</f>
        <v>0</v>
      </c>
      <c r="BJ136" s="747" t="s">
        <v>84</v>
      </c>
      <c r="BK136" s="161">
        <f>ROUND(I129*H129,2)</f>
        <v>0</v>
      </c>
      <c r="BL136" s="747" t="s">
        <v>165</v>
      </c>
      <c r="BM136" s="747" t="s">
        <v>1993</v>
      </c>
    </row>
    <row r="137" spans="1:51" s="375" customFormat="1" ht="12">
      <c r="A137" s="12"/>
      <c r="B137" s="166"/>
      <c r="C137" s="841"/>
      <c r="D137" s="845" t="s">
        <v>167</v>
      </c>
      <c r="E137" s="850" t="s">
        <v>1</v>
      </c>
      <c r="F137" s="851" t="s">
        <v>171</v>
      </c>
      <c r="G137" s="852"/>
      <c r="H137" s="853">
        <v>1035.8</v>
      </c>
      <c r="I137" s="779"/>
      <c r="J137" s="852"/>
      <c r="K137" s="852"/>
      <c r="L137" s="166"/>
      <c r="M137" s="165"/>
      <c r="N137" s="166"/>
      <c r="O137" s="166"/>
      <c r="P137" s="166"/>
      <c r="Q137" s="166"/>
      <c r="R137" s="166"/>
      <c r="S137" s="166"/>
      <c r="T137" s="167"/>
      <c r="U137" s="12"/>
      <c r="V137" s="12"/>
      <c r="AT137" s="379" t="s">
        <v>167</v>
      </c>
      <c r="AU137" s="379" t="s">
        <v>86</v>
      </c>
      <c r="AV137" s="375" t="s">
        <v>84</v>
      </c>
      <c r="AW137" s="375" t="s">
        <v>32</v>
      </c>
      <c r="AX137" s="375" t="s">
        <v>76</v>
      </c>
      <c r="AY137" s="379" t="s">
        <v>158</v>
      </c>
    </row>
    <row r="138" spans="1:51" s="12" customFormat="1" ht="12">
      <c r="A138" s="13"/>
      <c r="B138" s="172"/>
      <c r="C138" s="841">
        <v>16</v>
      </c>
      <c r="D138" s="841" t="s">
        <v>160</v>
      </c>
      <c r="E138" s="842" t="s">
        <v>1994</v>
      </c>
      <c r="F138" s="843" t="s">
        <v>1995</v>
      </c>
      <c r="G138" s="844" t="s">
        <v>222</v>
      </c>
      <c r="H138" s="810">
        <v>1035.8</v>
      </c>
      <c r="I138" s="774">
        <v>0</v>
      </c>
      <c r="J138" s="867">
        <f aca="true" t="shared" si="0" ref="J138:J143">ROUND(I138*H138,2)</f>
        <v>0</v>
      </c>
      <c r="K138" s="843" t="s">
        <v>164</v>
      </c>
      <c r="L138" s="172"/>
      <c r="M138" s="171"/>
      <c r="N138" s="172"/>
      <c r="O138" s="172"/>
      <c r="P138" s="172"/>
      <c r="Q138" s="172"/>
      <c r="R138" s="172"/>
      <c r="S138" s="172"/>
      <c r="T138" s="173"/>
      <c r="U138" s="13"/>
      <c r="V138" s="13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1:51" s="12" customFormat="1" ht="12" hidden="1">
      <c r="A139" s="740"/>
      <c r="B139" s="370"/>
      <c r="C139" s="841">
        <v>17</v>
      </c>
      <c r="D139" s="841" t="s">
        <v>160</v>
      </c>
      <c r="E139" s="842" t="s">
        <v>1996</v>
      </c>
      <c r="F139" s="843" t="s">
        <v>1997</v>
      </c>
      <c r="G139" s="844" t="s">
        <v>222</v>
      </c>
      <c r="H139" s="810">
        <v>0</v>
      </c>
      <c r="I139" s="774">
        <v>0</v>
      </c>
      <c r="J139" s="867">
        <f t="shared" si="0"/>
        <v>0</v>
      </c>
      <c r="K139" s="843" t="s">
        <v>164</v>
      </c>
      <c r="L139" s="53"/>
      <c r="M139" s="735" t="s">
        <v>1</v>
      </c>
      <c r="N139" s="372" t="s">
        <v>41</v>
      </c>
      <c r="O139" s="373">
        <v>0.1</v>
      </c>
      <c r="P139" s="373">
        <f>O139*H133</f>
        <v>5.7285</v>
      </c>
      <c r="Q139" s="373">
        <v>0</v>
      </c>
      <c r="R139" s="373">
        <f>Q139*H133</f>
        <v>0</v>
      </c>
      <c r="S139" s="373">
        <v>0</v>
      </c>
      <c r="T139" s="374">
        <f>S139*H133</f>
        <v>0</v>
      </c>
      <c r="U139" s="740"/>
      <c r="V139" s="740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172"/>
      <c r="C140" s="841">
        <v>18</v>
      </c>
      <c r="D140" s="841" t="s">
        <v>160</v>
      </c>
      <c r="E140" s="842" t="s">
        <v>1998</v>
      </c>
      <c r="F140" s="843" t="s">
        <v>1999</v>
      </c>
      <c r="G140" s="844" t="s">
        <v>222</v>
      </c>
      <c r="H140" s="810">
        <v>1035.8</v>
      </c>
      <c r="I140" s="774">
        <v>0</v>
      </c>
      <c r="J140" s="867">
        <f t="shared" si="0"/>
        <v>0</v>
      </c>
      <c r="K140" s="843" t="s">
        <v>164</v>
      </c>
      <c r="L140" s="172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 hidden="1">
      <c r="B141" s="370"/>
      <c r="C141" s="841">
        <v>19</v>
      </c>
      <c r="D141" s="841" t="s">
        <v>160</v>
      </c>
      <c r="E141" s="842" t="s">
        <v>2000</v>
      </c>
      <c r="F141" s="843" t="s">
        <v>2001</v>
      </c>
      <c r="G141" s="844" t="s">
        <v>163</v>
      </c>
      <c r="H141" s="810">
        <v>0</v>
      </c>
      <c r="I141" s="774">
        <v>0</v>
      </c>
      <c r="J141" s="867">
        <f t="shared" si="0"/>
        <v>0</v>
      </c>
      <c r="K141" s="843" t="s">
        <v>164</v>
      </c>
      <c r="L141" s="53"/>
      <c r="M141" s="171"/>
      <c r="N141" s="172"/>
      <c r="O141" s="172"/>
      <c r="P141" s="172"/>
      <c r="Q141" s="172"/>
      <c r="R141" s="172"/>
      <c r="S141" s="172"/>
      <c r="T141" s="173"/>
      <c r="U141" s="13"/>
      <c r="V141" s="13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IF(N139="základní",J133,0)</f>
        <v>0</v>
      </c>
      <c r="BF141" s="161">
        <f>IF(N139="snížená",J133,0)</f>
        <v>0</v>
      </c>
      <c r="BG141" s="161">
        <f>IF(N139="zákl. přenesená",J133,0)</f>
        <v>0</v>
      </c>
      <c r="BH141" s="161">
        <f>IF(N139="sníž. přenesená",J133,0)</f>
        <v>0</v>
      </c>
      <c r="BI141" s="161">
        <f>IF(N139="nulová",J133,0)</f>
        <v>0</v>
      </c>
      <c r="BJ141" s="747" t="s">
        <v>84</v>
      </c>
      <c r="BK141" s="161">
        <f>ROUND(I133*H133,2)</f>
        <v>0</v>
      </c>
      <c r="BL141" s="747" t="s">
        <v>165</v>
      </c>
      <c r="BM141" s="747" t="s">
        <v>2002</v>
      </c>
    </row>
    <row r="142" spans="2:51" s="12" customFormat="1" ht="12" hidden="1">
      <c r="B142" s="166"/>
      <c r="C142" s="841">
        <v>20</v>
      </c>
      <c r="D142" s="841" t="s">
        <v>160</v>
      </c>
      <c r="E142" s="842" t="s">
        <v>2003</v>
      </c>
      <c r="F142" s="843" t="s">
        <v>2004</v>
      </c>
      <c r="G142" s="844" t="s">
        <v>163</v>
      </c>
      <c r="H142" s="810">
        <v>0</v>
      </c>
      <c r="I142" s="774">
        <v>0</v>
      </c>
      <c r="J142" s="867">
        <f t="shared" si="0"/>
        <v>0</v>
      </c>
      <c r="K142" s="843" t="s">
        <v>164</v>
      </c>
      <c r="L142" s="166"/>
      <c r="M142" s="735" t="s">
        <v>1</v>
      </c>
      <c r="N142" s="372" t="s">
        <v>41</v>
      </c>
      <c r="O142" s="373">
        <v>0.156</v>
      </c>
      <c r="P142" s="373">
        <f>O142*H139</f>
        <v>0</v>
      </c>
      <c r="Q142" s="373">
        <v>0.0007</v>
      </c>
      <c r="R142" s="373">
        <f>Q142*H139</f>
        <v>0</v>
      </c>
      <c r="S142" s="373">
        <v>0</v>
      </c>
      <c r="T142" s="374">
        <f>S142*H139</f>
        <v>0</v>
      </c>
      <c r="U142" s="740"/>
      <c r="V142" s="740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70"/>
      <c r="C143" s="841">
        <v>21</v>
      </c>
      <c r="D143" s="841" t="s">
        <v>160</v>
      </c>
      <c r="E143" s="842" t="s">
        <v>2005</v>
      </c>
      <c r="F143" s="843" t="s">
        <v>2006</v>
      </c>
      <c r="G143" s="844" t="s">
        <v>163</v>
      </c>
      <c r="H143" s="810">
        <v>347.4</v>
      </c>
      <c r="I143" s="774">
        <v>0</v>
      </c>
      <c r="J143" s="867">
        <f t="shared" si="0"/>
        <v>0</v>
      </c>
      <c r="K143" s="843" t="s">
        <v>164</v>
      </c>
      <c r="L143" s="53"/>
      <c r="M143" s="165"/>
      <c r="N143" s="166"/>
      <c r="O143" s="166"/>
      <c r="P143" s="166"/>
      <c r="Q143" s="166"/>
      <c r="R143" s="166"/>
      <c r="S143" s="166"/>
      <c r="T143" s="167"/>
      <c r="U143" s="12"/>
      <c r="V143" s="12"/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IF(#REF!="základní",J135,0)</f>
        <v>#REF!</v>
      </c>
      <c r="BF143" s="161" t="e">
        <f>IF(#REF!="snížená",J135,0)</f>
        <v>#REF!</v>
      </c>
      <c r="BG143" s="161" t="e">
        <f>IF(#REF!="zákl. přenesená",J135,0)</f>
        <v>#REF!</v>
      </c>
      <c r="BH143" s="161" t="e">
        <f>IF(#REF!="sníž. přenesená",J135,0)</f>
        <v>#REF!</v>
      </c>
      <c r="BI143" s="161" t="e">
        <f>IF(#REF!="nulová",J135,0)</f>
        <v>#REF!</v>
      </c>
      <c r="BJ143" s="747" t="s">
        <v>84</v>
      </c>
      <c r="BK143" s="161">
        <f>ROUND(I135*H135,2)</f>
        <v>0</v>
      </c>
      <c r="BL143" s="747" t="s">
        <v>165</v>
      </c>
      <c r="BM143" s="747" t="s">
        <v>2007</v>
      </c>
    </row>
    <row r="144" spans="1:51" s="12" customFormat="1" ht="12">
      <c r="A144" s="740"/>
      <c r="B144" s="370"/>
      <c r="C144" s="841" t="s">
        <v>1578</v>
      </c>
      <c r="D144" s="845" t="s">
        <v>167</v>
      </c>
      <c r="E144" s="846" t="s">
        <v>1</v>
      </c>
      <c r="F144" s="847" t="s">
        <v>2008</v>
      </c>
      <c r="G144" s="848"/>
      <c r="H144" s="849">
        <v>60.96</v>
      </c>
      <c r="I144" s="777"/>
      <c r="J144" s="848"/>
      <c r="K144" s="848"/>
      <c r="L144" s="53"/>
      <c r="M144" s="165"/>
      <c r="N144" s="166"/>
      <c r="O144" s="166"/>
      <c r="P144" s="166"/>
      <c r="Q144" s="166"/>
      <c r="R144" s="166"/>
      <c r="S144" s="166"/>
      <c r="T144" s="167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166"/>
      <c r="C145" s="841"/>
      <c r="D145" s="845" t="s">
        <v>167</v>
      </c>
      <c r="E145" s="846" t="s">
        <v>1</v>
      </c>
      <c r="F145" s="847" t="s">
        <v>2009</v>
      </c>
      <c r="G145" s="848"/>
      <c r="H145" s="849">
        <v>286.44</v>
      </c>
      <c r="I145" s="777"/>
      <c r="J145" s="848"/>
      <c r="K145" s="848"/>
      <c r="L145" s="166"/>
      <c r="M145" s="171"/>
      <c r="N145" s="172"/>
      <c r="O145" s="172"/>
      <c r="P145" s="172"/>
      <c r="Q145" s="172"/>
      <c r="R145" s="172"/>
      <c r="S145" s="172"/>
      <c r="T145" s="173"/>
      <c r="U145" s="13"/>
      <c r="V145" s="13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1:51" s="13" customFormat="1" ht="12">
      <c r="A146" s="12"/>
      <c r="B146" s="166"/>
      <c r="C146" s="841"/>
      <c r="D146" s="845" t="s">
        <v>167</v>
      </c>
      <c r="E146" s="850" t="s">
        <v>1</v>
      </c>
      <c r="F146" s="851" t="s">
        <v>171</v>
      </c>
      <c r="G146" s="852"/>
      <c r="H146" s="853">
        <v>347.4</v>
      </c>
      <c r="I146" s="779"/>
      <c r="J146" s="852"/>
      <c r="K146" s="852"/>
      <c r="L146" s="166"/>
      <c r="M146" s="735" t="s">
        <v>1</v>
      </c>
      <c r="N146" s="372" t="s">
        <v>41</v>
      </c>
      <c r="O146" s="373">
        <v>0.095</v>
      </c>
      <c r="P146" s="373">
        <f>O146*H140</f>
        <v>98.401</v>
      </c>
      <c r="Q146" s="373">
        <v>0</v>
      </c>
      <c r="R146" s="373">
        <f>Q146*H140</f>
        <v>0</v>
      </c>
      <c r="S146" s="373">
        <v>0</v>
      </c>
      <c r="T146" s="374">
        <f>S146*H140</f>
        <v>0</v>
      </c>
      <c r="U146" s="740"/>
      <c r="V146" s="740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3"/>
      <c r="B147" s="172"/>
      <c r="C147" s="841">
        <v>22</v>
      </c>
      <c r="D147" s="841" t="s">
        <v>160</v>
      </c>
      <c r="E147" s="842" t="s">
        <v>182</v>
      </c>
      <c r="F147" s="843" t="s">
        <v>183</v>
      </c>
      <c r="G147" s="844" t="s">
        <v>163</v>
      </c>
      <c r="H147" s="810">
        <v>223.78</v>
      </c>
      <c r="I147" s="774">
        <v>0</v>
      </c>
      <c r="J147" s="867">
        <f>ROUND(I147*H147,2)</f>
        <v>0</v>
      </c>
      <c r="K147" s="843" t="s">
        <v>164</v>
      </c>
      <c r="L147" s="172"/>
      <c r="M147" s="735" t="s">
        <v>1</v>
      </c>
      <c r="N147" s="372" t="s">
        <v>41</v>
      </c>
      <c r="O147" s="373">
        <v>0.126</v>
      </c>
      <c r="P147" s="373">
        <f>O147*H141</f>
        <v>0</v>
      </c>
      <c r="Q147" s="373">
        <v>0.00046</v>
      </c>
      <c r="R147" s="373">
        <f>Q147*H141</f>
        <v>0</v>
      </c>
      <c r="S147" s="373">
        <v>0</v>
      </c>
      <c r="T147" s="374">
        <f>S147*H141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IF(#REF!="základní",J138,0)</f>
        <v>#REF!</v>
      </c>
      <c r="BF147" s="161" t="e">
        <f>IF(#REF!="snížená",J138,0)</f>
        <v>#REF!</v>
      </c>
      <c r="BG147" s="161" t="e">
        <f>IF(#REF!="zákl. přenesená",J138,0)</f>
        <v>#REF!</v>
      </c>
      <c r="BH147" s="161" t="e">
        <f>IF(#REF!="sníž. přenesená",J138,0)</f>
        <v>#REF!</v>
      </c>
      <c r="BI147" s="161" t="e">
        <f>IF(#REF!="nulová",J138,0)</f>
        <v>#REF!</v>
      </c>
      <c r="BJ147" s="747" t="s">
        <v>84</v>
      </c>
      <c r="BK147" s="161">
        <f>ROUND(I138*H138,2)</f>
        <v>0</v>
      </c>
      <c r="BL147" s="747" t="s">
        <v>165</v>
      </c>
      <c r="BM147" s="747" t="s">
        <v>2010</v>
      </c>
    </row>
    <row r="148" spans="2:65" s="740" customFormat="1" ht="16.5" customHeight="1">
      <c r="B148" s="370"/>
      <c r="C148" s="841" t="s">
        <v>1578</v>
      </c>
      <c r="D148" s="845" t="s">
        <v>167</v>
      </c>
      <c r="E148" s="846" t="s">
        <v>1</v>
      </c>
      <c r="F148" s="847" t="s">
        <v>2011</v>
      </c>
      <c r="G148" s="848"/>
      <c r="H148" s="849">
        <v>223.78</v>
      </c>
      <c r="I148" s="777"/>
      <c r="J148" s="848"/>
      <c r="K148" s="848"/>
      <c r="L148" s="53"/>
      <c r="M148" s="165"/>
      <c r="N148" s="166"/>
      <c r="O148" s="166"/>
      <c r="P148" s="166"/>
      <c r="Q148" s="166"/>
      <c r="R148" s="166"/>
      <c r="S148" s="166"/>
      <c r="T148" s="167"/>
      <c r="U148" s="12"/>
      <c r="V148" s="12"/>
      <c r="AR148" s="747" t="s">
        <v>165</v>
      </c>
      <c r="AT148" s="747" t="s">
        <v>160</v>
      </c>
      <c r="AU148" s="747" t="s">
        <v>86</v>
      </c>
      <c r="AY148" s="747" t="s">
        <v>158</v>
      </c>
      <c r="BE148" s="161">
        <f>IF(N142="základní",J139,0)</f>
        <v>0</v>
      </c>
      <c r="BF148" s="161">
        <f>IF(N142="snížená",J139,0)</f>
        <v>0</v>
      </c>
      <c r="BG148" s="161">
        <f>IF(N142="zákl. přenesená",J139,0)</f>
        <v>0</v>
      </c>
      <c r="BH148" s="161">
        <f>IF(N142="sníž. přenesená",J139,0)</f>
        <v>0</v>
      </c>
      <c r="BI148" s="161">
        <f>IF(N142="nulová",J139,0)</f>
        <v>0</v>
      </c>
      <c r="BJ148" s="747" t="s">
        <v>84</v>
      </c>
      <c r="BK148" s="161">
        <f>ROUND(I139*H139,2)</f>
        <v>0</v>
      </c>
      <c r="BL148" s="747" t="s">
        <v>165</v>
      </c>
      <c r="BM148" s="747" t="s">
        <v>2012</v>
      </c>
    </row>
    <row r="149" spans="2:51" s="12" customFormat="1" ht="12">
      <c r="B149" s="166"/>
      <c r="C149" s="841">
        <v>23</v>
      </c>
      <c r="D149" s="841" t="s">
        <v>160</v>
      </c>
      <c r="E149" s="842" t="s">
        <v>192</v>
      </c>
      <c r="F149" s="843" t="s">
        <v>193</v>
      </c>
      <c r="G149" s="844" t="s">
        <v>163</v>
      </c>
      <c r="H149" s="810">
        <v>223.78</v>
      </c>
      <c r="I149" s="774">
        <v>0</v>
      </c>
      <c r="J149" s="867">
        <f>ROUND(I149*H149,2)</f>
        <v>0</v>
      </c>
      <c r="K149" s="843" t="s">
        <v>164</v>
      </c>
      <c r="L149" s="166"/>
      <c r="M149" s="735" t="s">
        <v>1</v>
      </c>
      <c r="N149" s="372" t="s">
        <v>41</v>
      </c>
      <c r="O149" s="373">
        <v>0.038</v>
      </c>
      <c r="P149" s="373">
        <f>O149*H142</f>
        <v>0</v>
      </c>
      <c r="Q149" s="373">
        <v>0</v>
      </c>
      <c r="R149" s="373">
        <f>Q149*H142</f>
        <v>0</v>
      </c>
      <c r="S149" s="373">
        <v>0</v>
      </c>
      <c r="T149" s="374">
        <f>S149*H142</f>
        <v>0</v>
      </c>
      <c r="U149" s="740"/>
      <c r="V149" s="740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1:51" s="12" customFormat="1" ht="29.25">
      <c r="A150" s="740"/>
      <c r="B150" s="370"/>
      <c r="C150" s="841" t="s">
        <v>1578</v>
      </c>
      <c r="D150" s="845" t="s">
        <v>2013</v>
      </c>
      <c r="E150" s="808"/>
      <c r="F150" s="857" t="s">
        <v>3209</v>
      </c>
      <c r="G150" s="808"/>
      <c r="H150" s="808"/>
      <c r="I150" s="761"/>
      <c r="J150" s="808"/>
      <c r="K150" s="808"/>
      <c r="L150" s="53"/>
      <c r="M150" s="735" t="s">
        <v>1</v>
      </c>
      <c r="N150" s="372" t="s">
        <v>41</v>
      </c>
      <c r="O150" s="373">
        <v>0.345</v>
      </c>
      <c r="P150" s="373">
        <f>O150*H143</f>
        <v>119.85299999999998</v>
      </c>
      <c r="Q150" s="373">
        <v>0</v>
      </c>
      <c r="R150" s="373">
        <f>Q150*H143</f>
        <v>0</v>
      </c>
      <c r="S150" s="373">
        <v>0</v>
      </c>
      <c r="T150" s="374">
        <f>S150*H143</f>
        <v>0</v>
      </c>
      <c r="U150" s="740"/>
      <c r="V150" s="740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1:51" s="13" customFormat="1" ht="12">
      <c r="A151" s="740"/>
      <c r="B151" s="53"/>
      <c r="C151" s="841">
        <v>24</v>
      </c>
      <c r="D151" s="841" t="s">
        <v>160</v>
      </c>
      <c r="E151" s="842" t="s">
        <v>197</v>
      </c>
      <c r="F151" s="843" t="s">
        <v>198</v>
      </c>
      <c r="G151" s="844" t="s">
        <v>199</v>
      </c>
      <c r="H151" s="810">
        <v>402.8</v>
      </c>
      <c r="I151" s="774">
        <v>0</v>
      </c>
      <c r="J151" s="867">
        <f>ROUND(I151*H151,2)</f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U151" s="12"/>
      <c r="V151" s="12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2:65" s="740" customFormat="1" ht="16.5" customHeight="1">
      <c r="B152" s="370"/>
      <c r="C152" s="841" t="s">
        <v>1578</v>
      </c>
      <c r="D152" s="845" t="s">
        <v>167</v>
      </c>
      <c r="E152" s="848"/>
      <c r="F152" s="847" t="s">
        <v>2014</v>
      </c>
      <c r="G152" s="848"/>
      <c r="H152" s="849">
        <v>402.8</v>
      </c>
      <c r="I152" s="777"/>
      <c r="J152" s="848"/>
      <c r="K152" s="848"/>
      <c r="L152" s="53"/>
      <c r="M152" s="165"/>
      <c r="N152" s="166"/>
      <c r="O152" s="166"/>
      <c r="P152" s="166"/>
      <c r="Q152" s="166"/>
      <c r="R152" s="166"/>
      <c r="S152" s="166"/>
      <c r="T152" s="167"/>
      <c r="U152" s="12"/>
      <c r="V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>
        <f>IF(N146="základní",J140,0)</f>
        <v>0</v>
      </c>
      <c r="BF152" s="161">
        <f>IF(N146="snížená",J140,0)</f>
        <v>0</v>
      </c>
      <c r="BG152" s="161">
        <f>IF(N146="zákl. přenesená",J140,0)</f>
        <v>0</v>
      </c>
      <c r="BH152" s="161">
        <f>IF(N146="sníž. přenesená",J140,0)</f>
        <v>0</v>
      </c>
      <c r="BI152" s="161">
        <f>IF(N146="nulová",J140,0)</f>
        <v>0</v>
      </c>
      <c r="BJ152" s="747" t="s">
        <v>84</v>
      </c>
      <c r="BK152" s="161">
        <f>ROUND(I140*H140,2)</f>
        <v>0</v>
      </c>
      <c r="BL152" s="747" t="s">
        <v>165</v>
      </c>
      <c r="BM152" s="747" t="s">
        <v>2015</v>
      </c>
    </row>
    <row r="153" spans="1:65" s="740" customFormat="1" ht="16.5" customHeight="1">
      <c r="A153" s="12"/>
      <c r="B153" s="166"/>
      <c r="C153" s="841">
        <v>25</v>
      </c>
      <c r="D153" s="841" t="s">
        <v>160</v>
      </c>
      <c r="E153" s="842" t="s">
        <v>2016</v>
      </c>
      <c r="F153" s="843" t="s">
        <v>2017</v>
      </c>
      <c r="G153" s="844" t="s">
        <v>163</v>
      </c>
      <c r="H153" s="810">
        <v>410.06</v>
      </c>
      <c r="I153" s="774">
        <v>0</v>
      </c>
      <c r="J153" s="867">
        <f>ROUND(I153*H153,2)</f>
        <v>0</v>
      </c>
      <c r="K153" s="843" t="s">
        <v>164</v>
      </c>
      <c r="L153" s="166"/>
      <c r="M153" s="171"/>
      <c r="N153" s="172"/>
      <c r="O153" s="172"/>
      <c r="P153" s="172"/>
      <c r="Q153" s="172"/>
      <c r="R153" s="172"/>
      <c r="S153" s="172"/>
      <c r="T153" s="173"/>
      <c r="U153" s="13"/>
      <c r="V153" s="13"/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IF(N147="základní",J141,0)</f>
        <v>0</v>
      </c>
      <c r="BF153" s="161">
        <f>IF(N147="snížená",J141,0)</f>
        <v>0</v>
      </c>
      <c r="BG153" s="161">
        <f>IF(N147="zákl. přenesená",J141,0)</f>
        <v>0</v>
      </c>
      <c r="BH153" s="161">
        <f>IF(N147="sníž. přenesená",J141,0)</f>
        <v>0</v>
      </c>
      <c r="BI153" s="161">
        <f>IF(N147="nulová",J141,0)</f>
        <v>0</v>
      </c>
      <c r="BJ153" s="747" t="s">
        <v>84</v>
      </c>
      <c r="BK153" s="161">
        <f>ROUND(I141*H141,2)</f>
        <v>0</v>
      </c>
      <c r="BL153" s="747" t="s">
        <v>165</v>
      </c>
      <c r="BM153" s="747" t="s">
        <v>2018</v>
      </c>
    </row>
    <row r="154" spans="1:51" s="12" customFormat="1" ht="12">
      <c r="A154" s="740"/>
      <c r="B154" s="370"/>
      <c r="C154" s="841" t="s">
        <v>1578</v>
      </c>
      <c r="D154" s="845" t="s">
        <v>167</v>
      </c>
      <c r="E154" s="846" t="s">
        <v>1</v>
      </c>
      <c r="F154" s="847" t="s">
        <v>2019</v>
      </c>
      <c r="G154" s="848"/>
      <c r="H154" s="849">
        <v>633.84</v>
      </c>
      <c r="I154" s="777"/>
      <c r="J154" s="848"/>
      <c r="K154" s="848"/>
      <c r="L154" s="53"/>
      <c r="M154" s="735" t="s">
        <v>1</v>
      </c>
      <c r="N154" s="372" t="s">
        <v>41</v>
      </c>
      <c r="O154" s="373">
        <v>0.083</v>
      </c>
      <c r="P154" s="373">
        <f>O154*H147</f>
        <v>18.57374</v>
      </c>
      <c r="Q154" s="373">
        <v>0</v>
      </c>
      <c r="R154" s="373">
        <f>Q154*H147</f>
        <v>0</v>
      </c>
      <c r="S154" s="373">
        <v>0</v>
      </c>
      <c r="T154" s="374">
        <f>S154*H147</f>
        <v>0</v>
      </c>
      <c r="U154" s="740"/>
      <c r="V154" s="740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1:65" s="740" customFormat="1" ht="16.5" customHeight="1">
      <c r="A155" s="12"/>
      <c r="B155" s="166"/>
      <c r="C155" s="841"/>
      <c r="D155" s="845" t="s">
        <v>167</v>
      </c>
      <c r="E155" s="846" t="s">
        <v>1</v>
      </c>
      <c r="F155" s="847" t="s">
        <v>2020</v>
      </c>
      <c r="G155" s="848"/>
      <c r="H155" s="849">
        <v>-223.78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IF(N149="základní",J142,0)</f>
        <v>0</v>
      </c>
      <c r="BF155" s="161">
        <f>IF(N149="snížená",J142,0)</f>
        <v>0</v>
      </c>
      <c r="BG155" s="161">
        <f>IF(N149="zákl. přenesená",J142,0)</f>
        <v>0</v>
      </c>
      <c r="BH155" s="161">
        <f>IF(N149="sníž. přenesená",J142,0)</f>
        <v>0</v>
      </c>
      <c r="BI155" s="161">
        <f>IF(N149="nulová",J142,0)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2021</v>
      </c>
    </row>
    <row r="156" spans="1:65" s="740" customFormat="1" ht="16.5" customHeight="1">
      <c r="A156" s="12"/>
      <c r="B156" s="166"/>
      <c r="C156" s="841"/>
      <c r="D156" s="845" t="s">
        <v>167</v>
      </c>
      <c r="E156" s="850" t="s">
        <v>1</v>
      </c>
      <c r="F156" s="851" t="s">
        <v>171</v>
      </c>
      <c r="G156" s="852"/>
      <c r="H156" s="853">
        <v>410.06</v>
      </c>
      <c r="I156" s="779"/>
      <c r="J156" s="852"/>
      <c r="K156" s="852"/>
      <c r="L156" s="166"/>
      <c r="M156" s="735" t="s">
        <v>1</v>
      </c>
      <c r="N156" s="372" t="s">
        <v>41</v>
      </c>
      <c r="O156" s="373">
        <v>0.009</v>
      </c>
      <c r="P156" s="373">
        <f>O156*H149</f>
        <v>2.01402</v>
      </c>
      <c r="Q156" s="373">
        <v>0</v>
      </c>
      <c r="R156" s="373">
        <f>Q156*H149</f>
        <v>0</v>
      </c>
      <c r="S156" s="373">
        <v>0</v>
      </c>
      <c r="T156" s="374">
        <f>S156*H149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IF(N150="základní",J143,0)</f>
        <v>0</v>
      </c>
      <c r="BF156" s="161">
        <f>IF(N150="snížená",J143,0)</f>
        <v>0</v>
      </c>
      <c r="BG156" s="161">
        <f>IF(N150="zákl. přenesená",J143,0)</f>
        <v>0</v>
      </c>
      <c r="BH156" s="161">
        <f>IF(N150="sníž. přenesená",J143,0)</f>
        <v>0</v>
      </c>
      <c r="BI156" s="161">
        <f>IF(N150="nulová",J143,0)</f>
        <v>0</v>
      </c>
      <c r="BJ156" s="747" t="s">
        <v>84</v>
      </c>
      <c r="BK156" s="161">
        <f>ROUND(I143*H143,2)</f>
        <v>0</v>
      </c>
      <c r="BL156" s="747" t="s">
        <v>165</v>
      </c>
      <c r="BM156" s="747" t="s">
        <v>2022</v>
      </c>
    </row>
    <row r="157" spans="1:51" s="12" customFormat="1" ht="12">
      <c r="A157" s="13"/>
      <c r="B157" s="172"/>
      <c r="C157" s="841">
        <v>26</v>
      </c>
      <c r="D157" s="841" t="s">
        <v>160</v>
      </c>
      <c r="E157" s="842" t="s">
        <v>2023</v>
      </c>
      <c r="F157" s="843" t="s">
        <v>2024</v>
      </c>
      <c r="G157" s="844" t="s">
        <v>163</v>
      </c>
      <c r="H157" s="810">
        <v>160.06</v>
      </c>
      <c r="I157" s="774">
        <v>0</v>
      </c>
      <c r="J157" s="867">
        <f>ROUND(I157*H157,2)</f>
        <v>0</v>
      </c>
      <c r="K157" s="843" t="s">
        <v>164</v>
      </c>
      <c r="L157" s="172"/>
      <c r="M157" s="380"/>
      <c r="N157" s="53"/>
      <c r="O157" s="53"/>
      <c r="P157" s="53"/>
      <c r="Q157" s="53"/>
      <c r="R157" s="53"/>
      <c r="S157" s="53"/>
      <c r="T157" s="54"/>
      <c r="U157" s="740"/>
      <c r="V157" s="740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76</v>
      </c>
      <c r="AY157" s="163" t="s">
        <v>158</v>
      </c>
    </row>
    <row r="158" spans="1:51" s="12" customFormat="1" ht="12">
      <c r="A158" s="740"/>
      <c r="B158" s="370"/>
      <c r="C158" s="841" t="s">
        <v>1578</v>
      </c>
      <c r="D158" s="845" t="s">
        <v>167</v>
      </c>
      <c r="E158" s="846" t="s">
        <v>1</v>
      </c>
      <c r="F158" s="847" t="s">
        <v>2025</v>
      </c>
      <c r="G158" s="848"/>
      <c r="H158" s="849">
        <v>160.06</v>
      </c>
      <c r="I158" s="777"/>
      <c r="J158" s="848"/>
      <c r="K158" s="848"/>
      <c r="L158" s="53"/>
      <c r="M158" s="735" t="s">
        <v>1</v>
      </c>
      <c r="N158" s="372" t="s">
        <v>41</v>
      </c>
      <c r="O158" s="373">
        <v>0</v>
      </c>
      <c r="P158" s="373">
        <f>O158*H151</f>
        <v>0</v>
      </c>
      <c r="Q158" s="373">
        <v>0</v>
      </c>
      <c r="R158" s="373">
        <f>Q158*H151</f>
        <v>0</v>
      </c>
      <c r="S158" s="373">
        <v>0</v>
      </c>
      <c r="T158" s="374">
        <f>S158*H151</f>
        <v>0</v>
      </c>
      <c r="U158" s="740"/>
      <c r="V158" s="740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12"/>
      <c r="B159" s="166"/>
      <c r="C159" s="841"/>
      <c r="D159" s="845" t="s">
        <v>167</v>
      </c>
      <c r="E159" s="850" t="s">
        <v>1</v>
      </c>
      <c r="F159" s="851" t="s">
        <v>171</v>
      </c>
      <c r="G159" s="852"/>
      <c r="H159" s="853">
        <v>160.06</v>
      </c>
      <c r="I159" s="779"/>
      <c r="J159" s="852"/>
      <c r="K159" s="852"/>
      <c r="L159" s="166"/>
      <c r="M159" s="165"/>
      <c r="N159" s="166"/>
      <c r="O159" s="166"/>
      <c r="P159" s="166"/>
      <c r="Q159" s="166"/>
      <c r="R159" s="166"/>
      <c r="S159" s="166"/>
      <c r="T159" s="167"/>
      <c r="U159" s="12"/>
      <c r="V159" s="12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5" s="740" customFormat="1" ht="16.5" customHeight="1">
      <c r="A160" s="13"/>
      <c r="B160" s="172"/>
      <c r="C160" s="841">
        <v>27</v>
      </c>
      <c r="D160" s="858" t="s">
        <v>420</v>
      </c>
      <c r="E160" s="859" t="s">
        <v>2026</v>
      </c>
      <c r="F160" s="860" t="s">
        <v>2027</v>
      </c>
      <c r="G160" s="861" t="s">
        <v>199</v>
      </c>
      <c r="H160" s="862">
        <v>320.12</v>
      </c>
      <c r="I160" s="783">
        <v>0</v>
      </c>
      <c r="J160" s="868">
        <f>ROUND(I160*H160,2)</f>
        <v>0</v>
      </c>
      <c r="K160" s="843" t="s">
        <v>164</v>
      </c>
      <c r="L160" s="172"/>
      <c r="M160" s="735" t="s">
        <v>1</v>
      </c>
      <c r="N160" s="372" t="s">
        <v>41</v>
      </c>
      <c r="O160" s="373">
        <v>0.299</v>
      </c>
      <c r="P160" s="373">
        <f>O160*H153</f>
        <v>122.60794</v>
      </c>
      <c r="Q160" s="373">
        <v>0</v>
      </c>
      <c r="R160" s="373">
        <f>Q160*H153</f>
        <v>0</v>
      </c>
      <c r="S160" s="373">
        <v>0</v>
      </c>
      <c r="T160" s="374">
        <f>S160*H153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IF(N154="základní",J147,0)</f>
        <v>0</v>
      </c>
      <c r="BF160" s="161">
        <f>IF(N154="snížená",J147,0)</f>
        <v>0</v>
      </c>
      <c r="BG160" s="161">
        <f>IF(N154="zákl. přenesená",J147,0)</f>
        <v>0</v>
      </c>
      <c r="BH160" s="161">
        <f>IF(N154="sníž. přenesená",J147,0)</f>
        <v>0</v>
      </c>
      <c r="BI160" s="161">
        <f>IF(N154="nulová",J147,0)</f>
        <v>0</v>
      </c>
      <c r="BJ160" s="747" t="s">
        <v>84</v>
      </c>
      <c r="BK160" s="161">
        <f>ROUND(I147*H147,2)</f>
        <v>0</v>
      </c>
      <c r="BL160" s="747" t="s">
        <v>165</v>
      </c>
      <c r="BM160" s="747" t="s">
        <v>2028</v>
      </c>
    </row>
    <row r="161" spans="1:51" s="12" customFormat="1" ht="12">
      <c r="A161" s="740"/>
      <c r="B161" s="370"/>
      <c r="C161" s="863" t="s">
        <v>1578</v>
      </c>
      <c r="D161" s="845" t="s">
        <v>167</v>
      </c>
      <c r="E161" s="848"/>
      <c r="F161" s="847" t="s">
        <v>2029</v>
      </c>
      <c r="G161" s="848"/>
      <c r="H161" s="849">
        <v>320.12</v>
      </c>
      <c r="I161" s="777"/>
      <c r="J161" s="848"/>
      <c r="K161" s="848"/>
      <c r="L161" s="381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40" customFormat="1" ht="16.5" customHeight="1">
      <c r="A162" s="12"/>
      <c r="B162" s="166"/>
      <c r="C162" s="841">
        <v>28</v>
      </c>
      <c r="D162" s="841" t="s">
        <v>160</v>
      </c>
      <c r="E162" s="842" t="s">
        <v>2030</v>
      </c>
      <c r="F162" s="843" t="s">
        <v>2031</v>
      </c>
      <c r="G162" s="844" t="s">
        <v>222</v>
      </c>
      <c r="H162" s="810">
        <v>128</v>
      </c>
      <c r="I162" s="774">
        <v>0</v>
      </c>
      <c r="J162" s="867">
        <f>ROUND(I162*H162,2)</f>
        <v>0</v>
      </c>
      <c r="K162" s="843" t="s">
        <v>164</v>
      </c>
      <c r="L162" s="166"/>
      <c r="M162" s="165"/>
      <c r="N162" s="166"/>
      <c r="O162" s="166"/>
      <c r="P162" s="166"/>
      <c r="Q162" s="166"/>
      <c r="R162" s="166"/>
      <c r="S162" s="166"/>
      <c r="T162" s="167"/>
      <c r="U162" s="12"/>
      <c r="V162" s="12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IF(N156="základní",J149,0)</f>
        <v>0</v>
      </c>
      <c r="BF162" s="161">
        <f>IF(N156="snížená",J149,0)</f>
        <v>0</v>
      </c>
      <c r="BG162" s="161">
        <f>IF(N156="zákl. přenesená",J149,0)</f>
        <v>0</v>
      </c>
      <c r="BH162" s="161">
        <f>IF(N156="sníž. přenesená",J149,0)</f>
        <v>0</v>
      </c>
      <c r="BI162" s="161">
        <f>IF(N156="nulová",J149,0)</f>
        <v>0</v>
      </c>
      <c r="BJ162" s="747" t="s">
        <v>84</v>
      </c>
      <c r="BK162" s="161">
        <f>ROUND(I149*H149,2)</f>
        <v>0</v>
      </c>
      <c r="BL162" s="747" t="s">
        <v>165</v>
      </c>
      <c r="BM162" s="747" t="s">
        <v>2032</v>
      </c>
    </row>
    <row r="163" spans="2:47" s="740" customFormat="1" ht="12">
      <c r="B163" s="370"/>
      <c r="C163" s="841" t="s">
        <v>1578</v>
      </c>
      <c r="D163" s="845" t="s">
        <v>167</v>
      </c>
      <c r="E163" s="846" t="s">
        <v>1</v>
      </c>
      <c r="F163" s="847" t="s">
        <v>2025</v>
      </c>
      <c r="G163" s="848"/>
      <c r="H163" s="849">
        <v>128</v>
      </c>
      <c r="I163" s="777"/>
      <c r="J163" s="848"/>
      <c r="K163" s="848"/>
      <c r="L163" s="53"/>
      <c r="M163" s="171"/>
      <c r="N163" s="172"/>
      <c r="O163" s="172"/>
      <c r="P163" s="172"/>
      <c r="Q163" s="172"/>
      <c r="R163" s="172"/>
      <c r="S163" s="172"/>
      <c r="T163" s="173"/>
      <c r="U163" s="13"/>
      <c r="V163" s="13"/>
      <c r="AT163" s="747" t="s">
        <v>2013</v>
      </c>
      <c r="AU163" s="747" t="s">
        <v>86</v>
      </c>
    </row>
    <row r="164" spans="1:65" s="740" customFormat="1" ht="16.5" customHeight="1">
      <c r="A164" s="12"/>
      <c r="B164" s="166"/>
      <c r="C164" s="841"/>
      <c r="D164" s="845" t="s">
        <v>167</v>
      </c>
      <c r="E164" s="850" t="s">
        <v>1</v>
      </c>
      <c r="F164" s="851" t="s">
        <v>171</v>
      </c>
      <c r="G164" s="852"/>
      <c r="H164" s="853">
        <v>128</v>
      </c>
      <c r="I164" s="779"/>
      <c r="J164" s="852"/>
      <c r="K164" s="852"/>
      <c r="L164" s="166"/>
      <c r="M164" s="165"/>
      <c r="N164" s="166"/>
      <c r="O164" s="166"/>
      <c r="P164" s="166"/>
      <c r="Q164" s="166"/>
      <c r="R164" s="166"/>
      <c r="S164" s="166"/>
      <c r="T164" s="167"/>
      <c r="U164" s="12"/>
      <c r="V164" s="12"/>
      <c r="AR164" s="747" t="s">
        <v>165</v>
      </c>
      <c r="AT164" s="747" t="s">
        <v>160</v>
      </c>
      <c r="AU164" s="747" t="s">
        <v>86</v>
      </c>
      <c r="AY164" s="747" t="s">
        <v>158</v>
      </c>
      <c r="BE164" s="161">
        <f>IF(N158="základní",J151,0)</f>
        <v>0</v>
      </c>
      <c r="BF164" s="161">
        <f>IF(N158="snížená",J151,0)</f>
        <v>0</v>
      </c>
      <c r="BG164" s="161">
        <f>IF(N158="zákl. přenesená",J151,0)</f>
        <v>0</v>
      </c>
      <c r="BH164" s="161">
        <f>IF(N158="sníž. přenesená",J151,0)</f>
        <v>0</v>
      </c>
      <c r="BI164" s="161">
        <f>IF(N158="nulová",J151,0)</f>
        <v>0</v>
      </c>
      <c r="BJ164" s="747" t="s">
        <v>84</v>
      </c>
      <c r="BK164" s="161">
        <f>ROUND(I151*H151,2)</f>
        <v>0</v>
      </c>
      <c r="BL164" s="747" t="s">
        <v>165</v>
      </c>
      <c r="BM164" s="747" t="s">
        <v>2033</v>
      </c>
    </row>
    <row r="165" spans="1:51" s="12" customFormat="1" ht="12">
      <c r="A165" s="13"/>
      <c r="B165" s="172"/>
      <c r="C165" s="841">
        <v>29</v>
      </c>
      <c r="D165" s="841" t="s">
        <v>160</v>
      </c>
      <c r="E165" s="842" t="s">
        <v>2034</v>
      </c>
      <c r="F165" s="843" t="s">
        <v>2035</v>
      </c>
      <c r="G165" s="844" t="s">
        <v>222</v>
      </c>
      <c r="H165" s="810">
        <v>128</v>
      </c>
      <c r="I165" s="774">
        <v>0</v>
      </c>
      <c r="J165" s="867">
        <f>ROUND(I165*H165,2)</f>
        <v>0</v>
      </c>
      <c r="K165" s="843" t="s">
        <v>164</v>
      </c>
      <c r="L165" s="17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740" customFormat="1" ht="16.5" customHeight="1">
      <c r="B166" s="370"/>
      <c r="C166" s="841">
        <v>30</v>
      </c>
      <c r="D166" s="858" t="s">
        <v>420</v>
      </c>
      <c r="E166" s="859" t="s">
        <v>2036</v>
      </c>
      <c r="F166" s="860" t="s">
        <v>2037</v>
      </c>
      <c r="G166" s="861" t="s">
        <v>1134</v>
      </c>
      <c r="H166" s="862">
        <v>1.92</v>
      </c>
      <c r="I166" s="783">
        <v>0</v>
      </c>
      <c r="J166" s="868">
        <f>ROUND(I166*H166,2)</f>
        <v>0</v>
      </c>
      <c r="K166" s="843" t="s">
        <v>164</v>
      </c>
      <c r="L166" s="53"/>
      <c r="M166" s="171"/>
      <c r="N166" s="172"/>
      <c r="O166" s="172"/>
      <c r="P166" s="172"/>
      <c r="Q166" s="172"/>
      <c r="R166" s="172"/>
      <c r="S166" s="172"/>
      <c r="T166" s="173"/>
      <c r="U166" s="13"/>
      <c r="V166" s="13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IF(N160="základní",J153,0)</f>
        <v>0</v>
      </c>
      <c r="BF166" s="161">
        <f>IF(N160="snížená",J153,0)</f>
        <v>0</v>
      </c>
      <c r="BG166" s="161">
        <f>IF(N160="zákl. přenesená",J153,0)</f>
        <v>0</v>
      </c>
      <c r="BH166" s="161">
        <f>IF(N160="sníž. přenesená",J153,0)</f>
        <v>0</v>
      </c>
      <c r="BI166" s="161">
        <f>IF(N160="nulová",J153,0)</f>
        <v>0</v>
      </c>
      <c r="BJ166" s="747" t="s">
        <v>84</v>
      </c>
      <c r="BK166" s="161">
        <f>ROUND(I153*H153,2)</f>
        <v>0</v>
      </c>
      <c r="BL166" s="747" t="s">
        <v>165</v>
      </c>
      <c r="BM166" s="747" t="s">
        <v>2038</v>
      </c>
    </row>
    <row r="167" spans="1:51" s="12" customFormat="1" ht="12">
      <c r="A167" s="740"/>
      <c r="B167" s="370"/>
      <c r="C167" s="863" t="s">
        <v>1578</v>
      </c>
      <c r="D167" s="845" t="s">
        <v>167</v>
      </c>
      <c r="E167" s="848"/>
      <c r="F167" s="847" t="s">
        <v>2039</v>
      </c>
      <c r="G167" s="848"/>
      <c r="H167" s="849">
        <v>1.92</v>
      </c>
      <c r="I167" s="777"/>
      <c r="J167" s="848"/>
      <c r="K167" s="848"/>
      <c r="L167" s="381"/>
      <c r="M167" s="382" t="s">
        <v>1</v>
      </c>
      <c r="N167" s="383" t="s">
        <v>41</v>
      </c>
      <c r="O167" s="373">
        <v>0</v>
      </c>
      <c r="P167" s="373">
        <f>O167*H160</f>
        <v>0</v>
      </c>
      <c r="Q167" s="373">
        <v>0</v>
      </c>
      <c r="R167" s="373">
        <f>Q167*H160</f>
        <v>0</v>
      </c>
      <c r="S167" s="373">
        <v>0</v>
      </c>
      <c r="T167" s="374">
        <f>S167*H160</f>
        <v>0</v>
      </c>
      <c r="U167" s="740"/>
      <c r="V167" s="740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2" customFormat="1" ht="12.75">
      <c r="B168" s="166"/>
      <c r="C168" s="841"/>
      <c r="D168" s="838" t="s">
        <v>75</v>
      </c>
      <c r="E168" s="840" t="s">
        <v>177</v>
      </c>
      <c r="F168" s="840" t="s">
        <v>213</v>
      </c>
      <c r="G168" s="809"/>
      <c r="H168" s="809"/>
      <c r="I168" s="766"/>
      <c r="J168" s="866">
        <f>BK183</f>
        <v>0</v>
      </c>
      <c r="K168" s="809"/>
      <c r="L168" s="166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76</v>
      </c>
      <c r="AY168" s="163" t="s">
        <v>158</v>
      </c>
    </row>
    <row r="169" spans="1:51" s="13" customFormat="1" ht="12">
      <c r="A169" s="11"/>
      <c r="B169" s="141"/>
      <c r="C169" s="864">
        <v>31</v>
      </c>
      <c r="D169" s="841" t="s">
        <v>160</v>
      </c>
      <c r="E169" s="842" t="s">
        <v>2040</v>
      </c>
      <c r="F169" s="843" t="s">
        <v>2041</v>
      </c>
      <c r="G169" s="844" t="s">
        <v>359</v>
      </c>
      <c r="H169" s="810">
        <v>261.9</v>
      </c>
      <c r="I169" s="774">
        <v>0</v>
      </c>
      <c r="J169" s="867">
        <f>ROUND(I169*H169,2)</f>
        <v>0</v>
      </c>
      <c r="K169" s="843" t="s">
        <v>164</v>
      </c>
      <c r="L169" s="141"/>
      <c r="M169" s="735" t="s">
        <v>1</v>
      </c>
      <c r="N169" s="372" t="s">
        <v>41</v>
      </c>
      <c r="O169" s="373">
        <v>0.09</v>
      </c>
      <c r="P169" s="373">
        <f>O169*H162</f>
        <v>11.52</v>
      </c>
      <c r="Q169" s="373">
        <v>0</v>
      </c>
      <c r="R169" s="373">
        <f>Q169*H162</f>
        <v>0</v>
      </c>
      <c r="S169" s="373">
        <v>0</v>
      </c>
      <c r="T169" s="374">
        <f>S169*H162</f>
        <v>0</v>
      </c>
      <c r="U169" s="740"/>
      <c r="V169" s="740"/>
      <c r="AT169" s="169" t="s">
        <v>167</v>
      </c>
      <c r="AU169" s="169" t="s">
        <v>86</v>
      </c>
      <c r="AV169" s="13" t="s">
        <v>165</v>
      </c>
      <c r="AW169" s="13" t="s">
        <v>32</v>
      </c>
      <c r="AX169" s="13" t="s">
        <v>84</v>
      </c>
      <c r="AY169" s="169" t="s">
        <v>158</v>
      </c>
    </row>
    <row r="170" spans="2:65" s="740" customFormat="1" ht="16.5" customHeight="1">
      <c r="B170" s="370"/>
      <c r="C170" s="841" t="s">
        <v>1578</v>
      </c>
      <c r="D170" s="845" t="s">
        <v>167</v>
      </c>
      <c r="E170" s="846" t="s">
        <v>1</v>
      </c>
      <c r="F170" s="847" t="s">
        <v>2025</v>
      </c>
      <c r="G170" s="848"/>
      <c r="H170" s="849">
        <v>261.9</v>
      </c>
      <c r="I170" s="777"/>
      <c r="J170" s="848"/>
      <c r="K170" s="848"/>
      <c r="L170" s="53"/>
      <c r="M170" s="165"/>
      <c r="N170" s="166"/>
      <c r="O170" s="166"/>
      <c r="P170" s="166"/>
      <c r="Q170" s="166"/>
      <c r="R170" s="166"/>
      <c r="S170" s="166"/>
      <c r="T170" s="167"/>
      <c r="U170" s="12"/>
      <c r="V170" s="12"/>
      <c r="AR170" s="747" t="s">
        <v>165</v>
      </c>
      <c r="AT170" s="747" t="s">
        <v>160</v>
      </c>
      <c r="AU170" s="747" t="s">
        <v>86</v>
      </c>
      <c r="AY170" s="747" t="s">
        <v>158</v>
      </c>
      <c r="BE170" s="161" t="e">
        <f>IF(#REF!="základní",J157,0)</f>
        <v>#REF!</v>
      </c>
      <c r="BF170" s="161" t="e">
        <f>IF(#REF!="snížená",J157,0)</f>
        <v>#REF!</v>
      </c>
      <c r="BG170" s="161" t="e">
        <f>IF(#REF!="zákl. přenesená",J157,0)</f>
        <v>#REF!</v>
      </c>
      <c r="BH170" s="161" t="e">
        <f>IF(#REF!="sníž. přenesená",J157,0)</f>
        <v>#REF!</v>
      </c>
      <c r="BI170" s="161" t="e">
        <f>IF(#REF!="nulová",J157,0)</f>
        <v>#REF!</v>
      </c>
      <c r="BJ170" s="747" t="s">
        <v>84</v>
      </c>
      <c r="BK170" s="161">
        <f>ROUND(I157*H157,2)</f>
        <v>0</v>
      </c>
      <c r="BL170" s="747" t="s">
        <v>165</v>
      </c>
      <c r="BM170" s="747" t="s">
        <v>2042</v>
      </c>
    </row>
    <row r="171" spans="2:51" s="12" customFormat="1" ht="12">
      <c r="B171" s="166"/>
      <c r="C171" s="841"/>
      <c r="D171" s="845" t="s">
        <v>167</v>
      </c>
      <c r="E171" s="850" t="s">
        <v>1</v>
      </c>
      <c r="F171" s="851" t="s">
        <v>171</v>
      </c>
      <c r="G171" s="852"/>
      <c r="H171" s="853">
        <v>261.9</v>
      </c>
      <c r="I171" s="779"/>
      <c r="J171" s="852"/>
      <c r="K171" s="852"/>
      <c r="L171" s="166"/>
      <c r="M171" s="171"/>
      <c r="N171" s="172"/>
      <c r="O171" s="172"/>
      <c r="P171" s="172"/>
      <c r="Q171" s="172"/>
      <c r="R171" s="172"/>
      <c r="S171" s="172"/>
      <c r="T171" s="173"/>
      <c r="U171" s="13"/>
      <c r="V171" s="13"/>
      <c r="AT171" s="163" t="s">
        <v>167</v>
      </c>
      <c r="AU171" s="163" t="s">
        <v>86</v>
      </c>
      <c r="AV171" s="12" t="s">
        <v>86</v>
      </c>
      <c r="AW171" s="12" t="s">
        <v>32</v>
      </c>
      <c r="AX171" s="12" t="s">
        <v>76</v>
      </c>
      <c r="AY171" s="163" t="s">
        <v>158</v>
      </c>
    </row>
    <row r="172" spans="1:51" s="12" customFormat="1" ht="12.75">
      <c r="A172" s="13"/>
      <c r="B172" s="172"/>
      <c r="C172" s="841"/>
      <c r="D172" s="838" t="s">
        <v>75</v>
      </c>
      <c r="E172" s="840" t="s">
        <v>165</v>
      </c>
      <c r="F172" s="840" t="s">
        <v>265</v>
      </c>
      <c r="G172" s="809"/>
      <c r="H172" s="809"/>
      <c r="I172" s="766"/>
      <c r="J172" s="866">
        <f>BK188</f>
        <v>0</v>
      </c>
      <c r="K172" s="809"/>
      <c r="L172" s="172"/>
      <c r="M172" s="735" t="s">
        <v>1</v>
      </c>
      <c r="N172" s="372" t="s">
        <v>41</v>
      </c>
      <c r="O172" s="373">
        <v>0.007</v>
      </c>
      <c r="P172" s="373">
        <f>O172*H165</f>
        <v>0.896</v>
      </c>
      <c r="Q172" s="373">
        <v>0</v>
      </c>
      <c r="R172" s="373">
        <f>Q172*H165</f>
        <v>0</v>
      </c>
      <c r="S172" s="373">
        <v>0</v>
      </c>
      <c r="T172" s="374">
        <f>S172*H165</f>
        <v>0</v>
      </c>
      <c r="U172" s="740"/>
      <c r="V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76</v>
      </c>
      <c r="AY172" s="163" t="s">
        <v>158</v>
      </c>
    </row>
    <row r="173" spans="1:51" s="13" customFormat="1" ht="12">
      <c r="A173" s="11"/>
      <c r="B173" s="141"/>
      <c r="C173" s="864">
        <v>32</v>
      </c>
      <c r="D173" s="841" t="s">
        <v>160</v>
      </c>
      <c r="E173" s="842" t="s">
        <v>2043</v>
      </c>
      <c r="F173" s="843" t="s">
        <v>2044</v>
      </c>
      <c r="G173" s="844" t="s">
        <v>163</v>
      </c>
      <c r="H173" s="810">
        <v>33.04</v>
      </c>
      <c r="I173" s="774">
        <v>0</v>
      </c>
      <c r="J173" s="867">
        <f>ROUND(I173*H173,2)</f>
        <v>0</v>
      </c>
      <c r="K173" s="843" t="s">
        <v>164</v>
      </c>
      <c r="L173" s="141"/>
      <c r="M173" s="382" t="s">
        <v>1</v>
      </c>
      <c r="N173" s="383" t="s">
        <v>41</v>
      </c>
      <c r="O173" s="373">
        <v>0</v>
      </c>
      <c r="P173" s="373">
        <f>O173*H166</f>
        <v>0</v>
      </c>
      <c r="Q173" s="373">
        <v>0.001</v>
      </c>
      <c r="R173" s="373">
        <f>Q173*H166</f>
        <v>0.00192</v>
      </c>
      <c r="S173" s="373">
        <v>0</v>
      </c>
      <c r="T173" s="374">
        <f>S173*H166</f>
        <v>0</v>
      </c>
      <c r="U173" s="740"/>
      <c r="V173" s="740"/>
      <c r="AT173" s="169" t="s">
        <v>167</v>
      </c>
      <c r="AU173" s="169" t="s">
        <v>86</v>
      </c>
      <c r="AV173" s="13" t="s">
        <v>165</v>
      </c>
      <c r="AW173" s="13" t="s">
        <v>32</v>
      </c>
      <c r="AX173" s="13" t="s">
        <v>84</v>
      </c>
      <c r="AY173" s="169" t="s">
        <v>158</v>
      </c>
    </row>
    <row r="174" spans="2:65" s="740" customFormat="1" ht="16.5" customHeight="1">
      <c r="B174" s="370"/>
      <c r="C174" s="841" t="s">
        <v>1578</v>
      </c>
      <c r="D174" s="845" t="s">
        <v>167</v>
      </c>
      <c r="E174" s="846" t="s">
        <v>1</v>
      </c>
      <c r="F174" s="847" t="s">
        <v>2025</v>
      </c>
      <c r="G174" s="848"/>
      <c r="H174" s="849">
        <v>33.04</v>
      </c>
      <c r="I174" s="777"/>
      <c r="J174" s="848"/>
      <c r="K174" s="848"/>
      <c r="L174" s="53"/>
      <c r="M174" s="165"/>
      <c r="N174" s="166"/>
      <c r="O174" s="166"/>
      <c r="P174" s="166"/>
      <c r="Q174" s="166"/>
      <c r="R174" s="166"/>
      <c r="S174" s="166"/>
      <c r="T174" s="167"/>
      <c r="U174" s="12"/>
      <c r="V174" s="12"/>
      <c r="AR174" s="747" t="s">
        <v>203</v>
      </c>
      <c r="AT174" s="747" t="s">
        <v>420</v>
      </c>
      <c r="AU174" s="747" t="s">
        <v>86</v>
      </c>
      <c r="AY174" s="747" t="s">
        <v>158</v>
      </c>
      <c r="BE174" s="161">
        <f>IF(N167="základní",J160,0)</f>
        <v>0</v>
      </c>
      <c r="BF174" s="161">
        <f>IF(N167="snížená",J160,0)</f>
        <v>0</v>
      </c>
      <c r="BG174" s="161">
        <f>IF(N167="zákl. přenesená",J160,0)</f>
        <v>0</v>
      </c>
      <c r="BH174" s="161">
        <f>IF(N167="sníž. přenesená",J160,0)</f>
        <v>0</v>
      </c>
      <c r="BI174" s="161">
        <f>IF(N167="nulová",J160,0)</f>
        <v>0</v>
      </c>
      <c r="BJ174" s="747" t="s">
        <v>84</v>
      </c>
      <c r="BK174" s="161">
        <f>ROUND(I160*H160,2)</f>
        <v>0</v>
      </c>
      <c r="BL174" s="747" t="s">
        <v>165</v>
      </c>
      <c r="BM174" s="747" t="s">
        <v>2045</v>
      </c>
    </row>
    <row r="175" spans="2:51" s="12" customFormat="1" ht="12">
      <c r="B175" s="166"/>
      <c r="C175" s="841"/>
      <c r="D175" s="845" t="s">
        <v>167</v>
      </c>
      <c r="E175" s="850" t="s">
        <v>1</v>
      </c>
      <c r="F175" s="851" t="s">
        <v>171</v>
      </c>
      <c r="G175" s="852"/>
      <c r="H175" s="853">
        <v>33.04</v>
      </c>
      <c r="I175" s="779"/>
      <c r="J175" s="852"/>
      <c r="K175" s="852"/>
      <c r="L175" s="166"/>
      <c r="M175" s="735" t="s">
        <v>1</v>
      </c>
      <c r="N175" s="372" t="s">
        <v>41</v>
      </c>
      <c r="O175" s="373">
        <v>0.085</v>
      </c>
      <c r="P175" s="373">
        <f>O175*H169</f>
        <v>22.261499999999998</v>
      </c>
      <c r="Q175" s="373">
        <v>0</v>
      </c>
      <c r="R175" s="373">
        <f>Q175*H169</f>
        <v>0</v>
      </c>
      <c r="S175" s="373">
        <v>0</v>
      </c>
      <c r="T175" s="374">
        <f>S175*H169</f>
        <v>0</v>
      </c>
      <c r="U175" s="740"/>
      <c r="V175" s="740"/>
      <c r="W175" s="740"/>
      <c r="AT175" s="163" t="s">
        <v>167</v>
      </c>
      <c r="AU175" s="163" t="s">
        <v>86</v>
      </c>
      <c r="AV175" s="12" t="s">
        <v>86</v>
      </c>
      <c r="AW175" s="12" t="s">
        <v>3</v>
      </c>
      <c r="AX175" s="12" t="s">
        <v>84</v>
      </c>
      <c r="AY175" s="163" t="s">
        <v>158</v>
      </c>
    </row>
    <row r="176" spans="1:65" s="740" customFormat="1" ht="16.5" customHeight="1" hidden="1">
      <c r="A176" s="13"/>
      <c r="B176" s="172"/>
      <c r="C176" s="841"/>
      <c r="D176" s="838" t="s">
        <v>75</v>
      </c>
      <c r="E176" s="840" t="s">
        <v>186</v>
      </c>
      <c r="F176" s="840" t="s">
        <v>1435</v>
      </c>
      <c r="G176" s="809"/>
      <c r="H176" s="809"/>
      <c r="I176" s="766"/>
      <c r="J176" s="866">
        <f>BK193</f>
        <v>0</v>
      </c>
      <c r="K176" s="809"/>
      <c r="L176" s="172"/>
      <c r="M176" s="165"/>
      <c r="N176" s="166"/>
      <c r="O176" s="166"/>
      <c r="P176" s="166"/>
      <c r="Q176" s="166"/>
      <c r="R176" s="166"/>
      <c r="S176" s="166"/>
      <c r="T176" s="167"/>
      <c r="U176" s="12"/>
      <c r="V176" s="12"/>
      <c r="W176" s="12"/>
      <c r="AR176" s="747" t="s">
        <v>165</v>
      </c>
      <c r="AT176" s="747" t="s">
        <v>160</v>
      </c>
      <c r="AU176" s="747" t="s">
        <v>86</v>
      </c>
      <c r="AY176" s="747" t="s">
        <v>158</v>
      </c>
      <c r="BE176" s="161">
        <f>IF(N169="základní",J162,0)</f>
        <v>0</v>
      </c>
      <c r="BF176" s="161">
        <f>IF(N169="snížená",J162,0)</f>
        <v>0</v>
      </c>
      <c r="BG176" s="161">
        <f>IF(N169="zákl. přenesená",J162,0)</f>
        <v>0</v>
      </c>
      <c r="BH176" s="161">
        <f>IF(N169="sníž. přenesená",J162,0)</f>
        <v>0</v>
      </c>
      <c r="BI176" s="161">
        <f>IF(N169="nulová",J162,0)</f>
        <v>0</v>
      </c>
      <c r="BJ176" s="747" t="s">
        <v>84</v>
      </c>
      <c r="BK176" s="161">
        <f>ROUND(I162*H162,2)</f>
        <v>0</v>
      </c>
      <c r="BL176" s="747" t="s">
        <v>165</v>
      </c>
      <c r="BM176" s="747" t="s">
        <v>2046</v>
      </c>
    </row>
    <row r="177" spans="1:51" s="12" customFormat="1" ht="12" hidden="1">
      <c r="A177" s="11"/>
      <c r="B177" s="141"/>
      <c r="C177" s="864">
        <v>33</v>
      </c>
      <c r="D177" s="841" t="s">
        <v>160</v>
      </c>
      <c r="E177" s="842" t="s">
        <v>2047</v>
      </c>
      <c r="F177" s="843" t="s">
        <v>2048</v>
      </c>
      <c r="G177" s="844" t="s">
        <v>222</v>
      </c>
      <c r="H177" s="810">
        <v>0</v>
      </c>
      <c r="I177" s="774">
        <v>0</v>
      </c>
      <c r="J177" s="867">
        <f>ROUND(I177*H177,2)</f>
        <v>0</v>
      </c>
      <c r="K177" s="843" t="s">
        <v>164</v>
      </c>
      <c r="L177" s="141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76</v>
      </c>
      <c r="AY177" s="163" t="s">
        <v>158</v>
      </c>
    </row>
    <row r="178" spans="1:51" s="12" customFormat="1" ht="12" hidden="1">
      <c r="A178" s="740"/>
      <c r="B178" s="370"/>
      <c r="C178" s="841">
        <v>34</v>
      </c>
      <c r="D178" s="841" t="s">
        <v>160</v>
      </c>
      <c r="E178" s="842" t="s">
        <v>2049</v>
      </c>
      <c r="F178" s="843" t="s">
        <v>2050</v>
      </c>
      <c r="G178" s="844" t="s">
        <v>222</v>
      </c>
      <c r="H178" s="810">
        <v>0</v>
      </c>
      <c r="I178" s="774">
        <v>0</v>
      </c>
      <c r="J178" s="867">
        <f>ROUND(I178*H178,2)</f>
        <v>0</v>
      </c>
      <c r="K178" s="843" t="s">
        <v>164</v>
      </c>
      <c r="L178" s="53"/>
      <c r="M178" s="171"/>
      <c r="N178" s="172"/>
      <c r="O178" s="172"/>
      <c r="P178" s="172"/>
      <c r="Q178" s="172"/>
      <c r="R178" s="172"/>
      <c r="S178" s="172"/>
      <c r="T178" s="173"/>
      <c r="U178" s="13"/>
      <c r="V178" s="13"/>
      <c r="W178" s="13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76</v>
      </c>
      <c r="AY178" s="163" t="s">
        <v>158</v>
      </c>
    </row>
    <row r="179" spans="1:51" s="13" customFormat="1" ht="12" hidden="1">
      <c r="A179" s="740"/>
      <c r="B179" s="370"/>
      <c r="C179" s="841">
        <v>35</v>
      </c>
      <c r="D179" s="841" t="s">
        <v>160</v>
      </c>
      <c r="E179" s="842" t="s">
        <v>2051</v>
      </c>
      <c r="F179" s="843" t="s">
        <v>2052</v>
      </c>
      <c r="G179" s="844" t="s">
        <v>222</v>
      </c>
      <c r="H179" s="810">
        <v>0</v>
      </c>
      <c r="I179" s="774">
        <v>0</v>
      </c>
      <c r="J179" s="867">
        <f>ROUND(I179*H179,2)</f>
        <v>0</v>
      </c>
      <c r="K179" s="843" t="s">
        <v>164</v>
      </c>
      <c r="L179" s="53"/>
      <c r="M179" s="140"/>
      <c r="N179" s="141"/>
      <c r="O179" s="141"/>
      <c r="P179" s="142">
        <f>SUM(P180:P183)</f>
        <v>56.0028</v>
      </c>
      <c r="Q179" s="141"/>
      <c r="R179" s="142">
        <f>SUM(R180:R183)</f>
        <v>62.4710408</v>
      </c>
      <c r="S179" s="141"/>
      <c r="T179" s="143">
        <f>SUM(T180:T183)</f>
        <v>0</v>
      </c>
      <c r="U179" s="11"/>
      <c r="V179" s="11"/>
      <c r="W179" s="740"/>
      <c r="AT179" s="169" t="s">
        <v>167</v>
      </c>
      <c r="AU179" s="169" t="s">
        <v>86</v>
      </c>
      <c r="AV179" s="13" t="s">
        <v>165</v>
      </c>
      <c r="AW179" s="13" t="s">
        <v>32</v>
      </c>
      <c r="AX179" s="13" t="s">
        <v>84</v>
      </c>
      <c r="AY179" s="169" t="s">
        <v>158</v>
      </c>
    </row>
    <row r="180" spans="1:65" s="740" customFormat="1" ht="16.5" customHeight="1" hidden="1">
      <c r="A180" s="12"/>
      <c r="B180" s="166"/>
      <c r="C180" s="841"/>
      <c r="D180" s="845" t="s">
        <v>167</v>
      </c>
      <c r="E180" s="850" t="s">
        <v>1</v>
      </c>
      <c r="F180" s="851" t="s">
        <v>171</v>
      </c>
      <c r="G180" s="852"/>
      <c r="H180" s="853">
        <v>0</v>
      </c>
      <c r="I180" s="779"/>
      <c r="J180" s="852"/>
      <c r="K180" s="852"/>
      <c r="L180" s="166"/>
      <c r="M180" s="735" t="s">
        <v>1</v>
      </c>
      <c r="N180" s="372" t="s">
        <v>41</v>
      </c>
      <c r="O180" s="373">
        <v>1.695</v>
      </c>
      <c r="P180" s="373">
        <f>O180*H173</f>
        <v>56.0028</v>
      </c>
      <c r="Q180" s="373">
        <v>1.89077</v>
      </c>
      <c r="R180" s="373">
        <f>Q180*H173</f>
        <v>62.4710408</v>
      </c>
      <c r="S180" s="373">
        <v>0</v>
      </c>
      <c r="T180" s="374">
        <f>S180*H173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>IF(N172="základní",J165,0)</f>
        <v>0</v>
      </c>
      <c r="BF180" s="161">
        <f>IF(N172="snížená",J165,0)</f>
        <v>0</v>
      </c>
      <c r="BG180" s="161">
        <f>IF(N172="zákl. přenesená",J165,0)</f>
        <v>0</v>
      </c>
      <c r="BH180" s="161">
        <f>IF(N172="sníž. přenesená",J165,0)</f>
        <v>0</v>
      </c>
      <c r="BI180" s="161">
        <f>IF(N172="nulová",J165,0)</f>
        <v>0</v>
      </c>
      <c r="BJ180" s="747" t="s">
        <v>84</v>
      </c>
      <c r="BK180" s="161">
        <f>ROUND(I165*H165,2)</f>
        <v>0</v>
      </c>
      <c r="BL180" s="747" t="s">
        <v>165</v>
      </c>
      <c r="BM180" s="747" t="s">
        <v>2053</v>
      </c>
    </row>
    <row r="181" spans="1:65" s="740" customFormat="1" ht="16.5" customHeight="1" hidden="1">
      <c r="A181" s="13"/>
      <c r="B181" s="172"/>
      <c r="C181" s="841">
        <v>36</v>
      </c>
      <c r="D181" s="841" t="s">
        <v>160</v>
      </c>
      <c r="E181" s="842" t="s">
        <v>2054</v>
      </c>
      <c r="F181" s="843" t="s">
        <v>2055</v>
      </c>
      <c r="G181" s="844" t="s">
        <v>222</v>
      </c>
      <c r="H181" s="810">
        <v>0</v>
      </c>
      <c r="I181" s="774">
        <v>0</v>
      </c>
      <c r="J181" s="867">
        <f>ROUND(I181*H181,2)</f>
        <v>0</v>
      </c>
      <c r="K181" s="843" t="s">
        <v>164</v>
      </c>
      <c r="L181" s="172"/>
      <c r="M181" s="165"/>
      <c r="N181" s="166"/>
      <c r="O181" s="166"/>
      <c r="P181" s="166"/>
      <c r="Q181" s="166"/>
      <c r="R181" s="166"/>
      <c r="S181" s="166"/>
      <c r="T181" s="167"/>
      <c r="U181" s="12"/>
      <c r="V181" s="12"/>
      <c r="W181" s="12"/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>IF(N173="základní",J166,0)</f>
        <v>0</v>
      </c>
      <c r="BF181" s="161">
        <f>IF(N173="snížená",J166,0)</f>
        <v>0</v>
      </c>
      <c r="BG181" s="161">
        <f>IF(N173="zákl. přenesená",J166,0)</f>
        <v>0</v>
      </c>
      <c r="BH181" s="161">
        <f>IF(N173="sníž. přenesená",J166,0)</f>
        <v>0</v>
      </c>
      <c r="BI181" s="161">
        <f>IF(N173="nulová",J166,0)</f>
        <v>0</v>
      </c>
      <c r="BJ181" s="747" t="s">
        <v>84</v>
      </c>
      <c r="BK181" s="161">
        <f>ROUND(I166*H166,2)</f>
        <v>0</v>
      </c>
      <c r="BL181" s="747" t="s">
        <v>165</v>
      </c>
      <c r="BM181" s="747" t="s">
        <v>2056</v>
      </c>
    </row>
    <row r="182" spans="2:51" s="12" customFormat="1" ht="12" hidden="1">
      <c r="B182" s="166"/>
      <c r="C182" s="841"/>
      <c r="D182" s="845" t="s">
        <v>167</v>
      </c>
      <c r="E182" s="850" t="s">
        <v>1</v>
      </c>
      <c r="F182" s="851" t="s">
        <v>2057</v>
      </c>
      <c r="G182" s="852"/>
      <c r="H182" s="853">
        <v>0</v>
      </c>
      <c r="I182" s="779"/>
      <c r="J182" s="852"/>
      <c r="K182" s="852"/>
      <c r="L182" s="166"/>
      <c r="M182" s="165"/>
      <c r="N182" s="166"/>
      <c r="O182" s="166"/>
      <c r="P182" s="166"/>
      <c r="Q182" s="166"/>
      <c r="R182" s="166"/>
      <c r="S182" s="166"/>
      <c r="T182" s="167"/>
      <c r="W182" s="11"/>
      <c r="AT182" s="163" t="s">
        <v>167</v>
      </c>
      <c r="AU182" s="163" t="s">
        <v>86</v>
      </c>
      <c r="AV182" s="12" t="s">
        <v>86</v>
      </c>
      <c r="AW182" s="12" t="s">
        <v>3</v>
      </c>
      <c r="AX182" s="12" t="s">
        <v>84</v>
      </c>
      <c r="AY182" s="163" t="s">
        <v>158</v>
      </c>
    </row>
    <row r="183" spans="1:63" s="11" customFormat="1" ht="22.9" customHeight="1" hidden="1">
      <c r="A183" s="13"/>
      <c r="B183" s="172"/>
      <c r="C183" s="841">
        <v>37</v>
      </c>
      <c r="D183" s="841" t="s">
        <v>160</v>
      </c>
      <c r="E183" s="842" t="s">
        <v>2058</v>
      </c>
      <c r="F183" s="843" t="s">
        <v>2059</v>
      </c>
      <c r="G183" s="844" t="s">
        <v>222</v>
      </c>
      <c r="H183" s="810">
        <v>0</v>
      </c>
      <c r="I183" s="774">
        <v>0</v>
      </c>
      <c r="J183" s="867">
        <f>ROUND(I183*H183,2)</f>
        <v>0</v>
      </c>
      <c r="K183" s="843" t="s">
        <v>164</v>
      </c>
      <c r="L183" s="172"/>
      <c r="M183" s="171"/>
      <c r="N183" s="172"/>
      <c r="O183" s="172"/>
      <c r="P183" s="172"/>
      <c r="Q183" s="172"/>
      <c r="R183" s="172"/>
      <c r="S183" s="172"/>
      <c r="T183" s="173"/>
      <c r="U183" s="13"/>
      <c r="V183" s="13"/>
      <c r="W183" s="740"/>
      <c r="AR183" s="136" t="s">
        <v>84</v>
      </c>
      <c r="AT183" s="144" t="s">
        <v>75</v>
      </c>
      <c r="AU183" s="144" t="s">
        <v>84</v>
      </c>
      <c r="AY183" s="136" t="s">
        <v>158</v>
      </c>
      <c r="BK183" s="145">
        <f>SUM(BK184:BK187)</f>
        <v>0</v>
      </c>
    </row>
    <row r="184" spans="1:65" s="740" customFormat="1" ht="16.5" customHeight="1" hidden="1">
      <c r="A184" s="12"/>
      <c r="B184" s="166"/>
      <c r="C184" s="841"/>
      <c r="D184" s="845" t="s">
        <v>167</v>
      </c>
      <c r="E184" s="850" t="s">
        <v>1</v>
      </c>
      <c r="F184" s="851" t="s">
        <v>2060</v>
      </c>
      <c r="G184" s="852"/>
      <c r="H184" s="853">
        <v>0</v>
      </c>
      <c r="I184" s="779"/>
      <c r="J184" s="852"/>
      <c r="K184" s="852"/>
      <c r="L184" s="166"/>
      <c r="M184" s="735" t="s">
        <v>1</v>
      </c>
      <c r="N184" s="372" t="s">
        <v>41</v>
      </c>
      <c r="O184" s="373">
        <v>0.099</v>
      </c>
      <c r="P184" s="373">
        <f>O184*H178</f>
        <v>0</v>
      </c>
      <c r="Q184" s="373">
        <v>0</v>
      </c>
      <c r="R184" s="373">
        <f>Q184*H178</f>
        <v>0</v>
      </c>
      <c r="S184" s="373">
        <v>0</v>
      </c>
      <c r="T184" s="374">
        <f>S184*H178</f>
        <v>0</v>
      </c>
      <c r="W184" s="13"/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>IF(N175="základní",J169,0)</f>
        <v>0</v>
      </c>
      <c r="BF184" s="161">
        <f>IF(N175="snížená",J169,0)</f>
        <v>0</v>
      </c>
      <c r="BG184" s="161">
        <f>IF(N175="zákl. přenesená",J169,0)</f>
        <v>0</v>
      </c>
      <c r="BH184" s="161">
        <f>IF(N175="sníž. přenesená",J169,0)</f>
        <v>0</v>
      </c>
      <c r="BI184" s="161">
        <f>IF(N175="nulová",J169,0)</f>
        <v>0</v>
      </c>
      <c r="BJ184" s="747" t="s">
        <v>84</v>
      </c>
      <c r="BK184" s="161">
        <f>ROUND(I169*H169,2)</f>
        <v>0</v>
      </c>
      <c r="BL184" s="747" t="s">
        <v>165</v>
      </c>
      <c r="BM184" s="747" t="s">
        <v>2061</v>
      </c>
    </row>
    <row r="185" spans="1:51" s="12" customFormat="1" ht="12.75">
      <c r="A185" s="13"/>
      <c r="B185" s="172"/>
      <c r="C185" s="841"/>
      <c r="D185" s="838" t="s">
        <v>75</v>
      </c>
      <c r="E185" s="840" t="s">
        <v>203</v>
      </c>
      <c r="F185" s="840" t="s">
        <v>2062</v>
      </c>
      <c r="G185" s="809"/>
      <c r="H185" s="809"/>
      <c r="I185" s="766"/>
      <c r="J185" s="866">
        <f>BK207</f>
        <v>0</v>
      </c>
      <c r="K185" s="809"/>
      <c r="L185" s="172"/>
      <c r="M185" s="735" t="s">
        <v>1</v>
      </c>
      <c r="N185" s="372" t="s">
        <v>41</v>
      </c>
      <c r="O185" s="373">
        <v>0.002</v>
      </c>
      <c r="P185" s="373">
        <f>O185*H179</f>
        <v>0</v>
      </c>
      <c r="Q185" s="373">
        <v>0</v>
      </c>
      <c r="R185" s="373">
        <f>Q185*H179</f>
        <v>0</v>
      </c>
      <c r="S185" s="373">
        <v>0</v>
      </c>
      <c r="T185" s="374">
        <f>S185*H179</f>
        <v>0</v>
      </c>
      <c r="U185" s="740"/>
      <c r="V185" s="740"/>
      <c r="W185" s="11"/>
      <c r="AT185" s="163" t="s">
        <v>167</v>
      </c>
      <c r="AU185" s="163" t="s">
        <v>86</v>
      </c>
      <c r="AV185" s="12" t="s">
        <v>86</v>
      </c>
      <c r="AW185" s="12" t="s">
        <v>32</v>
      </c>
      <c r="AX185" s="12" t="s">
        <v>76</v>
      </c>
      <c r="AY185" s="163" t="s">
        <v>158</v>
      </c>
    </row>
    <row r="186" spans="1:51" s="12" customFormat="1" ht="12">
      <c r="A186" s="11"/>
      <c r="B186" s="141"/>
      <c r="C186" s="864">
        <v>38</v>
      </c>
      <c r="D186" s="841" t="s">
        <v>160</v>
      </c>
      <c r="E186" s="842" t="s">
        <v>2063</v>
      </c>
      <c r="F186" s="843" t="s">
        <v>2064</v>
      </c>
      <c r="G186" s="844" t="s">
        <v>359</v>
      </c>
      <c r="H186" s="810">
        <v>261.9</v>
      </c>
      <c r="I186" s="774">
        <v>0</v>
      </c>
      <c r="J186" s="867">
        <f>ROUND(I186*H186,2)</f>
        <v>0</v>
      </c>
      <c r="K186" s="843" t="s">
        <v>164</v>
      </c>
      <c r="L186" s="141"/>
      <c r="M186" s="165"/>
      <c r="N186" s="166"/>
      <c r="O186" s="166"/>
      <c r="P186" s="166"/>
      <c r="Q186" s="166"/>
      <c r="R186" s="166"/>
      <c r="S186" s="166"/>
      <c r="T186" s="167"/>
      <c r="W186" s="740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76</v>
      </c>
      <c r="AY186" s="163" t="s">
        <v>158</v>
      </c>
    </row>
    <row r="187" spans="1:51" s="13" customFormat="1" ht="12">
      <c r="A187" s="12"/>
      <c r="B187" s="166"/>
      <c r="C187" s="841"/>
      <c r="D187" s="845" t="s">
        <v>167</v>
      </c>
      <c r="E187" s="846" t="s">
        <v>1</v>
      </c>
      <c r="F187" s="847" t="s">
        <v>2065</v>
      </c>
      <c r="G187" s="848"/>
      <c r="H187" s="849">
        <v>261.9</v>
      </c>
      <c r="I187" s="777"/>
      <c r="J187" s="848"/>
      <c r="K187" s="848"/>
      <c r="L187" s="166"/>
      <c r="M187" s="171"/>
      <c r="N187" s="172"/>
      <c r="O187" s="172"/>
      <c r="P187" s="172"/>
      <c r="Q187" s="172"/>
      <c r="R187" s="172"/>
      <c r="S187" s="172"/>
      <c r="T187" s="173"/>
      <c r="W187" s="12"/>
      <c r="AT187" s="169" t="s">
        <v>167</v>
      </c>
      <c r="AU187" s="169" t="s">
        <v>86</v>
      </c>
      <c r="AV187" s="13" t="s">
        <v>165</v>
      </c>
      <c r="AW187" s="13" t="s">
        <v>32</v>
      </c>
      <c r="AX187" s="13" t="s">
        <v>84</v>
      </c>
      <c r="AY187" s="169" t="s">
        <v>158</v>
      </c>
    </row>
    <row r="188" spans="1:63" s="11" customFormat="1" ht="22.9" customHeight="1">
      <c r="A188" s="12"/>
      <c r="B188" s="166"/>
      <c r="C188" s="841"/>
      <c r="D188" s="845" t="s">
        <v>167</v>
      </c>
      <c r="E188" s="850" t="s">
        <v>1</v>
      </c>
      <c r="F188" s="851" t="s">
        <v>171</v>
      </c>
      <c r="G188" s="852"/>
      <c r="H188" s="853">
        <v>261.9</v>
      </c>
      <c r="I188" s="779"/>
      <c r="J188" s="852"/>
      <c r="K188" s="852"/>
      <c r="L188" s="166"/>
      <c r="M188" s="735" t="s">
        <v>1</v>
      </c>
      <c r="N188" s="372" t="s">
        <v>41</v>
      </c>
      <c r="O188" s="373">
        <v>0.071</v>
      </c>
      <c r="P188" s="373">
        <f>O188*H181</f>
        <v>0</v>
      </c>
      <c r="Q188" s="373">
        <v>0</v>
      </c>
      <c r="R188" s="373">
        <f>Q188*H181</f>
        <v>0</v>
      </c>
      <c r="S188" s="373">
        <v>0</v>
      </c>
      <c r="T188" s="374">
        <f>S188*H181</f>
        <v>0</v>
      </c>
      <c r="U188" s="740"/>
      <c r="V188" s="740"/>
      <c r="W188" s="12"/>
      <c r="AR188" s="136" t="s">
        <v>84</v>
      </c>
      <c r="AT188" s="144" t="s">
        <v>75</v>
      </c>
      <c r="AU188" s="144" t="s">
        <v>84</v>
      </c>
      <c r="AY188" s="136" t="s">
        <v>158</v>
      </c>
      <c r="BK188" s="145">
        <f>SUM(BK189:BK192)</f>
        <v>0</v>
      </c>
    </row>
    <row r="189" spans="1:65" s="740" customFormat="1" ht="16.5" customHeight="1">
      <c r="A189" s="13"/>
      <c r="B189" s="172"/>
      <c r="C189" s="841">
        <v>39</v>
      </c>
      <c r="D189" s="858" t="s">
        <v>420</v>
      </c>
      <c r="E189" s="859" t="s">
        <v>2066</v>
      </c>
      <c r="F189" s="860" t="s">
        <v>2067</v>
      </c>
      <c r="G189" s="861" t="s">
        <v>359</v>
      </c>
      <c r="H189" s="862">
        <v>265.92</v>
      </c>
      <c r="I189" s="783">
        <v>0</v>
      </c>
      <c r="J189" s="868">
        <f>ROUND(I189*H189,2)</f>
        <v>0</v>
      </c>
      <c r="K189" s="843" t="s">
        <v>164</v>
      </c>
      <c r="L189" s="172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W189" s="13"/>
      <c r="AR189" s="747" t="s">
        <v>165</v>
      </c>
      <c r="AT189" s="747" t="s">
        <v>160</v>
      </c>
      <c r="AU189" s="747" t="s">
        <v>86</v>
      </c>
      <c r="AY189" s="747" t="s">
        <v>158</v>
      </c>
      <c r="BE189" s="161">
        <f>IF(N180="základní",J173,0)</f>
        <v>0</v>
      </c>
      <c r="BF189" s="161">
        <f>IF(N180="snížená",J173,0)</f>
        <v>0</v>
      </c>
      <c r="BG189" s="161">
        <f>IF(N180="zákl. přenesená",J173,0)</f>
        <v>0</v>
      </c>
      <c r="BH189" s="161">
        <f>IF(N180="sníž. přenesená",J173,0)</f>
        <v>0</v>
      </c>
      <c r="BI189" s="161">
        <f>IF(N180="nulová",J173,0)</f>
        <v>0</v>
      </c>
      <c r="BJ189" s="747" t="s">
        <v>84</v>
      </c>
      <c r="BK189" s="161">
        <f>ROUND(I173*H173,2)</f>
        <v>0</v>
      </c>
      <c r="BL189" s="747" t="s">
        <v>165</v>
      </c>
      <c r="BM189" s="747" t="s">
        <v>2068</v>
      </c>
    </row>
    <row r="190" spans="1:51" s="12" customFormat="1" ht="12">
      <c r="A190" s="740"/>
      <c r="B190" s="370"/>
      <c r="C190" s="863" t="s">
        <v>1578</v>
      </c>
      <c r="D190" s="845" t="s">
        <v>167</v>
      </c>
      <c r="E190" s="848"/>
      <c r="F190" s="847" t="s">
        <v>2069</v>
      </c>
      <c r="G190" s="848"/>
      <c r="H190" s="849">
        <v>265.82</v>
      </c>
      <c r="I190" s="777"/>
      <c r="J190" s="848"/>
      <c r="K190" s="848"/>
      <c r="L190" s="381"/>
      <c r="M190" s="165"/>
      <c r="N190" s="166"/>
      <c r="O190" s="166"/>
      <c r="P190" s="166"/>
      <c r="Q190" s="166"/>
      <c r="R190" s="166"/>
      <c r="S190" s="166"/>
      <c r="T190" s="167"/>
      <c r="W190" s="11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76</v>
      </c>
      <c r="AY190" s="163" t="s">
        <v>158</v>
      </c>
    </row>
    <row r="191" spans="2:51" s="12" customFormat="1" ht="12">
      <c r="B191" s="166"/>
      <c r="C191" s="841">
        <v>40</v>
      </c>
      <c r="D191" s="841" t="s">
        <v>160</v>
      </c>
      <c r="E191" s="842" t="s">
        <v>2070</v>
      </c>
      <c r="F191" s="843" t="s">
        <v>2071</v>
      </c>
      <c r="G191" s="844" t="s">
        <v>238</v>
      </c>
      <c r="H191" s="810">
        <v>2</v>
      </c>
      <c r="I191" s="774">
        <v>0</v>
      </c>
      <c r="J191" s="867">
        <f>ROUND(I191*H191,2)</f>
        <v>0</v>
      </c>
      <c r="K191" s="843" t="s">
        <v>164</v>
      </c>
      <c r="L191" s="166"/>
      <c r="M191" s="171"/>
      <c r="N191" s="172"/>
      <c r="O191" s="172"/>
      <c r="P191" s="172"/>
      <c r="Q191" s="172"/>
      <c r="R191" s="172"/>
      <c r="S191" s="172"/>
      <c r="T191" s="173"/>
      <c r="U191" s="13"/>
      <c r="V191" s="13"/>
      <c r="W191" s="740"/>
      <c r="AT191" s="163" t="s">
        <v>167</v>
      </c>
      <c r="AU191" s="163" t="s">
        <v>86</v>
      </c>
      <c r="AV191" s="12" t="s">
        <v>86</v>
      </c>
      <c r="AW191" s="12" t="s">
        <v>32</v>
      </c>
      <c r="AX191" s="12" t="s">
        <v>76</v>
      </c>
      <c r="AY191" s="163" t="s">
        <v>158</v>
      </c>
    </row>
    <row r="192" spans="1:51" s="13" customFormat="1" ht="12">
      <c r="A192" s="12"/>
      <c r="B192" s="166"/>
      <c r="C192" s="841"/>
      <c r="D192" s="845" t="s">
        <v>167</v>
      </c>
      <c r="E192" s="850" t="s">
        <v>1</v>
      </c>
      <c r="F192" s="851" t="s">
        <v>171</v>
      </c>
      <c r="G192" s="852"/>
      <c r="H192" s="853">
        <v>2</v>
      </c>
      <c r="I192" s="779"/>
      <c r="J192" s="852"/>
      <c r="K192" s="852"/>
      <c r="L192" s="166"/>
      <c r="M192" s="735" t="s">
        <v>1</v>
      </c>
      <c r="N192" s="372" t="s">
        <v>41</v>
      </c>
      <c r="O192" s="373">
        <v>0.071</v>
      </c>
      <c r="P192" s="373">
        <f>O192*H183</f>
        <v>0</v>
      </c>
      <c r="Q192" s="373">
        <v>0</v>
      </c>
      <c r="R192" s="373">
        <f>Q192*H183</f>
        <v>0</v>
      </c>
      <c r="S192" s="373">
        <v>0</v>
      </c>
      <c r="T192" s="374">
        <f>S192*H183</f>
        <v>0</v>
      </c>
      <c r="U192" s="740"/>
      <c r="V192" s="740"/>
      <c r="W192" s="740"/>
      <c r="AT192" s="169" t="s">
        <v>167</v>
      </c>
      <c r="AU192" s="169" t="s">
        <v>86</v>
      </c>
      <c r="AV192" s="13" t="s">
        <v>165</v>
      </c>
      <c r="AW192" s="13" t="s">
        <v>32</v>
      </c>
      <c r="AX192" s="13" t="s">
        <v>84</v>
      </c>
      <c r="AY192" s="169" t="s">
        <v>158</v>
      </c>
    </row>
    <row r="193" spans="1:63" s="11" customFormat="1" ht="22.9" customHeight="1">
      <c r="A193" s="13"/>
      <c r="B193" s="172"/>
      <c r="C193" s="841">
        <v>41</v>
      </c>
      <c r="D193" s="858" t="s">
        <v>420</v>
      </c>
      <c r="E193" s="859" t="s">
        <v>2072</v>
      </c>
      <c r="F193" s="860" t="s">
        <v>2073</v>
      </c>
      <c r="G193" s="861" t="s">
        <v>238</v>
      </c>
      <c r="H193" s="862">
        <v>2</v>
      </c>
      <c r="I193" s="783">
        <v>0</v>
      </c>
      <c r="J193" s="868">
        <f>ROUND(I193*H193,2)</f>
        <v>0</v>
      </c>
      <c r="K193" s="843" t="s">
        <v>164</v>
      </c>
      <c r="L193" s="172"/>
      <c r="M193" s="165"/>
      <c r="N193" s="166"/>
      <c r="O193" s="166"/>
      <c r="P193" s="166"/>
      <c r="Q193" s="166"/>
      <c r="R193" s="166"/>
      <c r="S193" s="166"/>
      <c r="T193" s="167"/>
      <c r="U193" s="12"/>
      <c r="V193" s="12"/>
      <c r="W193" s="740"/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SUM(BK194:BK206)</f>
        <v>0</v>
      </c>
    </row>
    <row r="194" spans="2:65" s="740" customFormat="1" ht="16.5" customHeight="1">
      <c r="B194" s="370"/>
      <c r="C194" s="863">
        <v>42</v>
      </c>
      <c r="D194" s="841" t="s">
        <v>160</v>
      </c>
      <c r="E194" s="842" t="s">
        <v>2074</v>
      </c>
      <c r="F194" s="843" t="s">
        <v>2075</v>
      </c>
      <c r="G194" s="844" t="s">
        <v>359</v>
      </c>
      <c r="H194" s="810">
        <v>261.9</v>
      </c>
      <c r="I194" s="774">
        <v>0</v>
      </c>
      <c r="J194" s="867">
        <f>ROUND(I194*H194,2)</f>
        <v>0</v>
      </c>
      <c r="K194" s="843" t="s">
        <v>164</v>
      </c>
      <c r="L194" s="381"/>
      <c r="M194" s="165"/>
      <c r="N194" s="166"/>
      <c r="O194" s="166"/>
      <c r="P194" s="166"/>
      <c r="Q194" s="166"/>
      <c r="R194" s="166"/>
      <c r="S194" s="166"/>
      <c r="T194" s="167"/>
      <c r="U194" s="12"/>
      <c r="V194" s="12"/>
      <c r="W194" s="12"/>
      <c r="AR194" s="747" t="s">
        <v>165</v>
      </c>
      <c r="AT194" s="747" t="s">
        <v>160</v>
      </c>
      <c r="AU194" s="747" t="s">
        <v>86</v>
      </c>
      <c r="AY194" s="747" t="s">
        <v>158</v>
      </c>
      <c r="BE194" s="161" t="e">
        <f>IF(#REF!="základní",J177,0)</f>
        <v>#REF!</v>
      </c>
      <c r="BF194" s="161" t="e">
        <f>IF(#REF!="snížená",J177,0)</f>
        <v>#REF!</v>
      </c>
      <c r="BG194" s="161" t="e">
        <f>IF(#REF!="zákl. přenesená",J177,0)</f>
        <v>#REF!</v>
      </c>
      <c r="BH194" s="161" t="e">
        <f>IF(#REF!="sníž. přenesená",J177,0)</f>
        <v>#REF!</v>
      </c>
      <c r="BI194" s="161" t="e">
        <f>IF(#REF!="nulová",J177,0)</f>
        <v>#REF!</v>
      </c>
      <c r="BJ194" s="747" t="s">
        <v>84</v>
      </c>
      <c r="BK194" s="161">
        <f>ROUND(I177*H177,2)</f>
        <v>0</v>
      </c>
      <c r="BL194" s="747" t="s">
        <v>165</v>
      </c>
      <c r="BM194" s="747" t="s">
        <v>2076</v>
      </c>
    </row>
    <row r="195" spans="1:65" s="740" customFormat="1" ht="16.5" customHeight="1">
      <c r="A195" s="12"/>
      <c r="B195" s="166"/>
      <c r="C195" s="841"/>
      <c r="D195" s="845" t="s">
        <v>167</v>
      </c>
      <c r="E195" s="850" t="s">
        <v>1</v>
      </c>
      <c r="F195" s="851" t="s">
        <v>171</v>
      </c>
      <c r="G195" s="852"/>
      <c r="H195" s="853">
        <v>261.9</v>
      </c>
      <c r="I195" s="779"/>
      <c r="J195" s="852"/>
      <c r="K195" s="852"/>
      <c r="L195" s="166"/>
      <c r="M195" s="171"/>
      <c r="N195" s="172"/>
      <c r="O195" s="172"/>
      <c r="P195" s="172"/>
      <c r="Q195" s="172"/>
      <c r="R195" s="172"/>
      <c r="S195" s="172"/>
      <c r="T195" s="173"/>
      <c r="U195" s="13"/>
      <c r="V195" s="13"/>
      <c r="W195" s="13"/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>IF(N184="základní",J178,0)</f>
        <v>0</v>
      </c>
      <c r="BF195" s="161">
        <f>IF(N184="snížená",J178,0)</f>
        <v>0</v>
      </c>
      <c r="BG195" s="161">
        <f>IF(N184="zákl. přenesená",J178,0)</f>
        <v>0</v>
      </c>
      <c r="BH195" s="161">
        <f>IF(N184="sníž. přenesená",J178,0)</f>
        <v>0</v>
      </c>
      <c r="BI195" s="161">
        <f>IF(N184="nulová",J178,0)</f>
        <v>0</v>
      </c>
      <c r="BJ195" s="747" t="s">
        <v>84</v>
      </c>
      <c r="BK195" s="161">
        <f>ROUND(I178*H178,2)</f>
        <v>0</v>
      </c>
      <c r="BL195" s="747" t="s">
        <v>165</v>
      </c>
      <c r="BM195" s="747" t="s">
        <v>2077</v>
      </c>
    </row>
    <row r="196" spans="1:65" s="740" customFormat="1" ht="16.5" customHeight="1">
      <c r="A196" s="13"/>
      <c r="B196" s="172"/>
      <c r="C196" s="841">
        <v>43</v>
      </c>
      <c r="D196" s="841" t="s">
        <v>160</v>
      </c>
      <c r="E196" s="842" t="s">
        <v>2078</v>
      </c>
      <c r="F196" s="843" t="s">
        <v>2079</v>
      </c>
      <c r="G196" s="844" t="s">
        <v>238</v>
      </c>
      <c r="H196" s="810">
        <v>10</v>
      </c>
      <c r="I196" s="774">
        <v>0</v>
      </c>
      <c r="J196" s="867">
        <f>ROUND(I196*H196,2)</f>
        <v>0</v>
      </c>
      <c r="K196" s="843" t="s">
        <v>164</v>
      </c>
      <c r="L196" s="172"/>
      <c r="M196" s="140"/>
      <c r="N196" s="141"/>
      <c r="O196" s="141"/>
      <c r="P196" s="142">
        <f>SUM(P197:P222)</f>
        <v>140.1259</v>
      </c>
      <c r="Q196" s="141"/>
      <c r="R196" s="142">
        <f>SUM(R197:R222)</f>
        <v>26.520294800000002</v>
      </c>
      <c r="S196" s="141"/>
      <c r="T196" s="143">
        <f>SUM(T197:T222)</f>
        <v>0</v>
      </c>
      <c r="U196" s="11"/>
      <c r="V196" s="11"/>
      <c r="AR196" s="747" t="s">
        <v>165</v>
      </c>
      <c r="AT196" s="747" t="s">
        <v>160</v>
      </c>
      <c r="AU196" s="747" t="s">
        <v>86</v>
      </c>
      <c r="AY196" s="747" t="s">
        <v>158</v>
      </c>
      <c r="BE196" s="161">
        <f>IF(N185="základní",J179,0)</f>
        <v>0</v>
      </c>
      <c r="BF196" s="161">
        <f>IF(N185="snížená",J179,0)</f>
        <v>0</v>
      </c>
      <c r="BG196" s="161">
        <f>IF(N185="zákl. přenesená",J179,0)</f>
        <v>0</v>
      </c>
      <c r="BH196" s="161">
        <f>IF(N185="sníž. přenesená",J179,0)</f>
        <v>0</v>
      </c>
      <c r="BI196" s="161">
        <f>IF(N185="nulová",J179,0)</f>
        <v>0</v>
      </c>
      <c r="BJ196" s="747" t="s">
        <v>84</v>
      </c>
      <c r="BK196" s="161">
        <f>ROUND(I179*H179,2)</f>
        <v>0</v>
      </c>
      <c r="BL196" s="747" t="s">
        <v>165</v>
      </c>
      <c r="BM196" s="747" t="s">
        <v>2080</v>
      </c>
    </row>
    <row r="197" spans="2:51" s="12" customFormat="1" ht="12">
      <c r="B197" s="166"/>
      <c r="C197" s="841"/>
      <c r="D197" s="845" t="s">
        <v>167</v>
      </c>
      <c r="E197" s="850" t="s">
        <v>1</v>
      </c>
      <c r="F197" s="851" t="s">
        <v>171</v>
      </c>
      <c r="G197" s="852"/>
      <c r="H197" s="853">
        <v>10</v>
      </c>
      <c r="I197" s="779"/>
      <c r="J197" s="852"/>
      <c r="K197" s="852"/>
      <c r="L197" s="166"/>
      <c r="M197" s="735" t="s">
        <v>1</v>
      </c>
      <c r="N197" s="372" t="s">
        <v>41</v>
      </c>
      <c r="O197" s="373">
        <v>0.321</v>
      </c>
      <c r="P197" s="373">
        <f>O197*H186</f>
        <v>84.06989999999999</v>
      </c>
      <c r="Q197" s="373">
        <v>2E-05</v>
      </c>
      <c r="R197" s="373">
        <f>Q197*H186</f>
        <v>0.005238</v>
      </c>
      <c r="S197" s="373">
        <v>0</v>
      </c>
      <c r="T197" s="374">
        <f>S197*H186</f>
        <v>0</v>
      </c>
      <c r="U197" s="740"/>
      <c r="V197" s="740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3" customFormat="1" ht="12">
      <c r="B198" s="172"/>
      <c r="C198" s="841">
        <v>44</v>
      </c>
      <c r="D198" s="858" t="s">
        <v>420</v>
      </c>
      <c r="E198" s="859" t="s">
        <v>2081</v>
      </c>
      <c r="F198" s="860" t="s">
        <v>2082</v>
      </c>
      <c r="G198" s="861" t="s">
        <v>238</v>
      </c>
      <c r="H198" s="862">
        <v>2</v>
      </c>
      <c r="I198" s="783">
        <v>0</v>
      </c>
      <c r="J198" s="868">
        <f>ROUND(I198*H198,2)</f>
        <v>0</v>
      </c>
      <c r="K198" s="843" t="s">
        <v>164</v>
      </c>
      <c r="L198" s="172"/>
      <c r="M198" s="165"/>
      <c r="N198" s="166"/>
      <c r="O198" s="166"/>
      <c r="P198" s="166"/>
      <c r="Q198" s="166"/>
      <c r="R198" s="166"/>
      <c r="S198" s="166"/>
      <c r="T198" s="167"/>
      <c r="U198" s="12"/>
      <c r="V198" s="12"/>
      <c r="W198" s="12"/>
      <c r="AT198" s="169" t="s">
        <v>167</v>
      </c>
      <c r="AU198" s="169" t="s">
        <v>86</v>
      </c>
      <c r="AV198" s="13" t="s">
        <v>165</v>
      </c>
      <c r="AW198" s="13" t="s">
        <v>32</v>
      </c>
      <c r="AX198" s="13" t="s">
        <v>84</v>
      </c>
      <c r="AY198" s="169" t="s">
        <v>158</v>
      </c>
    </row>
    <row r="199" spans="2:65" s="740" customFormat="1" ht="16.5" customHeight="1">
      <c r="B199" s="370"/>
      <c r="C199" s="863">
        <v>45</v>
      </c>
      <c r="D199" s="858" t="s">
        <v>420</v>
      </c>
      <c r="E199" s="859" t="s">
        <v>2083</v>
      </c>
      <c r="F199" s="860" t="s">
        <v>2084</v>
      </c>
      <c r="G199" s="861" t="s">
        <v>238</v>
      </c>
      <c r="H199" s="862">
        <v>8</v>
      </c>
      <c r="I199" s="783">
        <v>0</v>
      </c>
      <c r="J199" s="868">
        <f>ROUND(I199*H199,2)</f>
        <v>0</v>
      </c>
      <c r="K199" s="843" t="s">
        <v>164</v>
      </c>
      <c r="L199" s="381"/>
      <c r="M199" s="165"/>
      <c r="N199" s="166"/>
      <c r="O199" s="166"/>
      <c r="P199" s="166"/>
      <c r="Q199" s="166"/>
      <c r="R199" s="166"/>
      <c r="S199" s="166"/>
      <c r="T199" s="167"/>
      <c r="U199" s="12"/>
      <c r="V199" s="12"/>
      <c r="W199" s="13"/>
      <c r="AR199" s="747" t="s">
        <v>165</v>
      </c>
      <c r="AT199" s="747" t="s">
        <v>160</v>
      </c>
      <c r="AU199" s="747" t="s">
        <v>86</v>
      </c>
      <c r="AY199" s="747" t="s">
        <v>158</v>
      </c>
      <c r="BE199" s="161">
        <f>IF(N188="základní",J181,0)</f>
        <v>0</v>
      </c>
      <c r="BF199" s="161">
        <f>IF(N188="snížená",J181,0)</f>
        <v>0</v>
      </c>
      <c r="BG199" s="161">
        <f>IF(N188="zákl. přenesená",J181,0)</f>
        <v>0</v>
      </c>
      <c r="BH199" s="161">
        <f>IF(N188="sníž. přenesená",J181,0)</f>
        <v>0</v>
      </c>
      <c r="BI199" s="161">
        <f>IF(N188="nulová",J181,0)</f>
        <v>0</v>
      </c>
      <c r="BJ199" s="747" t="s">
        <v>84</v>
      </c>
      <c r="BK199" s="161">
        <f>ROUND(I181*H181,2)</f>
        <v>0</v>
      </c>
      <c r="BL199" s="747" t="s">
        <v>165</v>
      </c>
      <c r="BM199" s="747" t="s">
        <v>2085</v>
      </c>
    </row>
    <row r="200" spans="1:51" s="12" customFormat="1" ht="12">
      <c r="A200" s="740"/>
      <c r="B200" s="370"/>
      <c r="C200" s="863">
        <v>46</v>
      </c>
      <c r="D200" s="841" t="s">
        <v>160</v>
      </c>
      <c r="E200" s="842" t="s">
        <v>2086</v>
      </c>
      <c r="F200" s="843" t="s">
        <v>2087</v>
      </c>
      <c r="G200" s="844" t="s">
        <v>238</v>
      </c>
      <c r="H200" s="810">
        <v>10</v>
      </c>
      <c r="I200" s="774">
        <v>0</v>
      </c>
      <c r="J200" s="867">
        <f>ROUND(I200*H200,2)</f>
        <v>0</v>
      </c>
      <c r="K200" s="843" t="s">
        <v>164</v>
      </c>
      <c r="L200" s="381"/>
      <c r="M200" s="171"/>
      <c r="N200" s="172"/>
      <c r="O200" s="172"/>
      <c r="P200" s="172"/>
      <c r="Q200" s="172"/>
      <c r="R200" s="172"/>
      <c r="S200" s="172"/>
      <c r="T200" s="173"/>
      <c r="U200" s="13"/>
      <c r="V200" s="13"/>
      <c r="W200" s="740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2" customFormat="1" ht="12">
      <c r="B201" s="166"/>
      <c r="C201" s="841"/>
      <c r="D201" s="845" t="s">
        <v>167</v>
      </c>
      <c r="E201" s="850" t="s">
        <v>1</v>
      </c>
      <c r="F201" s="851" t="s">
        <v>171</v>
      </c>
      <c r="G201" s="852"/>
      <c r="H201" s="853">
        <v>10</v>
      </c>
      <c r="I201" s="779"/>
      <c r="J201" s="852"/>
      <c r="K201" s="852"/>
      <c r="L201" s="166"/>
      <c r="M201" s="382" t="s">
        <v>1</v>
      </c>
      <c r="N201" s="383" t="s">
        <v>41</v>
      </c>
      <c r="O201" s="373">
        <v>0</v>
      </c>
      <c r="P201" s="373">
        <f>O201*H189</f>
        <v>0</v>
      </c>
      <c r="Q201" s="373">
        <v>0.00729</v>
      </c>
      <c r="R201" s="373">
        <f>Q201*H189</f>
        <v>1.9385568</v>
      </c>
      <c r="S201" s="373">
        <v>0</v>
      </c>
      <c r="T201" s="374">
        <f>S201*H189</f>
        <v>0</v>
      </c>
      <c r="U201" s="740"/>
      <c r="V201" s="740"/>
      <c r="AT201" s="163" t="s">
        <v>167</v>
      </c>
      <c r="AU201" s="163" t="s">
        <v>86</v>
      </c>
      <c r="AV201" s="12" t="s">
        <v>86</v>
      </c>
      <c r="AW201" s="12" t="s">
        <v>32</v>
      </c>
      <c r="AX201" s="12" t="s">
        <v>76</v>
      </c>
      <c r="AY201" s="163" t="s">
        <v>158</v>
      </c>
    </row>
    <row r="202" spans="2:51" s="13" customFormat="1" ht="12">
      <c r="B202" s="172"/>
      <c r="C202" s="841">
        <v>47</v>
      </c>
      <c r="D202" s="858" t="s">
        <v>420</v>
      </c>
      <c r="E202" s="859" t="s">
        <v>2088</v>
      </c>
      <c r="F202" s="860" t="s">
        <v>2089</v>
      </c>
      <c r="G202" s="861" t="s">
        <v>238</v>
      </c>
      <c r="H202" s="862">
        <v>10</v>
      </c>
      <c r="I202" s="783">
        <v>0</v>
      </c>
      <c r="J202" s="868">
        <f>ROUND(I202*H202,2)</f>
        <v>0</v>
      </c>
      <c r="K202" s="843" t="s">
        <v>164</v>
      </c>
      <c r="L202" s="172"/>
      <c r="M202" s="165"/>
      <c r="N202" s="166"/>
      <c r="O202" s="166"/>
      <c r="P202" s="166"/>
      <c r="Q202" s="166"/>
      <c r="R202" s="166"/>
      <c r="S202" s="166"/>
      <c r="T202" s="167"/>
      <c r="U202" s="12"/>
      <c r="V202" s="12"/>
      <c r="W202" s="12"/>
      <c r="AT202" s="169" t="s">
        <v>167</v>
      </c>
      <c r="AU202" s="169" t="s">
        <v>86</v>
      </c>
      <c r="AV202" s="13" t="s">
        <v>165</v>
      </c>
      <c r="AW202" s="13" t="s">
        <v>32</v>
      </c>
      <c r="AX202" s="13" t="s">
        <v>84</v>
      </c>
      <c r="AY202" s="169" t="s">
        <v>158</v>
      </c>
    </row>
    <row r="203" spans="2:65" s="740" customFormat="1" ht="16.5" customHeight="1">
      <c r="B203" s="370"/>
      <c r="C203" s="863">
        <v>48</v>
      </c>
      <c r="D203" s="841" t="s">
        <v>160</v>
      </c>
      <c r="E203" s="842" t="s">
        <v>2090</v>
      </c>
      <c r="F203" s="843" t="s">
        <v>2091</v>
      </c>
      <c r="G203" s="844" t="s">
        <v>238</v>
      </c>
      <c r="H203" s="810">
        <v>10</v>
      </c>
      <c r="I203" s="774">
        <v>0</v>
      </c>
      <c r="J203" s="867">
        <f>ROUND(I203*H203,2)</f>
        <v>0</v>
      </c>
      <c r="K203" s="843" t="s">
        <v>164</v>
      </c>
      <c r="L203" s="381"/>
      <c r="M203" s="735" t="s">
        <v>1</v>
      </c>
      <c r="N203" s="372" t="s">
        <v>41</v>
      </c>
      <c r="O203" s="373">
        <v>1.348</v>
      </c>
      <c r="P203" s="373">
        <f>O203*H191</f>
        <v>2.696</v>
      </c>
      <c r="Q203" s="373">
        <v>0</v>
      </c>
      <c r="R203" s="373">
        <f>Q203*H191</f>
        <v>0</v>
      </c>
      <c r="S203" s="373">
        <v>0</v>
      </c>
      <c r="T203" s="374">
        <f>S203*H191</f>
        <v>0</v>
      </c>
      <c r="W203" s="13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>IF(N192="základní",J183,0)</f>
        <v>0</v>
      </c>
      <c r="BF203" s="161">
        <f>IF(N192="snížená",J183,0)</f>
        <v>0</v>
      </c>
      <c r="BG203" s="161">
        <f>IF(N192="zákl. přenesená",J183,0)</f>
        <v>0</v>
      </c>
      <c r="BH203" s="161">
        <f>IF(N192="sníž. přenesená",J183,0)</f>
        <v>0</v>
      </c>
      <c r="BI203" s="161">
        <f>IF(N192="nulová",J183,0)</f>
        <v>0</v>
      </c>
      <c r="BJ203" s="747" t="s">
        <v>84</v>
      </c>
      <c r="BK203" s="161">
        <f>ROUND(I183*H183,2)</f>
        <v>0</v>
      </c>
      <c r="BL203" s="747" t="s">
        <v>165</v>
      </c>
      <c r="BM203" s="747" t="s">
        <v>2092</v>
      </c>
    </row>
    <row r="204" spans="2:51" s="12" customFormat="1" ht="12">
      <c r="B204" s="166"/>
      <c r="C204" s="841"/>
      <c r="D204" s="845" t="s">
        <v>167</v>
      </c>
      <c r="E204" s="850" t="s">
        <v>1</v>
      </c>
      <c r="F204" s="851" t="s">
        <v>171</v>
      </c>
      <c r="G204" s="852"/>
      <c r="H204" s="853">
        <v>10</v>
      </c>
      <c r="I204" s="779"/>
      <c r="J204" s="852"/>
      <c r="K204" s="852"/>
      <c r="L204" s="166"/>
      <c r="M204" s="165"/>
      <c r="N204" s="166"/>
      <c r="O204" s="166"/>
      <c r="P204" s="166"/>
      <c r="Q204" s="166"/>
      <c r="R204" s="166"/>
      <c r="S204" s="166"/>
      <c r="T204" s="167"/>
      <c r="W204" s="11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76</v>
      </c>
      <c r="AY204" s="163" t="s">
        <v>158</v>
      </c>
    </row>
    <row r="205" spans="1:51" s="12" customFormat="1" ht="12">
      <c r="A205" s="13"/>
      <c r="B205" s="172"/>
      <c r="C205" s="841">
        <v>49</v>
      </c>
      <c r="D205" s="858" t="s">
        <v>420</v>
      </c>
      <c r="E205" s="859" t="s">
        <v>2093</v>
      </c>
      <c r="F205" s="860" t="s">
        <v>2094</v>
      </c>
      <c r="G205" s="861" t="s">
        <v>238</v>
      </c>
      <c r="H205" s="862">
        <v>10</v>
      </c>
      <c r="I205" s="783">
        <v>0</v>
      </c>
      <c r="J205" s="868">
        <f>ROUND(I205*H205,2)</f>
        <v>0</v>
      </c>
      <c r="K205" s="843" t="s">
        <v>164</v>
      </c>
      <c r="L205" s="172"/>
      <c r="M205" s="171"/>
      <c r="N205" s="172"/>
      <c r="O205" s="172"/>
      <c r="P205" s="172"/>
      <c r="Q205" s="172"/>
      <c r="R205" s="172"/>
      <c r="S205" s="172"/>
      <c r="T205" s="173"/>
      <c r="U205" s="13"/>
      <c r="V205" s="13"/>
      <c r="W205" s="740"/>
      <c r="AT205" s="163" t="s">
        <v>167</v>
      </c>
      <c r="AU205" s="163" t="s">
        <v>86</v>
      </c>
      <c r="AV205" s="12" t="s">
        <v>86</v>
      </c>
      <c r="AW205" s="12" t="s">
        <v>32</v>
      </c>
      <c r="AX205" s="12" t="s">
        <v>76</v>
      </c>
      <c r="AY205" s="163" t="s">
        <v>158</v>
      </c>
    </row>
    <row r="206" spans="1:51" s="13" customFormat="1" ht="12">
      <c r="A206" s="740"/>
      <c r="B206" s="370"/>
      <c r="C206" s="863">
        <v>50</v>
      </c>
      <c r="D206" s="841" t="s">
        <v>160</v>
      </c>
      <c r="E206" s="842" t="s">
        <v>2095</v>
      </c>
      <c r="F206" s="843" t="s">
        <v>2096</v>
      </c>
      <c r="G206" s="844" t="s">
        <v>238</v>
      </c>
      <c r="H206" s="810">
        <v>10</v>
      </c>
      <c r="I206" s="774">
        <v>0</v>
      </c>
      <c r="J206" s="867">
        <f>ROUND(I206*H206,2)</f>
        <v>0</v>
      </c>
      <c r="K206" s="843" t="s">
        <v>164</v>
      </c>
      <c r="L206" s="381"/>
      <c r="M206" s="382" t="s">
        <v>1</v>
      </c>
      <c r="N206" s="383" t="s">
        <v>41</v>
      </c>
      <c r="O206" s="373">
        <v>0</v>
      </c>
      <c r="P206" s="373">
        <f>O206*H193</f>
        <v>0</v>
      </c>
      <c r="Q206" s="373">
        <v>0.005</v>
      </c>
      <c r="R206" s="373">
        <f>Q206*H193</f>
        <v>0.01</v>
      </c>
      <c r="S206" s="373">
        <v>0</v>
      </c>
      <c r="T206" s="374">
        <f>S206*H193</f>
        <v>0</v>
      </c>
      <c r="U206" s="740"/>
      <c r="V206" s="740"/>
      <c r="W206" s="12"/>
      <c r="AT206" s="169" t="s">
        <v>167</v>
      </c>
      <c r="AU206" s="169" t="s">
        <v>86</v>
      </c>
      <c r="AV206" s="13" t="s">
        <v>165</v>
      </c>
      <c r="AW206" s="13" t="s">
        <v>32</v>
      </c>
      <c r="AX206" s="13" t="s">
        <v>84</v>
      </c>
      <c r="AY206" s="169" t="s">
        <v>158</v>
      </c>
    </row>
    <row r="207" spans="1:63" s="11" customFormat="1" ht="22.9" customHeight="1">
      <c r="A207" s="12"/>
      <c r="B207" s="166"/>
      <c r="C207" s="841"/>
      <c r="D207" s="845" t="s">
        <v>167</v>
      </c>
      <c r="E207" s="850" t="s">
        <v>1</v>
      </c>
      <c r="F207" s="851" t="s">
        <v>171</v>
      </c>
      <c r="G207" s="852"/>
      <c r="H207" s="853">
        <v>10</v>
      </c>
      <c r="I207" s="779"/>
      <c r="J207" s="852"/>
      <c r="K207" s="852"/>
      <c r="L207" s="166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W207" s="12"/>
      <c r="AR207" s="136" t="s">
        <v>84</v>
      </c>
      <c r="AT207" s="144" t="s">
        <v>75</v>
      </c>
      <c r="AU207" s="144" t="s">
        <v>84</v>
      </c>
      <c r="AY207" s="136" t="s">
        <v>158</v>
      </c>
      <c r="BK207" s="145">
        <f>SUM(BK208:BK244)</f>
        <v>0</v>
      </c>
    </row>
    <row r="208" spans="1:65" s="740" customFormat="1" ht="16.5" customHeight="1">
      <c r="A208" s="13"/>
      <c r="B208" s="172"/>
      <c r="C208" s="841">
        <v>51</v>
      </c>
      <c r="D208" s="858" t="s">
        <v>420</v>
      </c>
      <c r="E208" s="859" t="s">
        <v>2097</v>
      </c>
      <c r="F208" s="860" t="s">
        <v>2098</v>
      </c>
      <c r="G208" s="861" t="s">
        <v>238</v>
      </c>
      <c r="H208" s="862">
        <v>10</v>
      </c>
      <c r="I208" s="783">
        <v>0</v>
      </c>
      <c r="J208" s="868">
        <f>ROUND(I208*H208,2)</f>
        <v>0</v>
      </c>
      <c r="K208" s="843" t="s">
        <v>164</v>
      </c>
      <c r="L208" s="172"/>
      <c r="M208" s="171"/>
      <c r="N208" s="172"/>
      <c r="O208" s="172"/>
      <c r="P208" s="172"/>
      <c r="Q208" s="172"/>
      <c r="R208" s="172"/>
      <c r="S208" s="172"/>
      <c r="T208" s="173"/>
      <c r="U208" s="13"/>
      <c r="V208" s="13"/>
      <c r="W208" s="13"/>
      <c r="AR208" s="747" t="s">
        <v>165</v>
      </c>
      <c r="AT208" s="747" t="s">
        <v>160</v>
      </c>
      <c r="AU208" s="747" t="s">
        <v>86</v>
      </c>
      <c r="AY208" s="747" t="s">
        <v>158</v>
      </c>
      <c r="BE208" s="161">
        <f>IF(N197="základní",J186,0)</f>
        <v>0</v>
      </c>
      <c r="BF208" s="161">
        <f>IF(N197="snížená",J186,0)</f>
        <v>0</v>
      </c>
      <c r="BG208" s="161">
        <f>IF(N197="zákl. přenesená",J186,0)</f>
        <v>0</v>
      </c>
      <c r="BH208" s="161">
        <f>IF(N197="sníž. přenesená",J186,0)</f>
        <v>0</v>
      </c>
      <c r="BI208" s="161">
        <f>IF(N197="nulová",J186,0)</f>
        <v>0</v>
      </c>
      <c r="BJ208" s="747" t="s">
        <v>84</v>
      </c>
      <c r="BK208" s="161">
        <f>ROUND(I186*H186,2)</f>
        <v>0</v>
      </c>
      <c r="BL208" s="747" t="s">
        <v>165</v>
      </c>
      <c r="BM208" s="747" t="s">
        <v>2099</v>
      </c>
    </row>
    <row r="209" spans="1:51" s="12" customFormat="1" ht="12.75" hidden="1">
      <c r="A209" s="740"/>
      <c r="B209" s="370"/>
      <c r="C209" s="863" t="s">
        <v>1578</v>
      </c>
      <c r="D209" s="838" t="s">
        <v>75</v>
      </c>
      <c r="E209" s="840" t="s">
        <v>208</v>
      </c>
      <c r="F209" s="840" t="s">
        <v>432</v>
      </c>
      <c r="G209" s="809"/>
      <c r="H209" s="809"/>
      <c r="I209" s="766"/>
      <c r="J209" s="866">
        <f>BK245</f>
        <v>0</v>
      </c>
      <c r="K209" s="809"/>
      <c r="L209" s="381"/>
      <c r="M209" s="735" t="s">
        <v>1</v>
      </c>
      <c r="N209" s="372" t="s">
        <v>41</v>
      </c>
      <c r="O209" s="373">
        <v>1.562</v>
      </c>
      <c r="P209" s="373">
        <f>O209*H196</f>
        <v>15.620000000000001</v>
      </c>
      <c r="Q209" s="373">
        <v>0.00918</v>
      </c>
      <c r="R209" s="373">
        <f>Q209*H196</f>
        <v>0.0918</v>
      </c>
      <c r="S209" s="373">
        <v>0</v>
      </c>
      <c r="T209" s="374">
        <f>S209*H196</f>
        <v>0</v>
      </c>
      <c r="U209" s="740"/>
      <c r="V209" s="740"/>
      <c r="W209" s="740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76</v>
      </c>
      <c r="AY209" s="163" t="s">
        <v>158</v>
      </c>
    </row>
    <row r="210" spans="1:51" s="12" customFormat="1" ht="12" hidden="1">
      <c r="A210" s="11"/>
      <c r="B210" s="141"/>
      <c r="C210" s="864">
        <v>52</v>
      </c>
      <c r="D210" s="841" t="s">
        <v>160</v>
      </c>
      <c r="E210" s="842" t="s">
        <v>2100</v>
      </c>
      <c r="F210" s="843" t="s">
        <v>2101</v>
      </c>
      <c r="G210" s="844" t="s">
        <v>359</v>
      </c>
      <c r="H210" s="810">
        <v>0</v>
      </c>
      <c r="I210" s="774">
        <v>0</v>
      </c>
      <c r="J210" s="867">
        <f>ROUND(I210*H210,2)</f>
        <v>0</v>
      </c>
      <c r="K210" s="843" t="s">
        <v>1</v>
      </c>
      <c r="L210" s="141"/>
      <c r="M210" s="165"/>
      <c r="N210" s="166"/>
      <c r="O210" s="166"/>
      <c r="P210" s="166"/>
      <c r="Q210" s="166"/>
      <c r="R210" s="166"/>
      <c r="S210" s="166"/>
      <c r="T210" s="167"/>
      <c r="AT210" s="163" t="s">
        <v>167</v>
      </c>
      <c r="AU210" s="163" t="s">
        <v>86</v>
      </c>
      <c r="AV210" s="12" t="s">
        <v>86</v>
      </c>
      <c r="AW210" s="12" t="s">
        <v>32</v>
      </c>
      <c r="AX210" s="12" t="s">
        <v>76</v>
      </c>
      <c r="AY210" s="163" t="s">
        <v>158</v>
      </c>
    </row>
    <row r="211" spans="1:51" s="13" customFormat="1" ht="12" hidden="1">
      <c r="A211" s="740"/>
      <c r="B211" s="370"/>
      <c r="C211" s="841">
        <v>53</v>
      </c>
      <c r="D211" s="841" t="s">
        <v>160</v>
      </c>
      <c r="E211" s="842" t="s">
        <v>2102</v>
      </c>
      <c r="F211" s="843" t="s">
        <v>2103</v>
      </c>
      <c r="G211" s="844" t="s">
        <v>359</v>
      </c>
      <c r="H211" s="810">
        <v>0</v>
      </c>
      <c r="I211" s="774">
        <v>0</v>
      </c>
      <c r="J211" s="867">
        <f>ROUND(I211*H211,2)</f>
        <v>0</v>
      </c>
      <c r="K211" s="843" t="s">
        <v>164</v>
      </c>
      <c r="L211" s="53"/>
      <c r="M211" s="165"/>
      <c r="N211" s="166"/>
      <c r="O211" s="166"/>
      <c r="P211" s="166"/>
      <c r="Q211" s="166"/>
      <c r="R211" s="166"/>
      <c r="S211" s="166"/>
      <c r="T211" s="167"/>
      <c r="U211" s="12"/>
      <c r="V211" s="12"/>
      <c r="W211" s="740"/>
      <c r="AT211" s="169" t="s">
        <v>167</v>
      </c>
      <c r="AU211" s="169" t="s">
        <v>86</v>
      </c>
      <c r="AV211" s="13" t="s">
        <v>165</v>
      </c>
      <c r="AW211" s="13" t="s">
        <v>32</v>
      </c>
      <c r="AX211" s="13" t="s">
        <v>84</v>
      </c>
      <c r="AY211" s="169" t="s">
        <v>158</v>
      </c>
    </row>
    <row r="212" spans="2:65" s="740" customFormat="1" ht="16.5" customHeight="1" hidden="1">
      <c r="B212" s="370"/>
      <c r="C212" s="841">
        <v>54</v>
      </c>
      <c r="D212" s="841" t="s">
        <v>160</v>
      </c>
      <c r="E212" s="842" t="s">
        <v>2104</v>
      </c>
      <c r="F212" s="843" t="s">
        <v>2105</v>
      </c>
      <c r="G212" s="844" t="s">
        <v>359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71"/>
      <c r="N212" s="172"/>
      <c r="O212" s="172"/>
      <c r="P212" s="172"/>
      <c r="Q212" s="172"/>
      <c r="R212" s="172"/>
      <c r="S212" s="172"/>
      <c r="T212" s="173"/>
      <c r="U212" s="13"/>
      <c r="V212" s="13"/>
      <c r="AR212" s="747" t="s">
        <v>203</v>
      </c>
      <c r="AT212" s="747" t="s">
        <v>420</v>
      </c>
      <c r="AU212" s="747" t="s">
        <v>86</v>
      </c>
      <c r="AY212" s="747" t="s">
        <v>158</v>
      </c>
      <c r="BE212" s="161">
        <f>IF(N201="základní",J189,0)</f>
        <v>0</v>
      </c>
      <c r="BF212" s="161">
        <f>IF(N201="snížená",J189,0)</f>
        <v>0</v>
      </c>
      <c r="BG212" s="161">
        <f>IF(N201="zákl. přenesená",J189,0)</f>
        <v>0</v>
      </c>
      <c r="BH212" s="161">
        <f>IF(N201="sníž. přenesená",J189,0)</f>
        <v>0</v>
      </c>
      <c r="BI212" s="161">
        <f>IF(N201="nulová",J189,0)</f>
        <v>0</v>
      </c>
      <c r="BJ212" s="747" t="s">
        <v>84</v>
      </c>
      <c r="BK212" s="161">
        <f>ROUND(I189*H189,2)</f>
        <v>0</v>
      </c>
      <c r="BL212" s="747" t="s">
        <v>165</v>
      </c>
      <c r="BM212" s="747" t="s">
        <v>2106</v>
      </c>
    </row>
    <row r="213" spans="1:51" s="12" customFormat="1" ht="12" hidden="1">
      <c r="A213" s="384"/>
      <c r="B213" s="784"/>
      <c r="C213" s="841"/>
      <c r="D213" s="845" t="s">
        <v>167</v>
      </c>
      <c r="E213" s="850" t="s">
        <v>1</v>
      </c>
      <c r="F213" s="851" t="s">
        <v>171</v>
      </c>
      <c r="G213" s="852"/>
      <c r="H213" s="853">
        <v>0</v>
      </c>
      <c r="I213" s="779"/>
      <c r="J213" s="852"/>
      <c r="K213" s="852"/>
      <c r="L213" s="784"/>
      <c r="M213" s="382" t="s">
        <v>1</v>
      </c>
      <c r="N213" s="383" t="s">
        <v>41</v>
      </c>
      <c r="O213" s="373">
        <v>0</v>
      </c>
      <c r="P213" s="373">
        <f>O213*H202</f>
        <v>0</v>
      </c>
      <c r="Q213" s="373">
        <v>0.548</v>
      </c>
      <c r="R213" s="373">
        <f>Q213*H202</f>
        <v>5.48</v>
      </c>
      <c r="S213" s="373">
        <v>0</v>
      </c>
      <c r="T213" s="374">
        <f>S213*H202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</v>
      </c>
      <c r="AX213" s="12" t="s">
        <v>84</v>
      </c>
      <c r="AY213" s="163" t="s">
        <v>158</v>
      </c>
    </row>
    <row r="214" spans="1:65" s="740" customFormat="1" ht="16.5" customHeight="1">
      <c r="A214" s="13"/>
      <c r="B214" s="172"/>
      <c r="C214" s="841"/>
      <c r="D214" s="838" t="s">
        <v>75</v>
      </c>
      <c r="E214" s="840" t="s">
        <v>536</v>
      </c>
      <c r="F214" s="840" t="s">
        <v>537</v>
      </c>
      <c r="G214" s="809"/>
      <c r="H214" s="809"/>
      <c r="I214" s="766"/>
      <c r="J214" s="866">
        <f>BK256</f>
        <v>0</v>
      </c>
      <c r="K214" s="809"/>
      <c r="L214" s="172"/>
      <c r="M214" s="735" t="s">
        <v>1</v>
      </c>
      <c r="N214" s="372" t="s">
        <v>41</v>
      </c>
      <c r="O214" s="373">
        <v>2.08</v>
      </c>
      <c r="P214" s="373">
        <f>O214*H203</f>
        <v>20.8</v>
      </c>
      <c r="Q214" s="373">
        <v>0.02753</v>
      </c>
      <c r="R214" s="373">
        <f>Q214*H203</f>
        <v>0.2753</v>
      </c>
      <c r="S214" s="373">
        <v>0</v>
      </c>
      <c r="T214" s="374">
        <f>S214*H203</f>
        <v>0</v>
      </c>
      <c r="W214" s="13"/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IF(N203="základní",J191,0)</f>
        <v>0</v>
      </c>
      <c r="BF214" s="161">
        <f>IF(N203="snížená",J191,0)</f>
        <v>0</v>
      </c>
      <c r="BG214" s="161">
        <f>IF(N203="zákl. přenesená",J191,0)</f>
        <v>0</v>
      </c>
      <c r="BH214" s="161">
        <f>IF(N203="sníž. přenesená",J191,0)</f>
        <v>0</v>
      </c>
      <c r="BI214" s="161">
        <f>IF(N203="nulová",J191,0)</f>
        <v>0</v>
      </c>
      <c r="BJ214" s="747" t="s">
        <v>84</v>
      </c>
      <c r="BK214" s="161">
        <f>ROUND(I191*H191,2)</f>
        <v>0</v>
      </c>
      <c r="BL214" s="747" t="s">
        <v>165</v>
      </c>
      <c r="BM214" s="747" t="s">
        <v>2107</v>
      </c>
    </row>
    <row r="215" spans="1:47" s="740" customFormat="1" ht="12">
      <c r="A215" s="11"/>
      <c r="B215" s="141"/>
      <c r="C215" s="864">
        <v>55</v>
      </c>
      <c r="D215" s="841" t="s">
        <v>160</v>
      </c>
      <c r="E215" s="842" t="s">
        <v>2108</v>
      </c>
      <c r="F215" s="843" t="s">
        <v>2109</v>
      </c>
      <c r="G215" s="844" t="s">
        <v>199</v>
      </c>
      <c r="H215" s="810">
        <v>128.632</v>
      </c>
      <c r="I215" s="774">
        <v>0</v>
      </c>
      <c r="J215" s="867">
        <f>ROUND(I215*H215,2)</f>
        <v>0</v>
      </c>
      <c r="K215" s="843" t="s">
        <v>164</v>
      </c>
      <c r="L215" s="141"/>
      <c r="M215" s="165"/>
      <c r="N215" s="166"/>
      <c r="O215" s="166"/>
      <c r="P215" s="166"/>
      <c r="Q215" s="166"/>
      <c r="R215" s="166"/>
      <c r="S215" s="166"/>
      <c r="T215" s="167"/>
      <c r="U215" s="12"/>
      <c r="V215" s="12"/>
      <c r="AT215" s="747" t="s">
        <v>2013</v>
      </c>
      <c r="AU215" s="747" t="s">
        <v>86</v>
      </c>
    </row>
    <row r="216" spans="1:51" s="12" customFormat="1" ht="12">
      <c r="A216" s="740"/>
      <c r="B216" s="370"/>
      <c r="C216" s="841">
        <v>56</v>
      </c>
      <c r="D216" s="841" t="s">
        <v>160</v>
      </c>
      <c r="E216" s="842" t="s">
        <v>2110</v>
      </c>
      <c r="F216" s="843" t="s">
        <v>2111</v>
      </c>
      <c r="G216" s="844" t="s">
        <v>199</v>
      </c>
      <c r="H216" s="810">
        <v>1157.688</v>
      </c>
      <c r="I216" s="774">
        <v>0</v>
      </c>
      <c r="J216" s="867">
        <f>ROUND(I216*H216,2)</f>
        <v>0</v>
      </c>
      <c r="K216" s="843" t="s">
        <v>164</v>
      </c>
      <c r="L216" s="53"/>
      <c r="M216" s="165"/>
      <c r="N216" s="166"/>
      <c r="O216" s="166"/>
      <c r="P216" s="166"/>
      <c r="Q216" s="166"/>
      <c r="R216" s="166"/>
      <c r="S216" s="166"/>
      <c r="T216" s="167"/>
      <c r="AT216" s="163" t="s">
        <v>167</v>
      </c>
      <c r="AU216" s="163" t="s">
        <v>86</v>
      </c>
      <c r="AV216" s="12" t="s">
        <v>86</v>
      </c>
      <c r="AW216" s="12" t="s">
        <v>32</v>
      </c>
      <c r="AX216" s="12" t="s">
        <v>76</v>
      </c>
      <c r="AY216" s="163" t="s">
        <v>158</v>
      </c>
    </row>
    <row r="217" spans="2:51" s="12" customFormat="1" ht="12">
      <c r="B217" s="166"/>
      <c r="C217" s="841"/>
      <c r="D217" s="845" t="s">
        <v>167</v>
      </c>
      <c r="E217" s="850" t="s">
        <v>1</v>
      </c>
      <c r="F217" s="851" t="s">
        <v>171</v>
      </c>
      <c r="G217" s="852"/>
      <c r="H217" s="853">
        <v>1157.688</v>
      </c>
      <c r="I217" s="779"/>
      <c r="J217" s="852"/>
      <c r="K217" s="852"/>
      <c r="L217" s="166"/>
      <c r="M217" s="171"/>
      <c r="N217" s="172"/>
      <c r="O217" s="172"/>
      <c r="P217" s="172"/>
      <c r="Q217" s="172"/>
      <c r="R217" s="172"/>
      <c r="S217" s="172"/>
      <c r="T217" s="173"/>
      <c r="U217" s="13"/>
      <c r="V217" s="13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76</v>
      </c>
      <c r="AY217" s="163" t="s">
        <v>158</v>
      </c>
    </row>
    <row r="218" spans="2:51" s="13" customFormat="1" ht="12">
      <c r="B218" s="172"/>
      <c r="C218" s="841">
        <v>57</v>
      </c>
      <c r="D218" s="841" t="s">
        <v>160</v>
      </c>
      <c r="E218" s="842" t="s">
        <v>2112</v>
      </c>
      <c r="F218" s="843" t="s">
        <v>2113</v>
      </c>
      <c r="G218" s="844" t="s">
        <v>199</v>
      </c>
      <c r="H218" s="810">
        <v>128.632</v>
      </c>
      <c r="I218" s="774">
        <v>0</v>
      </c>
      <c r="J218" s="867">
        <f>ROUND(I218*H218,2)</f>
        <v>0</v>
      </c>
      <c r="K218" s="843" t="s">
        <v>164</v>
      </c>
      <c r="L218" s="172"/>
      <c r="M218" s="382" t="s">
        <v>1</v>
      </c>
      <c r="N218" s="383" t="s">
        <v>41</v>
      </c>
      <c r="O218" s="373">
        <v>0</v>
      </c>
      <c r="P218" s="373">
        <f>O218*H205</f>
        <v>0</v>
      </c>
      <c r="Q218" s="373">
        <v>1.6</v>
      </c>
      <c r="R218" s="373">
        <f>Q218*H205</f>
        <v>16</v>
      </c>
      <c r="S218" s="373">
        <v>0</v>
      </c>
      <c r="T218" s="374">
        <f>S218*H205</f>
        <v>0</v>
      </c>
      <c r="U218" s="740"/>
      <c r="V218" s="740"/>
      <c r="AT218" s="169" t="s">
        <v>167</v>
      </c>
      <c r="AU218" s="169" t="s">
        <v>86</v>
      </c>
      <c r="AV218" s="13" t="s">
        <v>165</v>
      </c>
      <c r="AW218" s="13" t="s">
        <v>32</v>
      </c>
      <c r="AX218" s="13" t="s">
        <v>84</v>
      </c>
      <c r="AY218" s="169" t="s">
        <v>158</v>
      </c>
    </row>
    <row r="219" spans="2:65" s="740" customFormat="1" ht="16.5" customHeight="1">
      <c r="B219" s="370"/>
      <c r="C219" s="841" t="s">
        <v>1578</v>
      </c>
      <c r="D219" s="845" t="s">
        <v>167</v>
      </c>
      <c r="E219" s="846" t="s">
        <v>1</v>
      </c>
      <c r="F219" s="847" t="s">
        <v>3210</v>
      </c>
      <c r="G219" s="848"/>
      <c r="H219" s="849">
        <v>128.632</v>
      </c>
      <c r="I219" s="777"/>
      <c r="J219" s="848"/>
      <c r="K219" s="848"/>
      <c r="L219" s="53"/>
      <c r="M219" s="735" t="s">
        <v>1</v>
      </c>
      <c r="N219" s="372" t="s">
        <v>41</v>
      </c>
      <c r="O219" s="373">
        <v>1.694</v>
      </c>
      <c r="P219" s="373">
        <f>O219*H206</f>
        <v>16.939999999999998</v>
      </c>
      <c r="Q219" s="373">
        <v>0.21734</v>
      </c>
      <c r="R219" s="373">
        <f>Q219*H206</f>
        <v>2.1734</v>
      </c>
      <c r="S219" s="373">
        <v>0</v>
      </c>
      <c r="T219" s="374">
        <f>S219*H206</f>
        <v>0</v>
      </c>
      <c r="AR219" s="747" t="s">
        <v>203</v>
      </c>
      <c r="AT219" s="747" t="s">
        <v>420</v>
      </c>
      <c r="AU219" s="747" t="s">
        <v>86</v>
      </c>
      <c r="AY219" s="747" t="s">
        <v>158</v>
      </c>
      <c r="BE219" s="161">
        <f>IF(N206="základní",J193,0)</f>
        <v>0</v>
      </c>
      <c r="BF219" s="161">
        <f>IF(N206="snížená",J193,0)</f>
        <v>0</v>
      </c>
      <c r="BG219" s="161">
        <f>IF(N206="zákl. přenesená",J193,0)</f>
        <v>0</v>
      </c>
      <c r="BH219" s="161">
        <f>IF(N206="sníž. přenesená",J193,0)</f>
        <v>0</v>
      </c>
      <c r="BI219" s="161">
        <f>IF(N206="nulová",J193,0)</f>
        <v>0</v>
      </c>
      <c r="BJ219" s="747" t="s">
        <v>84</v>
      </c>
      <c r="BK219" s="161">
        <f>ROUND(I193*H193,2)</f>
        <v>0</v>
      </c>
      <c r="BL219" s="747" t="s">
        <v>165</v>
      </c>
      <c r="BM219" s="747" t="s">
        <v>2114</v>
      </c>
    </row>
    <row r="220" spans="1:65" s="740" customFormat="1" ht="16.5" customHeight="1">
      <c r="A220" s="12"/>
      <c r="B220" s="166"/>
      <c r="C220" s="841"/>
      <c r="D220" s="845" t="s">
        <v>167</v>
      </c>
      <c r="E220" s="850" t="s">
        <v>1</v>
      </c>
      <c r="F220" s="851" t="s">
        <v>171</v>
      </c>
      <c r="G220" s="852"/>
      <c r="H220" s="853">
        <v>70.98</v>
      </c>
      <c r="I220" s="779"/>
      <c r="J220" s="852"/>
      <c r="K220" s="852"/>
      <c r="L220" s="166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165</v>
      </c>
      <c r="AT220" s="747" t="s">
        <v>160</v>
      </c>
      <c r="AU220" s="747" t="s">
        <v>86</v>
      </c>
      <c r="AY220" s="747" t="s">
        <v>158</v>
      </c>
      <c r="BE220" s="161" t="e">
        <f>IF(#REF!="základní",J194,0)</f>
        <v>#REF!</v>
      </c>
      <c r="BF220" s="161" t="e">
        <f>IF(#REF!="snížená",J194,0)</f>
        <v>#REF!</v>
      </c>
      <c r="BG220" s="161" t="e">
        <f>IF(#REF!="zákl. přenesená",J194,0)</f>
        <v>#REF!</v>
      </c>
      <c r="BH220" s="161" t="e">
        <f>IF(#REF!="sníž. přenesená",J194,0)</f>
        <v>#REF!</v>
      </c>
      <c r="BI220" s="161" t="e">
        <f>IF(#REF!="nulová",J194,0)</f>
        <v>#REF!</v>
      </c>
      <c r="BJ220" s="747" t="s">
        <v>84</v>
      </c>
      <c r="BK220" s="161">
        <f>ROUND(I194*H194,2)</f>
        <v>0</v>
      </c>
      <c r="BL220" s="747" t="s">
        <v>165</v>
      </c>
      <c r="BM220" s="747" t="s">
        <v>2115</v>
      </c>
    </row>
    <row r="221" spans="1:51" s="12" customFormat="1" ht="12" hidden="1">
      <c r="A221" s="13"/>
      <c r="B221" s="172"/>
      <c r="C221" s="841">
        <v>58</v>
      </c>
      <c r="D221" s="841" t="s">
        <v>160</v>
      </c>
      <c r="E221" s="842" t="s">
        <v>2116</v>
      </c>
      <c r="F221" s="843" t="s">
        <v>2117</v>
      </c>
      <c r="G221" s="844" t="s">
        <v>199</v>
      </c>
      <c r="H221" s="810">
        <v>0</v>
      </c>
      <c r="I221" s="774">
        <v>0</v>
      </c>
      <c r="J221" s="867">
        <f>ROUND(I221*H221,2)</f>
        <v>0</v>
      </c>
      <c r="K221" s="843" t="s">
        <v>164</v>
      </c>
      <c r="L221" s="172"/>
      <c r="M221" s="165"/>
      <c r="N221" s="166"/>
      <c r="O221" s="166"/>
      <c r="P221" s="166"/>
      <c r="Q221" s="166"/>
      <c r="R221" s="166"/>
      <c r="S221" s="166"/>
      <c r="T221" s="167"/>
      <c r="W221" s="740"/>
      <c r="AT221" s="163" t="s">
        <v>167</v>
      </c>
      <c r="AU221" s="163" t="s">
        <v>86</v>
      </c>
      <c r="AV221" s="12" t="s">
        <v>86</v>
      </c>
      <c r="AW221" s="12" t="s">
        <v>32</v>
      </c>
      <c r="AX221" s="12" t="s">
        <v>76</v>
      </c>
      <c r="AY221" s="163" t="s">
        <v>158</v>
      </c>
    </row>
    <row r="222" spans="2:51" s="12" customFormat="1" ht="12.75">
      <c r="B222" s="166"/>
      <c r="C222" s="841"/>
      <c r="D222" s="838" t="s">
        <v>75</v>
      </c>
      <c r="E222" s="840" t="s">
        <v>555</v>
      </c>
      <c r="F222" s="840" t="s">
        <v>556</v>
      </c>
      <c r="G222" s="809"/>
      <c r="H222" s="809"/>
      <c r="I222" s="766"/>
      <c r="J222" s="866">
        <f>BK266</f>
        <v>0</v>
      </c>
      <c r="K222" s="809"/>
      <c r="L222" s="166"/>
      <c r="M222" s="382" t="s">
        <v>1</v>
      </c>
      <c r="N222" s="383" t="s">
        <v>41</v>
      </c>
      <c r="O222" s="373">
        <v>0</v>
      </c>
      <c r="P222" s="373">
        <f>O222*H208</f>
        <v>0</v>
      </c>
      <c r="Q222" s="373">
        <v>0.0546</v>
      </c>
      <c r="R222" s="373">
        <f>Q222*H208</f>
        <v>0.546</v>
      </c>
      <c r="S222" s="373">
        <v>0</v>
      </c>
      <c r="T222" s="374">
        <f>S222*H208</f>
        <v>0</v>
      </c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76</v>
      </c>
      <c r="AY222" s="163" t="s">
        <v>158</v>
      </c>
    </row>
    <row r="223" spans="1:51" s="13" customFormat="1" ht="12">
      <c r="A223" s="11"/>
      <c r="B223" s="141"/>
      <c r="C223" s="864">
        <v>59</v>
      </c>
      <c r="D223" s="841" t="s">
        <v>160</v>
      </c>
      <c r="E223" s="842" t="s">
        <v>2118</v>
      </c>
      <c r="F223" s="843" t="s">
        <v>2119</v>
      </c>
      <c r="G223" s="844" t="s">
        <v>199</v>
      </c>
      <c r="H223" s="810">
        <v>89.46</v>
      </c>
      <c r="I223" s="774">
        <v>0</v>
      </c>
      <c r="J223" s="867">
        <f>ROUND(I223*H223,2)</f>
        <v>0</v>
      </c>
      <c r="K223" s="843" t="s">
        <v>164</v>
      </c>
      <c r="L223" s="141"/>
      <c r="M223" s="140"/>
      <c r="N223" s="141"/>
      <c r="O223" s="141"/>
      <c r="P223" s="142">
        <f>SUM(P224:P233)</f>
        <v>0</v>
      </c>
      <c r="Q223" s="141"/>
      <c r="R223" s="142">
        <f>SUM(R224:R233)</f>
        <v>0</v>
      </c>
      <c r="S223" s="141"/>
      <c r="T223" s="143">
        <f>SUM(T224:T233)</f>
        <v>0</v>
      </c>
      <c r="U223" s="11"/>
      <c r="V223" s="11"/>
      <c r="W223" s="12"/>
      <c r="AT223" s="169" t="s">
        <v>167</v>
      </c>
      <c r="AU223" s="169" t="s">
        <v>86</v>
      </c>
      <c r="AV223" s="13" t="s">
        <v>165</v>
      </c>
      <c r="AW223" s="13" t="s">
        <v>32</v>
      </c>
      <c r="AX223" s="13" t="s">
        <v>84</v>
      </c>
      <c r="AY223" s="169" t="s">
        <v>158</v>
      </c>
    </row>
    <row r="224" spans="2:65" s="740" customFormat="1" ht="16.5" customHeight="1">
      <c r="B224" s="370"/>
      <c r="C224" s="785" t="s">
        <v>1578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735" t="s">
        <v>1</v>
      </c>
      <c r="N224" s="372" t="s">
        <v>41</v>
      </c>
      <c r="O224" s="373">
        <v>0</v>
      </c>
      <c r="P224" s="373">
        <f>O224*H210</f>
        <v>0</v>
      </c>
      <c r="Q224" s="373">
        <v>0</v>
      </c>
      <c r="R224" s="373">
        <f>Q224*H210</f>
        <v>0</v>
      </c>
      <c r="S224" s="373">
        <v>0</v>
      </c>
      <c r="T224" s="374">
        <f>S224*H210</f>
        <v>0</v>
      </c>
      <c r="W224" s="13"/>
      <c r="AR224" s="747" t="s">
        <v>165</v>
      </c>
      <c r="AT224" s="747" t="s">
        <v>160</v>
      </c>
      <c r="AU224" s="747" t="s">
        <v>86</v>
      </c>
      <c r="AY224" s="747" t="s">
        <v>158</v>
      </c>
      <c r="BE224" s="161">
        <f>IF(N209="základní",J196,0)</f>
        <v>0</v>
      </c>
      <c r="BF224" s="161">
        <f>IF(N209="snížená",J196,0)</f>
        <v>0</v>
      </c>
      <c r="BG224" s="161">
        <f>IF(N209="zákl. přenesená",J196,0)</f>
        <v>0</v>
      </c>
      <c r="BH224" s="161">
        <f>IF(N209="sníž. přenesená",J196,0)</f>
        <v>0</v>
      </c>
      <c r="BI224" s="161">
        <f>IF(N209="nulová",J196,0)</f>
        <v>0</v>
      </c>
      <c r="BJ224" s="747" t="s">
        <v>84</v>
      </c>
      <c r="BK224" s="161">
        <f>ROUND(I196*H196,2)</f>
        <v>0</v>
      </c>
      <c r="BL224" s="747" t="s">
        <v>165</v>
      </c>
      <c r="BM224" s="747" t="s">
        <v>2120</v>
      </c>
    </row>
    <row r="225" spans="1:51" s="12" customFormat="1" ht="12">
      <c r="A225" s="740"/>
      <c r="B225" s="53"/>
      <c r="C225" s="53"/>
      <c r="D225" s="368"/>
      <c r="E225" s="368"/>
      <c r="F225" s="368"/>
      <c r="G225" s="368"/>
      <c r="H225" s="368"/>
      <c r="I225" s="368"/>
      <c r="J225" s="368"/>
      <c r="K225" s="368"/>
      <c r="L225" s="53"/>
      <c r="M225" s="735" t="s">
        <v>1</v>
      </c>
      <c r="N225" s="372" t="s">
        <v>41</v>
      </c>
      <c r="O225" s="373">
        <v>0.067</v>
      </c>
      <c r="P225" s="373">
        <f>O225*H211</f>
        <v>0</v>
      </c>
      <c r="Q225" s="373">
        <v>0</v>
      </c>
      <c r="R225" s="373">
        <f>Q225*H211</f>
        <v>0</v>
      </c>
      <c r="S225" s="373">
        <v>0</v>
      </c>
      <c r="T225" s="374">
        <f>S225*H211</f>
        <v>0</v>
      </c>
      <c r="U225" s="740"/>
      <c r="V225" s="740"/>
      <c r="W225" s="740"/>
      <c r="AT225" s="163" t="s">
        <v>167</v>
      </c>
      <c r="AU225" s="163" t="s">
        <v>86</v>
      </c>
      <c r="AV225" s="12" t="s">
        <v>86</v>
      </c>
      <c r="AW225" s="12" t="s">
        <v>32</v>
      </c>
      <c r="AX225" s="12" t="s">
        <v>76</v>
      </c>
      <c r="AY225" s="163" t="s">
        <v>158</v>
      </c>
    </row>
    <row r="226" spans="1:51" s="12" customFormat="1" ht="12">
      <c r="A226" s="734"/>
      <c r="B226" s="734"/>
      <c r="C226" s="734"/>
      <c r="D226" s="734"/>
      <c r="E226" s="734"/>
      <c r="F226" s="734"/>
      <c r="G226" s="734"/>
      <c r="H226" s="734"/>
      <c r="I226" s="734"/>
      <c r="J226" s="734"/>
      <c r="K226" s="734"/>
      <c r="L226" s="734"/>
      <c r="M226" s="735" t="s">
        <v>1</v>
      </c>
      <c r="N226" s="372" t="s">
        <v>41</v>
      </c>
      <c r="O226" s="373">
        <v>0.155</v>
      </c>
      <c r="P226" s="373">
        <f>O226*H212</f>
        <v>0</v>
      </c>
      <c r="Q226" s="373">
        <v>0</v>
      </c>
      <c r="R226" s="373">
        <f>Q226*H212</f>
        <v>0</v>
      </c>
      <c r="S226" s="373">
        <v>0</v>
      </c>
      <c r="T226" s="374">
        <f>S226*H212</f>
        <v>0</v>
      </c>
      <c r="U226" s="740"/>
      <c r="V226" s="740"/>
      <c r="W226" s="740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1:51" s="13" customFormat="1" ht="12">
      <c r="A227" s="734"/>
      <c r="B227" s="734"/>
      <c r="C227" s="734"/>
      <c r="D227" s="734"/>
      <c r="E227" s="734"/>
      <c r="F227" s="734"/>
      <c r="G227" s="734"/>
      <c r="H227" s="734"/>
      <c r="I227" s="734"/>
      <c r="J227" s="734"/>
      <c r="K227" s="734"/>
      <c r="L227" s="734"/>
      <c r="M227" s="165"/>
      <c r="N227" s="166"/>
      <c r="O227" s="166"/>
      <c r="P227" s="166"/>
      <c r="Q227" s="166"/>
      <c r="R227" s="166"/>
      <c r="S227" s="166"/>
      <c r="T227" s="167"/>
      <c r="U227" s="12"/>
      <c r="V227" s="12"/>
      <c r="W227" s="12"/>
      <c r="AT227" s="169" t="s">
        <v>167</v>
      </c>
      <c r="AU227" s="169" t="s">
        <v>86</v>
      </c>
      <c r="AV227" s="13" t="s">
        <v>165</v>
      </c>
      <c r="AW227" s="13" t="s">
        <v>32</v>
      </c>
      <c r="AX227" s="13" t="s">
        <v>84</v>
      </c>
      <c r="AY227" s="169" t="s">
        <v>158</v>
      </c>
    </row>
    <row r="228" spans="1:65" s="740" customFormat="1" ht="16.5" customHeight="1">
      <c r="A228" s="734"/>
      <c r="B228" s="734"/>
      <c r="C228" s="734"/>
      <c r="D228" s="734"/>
      <c r="E228" s="734"/>
      <c r="F228" s="734"/>
      <c r="G228" s="734"/>
      <c r="H228" s="734"/>
      <c r="I228" s="734"/>
      <c r="J228" s="734"/>
      <c r="K228" s="734"/>
      <c r="L228" s="734"/>
      <c r="M228" s="165"/>
      <c r="N228" s="166"/>
      <c r="O228" s="166"/>
      <c r="P228" s="166"/>
      <c r="Q228" s="166"/>
      <c r="R228" s="166"/>
      <c r="S228" s="166"/>
      <c r="T228" s="167"/>
      <c r="U228" s="12"/>
      <c r="V228" s="12"/>
      <c r="W228" s="12"/>
      <c r="AR228" s="747" t="s">
        <v>203</v>
      </c>
      <c r="AT228" s="747" t="s">
        <v>420</v>
      </c>
      <c r="AU228" s="747" t="s">
        <v>86</v>
      </c>
      <c r="AY228" s="747" t="s">
        <v>158</v>
      </c>
      <c r="BE228" s="161" t="e">
        <f>IF(#REF!="základní",J198,0)</f>
        <v>#REF!</v>
      </c>
      <c r="BF228" s="161" t="e">
        <f>IF(#REF!="snížená",J198,0)</f>
        <v>#REF!</v>
      </c>
      <c r="BG228" s="161" t="e">
        <f>IF(#REF!="zákl. přenesená",J198,0)</f>
        <v>#REF!</v>
      </c>
      <c r="BH228" s="161" t="e">
        <f>IF(#REF!="sníž. přenesená",J198,0)</f>
        <v>#REF!</v>
      </c>
      <c r="BI228" s="161" t="e">
        <f>IF(#REF!="nulová",J198,0)</f>
        <v>#REF!</v>
      </c>
      <c r="BJ228" s="747" t="s">
        <v>84</v>
      </c>
      <c r="BK228" s="161">
        <f>ROUND(I198*H198,2)</f>
        <v>0</v>
      </c>
      <c r="BL228" s="747" t="s">
        <v>165</v>
      </c>
      <c r="BM228" s="747" t="s">
        <v>2121</v>
      </c>
    </row>
    <row r="229" spans="1:65" s="740" customFormat="1" ht="16.5" customHeight="1">
      <c r="A229" s="734"/>
      <c r="B229" s="734"/>
      <c r="C229" s="734"/>
      <c r="D229" s="734"/>
      <c r="E229" s="734"/>
      <c r="F229" s="734"/>
      <c r="G229" s="734"/>
      <c r="H229" s="734"/>
      <c r="I229" s="734"/>
      <c r="J229" s="734"/>
      <c r="K229" s="734"/>
      <c r="L229" s="734"/>
      <c r="M229" s="786"/>
      <c r="N229" s="784"/>
      <c r="O229" s="784"/>
      <c r="P229" s="784"/>
      <c r="Q229" s="784"/>
      <c r="R229" s="784"/>
      <c r="S229" s="784"/>
      <c r="T229" s="787"/>
      <c r="U229" s="384"/>
      <c r="V229" s="384"/>
      <c r="W229" s="13"/>
      <c r="AR229" s="747" t="s">
        <v>203</v>
      </c>
      <c r="AT229" s="747" t="s">
        <v>420</v>
      </c>
      <c r="AU229" s="747" t="s">
        <v>86</v>
      </c>
      <c r="AY229" s="747" t="s">
        <v>158</v>
      </c>
      <c r="BE229" s="161" t="e">
        <f>IF(#REF!="základní",J199,0)</f>
        <v>#REF!</v>
      </c>
      <c r="BF229" s="161" t="e">
        <f>IF(#REF!="snížená",J199,0)</f>
        <v>#REF!</v>
      </c>
      <c r="BG229" s="161" t="e">
        <f>IF(#REF!="zákl. přenesená",J199,0)</f>
        <v>#REF!</v>
      </c>
      <c r="BH229" s="161" t="e">
        <f>IF(#REF!="sníž. přenesená",J199,0)</f>
        <v>#REF!</v>
      </c>
      <c r="BI229" s="161" t="e">
        <f>IF(#REF!="nulová",J199,0)</f>
        <v>#REF!</v>
      </c>
      <c r="BJ229" s="747" t="s">
        <v>84</v>
      </c>
      <c r="BK229" s="161">
        <f>ROUND(I199*H199,2)</f>
        <v>0</v>
      </c>
      <c r="BL229" s="747" t="s">
        <v>165</v>
      </c>
      <c r="BM229" s="747" t="s">
        <v>2122</v>
      </c>
    </row>
    <row r="230" spans="1:65" s="740" customFormat="1" ht="16.5" customHeight="1">
      <c r="A230" s="734"/>
      <c r="B230" s="734"/>
      <c r="C230" s="734"/>
      <c r="D230" s="734"/>
      <c r="E230" s="734"/>
      <c r="F230" s="734"/>
      <c r="G230" s="734"/>
      <c r="H230" s="734"/>
      <c r="I230" s="734"/>
      <c r="J230" s="734"/>
      <c r="K230" s="734"/>
      <c r="L230" s="734"/>
      <c r="M230" s="165"/>
      <c r="N230" s="166"/>
      <c r="O230" s="166"/>
      <c r="P230" s="166"/>
      <c r="Q230" s="166"/>
      <c r="R230" s="166"/>
      <c r="S230" s="166"/>
      <c r="T230" s="167"/>
      <c r="U230" s="12"/>
      <c r="V230" s="12"/>
      <c r="AR230" s="747" t="s">
        <v>165</v>
      </c>
      <c r="AT230" s="747" t="s">
        <v>160</v>
      </c>
      <c r="AU230" s="747" t="s">
        <v>86</v>
      </c>
      <c r="AY230" s="747" t="s">
        <v>158</v>
      </c>
      <c r="BE230" s="161" t="e">
        <f>IF(#REF!="základní",J200,0)</f>
        <v>#REF!</v>
      </c>
      <c r="BF230" s="161" t="e">
        <f>IF(#REF!="snížená",J200,0)</f>
        <v>#REF!</v>
      </c>
      <c r="BG230" s="161" t="e">
        <f>IF(#REF!="zákl. přenesená",J200,0)</f>
        <v>#REF!</v>
      </c>
      <c r="BH230" s="161" t="e">
        <f>IF(#REF!="sníž. přenesená",J200,0)</f>
        <v>#REF!</v>
      </c>
      <c r="BI230" s="161" t="e">
        <f>IF(#REF!="nulová",J200,0)</f>
        <v>#REF!</v>
      </c>
      <c r="BJ230" s="747" t="s">
        <v>84</v>
      </c>
      <c r="BK230" s="161">
        <f>ROUND(I200*H200,2)</f>
        <v>0</v>
      </c>
      <c r="BL230" s="747" t="s">
        <v>165</v>
      </c>
      <c r="BM230" s="747" t="s">
        <v>2123</v>
      </c>
    </row>
    <row r="231" spans="1:51" s="12" customFormat="1" ht="12">
      <c r="A231" s="734"/>
      <c r="B231" s="734"/>
      <c r="C231" s="734"/>
      <c r="D231" s="734"/>
      <c r="E231" s="734"/>
      <c r="F231" s="734"/>
      <c r="G231" s="734"/>
      <c r="H231" s="734"/>
      <c r="I231" s="734"/>
      <c r="J231" s="734"/>
      <c r="K231" s="734"/>
      <c r="L231" s="734"/>
      <c r="M231" s="165"/>
      <c r="N231" s="166"/>
      <c r="O231" s="166"/>
      <c r="P231" s="166"/>
      <c r="Q231" s="166"/>
      <c r="R231" s="166"/>
      <c r="S231" s="166"/>
      <c r="T231" s="167"/>
      <c r="W231" s="740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76</v>
      </c>
      <c r="AY231" s="163" t="s">
        <v>158</v>
      </c>
    </row>
    <row r="232" spans="1:51" s="12" customFormat="1" ht="12">
      <c r="A232" s="734"/>
      <c r="B232" s="734"/>
      <c r="C232" s="734"/>
      <c r="D232" s="734"/>
      <c r="E232" s="734"/>
      <c r="F232" s="734"/>
      <c r="G232" s="734"/>
      <c r="H232" s="734"/>
      <c r="I232" s="734"/>
      <c r="J232" s="734"/>
      <c r="K232" s="734"/>
      <c r="L232" s="734"/>
      <c r="M232" s="786"/>
      <c r="N232" s="784"/>
      <c r="O232" s="784"/>
      <c r="P232" s="784"/>
      <c r="Q232" s="784"/>
      <c r="R232" s="784"/>
      <c r="S232" s="784"/>
      <c r="T232" s="787"/>
      <c r="U232" s="384"/>
      <c r="V232" s="384"/>
      <c r="AT232" s="163" t="s">
        <v>167</v>
      </c>
      <c r="AU232" s="163" t="s">
        <v>86</v>
      </c>
      <c r="AV232" s="12" t="s">
        <v>86</v>
      </c>
      <c r="AW232" s="12" t="s">
        <v>32</v>
      </c>
      <c r="AX232" s="12" t="s">
        <v>76</v>
      </c>
      <c r="AY232" s="163" t="s">
        <v>158</v>
      </c>
    </row>
    <row r="233" spans="1:51" s="13" customFormat="1" ht="12">
      <c r="A233" s="734"/>
      <c r="B233" s="734"/>
      <c r="C233" s="734"/>
      <c r="D233" s="734"/>
      <c r="E233" s="734"/>
      <c r="F233" s="734"/>
      <c r="G233" s="734"/>
      <c r="H233" s="734"/>
      <c r="I233" s="734"/>
      <c r="J233" s="734"/>
      <c r="K233" s="734"/>
      <c r="L233" s="734"/>
      <c r="M233" s="171"/>
      <c r="N233" s="172"/>
      <c r="O233" s="172"/>
      <c r="P233" s="172"/>
      <c r="Q233" s="172"/>
      <c r="R233" s="172"/>
      <c r="S233" s="172"/>
      <c r="T233" s="173"/>
      <c r="W233" s="12"/>
      <c r="AT233" s="169" t="s">
        <v>167</v>
      </c>
      <c r="AU233" s="169" t="s">
        <v>86</v>
      </c>
      <c r="AV233" s="13" t="s">
        <v>165</v>
      </c>
      <c r="AW233" s="13" t="s">
        <v>32</v>
      </c>
      <c r="AX233" s="13" t="s">
        <v>84</v>
      </c>
      <c r="AY233" s="169" t="s">
        <v>158</v>
      </c>
    </row>
    <row r="234" spans="1:65" s="740" customFormat="1" ht="16.5" customHeight="1">
      <c r="A234" s="734"/>
      <c r="B234" s="734"/>
      <c r="C234" s="734"/>
      <c r="D234" s="734"/>
      <c r="E234" s="734"/>
      <c r="F234" s="734"/>
      <c r="G234" s="734"/>
      <c r="H234" s="734"/>
      <c r="I234" s="734"/>
      <c r="J234" s="734"/>
      <c r="K234" s="734"/>
      <c r="L234" s="734"/>
      <c r="M234" s="140"/>
      <c r="N234" s="141"/>
      <c r="O234" s="141"/>
      <c r="P234" s="142">
        <f>SUM(P235:P243)</f>
        <v>112.038472</v>
      </c>
      <c r="Q234" s="141"/>
      <c r="R234" s="142">
        <f>SUM(R235:R243)</f>
        <v>0</v>
      </c>
      <c r="S234" s="141"/>
      <c r="T234" s="143">
        <f>SUM(T235:T243)</f>
        <v>0</v>
      </c>
      <c r="U234" s="11"/>
      <c r="V234" s="11"/>
      <c r="W234" s="13"/>
      <c r="AR234" s="747" t="s">
        <v>203</v>
      </c>
      <c r="AT234" s="747" t="s">
        <v>420</v>
      </c>
      <c r="AU234" s="747" t="s">
        <v>86</v>
      </c>
      <c r="AY234" s="747" t="s">
        <v>158</v>
      </c>
      <c r="BE234" s="161">
        <f>IF(N213="základní",J202,0)</f>
        <v>0</v>
      </c>
      <c r="BF234" s="161">
        <f>IF(N213="snížená",J202,0)</f>
        <v>0</v>
      </c>
      <c r="BG234" s="161">
        <f>IF(N213="zákl. přenesená",J202,0)</f>
        <v>0</v>
      </c>
      <c r="BH234" s="161">
        <f>IF(N213="sníž. přenesená",J202,0)</f>
        <v>0</v>
      </c>
      <c r="BI234" s="161">
        <f>IF(N213="nulová",J202,0)</f>
        <v>0</v>
      </c>
      <c r="BJ234" s="747" t="s">
        <v>84</v>
      </c>
      <c r="BK234" s="161">
        <f>ROUND(I202*H202,2)</f>
        <v>0</v>
      </c>
      <c r="BL234" s="747" t="s">
        <v>165</v>
      </c>
      <c r="BM234" s="747" t="s">
        <v>2124</v>
      </c>
    </row>
    <row r="235" spans="1:65" s="740" customFormat="1" ht="16.5" customHeight="1">
      <c r="A235" s="734"/>
      <c r="B235" s="734"/>
      <c r="C235" s="734"/>
      <c r="D235" s="734"/>
      <c r="E235" s="734"/>
      <c r="F235" s="734"/>
      <c r="G235" s="734"/>
      <c r="H235" s="734"/>
      <c r="I235" s="734"/>
      <c r="J235" s="734"/>
      <c r="K235" s="734"/>
      <c r="L235" s="734"/>
      <c r="M235" s="735" t="s">
        <v>1</v>
      </c>
      <c r="N235" s="372" t="s">
        <v>41</v>
      </c>
      <c r="O235" s="373">
        <v>0.835</v>
      </c>
      <c r="P235" s="373">
        <f>O235*H215</f>
        <v>107.40772</v>
      </c>
      <c r="Q235" s="373">
        <v>0</v>
      </c>
      <c r="R235" s="373">
        <f>Q235*H215</f>
        <v>0</v>
      </c>
      <c r="S235" s="373">
        <v>0</v>
      </c>
      <c r="T235" s="374">
        <f>S235*H215</f>
        <v>0</v>
      </c>
      <c r="AR235" s="747" t="s">
        <v>165</v>
      </c>
      <c r="AT235" s="747" t="s">
        <v>160</v>
      </c>
      <c r="AU235" s="747" t="s">
        <v>86</v>
      </c>
      <c r="AY235" s="747" t="s">
        <v>158</v>
      </c>
      <c r="BE235" s="161">
        <f>IF(N214="základní",J203,0)</f>
        <v>0</v>
      </c>
      <c r="BF235" s="161">
        <f>IF(N214="snížená",J203,0)</f>
        <v>0</v>
      </c>
      <c r="BG235" s="161">
        <f>IF(N214="zákl. přenesená",J203,0)</f>
        <v>0</v>
      </c>
      <c r="BH235" s="161">
        <f>IF(N214="sníž. přenesená",J203,0)</f>
        <v>0</v>
      </c>
      <c r="BI235" s="161">
        <f>IF(N214="nulová",J203,0)</f>
        <v>0</v>
      </c>
      <c r="BJ235" s="747" t="s">
        <v>84</v>
      </c>
      <c r="BK235" s="161">
        <f>ROUND(I203*H203,2)</f>
        <v>0</v>
      </c>
      <c r="BL235" s="747" t="s">
        <v>165</v>
      </c>
      <c r="BM235" s="747" t="s">
        <v>2125</v>
      </c>
    </row>
    <row r="236" spans="1:51" s="12" customFormat="1" ht="12">
      <c r="A236" s="734"/>
      <c r="B236" s="734"/>
      <c r="C236" s="734"/>
      <c r="D236" s="734"/>
      <c r="E236" s="734"/>
      <c r="F236" s="734"/>
      <c r="G236" s="734"/>
      <c r="H236" s="734"/>
      <c r="I236" s="734"/>
      <c r="J236" s="734"/>
      <c r="K236" s="734"/>
      <c r="L236" s="734"/>
      <c r="M236" s="735" t="s">
        <v>1</v>
      </c>
      <c r="N236" s="372" t="s">
        <v>41</v>
      </c>
      <c r="O236" s="373">
        <v>0.004</v>
      </c>
      <c r="P236" s="373">
        <f>O236*H216</f>
        <v>4.630752</v>
      </c>
      <c r="Q236" s="373">
        <v>0</v>
      </c>
      <c r="R236" s="373">
        <f>Q236*H216</f>
        <v>0</v>
      </c>
      <c r="S236" s="373">
        <v>0</v>
      </c>
      <c r="T236" s="374">
        <f>S236*H216</f>
        <v>0</v>
      </c>
      <c r="U236" s="740"/>
      <c r="V236" s="740"/>
      <c r="W236" s="11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76</v>
      </c>
      <c r="AY236" s="163" t="s">
        <v>158</v>
      </c>
    </row>
    <row r="237" spans="1:51" s="12" customFormat="1" ht="12">
      <c r="A237" s="734"/>
      <c r="B237" s="734"/>
      <c r="C237" s="734"/>
      <c r="D237" s="734"/>
      <c r="E237" s="734"/>
      <c r="F237" s="734"/>
      <c r="G237" s="734"/>
      <c r="H237" s="734"/>
      <c r="I237" s="734"/>
      <c r="J237" s="734"/>
      <c r="K237" s="734"/>
      <c r="L237" s="734"/>
      <c r="M237" s="165"/>
      <c r="N237" s="166"/>
      <c r="O237" s="166"/>
      <c r="P237" s="166"/>
      <c r="Q237" s="166"/>
      <c r="R237" s="166"/>
      <c r="S237" s="166"/>
      <c r="T237" s="167"/>
      <c r="W237" s="740"/>
      <c r="AT237" s="163" t="s">
        <v>167</v>
      </c>
      <c r="AU237" s="163" t="s">
        <v>86</v>
      </c>
      <c r="AV237" s="12" t="s">
        <v>86</v>
      </c>
      <c r="AW237" s="12" t="s">
        <v>32</v>
      </c>
      <c r="AX237" s="12" t="s">
        <v>76</v>
      </c>
      <c r="AY237" s="163" t="s">
        <v>158</v>
      </c>
    </row>
    <row r="238" spans="1:51" s="13" customFormat="1" ht="12">
      <c r="A238" s="734"/>
      <c r="B238" s="734"/>
      <c r="C238" s="734"/>
      <c r="D238" s="734"/>
      <c r="E238" s="734"/>
      <c r="F238" s="734"/>
      <c r="G238" s="734"/>
      <c r="H238" s="734"/>
      <c r="I238" s="734"/>
      <c r="J238" s="734"/>
      <c r="K238" s="734"/>
      <c r="L238" s="734"/>
      <c r="M238" s="171"/>
      <c r="N238" s="172"/>
      <c r="O238" s="172"/>
      <c r="P238" s="172"/>
      <c r="Q238" s="172"/>
      <c r="R238" s="172"/>
      <c r="S238" s="172"/>
      <c r="T238" s="173"/>
      <c r="W238" s="740"/>
      <c r="AT238" s="169" t="s">
        <v>167</v>
      </c>
      <c r="AU238" s="169" t="s">
        <v>86</v>
      </c>
      <c r="AV238" s="13" t="s">
        <v>165</v>
      </c>
      <c r="AW238" s="13" t="s">
        <v>32</v>
      </c>
      <c r="AX238" s="13" t="s">
        <v>84</v>
      </c>
      <c r="AY238" s="169" t="s">
        <v>158</v>
      </c>
    </row>
    <row r="239" spans="1:65" s="740" customFormat="1" ht="16.5" customHeight="1">
      <c r="A239" s="734"/>
      <c r="B239" s="734"/>
      <c r="C239" s="734"/>
      <c r="D239" s="734"/>
      <c r="E239" s="734"/>
      <c r="F239" s="734"/>
      <c r="G239" s="734"/>
      <c r="H239" s="734"/>
      <c r="I239" s="734"/>
      <c r="J239" s="734"/>
      <c r="K239" s="734"/>
      <c r="L239" s="734"/>
      <c r="M239" s="735" t="s">
        <v>1</v>
      </c>
      <c r="N239" s="372" t="s">
        <v>41</v>
      </c>
      <c r="O239" s="373">
        <v>0</v>
      </c>
      <c r="P239" s="373">
        <f>O239*H218</f>
        <v>0</v>
      </c>
      <c r="Q239" s="373">
        <v>0</v>
      </c>
      <c r="R239" s="373">
        <f>Q239*H218</f>
        <v>0</v>
      </c>
      <c r="S239" s="373">
        <v>0</v>
      </c>
      <c r="T239" s="374">
        <f>S239*H218</f>
        <v>0</v>
      </c>
      <c r="AR239" s="747" t="s">
        <v>203</v>
      </c>
      <c r="AT239" s="747" t="s">
        <v>420</v>
      </c>
      <c r="AU239" s="747" t="s">
        <v>86</v>
      </c>
      <c r="AY239" s="747" t="s">
        <v>158</v>
      </c>
      <c r="BE239" s="161">
        <f>IF(N218="základní",J205,0)</f>
        <v>0</v>
      </c>
      <c r="BF239" s="161">
        <f>IF(N218="snížená",J205,0)</f>
        <v>0</v>
      </c>
      <c r="BG239" s="161">
        <f>IF(N218="zákl. přenesená",J205,0)</f>
        <v>0</v>
      </c>
      <c r="BH239" s="161">
        <f>IF(N218="sníž. přenesená",J205,0)</f>
        <v>0</v>
      </c>
      <c r="BI239" s="161">
        <f>IF(N218="nulová",J205,0)</f>
        <v>0</v>
      </c>
      <c r="BJ239" s="747" t="s">
        <v>84</v>
      </c>
      <c r="BK239" s="161">
        <f>ROUND(I205*H205,2)</f>
        <v>0</v>
      </c>
      <c r="BL239" s="747" t="s">
        <v>165</v>
      </c>
      <c r="BM239" s="747" t="s">
        <v>2126</v>
      </c>
    </row>
    <row r="240" spans="1:65" s="740" customFormat="1" ht="16.5" customHeight="1">
      <c r="A240" s="734"/>
      <c r="B240" s="734"/>
      <c r="C240" s="734"/>
      <c r="D240" s="734"/>
      <c r="E240" s="734"/>
      <c r="F240" s="734"/>
      <c r="G240" s="734"/>
      <c r="H240" s="734"/>
      <c r="I240" s="734"/>
      <c r="J240" s="734"/>
      <c r="K240" s="734"/>
      <c r="L240" s="734"/>
      <c r="M240" s="165"/>
      <c r="N240" s="166"/>
      <c r="O240" s="166"/>
      <c r="P240" s="166"/>
      <c r="Q240" s="166"/>
      <c r="R240" s="166"/>
      <c r="S240" s="166"/>
      <c r="T240" s="167"/>
      <c r="U240" s="12"/>
      <c r="V240" s="12"/>
      <c r="W240" s="12"/>
      <c r="AR240" s="747" t="s">
        <v>165</v>
      </c>
      <c r="AT240" s="747" t="s">
        <v>160</v>
      </c>
      <c r="AU240" s="747" t="s">
        <v>86</v>
      </c>
      <c r="AY240" s="747" t="s">
        <v>158</v>
      </c>
      <c r="BE240" s="161">
        <f>IF(N219="základní",J206,0)</f>
        <v>0</v>
      </c>
      <c r="BF240" s="161">
        <f>IF(N219="snížená",J206,0)</f>
        <v>0</v>
      </c>
      <c r="BG240" s="161">
        <f>IF(N219="zákl. přenesená",J206,0)</f>
        <v>0</v>
      </c>
      <c r="BH240" s="161">
        <f>IF(N219="sníž. přenesená",J206,0)</f>
        <v>0</v>
      </c>
      <c r="BI240" s="161">
        <f>IF(N219="nulová",J206,0)</f>
        <v>0</v>
      </c>
      <c r="BJ240" s="747" t="s">
        <v>84</v>
      </c>
      <c r="BK240" s="161">
        <f>ROUND(I206*H206,2)</f>
        <v>0</v>
      </c>
      <c r="BL240" s="747" t="s">
        <v>165</v>
      </c>
      <c r="BM240" s="747" t="s">
        <v>2127</v>
      </c>
    </row>
    <row r="241" spans="1:51" s="12" customFormat="1" ht="12">
      <c r="A241" s="734"/>
      <c r="B241" s="734"/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  <c r="M241" s="171"/>
      <c r="N241" s="172"/>
      <c r="O241" s="172"/>
      <c r="P241" s="172"/>
      <c r="Q241" s="172"/>
      <c r="R241" s="172"/>
      <c r="S241" s="172"/>
      <c r="T241" s="173"/>
      <c r="U241" s="13"/>
      <c r="V241" s="13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76</v>
      </c>
      <c r="AY241" s="163" t="s">
        <v>158</v>
      </c>
    </row>
    <row r="242" spans="1:51" s="12" customFormat="1" ht="12">
      <c r="A242" s="734"/>
      <c r="B242" s="734"/>
      <c r="C242" s="734"/>
      <c r="D242" s="734"/>
      <c r="E242" s="734"/>
      <c r="F242" s="734"/>
      <c r="G242" s="734"/>
      <c r="H242" s="734"/>
      <c r="I242" s="734"/>
      <c r="J242" s="734"/>
      <c r="K242" s="734"/>
      <c r="L242" s="734"/>
      <c r="M242" s="735" t="s">
        <v>1</v>
      </c>
      <c r="N242" s="372" t="s">
        <v>41</v>
      </c>
      <c r="O242" s="373">
        <v>0</v>
      </c>
      <c r="P242" s="373">
        <f>O242*H221</f>
        <v>0</v>
      </c>
      <c r="Q242" s="373">
        <v>0</v>
      </c>
      <c r="R242" s="373">
        <f>Q242*H221</f>
        <v>0</v>
      </c>
      <c r="S242" s="373">
        <v>0</v>
      </c>
      <c r="T242" s="374">
        <f>S242*H221</f>
        <v>0</v>
      </c>
      <c r="U242" s="740"/>
      <c r="V242" s="740"/>
      <c r="W242" s="384"/>
      <c r="AT242" s="163" t="s">
        <v>167</v>
      </c>
      <c r="AU242" s="163" t="s">
        <v>86</v>
      </c>
      <c r="AV242" s="12" t="s">
        <v>86</v>
      </c>
      <c r="AW242" s="12" t="s">
        <v>32</v>
      </c>
      <c r="AX242" s="12" t="s">
        <v>76</v>
      </c>
      <c r="AY242" s="163" t="s">
        <v>158</v>
      </c>
    </row>
    <row r="243" spans="1:51" s="13" customFormat="1" ht="12">
      <c r="A243" s="734"/>
      <c r="B243" s="734"/>
      <c r="C243" s="734"/>
      <c r="D243" s="734"/>
      <c r="E243" s="734"/>
      <c r="F243" s="734"/>
      <c r="G243" s="734"/>
      <c r="H243" s="734"/>
      <c r="I243" s="734"/>
      <c r="J243" s="734"/>
      <c r="K243" s="734"/>
      <c r="L243" s="734"/>
      <c r="M243" s="165"/>
      <c r="N243" s="166"/>
      <c r="O243" s="166"/>
      <c r="P243" s="166"/>
      <c r="Q243" s="166"/>
      <c r="R243" s="166"/>
      <c r="S243" s="166"/>
      <c r="T243" s="167"/>
      <c r="U243" s="12"/>
      <c r="V243" s="12"/>
      <c r="W243" s="12"/>
      <c r="AT243" s="169" t="s">
        <v>167</v>
      </c>
      <c r="AU243" s="169" t="s">
        <v>86</v>
      </c>
      <c r="AV243" s="13" t="s">
        <v>165</v>
      </c>
      <c r="AW243" s="13" t="s">
        <v>32</v>
      </c>
      <c r="AX243" s="13" t="s">
        <v>84</v>
      </c>
      <c r="AY243" s="169" t="s">
        <v>158</v>
      </c>
    </row>
    <row r="244" spans="1:65" s="740" customFormat="1" ht="16.5" customHeight="1">
      <c r="A244" s="734"/>
      <c r="B244" s="734"/>
      <c r="C244" s="734"/>
      <c r="D244" s="734"/>
      <c r="E244" s="734"/>
      <c r="F244" s="734"/>
      <c r="G244" s="734"/>
      <c r="H244" s="734"/>
      <c r="I244" s="734"/>
      <c r="J244" s="734"/>
      <c r="K244" s="734"/>
      <c r="L244" s="734"/>
      <c r="M244" s="140"/>
      <c r="N244" s="141"/>
      <c r="O244" s="141"/>
      <c r="P244" s="142">
        <f>P245</f>
        <v>132.40079999999998</v>
      </c>
      <c r="Q244" s="141"/>
      <c r="R244" s="142">
        <f>R245</f>
        <v>0</v>
      </c>
      <c r="S244" s="141"/>
      <c r="T244" s="143">
        <f>T245</f>
        <v>0</v>
      </c>
      <c r="U244" s="11"/>
      <c r="V244" s="11"/>
      <c r="W244" s="12"/>
      <c r="AR244" s="747" t="s">
        <v>203</v>
      </c>
      <c r="AT244" s="747" t="s">
        <v>420</v>
      </c>
      <c r="AU244" s="747" t="s">
        <v>86</v>
      </c>
      <c r="AY244" s="747" t="s">
        <v>158</v>
      </c>
      <c r="BE244" s="161">
        <f>IF(N222="základní",J208,0)</f>
        <v>0</v>
      </c>
      <c r="BF244" s="161">
        <f>IF(N222="snížená",J208,0)</f>
        <v>0</v>
      </c>
      <c r="BG244" s="161">
        <f>IF(N222="zákl. přenesená",J208,0)</f>
        <v>0</v>
      </c>
      <c r="BH244" s="161">
        <f>IF(N222="sníž. přenesená",J208,0)</f>
        <v>0</v>
      </c>
      <c r="BI244" s="161">
        <f>IF(N222="nulová",J208,0)</f>
        <v>0</v>
      </c>
      <c r="BJ244" s="747" t="s">
        <v>84</v>
      </c>
      <c r="BK244" s="161">
        <f>ROUND(I208*H208,2)</f>
        <v>0</v>
      </c>
      <c r="BL244" s="747" t="s">
        <v>165</v>
      </c>
      <c r="BM244" s="747" t="s">
        <v>2128</v>
      </c>
    </row>
    <row r="245" spans="1:63" s="11" customFormat="1" ht="22.9" customHeight="1">
      <c r="A245" s="734"/>
      <c r="B245" s="734"/>
      <c r="C245" s="734"/>
      <c r="D245" s="734"/>
      <c r="E245" s="734"/>
      <c r="F245" s="734"/>
      <c r="G245" s="734"/>
      <c r="H245" s="734"/>
      <c r="I245" s="734"/>
      <c r="J245" s="734"/>
      <c r="K245" s="734"/>
      <c r="L245" s="734"/>
      <c r="M245" s="385" t="s">
        <v>1</v>
      </c>
      <c r="N245" s="386" t="s">
        <v>41</v>
      </c>
      <c r="O245" s="387">
        <v>1.48</v>
      </c>
      <c r="P245" s="387">
        <f>O245*H223</f>
        <v>132.40079999999998</v>
      </c>
      <c r="Q245" s="387">
        <v>0</v>
      </c>
      <c r="R245" s="387">
        <f>Q245*H223</f>
        <v>0</v>
      </c>
      <c r="S245" s="387">
        <v>0</v>
      </c>
      <c r="T245" s="388">
        <f>S245*H223</f>
        <v>0</v>
      </c>
      <c r="U245" s="740"/>
      <c r="V245" s="740"/>
      <c r="W245" s="384"/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SUM(BK246:BK255)</f>
        <v>0</v>
      </c>
    </row>
    <row r="246" spans="1:65" s="740" customFormat="1" ht="16.5" customHeight="1">
      <c r="A246" s="734"/>
      <c r="B246" s="734"/>
      <c r="C246" s="734"/>
      <c r="D246" s="734"/>
      <c r="E246" s="734"/>
      <c r="F246" s="734"/>
      <c r="G246" s="734"/>
      <c r="H246" s="734"/>
      <c r="I246" s="734"/>
      <c r="J246" s="734"/>
      <c r="K246" s="734"/>
      <c r="L246" s="734"/>
      <c r="W246" s="13"/>
      <c r="AR246" s="747" t="s">
        <v>165</v>
      </c>
      <c r="AT246" s="747" t="s">
        <v>160</v>
      </c>
      <c r="AU246" s="747" t="s">
        <v>86</v>
      </c>
      <c r="AY246" s="747" t="s">
        <v>158</v>
      </c>
      <c r="BE246" s="161">
        <f>IF(N224="základní",J210,0)</f>
        <v>0</v>
      </c>
      <c r="BF246" s="161">
        <f>IF(N224="snížená",J210,0)</f>
        <v>0</v>
      </c>
      <c r="BG246" s="161">
        <f>IF(N224="zákl. přenesená",J210,0)</f>
        <v>0</v>
      </c>
      <c r="BH246" s="161">
        <f>IF(N224="sníž. přenesená",J210,0)</f>
        <v>0</v>
      </c>
      <c r="BI246" s="161">
        <f>IF(N224="nulová",J210,0)</f>
        <v>0</v>
      </c>
      <c r="BJ246" s="747" t="s">
        <v>84</v>
      </c>
      <c r="BK246" s="161">
        <f>ROUND(I210*H210,2)</f>
        <v>0</v>
      </c>
      <c r="BL246" s="747" t="s">
        <v>165</v>
      </c>
      <c r="BM246" s="747" t="s">
        <v>2129</v>
      </c>
    </row>
    <row r="247" spans="1:65" s="740" customFormat="1" ht="16.5" customHeight="1">
      <c r="A247" s="734"/>
      <c r="B247" s="734"/>
      <c r="C247" s="734"/>
      <c r="D247" s="734"/>
      <c r="E247" s="734"/>
      <c r="F247" s="734"/>
      <c r="G247" s="734"/>
      <c r="H247" s="734"/>
      <c r="I247" s="734"/>
      <c r="J247" s="734"/>
      <c r="K247" s="734"/>
      <c r="L247" s="734"/>
      <c r="M247" s="734"/>
      <c r="N247" s="734"/>
      <c r="O247" s="734"/>
      <c r="P247" s="734"/>
      <c r="Q247" s="734"/>
      <c r="R247" s="734"/>
      <c r="S247" s="734"/>
      <c r="T247" s="734"/>
      <c r="U247" s="734"/>
      <c r="V247" s="734"/>
      <c r="W247" s="11"/>
      <c r="AR247" s="747" t="s">
        <v>165</v>
      </c>
      <c r="AT247" s="747" t="s">
        <v>160</v>
      </c>
      <c r="AU247" s="747" t="s">
        <v>86</v>
      </c>
      <c r="AY247" s="747" t="s">
        <v>158</v>
      </c>
      <c r="BE247" s="161">
        <f>IF(N225="základní",J211,0)</f>
        <v>0</v>
      </c>
      <c r="BF247" s="161">
        <f>IF(N225="snížená",J211,0)</f>
        <v>0</v>
      </c>
      <c r="BG247" s="161">
        <f>IF(N225="zákl. přenesená",J211,0)</f>
        <v>0</v>
      </c>
      <c r="BH247" s="161">
        <f>IF(N225="sníž. přenesená",J211,0)</f>
        <v>0</v>
      </c>
      <c r="BI247" s="161">
        <f>IF(N225="nulová",J211,0)</f>
        <v>0</v>
      </c>
      <c r="BJ247" s="747" t="s">
        <v>84</v>
      </c>
      <c r="BK247" s="161">
        <f>ROUND(I211*H211,2)</f>
        <v>0</v>
      </c>
      <c r="BL247" s="747" t="s">
        <v>165</v>
      </c>
      <c r="BM247" s="747" t="s">
        <v>2130</v>
      </c>
    </row>
    <row r="248" spans="1:65" s="740" customFormat="1" ht="16.5" customHeight="1">
      <c r="A248" s="734"/>
      <c r="B248" s="734"/>
      <c r="C248" s="734"/>
      <c r="D248" s="734"/>
      <c r="E248" s="734"/>
      <c r="F248" s="734"/>
      <c r="G248" s="734"/>
      <c r="H248" s="734"/>
      <c r="I248" s="734"/>
      <c r="J248" s="734"/>
      <c r="K248" s="734"/>
      <c r="L248" s="734"/>
      <c r="M248" s="734"/>
      <c r="N248" s="734"/>
      <c r="O248" s="734"/>
      <c r="P248" s="734"/>
      <c r="Q248" s="734"/>
      <c r="R248" s="734"/>
      <c r="S248" s="734"/>
      <c r="T248" s="734"/>
      <c r="U248" s="734"/>
      <c r="V248" s="734"/>
      <c r="AR248" s="747" t="s">
        <v>165</v>
      </c>
      <c r="AT248" s="747" t="s">
        <v>160</v>
      </c>
      <c r="AU248" s="747" t="s">
        <v>86</v>
      </c>
      <c r="AY248" s="747" t="s">
        <v>158</v>
      </c>
      <c r="BE248" s="161">
        <f>IF(N226="základní",J212,0)</f>
        <v>0</v>
      </c>
      <c r="BF248" s="161">
        <f>IF(N226="snížená",J212,0)</f>
        <v>0</v>
      </c>
      <c r="BG248" s="161">
        <f>IF(N226="zákl. přenesená",J212,0)</f>
        <v>0</v>
      </c>
      <c r="BH248" s="161">
        <f>IF(N226="sníž. přenesená",J212,0)</f>
        <v>0</v>
      </c>
      <c r="BI248" s="161">
        <f>IF(N226="nulová",J212,0)</f>
        <v>0</v>
      </c>
      <c r="BJ248" s="747" t="s">
        <v>84</v>
      </c>
      <c r="BK248" s="161">
        <f>ROUND(I212*H212,2)</f>
        <v>0</v>
      </c>
      <c r="BL248" s="747" t="s">
        <v>165</v>
      </c>
      <c r="BM248" s="747" t="s">
        <v>2131</v>
      </c>
    </row>
    <row r="249" spans="1:51" s="12" customFormat="1" ht="12">
      <c r="A249" s="734"/>
      <c r="B249" s="734"/>
      <c r="C249" s="734"/>
      <c r="D249" s="734"/>
      <c r="E249" s="734"/>
      <c r="F249" s="734"/>
      <c r="G249" s="734"/>
      <c r="H249" s="734"/>
      <c r="I249" s="734"/>
      <c r="J249" s="734"/>
      <c r="K249" s="734"/>
      <c r="L249" s="734"/>
      <c r="M249" s="734"/>
      <c r="N249" s="734"/>
      <c r="O249" s="734"/>
      <c r="P249" s="734"/>
      <c r="Q249" s="734"/>
      <c r="R249" s="734"/>
      <c r="S249" s="734"/>
      <c r="T249" s="734"/>
      <c r="U249" s="734"/>
      <c r="V249" s="734"/>
      <c r="W249" s="740"/>
      <c r="AT249" s="163" t="s">
        <v>167</v>
      </c>
      <c r="AU249" s="163" t="s">
        <v>86</v>
      </c>
      <c r="AV249" s="12" t="s">
        <v>86</v>
      </c>
      <c r="AW249" s="12" t="s">
        <v>32</v>
      </c>
      <c r="AX249" s="12" t="s">
        <v>76</v>
      </c>
      <c r="AY249" s="163" t="s">
        <v>158</v>
      </c>
    </row>
    <row r="250" spans="1:51" s="12" customFormat="1" ht="12">
      <c r="A250" s="734"/>
      <c r="B250" s="734"/>
      <c r="C250" s="734"/>
      <c r="D250" s="734"/>
      <c r="E250" s="734"/>
      <c r="F250" s="734"/>
      <c r="G250" s="734"/>
      <c r="H250" s="734"/>
      <c r="I250" s="734"/>
      <c r="J250" s="734"/>
      <c r="K250" s="734"/>
      <c r="L250" s="734"/>
      <c r="M250" s="734"/>
      <c r="N250" s="734"/>
      <c r="O250" s="734"/>
      <c r="P250" s="734"/>
      <c r="Q250" s="734"/>
      <c r="R250" s="734"/>
      <c r="S250" s="734"/>
      <c r="T250" s="734"/>
      <c r="U250" s="734"/>
      <c r="V250" s="734"/>
      <c r="AT250" s="163" t="s">
        <v>167</v>
      </c>
      <c r="AU250" s="163" t="s">
        <v>86</v>
      </c>
      <c r="AV250" s="12" t="s">
        <v>86</v>
      </c>
      <c r="AW250" s="12" t="s">
        <v>32</v>
      </c>
      <c r="AX250" s="12" t="s">
        <v>76</v>
      </c>
      <c r="AY250" s="163" t="s">
        <v>158</v>
      </c>
    </row>
    <row r="251" spans="1:51" s="384" customFormat="1" ht="12">
      <c r="A251" s="734"/>
      <c r="B251" s="734"/>
      <c r="C251" s="734"/>
      <c r="D251" s="734"/>
      <c r="E251" s="734"/>
      <c r="F251" s="734"/>
      <c r="G251" s="734"/>
      <c r="H251" s="734"/>
      <c r="I251" s="734"/>
      <c r="J251" s="734"/>
      <c r="K251" s="734"/>
      <c r="L251" s="734"/>
      <c r="M251" s="734"/>
      <c r="N251" s="734"/>
      <c r="O251" s="734"/>
      <c r="P251" s="734"/>
      <c r="Q251" s="734"/>
      <c r="R251" s="734"/>
      <c r="S251" s="734"/>
      <c r="T251" s="734"/>
      <c r="U251" s="734"/>
      <c r="V251" s="734"/>
      <c r="W251" s="13"/>
      <c r="AT251" s="389" t="s">
        <v>167</v>
      </c>
      <c r="AU251" s="389" t="s">
        <v>86</v>
      </c>
      <c r="AV251" s="384" t="s">
        <v>177</v>
      </c>
      <c r="AW251" s="384" t="s">
        <v>32</v>
      </c>
      <c r="AX251" s="384" t="s">
        <v>76</v>
      </c>
      <c r="AY251" s="389" t="s">
        <v>158</v>
      </c>
    </row>
    <row r="252" spans="1:51" s="12" customFormat="1" ht="12">
      <c r="A252" s="734"/>
      <c r="B252" s="734"/>
      <c r="C252" s="734"/>
      <c r="D252" s="734"/>
      <c r="E252" s="734"/>
      <c r="F252" s="734"/>
      <c r="G252" s="734"/>
      <c r="H252" s="734"/>
      <c r="I252" s="734"/>
      <c r="J252" s="734"/>
      <c r="K252" s="734"/>
      <c r="L252" s="734"/>
      <c r="M252" s="734"/>
      <c r="N252" s="734"/>
      <c r="O252" s="734"/>
      <c r="P252" s="734"/>
      <c r="Q252" s="734"/>
      <c r="R252" s="734"/>
      <c r="S252" s="734"/>
      <c r="T252" s="734"/>
      <c r="U252" s="734"/>
      <c r="V252" s="734"/>
      <c r="W252" s="740"/>
      <c r="AT252" s="163" t="s">
        <v>167</v>
      </c>
      <c r="AU252" s="163" t="s">
        <v>86</v>
      </c>
      <c r="AV252" s="12" t="s">
        <v>86</v>
      </c>
      <c r="AW252" s="12" t="s">
        <v>32</v>
      </c>
      <c r="AX252" s="12" t="s">
        <v>76</v>
      </c>
      <c r="AY252" s="163" t="s">
        <v>158</v>
      </c>
    </row>
    <row r="253" spans="1:51" s="12" customFormat="1" ht="12">
      <c r="A253" s="734"/>
      <c r="B253" s="734"/>
      <c r="C253" s="734"/>
      <c r="D253" s="734"/>
      <c r="E253" s="734"/>
      <c r="F253" s="734"/>
      <c r="G253" s="734"/>
      <c r="H253" s="734"/>
      <c r="I253" s="734"/>
      <c r="J253" s="734"/>
      <c r="K253" s="734"/>
      <c r="L253" s="734"/>
      <c r="M253" s="734"/>
      <c r="N253" s="734"/>
      <c r="O253" s="734"/>
      <c r="P253" s="734"/>
      <c r="Q253" s="734"/>
      <c r="R253" s="734"/>
      <c r="S253" s="734"/>
      <c r="T253" s="734"/>
      <c r="U253" s="734"/>
      <c r="V253" s="734"/>
      <c r="AT253" s="163" t="s">
        <v>167</v>
      </c>
      <c r="AU253" s="163" t="s">
        <v>86</v>
      </c>
      <c r="AV253" s="12" t="s">
        <v>86</v>
      </c>
      <c r="AW253" s="12" t="s">
        <v>32</v>
      </c>
      <c r="AX253" s="12" t="s">
        <v>76</v>
      </c>
      <c r="AY253" s="163" t="s">
        <v>158</v>
      </c>
    </row>
    <row r="254" spans="1:51" s="384" customFormat="1" ht="12">
      <c r="A254" s="734"/>
      <c r="B254" s="734"/>
      <c r="C254" s="734"/>
      <c r="D254" s="734"/>
      <c r="E254" s="734"/>
      <c r="F254" s="734"/>
      <c r="G254" s="734"/>
      <c r="H254" s="734"/>
      <c r="I254" s="734"/>
      <c r="J254" s="734"/>
      <c r="K254" s="734"/>
      <c r="L254" s="734"/>
      <c r="M254" s="734"/>
      <c r="N254" s="734"/>
      <c r="O254" s="734"/>
      <c r="P254" s="734"/>
      <c r="Q254" s="734"/>
      <c r="R254" s="734"/>
      <c r="S254" s="734"/>
      <c r="T254" s="734"/>
      <c r="U254" s="734"/>
      <c r="V254" s="734"/>
      <c r="W254" s="13"/>
      <c r="AT254" s="389" t="s">
        <v>167</v>
      </c>
      <c r="AU254" s="389" t="s">
        <v>86</v>
      </c>
      <c r="AV254" s="384" t="s">
        <v>177</v>
      </c>
      <c r="AW254" s="384" t="s">
        <v>32</v>
      </c>
      <c r="AX254" s="384" t="s">
        <v>76</v>
      </c>
      <c r="AY254" s="389" t="s">
        <v>158</v>
      </c>
    </row>
    <row r="255" spans="1:51" s="13" customFormat="1" ht="12">
      <c r="A255" s="734"/>
      <c r="B255" s="734"/>
      <c r="C255" s="734"/>
      <c r="D255" s="734"/>
      <c r="E255" s="734"/>
      <c r="F255" s="734"/>
      <c r="G255" s="734"/>
      <c r="H255" s="734"/>
      <c r="I255" s="734"/>
      <c r="J255" s="734"/>
      <c r="K255" s="734"/>
      <c r="L255" s="734"/>
      <c r="M255" s="734"/>
      <c r="N255" s="734"/>
      <c r="O255" s="734"/>
      <c r="P255" s="734"/>
      <c r="Q255" s="734"/>
      <c r="R255" s="734"/>
      <c r="S255" s="734"/>
      <c r="T255" s="734"/>
      <c r="U255" s="734"/>
      <c r="V255" s="734"/>
      <c r="W255" s="740"/>
      <c r="AT255" s="169" t="s">
        <v>167</v>
      </c>
      <c r="AU255" s="169" t="s">
        <v>86</v>
      </c>
      <c r="AV255" s="13" t="s">
        <v>165</v>
      </c>
      <c r="AW255" s="13" t="s">
        <v>32</v>
      </c>
      <c r="AX255" s="13" t="s">
        <v>84</v>
      </c>
      <c r="AY255" s="169" t="s">
        <v>158</v>
      </c>
    </row>
    <row r="256" spans="1:63" s="11" customFormat="1" ht="22.9" customHeight="1">
      <c r="A256" s="734"/>
      <c r="B256" s="734"/>
      <c r="C256" s="734"/>
      <c r="D256" s="734"/>
      <c r="E256" s="734"/>
      <c r="F256" s="734"/>
      <c r="G256" s="734"/>
      <c r="H256" s="734"/>
      <c r="I256" s="734"/>
      <c r="J256" s="734"/>
      <c r="K256" s="734"/>
      <c r="L256" s="734"/>
      <c r="M256" s="734"/>
      <c r="N256" s="734"/>
      <c r="O256" s="734"/>
      <c r="P256" s="734"/>
      <c r="Q256" s="734"/>
      <c r="R256" s="734"/>
      <c r="S256" s="734"/>
      <c r="T256" s="734"/>
      <c r="U256" s="734"/>
      <c r="V256" s="734"/>
      <c r="W256" s="12"/>
      <c r="AR256" s="136" t="s">
        <v>84</v>
      </c>
      <c r="AT256" s="144" t="s">
        <v>75</v>
      </c>
      <c r="AU256" s="144" t="s">
        <v>84</v>
      </c>
      <c r="AY256" s="136" t="s">
        <v>158</v>
      </c>
      <c r="BK256" s="145">
        <f>SUM(BK257:BK265)</f>
        <v>0</v>
      </c>
    </row>
    <row r="257" spans="1:65" s="740" customFormat="1" ht="16.5" customHeight="1">
      <c r="A257" s="734"/>
      <c r="B257" s="734"/>
      <c r="C257" s="734"/>
      <c r="D257" s="734"/>
      <c r="E257" s="734"/>
      <c r="F257" s="734"/>
      <c r="G257" s="734"/>
      <c r="H257" s="734"/>
      <c r="I257" s="734"/>
      <c r="J257" s="734"/>
      <c r="K257" s="734"/>
      <c r="L257" s="734"/>
      <c r="M257" s="734"/>
      <c r="N257" s="734"/>
      <c r="O257" s="734"/>
      <c r="P257" s="734"/>
      <c r="Q257" s="734"/>
      <c r="R257" s="734"/>
      <c r="S257" s="734"/>
      <c r="T257" s="734"/>
      <c r="U257" s="734"/>
      <c r="V257" s="734"/>
      <c r="W257" s="11"/>
      <c r="AR257" s="747" t="s">
        <v>165</v>
      </c>
      <c r="AT257" s="747" t="s">
        <v>160</v>
      </c>
      <c r="AU257" s="747" t="s">
        <v>86</v>
      </c>
      <c r="AY257" s="747" t="s">
        <v>158</v>
      </c>
      <c r="BE257" s="161">
        <f>IF(N235="základní",J215,0)</f>
        <v>0</v>
      </c>
      <c r="BF257" s="161">
        <f>IF(N235="snížená",J215,0)</f>
        <v>0</v>
      </c>
      <c r="BG257" s="161">
        <f>IF(N235="zákl. přenesená",J215,0)</f>
        <v>0</v>
      </c>
      <c r="BH257" s="161">
        <f>IF(N235="sníž. přenesená",J215,0)</f>
        <v>0</v>
      </c>
      <c r="BI257" s="161">
        <f>IF(N235="nulová",J215,0)</f>
        <v>0</v>
      </c>
      <c r="BJ257" s="747" t="s">
        <v>84</v>
      </c>
      <c r="BK257" s="161">
        <f>ROUND(I215*H215,2)</f>
        <v>0</v>
      </c>
      <c r="BL257" s="747" t="s">
        <v>165</v>
      </c>
      <c r="BM257" s="747" t="s">
        <v>2132</v>
      </c>
    </row>
    <row r="258" spans="1:65" s="740" customFormat="1" ht="16.5" customHeight="1">
      <c r="A258" s="734"/>
      <c r="B258" s="734"/>
      <c r="C258" s="734"/>
      <c r="D258" s="734"/>
      <c r="E258" s="734"/>
      <c r="F258" s="734"/>
      <c r="G258" s="734"/>
      <c r="H258" s="734"/>
      <c r="I258" s="734"/>
      <c r="J258" s="734"/>
      <c r="K258" s="734"/>
      <c r="L258" s="734"/>
      <c r="M258" s="734"/>
      <c r="N258" s="734"/>
      <c r="O258" s="734"/>
      <c r="P258" s="734"/>
      <c r="Q258" s="734"/>
      <c r="R258" s="734"/>
      <c r="S258" s="734"/>
      <c r="T258" s="734"/>
      <c r="U258" s="734"/>
      <c r="V258" s="734"/>
      <c r="AR258" s="747" t="s">
        <v>165</v>
      </c>
      <c r="AT258" s="747" t="s">
        <v>160</v>
      </c>
      <c r="AU258" s="747" t="s">
        <v>86</v>
      </c>
      <c r="AY258" s="747" t="s">
        <v>158</v>
      </c>
      <c r="BE258" s="161">
        <f>IF(N236="základní",J216,0)</f>
        <v>0</v>
      </c>
      <c r="BF258" s="161">
        <f>IF(N236="snížená",J216,0)</f>
        <v>0</v>
      </c>
      <c r="BG258" s="161">
        <f>IF(N236="zákl. přenesená",J216,0)</f>
        <v>0</v>
      </c>
      <c r="BH258" s="161">
        <f>IF(N236="sníž. přenesená",J216,0)</f>
        <v>0</v>
      </c>
      <c r="BI258" s="161">
        <f>IF(N236="nulová",J216,0)</f>
        <v>0</v>
      </c>
      <c r="BJ258" s="747" t="s">
        <v>84</v>
      </c>
      <c r="BK258" s="161">
        <f>ROUND(I216*H216,2)</f>
        <v>0</v>
      </c>
      <c r="BL258" s="747" t="s">
        <v>165</v>
      </c>
      <c r="BM258" s="747" t="s">
        <v>2133</v>
      </c>
    </row>
    <row r="259" spans="1:51" s="12" customFormat="1" ht="12">
      <c r="A259" s="734"/>
      <c r="B259" s="734"/>
      <c r="C259" s="734"/>
      <c r="D259" s="734"/>
      <c r="E259" s="734"/>
      <c r="F259" s="734"/>
      <c r="G259" s="734"/>
      <c r="H259" s="734"/>
      <c r="I259" s="734"/>
      <c r="J259" s="734"/>
      <c r="K259" s="734"/>
      <c r="L259" s="734"/>
      <c r="M259" s="734"/>
      <c r="N259" s="734"/>
      <c r="O259" s="734"/>
      <c r="P259" s="734"/>
      <c r="Q259" s="734"/>
      <c r="R259" s="734"/>
      <c r="S259" s="734"/>
      <c r="T259" s="734"/>
      <c r="U259" s="734"/>
      <c r="V259" s="734"/>
      <c r="W259" s="740"/>
      <c r="AT259" s="163" t="s">
        <v>167</v>
      </c>
      <c r="AU259" s="163" t="s">
        <v>86</v>
      </c>
      <c r="AV259" s="12" t="s">
        <v>86</v>
      </c>
      <c r="AW259" s="12" t="s">
        <v>32</v>
      </c>
      <c r="AX259" s="12" t="s">
        <v>76</v>
      </c>
      <c r="AY259" s="163" t="s">
        <v>158</v>
      </c>
    </row>
    <row r="260" spans="1:51" s="13" customFormat="1" ht="12">
      <c r="A260" s="734"/>
      <c r="B260" s="734"/>
      <c r="C260" s="734"/>
      <c r="D260" s="734"/>
      <c r="E260" s="734"/>
      <c r="F260" s="734"/>
      <c r="G260" s="734"/>
      <c r="H260" s="734"/>
      <c r="I260" s="734"/>
      <c r="J260" s="734"/>
      <c r="K260" s="734"/>
      <c r="L260" s="734"/>
      <c r="M260" s="734"/>
      <c r="N260" s="734"/>
      <c r="O260" s="734"/>
      <c r="P260" s="734"/>
      <c r="Q260" s="734"/>
      <c r="R260" s="734"/>
      <c r="S260" s="734"/>
      <c r="T260" s="734"/>
      <c r="U260" s="734"/>
      <c r="V260" s="734"/>
      <c r="W260" s="734"/>
      <c r="AT260" s="169" t="s">
        <v>167</v>
      </c>
      <c r="AU260" s="169" t="s">
        <v>86</v>
      </c>
      <c r="AV260" s="13" t="s">
        <v>165</v>
      </c>
      <c r="AW260" s="13" t="s">
        <v>32</v>
      </c>
      <c r="AX260" s="13" t="s">
        <v>84</v>
      </c>
      <c r="AY260" s="169" t="s">
        <v>158</v>
      </c>
    </row>
    <row r="261" spans="1:65" s="740" customFormat="1" ht="16.5" customHeight="1">
      <c r="A261" s="734"/>
      <c r="B261" s="734"/>
      <c r="C261" s="734"/>
      <c r="D261" s="734"/>
      <c r="E261" s="734"/>
      <c r="F261" s="734"/>
      <c r="G261" s="734"/>
      <c r="H261" s="734"/>
      <c r="I261" s="734"/>
      <c r="J261" s="734"/>
      <c r="K261" s="734"/>
      <c r="L261" s="734"/>
      <c r="M261" s="734"/>
      <c r="N261" s="734"/>
      <c r="O261" s="734"/>
      <c r="P261" s="734"/>
      <c r="Q261" s="734"/>
      <c r="R261" s="734"/>
      <c r="S261" s="734"/>
      <c r="T261" s="734"/>
      <c r="U261" s="734"/>
      <c r="V261" s="734"/>
      <c r="W261" s="734"/>
      <c r="AR261" s="747" t="s">
        <v>165</v>
      </c>
      <c r="AT261" s="747" t="s">
        <v>160</v>
      </c>
      <c r="AU261" s="747" t="s">
        <v>86</v>
      </c>
      <c r="AY261" s="747" t="s">
        <v>158</v>
      </c>
      <c r="BE261" s="161">
        <f>IF(N239="základní",J218,0)</f>
        <v>0</v>
      </c>
      <c r="BF261" s="161">
        <f>IF(N239="snížená",J218,0)</f>
        <v>0</v>
      </c>
      <c r="BG261" s="161">
        <f>IF(N239="zákl. přenesená",J218,0)</f>
        <v>0</v>
      </c>
      <c r="BH261" s="161">
        <f>IF(N239="sníž. přenesená",J218,0)</f>
        <v>0</v>
      </c>
      <c r="BI261" s="161">
        <f>IF(N239="nulová",J218,0)</f>
        <v>0</v>
      </c>
      <c r="BJ261" s="747" t="s">
        <v>84</v>
      </c>
      <c r="BK261" s="161">
        <f>ROUND(I218*H218,2)</f>
        <v>0</v>
      </c>
      <c r="BL261" s="747" t="s">
        <v>165</v>
      </c>
      <c r="BM261" s="747" t="s">
        <v>2134</v>
      </c>
    </row>
    <row r="262" spans="1:51" s="12" customFormat="1" ht="12">
      <c r="A262" s="734"/>
      <c r="B262" s="734"/>
      <c r="C262" s="734"/>
      <c r="D262" s="734"/>
      <c r="E262" s="734"/>
      <c r="F262" s="734"/>
      <c r="G262" s="734"/>
      <c r="H262" s="734"/>
      <c r="I262" s="734"/>
      <c r="J262" s="734"/>
      <c r="K262" s="734"/>
      <c r="L262" s="734"/>
      <c r="M262" s="734"/>
      <c r="N262" s="734"/>
      <c r="O262" s="734"/>
      <c r="P262" s="734"/>
      <c r="Q262" s="734"/>
      <c r="R262" s="734"/>
      <c r="S262" s="734"/>
      <c r="T262" s="734"/>
      <c r="U262" s="734"/>
      <c r="V262" s="734"/>
      <c r="W262" s="734"/>
      <c r="AT262" s="163" t="s">
        <v>167</v>
      </c>
      <c r="AU262" s="163" t="s">
        <v>86</v>
      </c>
      <c r="AV262" s="12" t="s">
        <v>86</v>
      </c>
      <c r="AW262" s="12" t="s">
        <v>32</v>
      </c>
      <c r="AX262" s="12" t="s">
        <v>76</v>
      </c>
      <c r="AY262" s="163" t="s">
        <v>158</v>
      </c>
    </row>
    <row r="263" spans="1:51" s="13" customFormat="1" ht="12">
      <c r="A263" s="734"/>
      <c r="B263" s="734"/>
      <c r="C263" s="734"/>
      <c r="D263" s="734"/>
      <c r="E263" s="734"/>
      <c r="F263" s="734"/>
      <c r="G263" s="734"/>
      <c r="H263" s="734"/>
      <c r="I263" s="734"/>
      <c r="J263" s="734"/>
      <c r="K263" s="734"/>
      <c r="L263" s="734"/>
      <c r="M263" s="734"/>
      <c r="N263" s="734"/>
      <c r="O263" s="734"/>
      <c r="P263" s="734"/>
      <c r="Q263" s="734"/>
      <c r="R263" s="734"/>
      <c r="S263" s="734"/>
      <c r="T263" s="734"/>
      <c r="U263" s="734"/>
      <c r="V263" s="734"/>
      <c r="W263" s="734"/>
      <c r="AT263" s="169" t="s">
        <v>167</v>
      </c>
      <c r="AU263" s="169" t="s">
        <v>86</v>
      </c>
      <c r="AV263" s="13" t="s">
        <v>165</v>
      </c>
      <c r="AW263" s="13" t="s">
        <v>32</v>
      </c>
      <c r="AX263" s="13" t="s">
        <v>84</v>
      </c>
      <c r="AY263" s="169" t="s">
        <v>158</v>
      </c>
    </row>
    <row r="264" spans="1:65" s="740" customFormat="1" ht="16.5" customHeight="1">
      <c r="A264" s="734"/>
      <c r="B264" s="734"/>
      <c r="C264" s="734"/>
      <c r="D264" s="734"/>
      <c r="E264" s="734"/>
      <c r="F264" s="734"/>
      <c r="G264" s="734"/>
      <c r="H264" s="734"/>
      <c r="I264" s="734"/>
      <c r="J264" s="734"/>
      <c r="K264" s="734"/>
      <c r="L264" s="734"/>
      <c r="M264" s="734"/>
      <c r="N264" s="734"/>
      <c r="O264" s="734"/>
      <c r="P264" s="734"/>
      <c r="Q264" s="734"/>
      <c r="R264" s="734"/>
      <c r="S264" s="734"/>
      <c r="T264" s="734"/>
      <c r="U264" s="734"/>
      <c r="V264" s="734"/>
      <c r="W264" s="734"/>
      <c r="AR264" s="747" t="s">
        <v>165</v>
      </c>
      <c r="AT264" s="747" t="s">
        <v>160</v>
      </c>
      <c r="AU264" s="747" t="s">
        <v>86</v>
      </c>
      <c r="AY264" s="747" t="s">
        <v>158</v>
      </c>
      <c r="BE264" s="161">
        <f>IF(N242="základní",J221,0)</f>
        <v>0</v>
      </c>
      <c r="BF264" s="161">
        <f>IF(N242="snížená",J221,0)</f>
        <v>0</v>
      </c>
      <c r="BG264" s="161">
        <f>IF(N242="zákl. přenesená",J221,0)</f>
        <v>0</v>
      </c>
      <c r="BH264" s="161">
        <f>IF(N242="sníž. přenesená",J221,0)</f>
        <v>0</v>
      </c>
      <c r="BI264" s="161">
        <f>IF(N242="nulová",J221,0)</f>
        <v>0</v>
      </c>
      <c r="BJ264" s="747" t="s">
        <v>84</v>
      </c>
      <c r="BK264" s="161">
        <f>ROUND(I221*H221,2)</f>
        <v>0</v>
      </c>
      <c r="BL264" s="747" t="s">
        <v>165</v>
      </c>
      <c r="BM264" s="747" t="s">
        <v>2135</v>
      </c>
    </row>
    <row r="265" spans="1:51" s="12" customFormat="1" ht="12">
      <c r="A265" s="734"/>
      <c r="B265" s="734"/>
      <c r="C265" s="734"/>
      <c r="D265" s="734"/>
      <c r="E265" s="734"/>
      <c r="F265" s="734"/>
      <c r="G265" s="734"/>
      <c r="H265" s="734"/>
      <c r="I265" s="734"/>
      <c r="J265" s="734"/>
      <c r="K265" s="734"/>
      <c r="L265" s="734"/>
      <c r="M265" s="734"/>
      <c r="N265" s="734"/>
      <c r="O265" s="734"/>
      <c r="P265" s="734"/>
      <c r="Q265" s="734"/>
      <c r="R265" s="734"/>
      <c r="S265" s="734"/>
      <c r="T265" s="734"/>
      <c r="U265" s="734"/>
      <c r="V265" s="734"/>
      <c r="W265" s="734"/>
      <c r="AT265" s="163" t="s">
        <v>167</v>
      </c>
      <c r="AU265" s="163" t="s">
        <v>86</v>
      </c>
      <c r="AV265" s="12" t="s">
        <v>86</v>
      </c>
      <c r="AW265" s="12" t="s">
        <v>32</v>
      </c>
      <c r="AX265" s="12" t="s">
        <v>84</v>
      </c>
      <c r="AY265" s="163" t="s">
        <v>158</v>
      </c>
    </row>
    <row r="266" spans="1:63" s="11" customFormat="1" ht="22.9" customHeight="1">
      <c r="A266" s="734"/>
      <c r="B266" s="734"/>
      <c r="C266" s="734"/>
      <c r="D266" s="734"/>
      <c r="E266" s="734"/>
      <c r="F266" s="734"/>
      <c r="G266" s="734"/>
      <c r="H266" s="734"/>
      <c r="I266" s="734"/>
      <c r="J266" s="734"/>
      <c r="K266" s="734"/>
      <c r="L266" s="734"/>
      <c r="M266" s="734"/>
      <c r="N266" s="734"/>
      <c r="O266" s="734"/>
      <c r="P266" s="734"/>
      <c r="Q266" s="734"/>
      <c r="R266" s="734"/>
      <c r="S266" s="734"/>
      <c r="T266" s="734"/>
      <c r="U266" s="734"/>
      <c r="V266" s="734"/>
      <c r="W266" s="734"/>
      <c r="AR266" s="136" t="s">
        <v>84</v>
      </c>
      <c r="AT266" s="144" t="s">
        <v>75</v>
      </c>
      <c r="AU266" s="144" t="s">
        <v>84</v>
      </c>
      <c r="AY266" s="136" t="s">
        <v>158</v>
      </c>
      <c r="BK266" s="145">
        <f>BK267</f>
        <v>0</v>
      </c>
    </row>
    <row r="267" spans="1:65" s="740" customFormat="1" ht="16.5" customHeight="1">
      <c r="A267" s="734"/>
      <c r="B267" s="734"/>
      <c r="C267" s="734"/>
      <c r="D267" s="734"/>
      <c r="E267" s="734"/>
      <c r="F267" s="734"/>
      <c r="G267" s="734"/>
      <c r="H267" s="734"/>
      <c r="I267" s="734"/>
      <c r="J267" s="734"/>
      <c r="K267" s="734"/>
      <c r="L267" s="734"/>
      <c r="M267" s="734"/>
      <c r="N267" s="734"/>
      <c r="O267" s="734"/>
      <c r="P267" s="734"/>
      <c r="Q267" s="734"/>
      <c r="R267" s="734"/>
      <c r="S267" s="734"/>
      <c r="T267" s="734"/>
      <c r="U267" s="734"/>
      <c r="V267" s="734"/>
      <c r="W267" s="734"/>
      <c r="AR267" s="747" t="s">
        <v>165</v>
      </c>
      <c r="AT267" s="747" t="s">
        <v>160</v>
      </c>
      <c r="AU267" s="747" t="s">
        <v>86</v>
      </c>
      <c r="AY267" s="747" t="s">
        <v>158</v>
      </c>
      <c r="BE267" s="161">
        <f>IF(N245="základní",J223,0)</f>
        <v>0</v>
      </c>
      <c r="BF267" s="161">
        <f>IF(N245="snížená",J223,0)</f>
        <v>0</v>
      </c>
      <c r="BG267" s="161">
        <f>IF(N245="zákl. přenesená",J223,0)</f>
        <v>0</v>
      </c>
      <c r="BH267" s="161">
        <f>IF(N245="sníž. přenesená",J223,0)</f>
        <v>0</v>
      </c>
      <c r="BI267" s="161">
        <f>IF(N245="nulová",J223,0)</f>
        <v>0</v>
      </c>
      <c r="BJ267" s="747" t="s">
        <v>84</v>
      </c>
      <c r="BK267" s="161">
        <f>ROUND(I223*H223,2)</f>
        <v>0</v>
      </c>
      <c r="BL267" s="747" t="s">
        <v>165</v>
      </c>
      <c r="BM267" s="747" t="s">
        <v>2136</v>
      </c>
    </row>
    <row r="268" spans="1:23" s="740" customFormat="1" ht="6.95" customHeight="1">
      <c r="A268" s="734"/>
      <c r="B268" s="734"/>
      <c r="C268" s="734"/>
      <c r="D268" s="734"/>
      <c r="E268" s="734"/>
      <c r="F268" s="734"/>
      <c r="G268" s="734"/>
      <c r="H268" s="734"/>
      <c r="I268" s="734"/>
      <c r="J268" s="734"/>
      <c r="K268" s="734"/>
      <c r="L268" s="734"/>
      <c r="M268" s="734"/>
      <c r="N268" s="734"/>
      <c r="O268" s="734"/>
      <c r="P268" s="734"/>
      <c r="Q268" s="734"/>
      <c r="R268" s="734"/>
      <c r="S268" s="734"/>
      <c r="T268" s="734"/>
      <c r="U268" s="734"/>
      <c r="V268" s="734"/>
      <c r="W268" s="734"/>
    </row>
  </sheetData>
  <sheetProtection algorithmName="SHA-512" hashValue="U8nxKfZOJo9hgK8D5iY9lPqJQGALrsSfeRQ1AMYbuKVdFNPF0Owca7jfyPr3y3fMjCbmCNLfOOm0j/YGbJ8E8A==" saltValue="1jvIdWwgAWCnvYes0wa/Zw==" spinCount="100000" sheet="1" objects="1" scenarios="1"/>
  <autoFilter ref="C93:K224"/>
  <mergeCells count="12">
    <mergeCell ref="E86:H86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4"/>
  <sheetViews>
    <sheetView showGridLines="0" workbookViewId="0" topLeftCell="A76">
      <selection activeCell="A186" sqref="A186:XFD186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2137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ROUND(J93,2)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ROUND((SUM(BG93:BG223)),2)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ROUND((SUM(BH93:BH223)),2)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ROUND((SUM(BI93:BI223)),2)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>2 - Tlakové kanalizační řady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J93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J94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J95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J164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J179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J214</f>
        <v>0</v>
      </c>
      <c r="L69" s="121"/>
    </row>
    <row r="70" spans="2:12" s="8" customFormat="1" ht="24.95" customHeight="1">
      <c r="B70" s="116"/>
      <c r="D70" s="117" t="s">
        <v>125</v>
      </c>
      <c r="E70" s="118"/>
      <c r="F70" s="118"/>
      <c r="G70" s="118"/>
      <c r="H70" s="118"/>
      <c r="I70" s="118"/>
      <c r="J70" s="120">
        <f>J216</f>
        <v>0</v>
      </c>
      <c r="L70" s="116"/>
    </row>
    <row r="71" spans="2:12" s="741" customFormat="1" ht="20.1" customHeight="1">
      <c r="B71" s="121"/>
      <c r="D71" s="122" t="s">
        <v>136</v>
      </c>
      <c r="E71" s="123"/>
      <c r="F71" s="123"/>
      <c r="G71" s="123"/>
      <c r="H71" s="123"/>
      <c r="I71" s="123"/>
      <c r="J71" s="125">
        <f>J217</f>
        <v>0</v>
      </c>
      <c r="L71" s="121"/>
    </row>
    <row r="72" spans="2:12" s="740" customFormat="1" ht="21.75" customHeight="1">
      <c r="B72" s="30"/>
      <c r="L72" s="30"/>
    </row>
    <row r="73" spans="2:12" s="740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0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24.95" customHeight="1">
      <c r="B78" s="752"/>
      <c r="C78" s="751" t="s">
        <v>143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6.95" customHeight="1"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12" customHeight="1">
      <c r="B80" s="752"/>
      <c r="C80" s="753" t="s">
        <v>16</v>
      </c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6.5" customHeight="1">
      <c r="B81" s="752"/>
      <c r="C81" s="752"/>
      <c r="D81" s="752"/>
      <c r="E81" s="1020" t="str">
        <f>E7</f>
        <v>Národní hřebčín Kladruby nad Labem, stavební úpravy "BOREK"</v>
      </c>
      <c r="F81" s="1021"/>
      <c r="G81" s="1021"/>
      <c r="H81" s="1021"/>
      <c r="I81" s="752"/>
      <c r="J81" s="752"/>
      <c r="K81" s="752"/>
      <c r="L81" s="53"/>
    </row>
    <row r="82" spans="2:12" ht="12" customHeight="1">
      <c r="B82" s="754"/>
      <c r="C82" s="753" t="s">
        <v>109</v>
      </c>
      <c r="D82" s="754"/>
      <c r="E82" s="754"/>
      <c r="F82" s="754"/>
      <c r="G82" s="754"/>
      <c r="H82" s="754"/>
      <c r="I82" s="754"/>
      <c r="J82" s="754"/>
      <c r="K82" s="754"/>
      <c r="L82" s="368"/>
    </row>
    <row r="83" spans="2:12" s="740" customFormat="1" ht="16.5" customHeight="1">
      <c r="B83" s="752"/>
      <c r="C83" s="752"/>
      <c r="D83" s="752"/>
      <c r="E83" s="1020" t="s">
        <v>1926</v>
      </c>
      <c r="F83" s="1016"/>
      <c r="G83" s="1016"/>
      <c r="H83" s="1016"/>
      <c r="I83" s="752"/>
      <c r="J83" s="752"/>
      <c r="K83" s="752"/>
      <c r="L83" s="53"/>
    </row>
    <row r="84" spans="2:12" s="740" customFormat="1" ht="12" customHeight="1">
      <c r="B84" s="752"/>
      <c r="C84" s="753" t="s">
        <v>1927</v>
      </c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6.5" customHeight="1">
      <c r="B85" s="752"/>
      <c r="C85" s="752"/>
      <c r="D85" s="752"/>
      <c r="E85" s="1015" t="str">
        <f>E11</f>
        <v>2 - Tlakové kanalizační řady</v>
      </c>
      <c r="F85" s="1016"/>
      <c r="G85" s="1016"/>
      <c r="H85" s="1016"/>
      <c r="I85" s="752"/>
      <c r="J85" s="752"/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12" customHeight="1">
      <c r="B87" s="752"/>
      <c r="C87" s="753" t="s">
        <v>20</v>
      </c>
      <c r="D87" s="752"/>
      <c r="E87" s="752"/>
      <c r="F87" s="755" t="str">
        <f>F14</f>
        <v>k.ú. Kladruby nad Labem</v>
      </c>
      <c r="G87" s="752"/>
      <c r="H87" s="752"/>
      <c r="I87" s="753" t="s">
        <v>22</v>
      </c>
      <c r="J87" s="756">
        <f>IF(J14="","",J14)</f>
        <v>43637</v>
      </c>
      <c r="K87" s="752"/>
      <c r="L87" s="53"/>
    </row>
    <row r="88" spans="2:12" s="740" customFormat="1" ht="6.95" customHeight="1">
      <c r="B88" s="752"/>
      <c r="C88" s="752"/>
      <c r="D88" s="752"/>
      <c r="E88" s="752"/>
      <c r="F88" s="752"/>
      <c r="G88" s="752"/>
      <c r="H88" s="752"/>
      <c r="I88" s="752"/>
      <c r="J88" s="752"/>
      <c r="K88" s="752"/>
      <c r="L88" s="53"/>
    </row>
    <row r="89" spans="2:12" s="740" customFormat="1" ht="24.95" customHeight="1">
      <c r="B89" s="752"/>
      <c r="C89" s="753" t="s">
        <v>24</v>
      </c>
      <c r="D89" s="752"/>
      <c r="E89" s="752"/>
      <c r="F89" s="755" t="str">
        <f>E17</f>
        <v>NH Kladruby nad Labem</v>
      </c>
      <c r="G89" s="752"/>
      <c r="H89" s="752"/>
      <c r="I89" s="753" t="s">
        <v>30</v>
      </c>
      <c r="J89" s="757" t="str">
        <f>E23</f>
        <v>Medium projekt v.o.s. Pardubice</v>
      </c>
      <c r="K89" s="752"/>
      <c r="L89" s="53"/>
    </row>
    <row r="90" spans="2:12" s="740" customFormat="1" ht="13.7" customHeight="1">
      <c r="B90" s="752"/>
      <c r="C90" s="753" t="s">
        <v>28</v>
      </c>
      <c r="D90" s="752"/>
      <c r="E90" s="752"/>
      <c r="F90" s="755" t="str">
        <f>IF(E20="","",E20)</f>
        <v xml:space="preserve"> </v>
      </c>
      <c r="G90" s="752"/>
      <c r="H90" s="752"/>
      <c r="I90" s="753" t="s">
        <v>33</v>
      </c>
      <c r="J90" s="757" t="str">
        <f>E26</f>
        <v xml:space="preserve"> </v>
      </c>
      <c r="K90" s="752"/>
      <c r="L90" s="53"/>
    </row>
    <row r="91" spans="2:12" s="740" customFormat="1" ht="10.3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20" s="10" customFormat="1" ht="29.25" customHeight="1">
      <c r="B92" s="788"/>
      <c r="C92" s="758" t="s">
        <v>144</v>
      </c>
      <c r="D92" s="758" t="s">
        <v>61</v>
      </c>
      <c r="E92" s="758" t="s">
        <v>57</v>
      </c>
      <c r="F92" s="758" t="s">
        <v>58</v>
      </c>
      <c r="G92" s="758" t="s">
        <v>145</v>
      </c>
      <c r="H92" s="758" t="s">
        <v>146</v>
      </c>
      <c r="I92" s="759" t="s">
        <v>147</v>
      </c>
      <c r="J92" s="758" t="s">
        <v>113</v>
      </c>
      <c r="K92" s="758" t="s">
        <v>148</v>
      </c>
      <c r="L92" s="369"/>
      <c r="M92" s="57" t="s">
        <v>1</v>
      </c>
      <c r="N92" s="58" t="s">
        <v>40</v>
      </c>
      <c r="O92" s="58" t="s">
        <v>149</v>
      </c>
      <c r="P92" s="58" t="s">
        <v>150</v>
      </c>
      <c r="Q92" s="58" t="s">
        <v>151</v>
      </c>
      <c r="R92" s="58" t="s">
        <v>152</v>
      </c>
      <c r="S92" s="58" t="s">
        <v>153</v>
      </c>
      <c r="T92" s="59" t="s">
        <v>154</v>
      </c>
    </row>
    <row r="93" spans="2:63" s="740" customFormat="1" ht="22.9" customHeight="1">
      <c r="B93" s="752"/>
      <c r="C93" s="760" t="s">
        <v>155</v>
      </c>
      <c r="D93" s="752"/>
      <c r="E93" s="752"/>
      <c r="F93" s="752"/>
      <c r="G93" s="752"/>
      <c r="H93" s="752"/>
      <c r="I93" s="761"/>
      <c r="J93" s="869">
        <f>BK93</f>
        <v>0</v>
      </c>
      <c r="K93" s="808"/>
      <c r="L93" s="53"/>
      <c r="M93" s="60"/>
      <c r="N93" s="51"/>
      <c r="O93" s="51"/>
      <c r="P93" s="132">
        <f>P94+P217</f>
        <v>2199.242875</v>
      </c>
      <c r="Q93" s="51"/>
      <c r="R93" s="132">
        <f>R94+R217</f>
        <v>89.09981473999999</v>
      </c>
      <c r="S93" s="51"/>
      <c r="T93" s="133">
        <f>T94+T217</f>
        <v>0</v>
      </c>
      <c r="AT93" s="747" t="s">
        <v>75</v>
      </c>
      <c r="AU93" s="747" t="s">
        <v>115</v>
      </c>
      <c r="BK93" s="134">
        <f>BK94+BK218</f>
        <v>0</v>
      </c>
    </row>
    <row r="94" spans="2:63" s="11" customFormat="1" ht="25.9" customHeight="1">
      <c r="B94" s="763"/>
      <c r="C94" s="809"/>
      <c r="D94" s="838" t="s">
        <v>75</v>
      </c>
      <c r="E94" s="839" t="s">
        <v>156</v>
      </c>
      <c r="F94" s="839" t="s">
        <v>157</v>
      </c>
      <c r="G94" s="809"/>
      <c r="H94" s="809"/>
      <c r="I94" s="766"/>
      <c r="J94" s="865">
        <f>BK94</f>
        <v>0</v>
      </c>
      <c r="K94" s="809"/>
      <c r="L94" s="141"/>
      <c r="M94" s="140"/>
      <c r="N94" s="141"/>
      <c r="O94" s="141"/>
      <c r="P94" s="142">
        <f>P95+P161+P164+P179+P215</f>
        <v>2199.149719</v>
      </c>
      <c r="Q94" s="141"/>
      <c r="R94" s="142">
        <f>R95+R161+R164+R179+R215</f>
        <v>89.09481473999999</v>
      </c>
      <c r="S94" s="141"/>
      <c r="T94" s="143">
        <f>T95+T161+T164+T179+T215</f>
        <v>0</v>
      </c>
      <c r="AR94" s="136" t="s">
        <v>84</v>
      </c>
      <c r="AT94" s="144" t="s">
        <v>75</v>
      </c>
      <c r="AU94" s="144" t="s">
        <v>76</v>
      </c>
      <c r="AY94" s="136" t="s">
        <v>158</v>
      </c>
      <c r="BK94" s="145">
        <f>BK95+BK161+BK164+BK179+BK216</f>
        <v>0</v>
      </c>
    </row>
    <row r="95" spans="2:63" s="11" customFormat="1" ht="22.9" customHeight="1">
      <c r="B95" s="763"/>
      <c r="C95" s="809"/>
      <c r="D95" s="838" t="s">
        <v>75</v>
      </c>
      <c r="E95" s="840" t="s">
        <v>84</v>
      </c>
      <c r="F95" s="840" t="s">
        <v>159</v>
      </c>
      <c r="G95" s="809"/>
      <c r="H95" s="809"/>
      <c r="I95" s="766"/>
      <c r="J95" s="866">
        <f>BK95</f>
        <v>0</v>
      </c>
      <c r="K95" s="809"/>
      <c r="L95" s="141"/>
      <c r="M95" s="140"/>
      <c r="N95" s="141"/>
      <c r="O95" s="141"/>
      <c r="P95" s="142">
        <f>SUM(P96:P160)</f>
        <v>1755.4341560000003</v>
      </c>
      <c r="Q95" s="141"/>
      <c r="R95" s="142">
        <f>SUM(R96:R160)</f>
        <v>1.318659</v>
      </c>
      <c r="S95" s="141"/>
      <c r="T95" s="143">
        <f>SUM(T96:T160)</f>
        <v>0</v>
      </c>
      <c r="AR95" s="136" t="s">
        <v>84</v>
      </c>
      <c r="AT95" s="144" t="s">
        <v>75</v>
      </c>
      <c r="AU95" s="144" t="s">
        <v>84</v>
      </c>
      <c r="AY95" s="136" t="s">
        <v>158</v>
      </c>
      <c r="BK95" s="145">
        <f>SUM(BK96:BK160)</f>
        <v>0</v>
      </c>
    </row>
    <row r="96" spans="2:65" s="740" customFormat="1" ht="16.5" customHeight="1">
      <c r="B96" s="390"/>
      <c r="C96" s="841" t="s">
        <v>84</v>
      </c>
      <c r="D96" s="841" t="s">
        <v>160</v>
      </c>
      <c r="E96" s="842" t="s">
        <v>1945</v>
      </c>
      <c r="F96" s="843" t="s">
        <v>1946</v>
      </c>
      <c r="G96" s="844" t="s">
        <v>1398</v>
      </c>
      <c r="H96" s="810">
        <v>240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0.2</v>
      </c>
      <c r="P96" s="373">
        <f>O96*H96</f>
        <v>48</v>
      </c>
      <c r="Q96" s="373">
        <v>0</v>
      </c>
      <c r="R96" s="373">
        <f>Q96*H96</f>
        <v>0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2138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1947</v>
      </c>
      <c r="G97" s="848"/>
      <c r="H97" s="849">
        <v>240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86</v>
      </c>
      <c r="D98" s="841" t="s">
        <v>160</v>
      </c>
      <c r="E98" s="842" t="s">
        <v>1948</v>
      </c>
      <c r="F98" s="843" t="s">
        <v>1949</v>
      </c>
      <c r="G98" s="844" t="s">
        <v>1950</v>
      </c>
      <c r="H98" s="810">
        <v>10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2139</v>
      </c>
    </row>
    <row r="99" spans="2:65" s="740" customFormat="1" ht="16.5" customHeight="1">
      <c r="B99" s="390"/>
      <c r="C99" s="841" t="s">
        <v>177</v>
      </c>
      <c r="D99" s="841" t="s">
        <v>160</v>
      </c>
      <c r="E99" s="842" t="s">
        <v>1952</v>
      </c>
      <c r="F99" s="843" t="s">
        <v>1953</v>
      </c>
      <c r="G99" s="844" t="s">
        <v>359</v>
      </c>
      <c r="H99" s="810">
        <v>1.8</v>
      </c>
      <c r="I99" s="774">
        <v>0</v>
      </c>
      <c r="J99" s="867">
        <f>ROUND(I99*H99,2)</f>
        <v>0</v>
      </c>
      <c r="K99" s="843" t="s">
        <v>164</v>
      </c>
      <c r="L99" s="53"/>
      <c r="M99" s="735" t="s">
        <v>1</v>
      </c>
      <c r="N99" s="372" t="s">
        <v>41</v>
      </c>
      <c r="O99" s="373">
        <v>0.703</v>
      </c>
      <c r="P99" s="373">
        <f>O99*H99</f>
        <v>1.2653999999999999</v>
      </c>
      <c r="Q99" s="373">
        <v>0.00868</v>
      </c>
      <c r="R99" s="373">
        <f>Q99*H99</f>
        <v>0.015624</v>
      </c>
      <c r="S99" s="373">
        <v>0</v>
      </c>
      <c r="T99" s="374">
        <f>S99*H99</f>
        <v>0</v>
      </c>
      <c r="AR99" s="747" t="s">
        <v>165</v>
      </c>
      <c r="AT99" s="747" t="s">
        <v>160</v>
      </c>
      <c r="AU99" s="747" t="s">
        <v>86</v>
      </c>
      <c r="AY99" s="747" t="s">
        <v>158</v>
      </c>
      <c r="BE99" s="161">
        <f>IF(N99="základní",J99,0)</f>
        <v>0</v>
      </c>
      <c r="BF99" s="161">
        <f>IF(N99="snížená",J99,0)</f>
        <v>0</v>
      </c>
      <c r="BG99" s="161">
        <f>IF(N99="zákl. přenesená",J99,0)</f>
        <v>0</v>
      </c>
      <c r="BH99" s="161">
        <f>IF(N99="sníž. přenesená",J99,0)</f>
        <v>0</v>
      </c>
      <c r="BI99" s="161">
        <f>IF(N99="nulová",J99,0)</f>
        <v>0</v>
      </c>
      <c r="BJ99" s="747" t="s">
        <v>84</v>
      </c>
      <c r="BK99" s="161">
        <f>ROUND(I99*H99,2)</f>
        <v>0</v>
      </c>
      <c r="BL99" s="747" t="s">
        <v>165</v>
      </c>
      <c r="BM99" s="747" t="s">
        <v>2140</v>
      </c>
    </row>
    <row r="100" spans="2:51" s="12" customFormat="1" ht="12">
      <c r="B100" s="776"/>
      <c r="C100" s="848"/>
      <c r="D100" s="845" t="s">
        <v>167</v>
      </c>
      <c r="E100" s="846" t="s">
        <v>1</v>
      </c>
      <c r="F100" s="847" t="s">
        <v>2141</v>
      </c>
      <c r="G100" s="848"/>
      <c r="H100" s="849">
        <v>1.8</v>
      </c>
      <c r="I100" s="777"/>
      <c r="J100" s="848"/>
      <c r="K100" s="848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84</v>
      </c>
      <c r="AY100" s="163" t="s">
        <v>158</v>
      </c>
    </row>
    <row r="101" spans="2:65" s="740" customFormat="1" ht="16.5" customHeight="1">
      <c r="B101" s="390"/>
      <c r="C101" s="841" t="s">
        <v>165</v>
      </c>
      <c r="D101" s="841" t="s">
        <v>160</v>
      </c>
      <c r="E101" s="842" t="s">
        <v>1957</v>
      </c>
      <c r="F101" s="843" t="s">
        <v>1958</v>
      </c>
      <c r="G101" s="844" t="s">
        <v>359</v>
      </c>
      <c r="H101" s="810">
        <v>0.9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0.547</v>
      </c>
      <c r="P101" s="373">
        <f>O101*H101</f>
        <v>0.49230000000000007</v>
      </c>
      <c r="Q101" s="373">
        <v>0.0369</v>
      </c>
      <c r="R101" s="373">
        <f>Q101*H101</f>
        <v>0.03321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2142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2143</v>
      </c>
      <c r="G102" s="848"/>
      <c r="H102" s="849">
        <v>0.9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186</v>
      </c>
      <c r="D103" s="841" t="s">
        <v>160</v>
      </c>
      <c r="E103" s="842" t="s">
        <v>1959</v>
      </c>
      <c r="F103" s="843" t="s">
        <v>1960</v>
      </c>
      <c r="G103" s="844" t="s">
        <v>163</v>
      </c>
      <c r="H103" s="810">
        <v>277.92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1.763</v>
      </c>
      <c r="P103" s="373">
        <f>O103*H103</f>
        <v>489.97296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2144</v>
      </c>
    </row>
    <row r="104" spans="2:51" s="12" customFormat="1" ht="12">
      <c r="B104" s="776"/>
      <c r="C104" s="848"/>
      <c r="D104" s="845" t="s">
        <v>167</v>
      </c>
      <c r="E104" s="846" t="s">
        <v>1</v>
      </c>
      <c r="F104" s="847" t="s">
        <v>2145</v>
      </c>
      <c r="G104" s="848"/>
      <c r="H104" s="849">
        <v>277.92</v>
      </c>
      <c r="I104" s="777"/>
      <c r="J104" s="848"/>
      <c r="K104" s="848"/>
      <c r="L104" s="166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84</v>
      </c>
      <c r="AY104" s="163" t="s">
        <v>158</v>
      </c>
    </row>
    <row r="105" spans="2:65" s="740" customFormat="1" ht="16.5" customHeight="1">
      <c r="B105" s="390"/>
      <c r="C105" s="841" t="s">
        <v>191</v>
      </c>
      <c r="D105" s="841" t="s">
        <v>160</v>
      </c>
      <c r="E105" s="842" t="s">
        <v>1963</v>
      </c>
      <c r="F105" s="843" t="s">
        <v>1964</v>
      </c>
      <c r="G105" s="844" t="s">
        <v>163</v>
      </c>
      <c r="H105" s="810">
        <v>14.4</v>
      </c>
      <c r="I105" s="774">
        <v>0</v>
      </c>
      <c r="J105" s="867">
        <f>ROUND(I105*H105,2)</f>
        <v>0</v>
      </c>
      <c r="K105" s="843" t="s">
        <v>164</v>
      </c>
      <c r="L105" s="53"/>
      <c r="M105" s="735" t="s">
        <v>1</v>
      </c>
      <c r="N105" s="372" t="s">
        <v>41</v>
      </c>
      <c r="O105" s="373">
        <v>1.022</v>
      </c>
      <c r="P105" s="373">
        <f>O105*H105</f>
        <v>14.716800000000001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165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165</v>
      </c>
      <c r="BM105" s="747" t="s">
        <v>2146</v>
      </c>
    </row>
    <row r="106" spans="2:51" s="375" customFormat="1" ht="12">
      <c r="B106" s="780"/>
      <c r="C106" s="856"/>
      <c r="D106" s="845" t="s">
        <v>167</v>
      </c>
      <c r="E106" s="854" t="s">
        <v>1</v>
      </c>
      <c r="F106" s="855" t="s">
        <v>1965</v>
      </c>
      <c r="G106" s="856"/>
      <c r="H106" s="854" t="s">
        <v>1</v>
      </c>
      <c r="I106" s="781"/>
      <c r="J106" s="856"/>
      <c r="K106" s="856"/>
      <c r="L106" s="376"/>
      <c r="M106" s="377"/>
      <c r="N106" s="376"/>
      <c r="O106" s="376"/>
      <c r="P106" s="376"/>
      <c r="Q106" s="376"/>
      <c r="R106" s="376"/>
      <c r="S106" s="376"/>
      <c r="T106" s="378"/>
      <c r="AT106" s="379" t="s">
        <v>167</v>
      </c>
      <c r="AU106" s="379" t="s">
        <v>86</v>
      </c>
      <c r="AV106" s="375" t="s">
        <v>84</v>
      </c>
      <c r="AW106" s="375" t="s">
        <v>32</v>
      </c>
      <c r="AX106" s="375" t="s">
        <v>76</v>
      </c>
      <c r="AY106" s="379" t="s">
        <v>158</v>
      </c>
    </row>
    <row r="107" spans="2:51" s="12" customFormat="1" ht="12">
      <c r="B107" s="776"/>
      <c r="C107" s="848"/>
      <c r="D107" s="845" t="s">
        <v>167</v>
      </c>
      <c r="E107" s="846" t="s">
        <v>1</v>
      </c>
      <c r="F107" s="847" t="s">
        <v>2147</v>
      </c>
      <c r="G107" s="848"/>
      <c r="H107" s="849">
        <v>14.4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76</v>
      </c>
      <c r="AY107" s="163" t="s">
        <v>158</v>
      </c>
    </row>
    <row r="108" spans="2:51" s="13" customFormat="1" ht="12">
      <c r="B108" s="778"/>
      <c r="C108" s="852"/>
      <c r="D108" s="845" t="s">
        <v>167</v>
      </c>
      <c r="E108" s="850" t="s">
        <v>1</v>
      </c>
      <c r="F108" s="851" t="s">
        <v>1968</v>
      </c>
      <c r="G108" s="852"/>
      <c r="H108" s="853">
        <v>14.4</v>
      </c>
      <c r="I108" s="779"/>
      <c r="J108" s="852"/>
      <c r="K108" s="852"/>
      <c r="L108" s="172"/>
      <c r="M108" s="171"/>
      <c r="N108" s="172"/>
      <c r="O108" s="172"/>
      <c r="P108" s="172"/>
      <c r="Q108" s="172"/>
      <c r="R108" s="172"/>
      <c r="S108" s="172"/>
      <c r="T108" s="173"/>
      <c r="AT108" s="169" t="s">
        <v>167</v>
      </c>
      <c r="AU108" s="169" t="s">
        <v>86</v>
      </c>
      <c r="AV108" s="13" t="s">
        <v>165</v>
      </c>
      <c r="AW108" s="13" t="s">
        <v>32</v>
      </c>
      <c r="AX108" s="13" t="s">
        <v>84</v>
      </c>
      <c r="AY108" s="169" t="s">
        <v>158</v>
      </c>
    </row>
    <row r="109" spans="2:65" s="740" customFormat="1" ht="16.5" customHeight="1">
      <c r="B109" s="390"/>
      <c r="C109" s="841" t="s">
        <v>196</v>
      </c>
      <c r="D109" s="841" t="s">
        <v>160</v>
      </c>
      <c r="E109" s="842" t="s">
        <v>1969</v>
      </c>
      <c r="F109" s="843" t="s">
        <v>1970</v>
      </c>
      <c r="G109" s="844" t="s">
        <v>163</v>
      </c>
      <c r="H109" s="810">
        <v>3.6</v>
      </c>
      <c r="I109" s="774">
        <v>0</v>
      </c>
      <c r="J109" s="867">
        <f>ROUND(I109*H109,2)</f>
        <v>0</v>
      </c>
      <c r="K109" s="843" t="s">
        <v>164</v>
      </c>
      <c r="L109" s="53"/>
      <c r="M109" s="735" t="s">
        <v>1</v>
      </c>
      <c r="N109" s="372" t="s">
        <v>41</v>
      </c>
      <c r="O109" s="373">
        <v>2.249</v>
      </c>
      <c r="P109" s="373">
        <f>O109*H109</f>
        <v>8.096400000000001</v>
      </c>
      <c r="Q109" s="373">
        <v>0</v>
      </c>
      <c r="R109" s="373">
        <f>Q109*H109</f>
        <v>0</v>
      </c>
      <c r="S109" s="373">
        <v>0</v>
      </c>
      <c r="T109" s="374">
        <f>S109*H109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747" t="s">
        <v>84</v>
      </c>
      <c r="BK109" s="161">
        <f>ROUND(I109*H109,2)</f>
        <v>0</v>
      </c>
      <c r="BL109" s="747" t="s">
        <v>165</v>
      </c>
      <c r="BM109" s="747" t="s">
        <v>2148</v>
      </c>
    </row>
    <row r="110" spans="2:51" s="375" customFormat="1" ht="12">
      <c r="B110" s="780"/>
      <c r="C110" s="856"/>
      <c r="D110" s="845" t="s">
        <v>167</v>
      </c>
      <c r="E110" s="854" t="s">
        <v>1</v>
      </c>
      <c r="F110" s="855" t="s">
        <v>1972</v>
      </c>
      <c r="G110" s="856"/>
      <c r="H110" s="854" t="s">
        <v>1</v>
      </c>
      <c r="I110" s="781"/>
      <c r="J110" s="856"/>
      <c r="K110" s="856"/>
      <c r="L110" s="376"/>
      <c r="M110" s="377"/>
      <c r="N110" s="376"/>
      <c r="O110" s="376"/>
      <c r="P110" s="376"/>
      <c r="Q110" s="376"/>
      <c r="R110" s="376"/>
      <c r="S110" s="376"/>
      <c r="T110" s="378"/>
      <c r="AT110" s="379" t="s">
        <v>167</v>
      </c>
      <c r="AU110" s="379" t="s">
        <v>86</v>
      </c>
      <c r="AV110" s="375" t="s">
        <v>84</v>
      </c>
      <c r="AW110" s="375" t="s">
        <v>32</v>
      </c>
      <c r="AX110" s="375" t="s">
        <v>76</v>
      </c>
      <c r="AY110" s="379" t="s">
        <v>158</v>
      </c>
    </row>
    <row r="111" spans="2:51" s="12" customFormat="1" ht="12">
      <c r="B111" s="776"/>
      <c r="C111" s="848"/>
      <c r="D111" s="845" t="s">
        <v>167</v>
      </c>
      <c r="E111" s="846" t="s">
        <v>1</v>
      </c>
      <c r="F111" s="847" t="s">
        <v>2149</v>
      </c>
      <c r="G111" s="848"/>
      <c r="H111" s="849">
        <v>3.6</v>
      </c>
      <c r="I111" s="777"/>
      <c r="J111" s="848"/>
      <c r="K111" s="848"/>
      <c r="L111" s="166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2:51" s="13" customFormat="1" ht="12">
      <c r="B112" s="778"/>
      <c r="C112" s="852"/>
      <c r="D112" s="845" t="s">
        <v>167</v>
      </c>
      <c r="E112" s="850" t="s">
        <v>1</v>
      </c>
      <c r="F112" s="851" t="s">
        <v>1968</v>
      </c>
      <c r="G112" s="852"/>
      <c r="H112" s="853">
        <v>3.6</v>
      </c>
      <c r="I112" s="779"/>
      <c r="J112" s="852"/>
      <c r="K112" s="852"/>
      <c r="L112" s="172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2:65" s="740" customFormat="1" ht="16.5" customHeight="1">
      <c r="B113" s="390"/>
      <c r="C113" s="841" t="s">
        <v>203</v>
      </c>
      <c r="D113" s="841" t="s">
        <v>160</v>
      </c>
      <c r="E113" s="842" t="s">
        <v>1973</v>
      </c>
      <c r="F113" s="843" t="s">
        <v>1974</v>
      </c>
      <c r="G113" s="844" t="s">
        <v>163</v>
      </c>
      <c r="H113" s="810">
        <v>1.8</v>
      </c>
      <c r="I113" s="774">
        <v>0</v>
      </c>
      <c r="J113" s="867">
        <f>ROUND(I113*H113,2)</f>
        <v>0</v>
      </c>
      <c r="K113" s="843" t="s">
        <v>164</v>
      </c>
      <c r="L113" s="53"/>
      <c r="M113" s="735" t="s">
        <v>1</v>
      </c>
      <c r="N113" s="372" t="s">
        <v>41</v>
      </c>
      <c r="O113" s="373">
        <v>0.107</v>
      </c>
      <c r="P113" s="373">
        <f>O113*H113</f>
        <v>0.1926</v>
      </c>
      <c r="Q113" s="373">
        <v>0</v>
      </c>
      <c r="R113" s="373">
        <f>Q113*H113</f>
        <v>0</v>
      </c>
      <c r="S113" s="373">
        <v>0</v>
      </c>
      <c r="T113" s="374">
        <f>S113*H113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747" t="s">
        <v>84</v>
      </c>
      <c r="BK113" s="161">
        <f>ROUND(I113*H113,2)</f>
        <v>0</v>
      </c>
      <c r="BL113" s="747" t="s">
        <v>165</v>
      </c>
      <c r="BM113" s="747" t="s">
        <v>2150</v>
      </c>
    </row>
    <row r="114" spans="2:51" s="12" customFormat="1" ht="12">
      <c r="B114" s="776"/>
      <c r="C114" s="848"/>
      <c r="D114" s="845" t="s">
        <v>167</v>
      </c>
      <c r="E114" s="846" t="s">
        <v>1</v>
      </c>
      <c r="F114" s="847" t="s">
        <v>2151</v>
      </c>
      <c r="G114" s="848"/>
      <c r="H114" s="849">
        <v>1.8</v>
      </c>
      <c r="I114" s="777"/>
      <c r="J114" s="848"/>
      <c r="K114" s="848"/>
      <c r="L114" s="166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84</v>
      </c>
      <c r="AY114" s="163" t="s">
        <v>158</v>
      </c>
    </row>
    <row r="115" spans="2:65" s="740" customFormat="1" ht="16.5" customHeight="1">
      <c r="B115" s="390"/>
      <c r="C115" s="841" t="s">
        <v>208</v>
      </c>
      <c r="D115" s="841" t="s">
        <v>160</v>
      </c>
      <c r="E115" s="842" t="s">
        <v>1977</v>
      </c>
      <c r="F115" s="843" t="s">
        <v>1978</v>
      </c>
      <c r="G115" s="844" t="s">
        <v>163</v>
      </c>
      <c r="H115" s="810">
        <v>541.44</v>
      </c>
      <c r="I115" s="774">
        <v>0</v>
      </c>
      <c r="J115" s="867">
        <f>ROUND(I115*H115,2)</f>
        <v>0</v>
      </c>
      <c r="K115" s="843" t="s">
        <v>164</v>
      </c>
      <c r="L115" s="53"/>
      <c r="M115" s="735" t="s">
        <v>1</v>
      </c>
      <c r="N115" s="372" t="s">
        <v>41</v>
      </c>
      <c r="O115" s="373">
        <v>0.44</v>
      </c>
      <c r="P115" s="373">
        <f>O115*H115</f>
        <v>238.23360000000002</v>
      </c>
      <c r="Q115" s="373">
        <v>0</v>
      </c>
      <c r="R115" s="373">
        <f>Q115*H115</f>
        <v>0</v>
      </c>
      <c r="S115" s="373">
        <v>0</v>
      </c>
      <c r="T115" s="374">
        <f>S115*H115</f>
        <v>0</v>
      </c>
      <c r="AR115" s="747" t="s">
        <v>165</v>
      </c>
      <c r="AT115" s="747" t="s">
        <v>160</v>
      </c>
      <c r="AU115" s="747" t="s">
        <v>86</v>
      </c>
      <c r="AY115" s="747" t="s">
        <v>158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747" t="s">
        <v>84</v>
      </c>
      <c r="BK115" s="161">
        <f>ROUND(I115*H115,2)</f>
        <v>0</v>
      </c>
      <c r="BL115" s="747" t="s">
        <v>165</v>
      </c>
      <c r="BM115" s="747" t="s">
        <v>2152</v>
      </c>
    </row>
    <row r="116" spans="2:51" s="375" customFormat="1" ht="12">
      <c r="B116" s="780"/>
      <c r="C116" s="856"/>
      <c r="D116" s="845" t="s">
        <v>167</v>
      </c>
      <c r="E116" s="854" t="s">
        <v>1</v>
      </c>
      <c r="F116" s="855" t="s">
        <v>1979</v>
      </c>
      <c r="G116" s="856"/>
      <c r="H116" s="854" t="s">
        <v>1</v>
      </c>
      <c r="I116" s="781"/>
      <c r="J116" s="856"/>
      <c r="K116" s="856"/>
      <c r="L116" s="376"/>
      <c r="M116" s="377"/>
      <c r="N116" s="376"/>
      <c r="O116" s="376"/>
      <c r="P116" s="376"/>
      <c r="Q116" s="376"/>
      <c r="R116" s="376"/>
      <c r="S116" s="376"/>
      <c r="T116" s="378"/>
      <c r="AT116" s="379" t="s">
        <v>167</v>
      </c>
      <c r="AU116" s="379" t="s">
        <v>86</v>
      </c>
      <c r="AV116" s="375" t="s">
        <v>84</v>
      </c>
      <c r="AW116" s="375" t="s">
        <v>32</v>
      </c>
      <c r="AX116" s="375" t="s">
        <v>76</v>
      </c>
      <c r="AY116" s="379" t="s">
        <v>158</v>
      </c>
    </row>
    <row r="117" spans="2:51" s="12" customFormat="1" ht="12">
      <c r="B117" s="776"/>
      <c r="C117" s="848"/>
      <c r="D117" s="845" t="s">
        <v>167</v>
      </c>
      <c r="E117" s="846" t="s">
        <v>1</v>
      </c>
      <c r="F117" s="847" t="s">
        <v>2153</v>
      </c>
      <c r="G117" s="848"/>
      <c r="H117" s="849">
        <v>541.44</v>
      </c>
      <c r="I117" s="777"/>
      <c r="J117" s="848"/>
      <c r="K117" s="848"/>
      <c r="L117" s="166"/>
      <c r="M117" s="165"/>
      <c r="N117" s="166"/>
      <c r="O117" s="166"/>
      <c r="P117" s="166"/>
      <c r="Q117" s="166"/>
      <c r="R117" s="166"/>
      <c r="S117" s="166"/>
      <c r="T117" s="167"/>
      <c r="AT117" s="163" t="s">
        <v>167</v>
      </c>
      <c r="AU117" s="163" t="s">
        <v>86</v>
      </c>
      <c r="AV117" s="12" t="s">
        <v>86</v>
      </c>
      <c r="AW117" s="12" t="s">
        <v>32</v>
      </c>
      <c r="AX117" s="12" t="s">
        <v>76</v>
      </c>
      <c r="AY117" s="163" t="s">
        <v>158</v>
      </c>
    </row>
    <row r="118" spans="2:51" s="13" customFormat="1" ht="12">
      <c r="B118" s="778"/>
      <c r="C118" s="852"/>
      <c r="D118" s="845" t="s">
        <v>167</v>
      </c>
      <c r="E118" s="850" t="s">
        <v>1</v>
      </c>
      <c r="F118" s="851" t="s">
        <v>1981</v>
      </c>
      <c r="G118" s="852"/>
      <c r="H118" s="853">
        <v>541.44</v>
      </c>
      <c r="I118" s="779"/>
      <c r="J118" s="852"/>
      <c r="K118" s="852"/>
      <c r="L118" s="172"/>
      <c r="M118" s="171"/>
      <c r="N118" s="172"/>
      <c r="O118" s="172"/>
      <c r="P118" s="172"/>
      <c r="Q118" s="172"/>
      <c r="R118" s="172"/>
      <c r="S118" s="172"/>
      <c r="T118" s="173"/>
      <c r="AT118" s="169" t="s">
        <v>167</v>
      </c>
      <c r="AU118" s="169" t="s">
        <v>86</v>
      </c>
      <c r="AV118" s="13" t="s">
        <v>165</v>
      </c>
      <c r="AW118" s="13" t="s">
        <v>32</v>
      </c>
      <c r="AX118" s="13" t="s">
        <v>84</v>
      </c>
      <c r="AY118" s="169" t="s">
        <v>158</v>
      </c>
    </row>
    <row r="119" spans="2:65" s="740" customFormat="1" ht="16.5" customHeight="1">
      <c r="B119" s="390"/>
      <c r="C119" s="841" t="s">
        <v>214</v>
      </c>
      <c r="D119" s="841" t="s">
        <v>160</v>
      </c>
      <c r="E119" s="842" t="s">
        <v>2154</v>
      </c>
      <c r="F119" s="843" t="s">
        <v>2155</v>
      </c>
      <c r="G119" s="844" t="s">
        <v>163</v>
      </c>
      <c r="H119" s="810">
        <v>135.36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0.825</v>
      </c>
      <c r="P119" s="373">
        <f>O119*H119</f>
        <v>111.67200000000001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2156</v>
      </c>
    </row>
    <row r="120" spans="2:51" s="375" customFormat="1" ht="12">
      <c r="B120" s="780"/>
      <c r="C120" s="856"/>
      <c r="D120" s="845" t="s">
        <v>167</v>
      </c>
      <c r="E120" s="854" t="s">
        <v>1</v>
      </c>
      <c r="F120" s="855" t="s">
        <v>1985</v>
      </c>
      <c r="G120" s="856"/>
      <c r="H120" s="854" t="s">
        <v>1</v>
      </c>
      <c r="I120" s="781"/>
      <c r="J120" s="856"/>
      <c r="K120" s="856"/>
      <c r="L120" s="376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2157</v>
      </c>
      <c r="G121" s="848"/>
      <c r="H121" s="849">
        <v>135.36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1981</v>
      </c>
      <c r="G122" s="852"/>
      <c r="H122" s="853">
        <v>135.36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1987</v>
      </c>
      <c r="F123" s="843" t="s">
        <v>1988</v>
      </c>
      <c r="G123" s="844" t="s">
        <v>163</v>
      </c>
      <c r="H123" s="810">
        <v>67.68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0.1</v>
      </c>
      <c r="P123" s="373">
        <f>O123*H123</f>
        <v>6.768000000000001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2158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2159</v>
      </c>
      <c r="G124" s="848"/>
      <c r="H124" s="849">
        <v>67.68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 hidden="1">
      <c r="B125" s="390"/>
      <c r="C125" s="841" t="s">
        <v>225</v>
      </c>
      <c r="D125" s="841" t="s">
        <v>160</v>
      </c>
      <c r="E125" s="842" t="s">
        <v>2160</v>
      </c>
      <c r="F125" s="843" t="s">
        <v>2161</v>
      </c>
      <c r="G125" s="844" t="s">
        <v>359</v>
      </c>
      <c r="H125" s="810">
        <v>0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1.076</v>
      </c>
      <c r="P125" s="373">
        <f>O125*H125</f>
        <v>0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2162</v>
      </c>
    </row>
    <row r="126" spans="2:51" s="12" customFormat="1" ht="12" hidden="1">
      <c r="B126" s="776"/>
      <c r="C126" s="848"/>
      <c r="D126" s="845" t="s">
        <v>167</v>
      </c>
      <c r="E126" s="846" t="s">
        <v>1</v>
      </c>
      <c r="F126" s="847" t="s">
        <v>2163</v>
      </c>
      <c r="G126" s="848"/>
      <c r="H126" s="849">
        <v>0</v>
      </c>
      <c r="I126" s="777"/>
      <c r="J126" s="848"/>
      <c r="K126" s="848"/>
      <c r="L126" s="166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84</v>
      </c>
      <c r="AY126" s="163" t="s">
        <v>158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1990</v>
      </c>
      <c r="F127" s="843" t="s">
        <v>1991</v>
      </c>
      <c r="G127" s="844" t="s">
        <v>222</v>
      </c>
      <c r="H127" s="810">
        <v>1504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0.236</v>
      </c>
      <c r="P127" s="373">
        <f>O127*H127</f>
        <v>354.94399999999996</v>
      </c>
      <c r="Q127" s="373">
        <v>0.00084</v>
      </c>
      <c r="R127" s="373">
        <f>Q127*H127</f>
        <v>1.26336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2164</v>
      </c>
    </row>
    <row r="128" spans="2:51" s="12" customFormat="1" ht="12">
      <c r="B128" s="776"/>
      <c r="C128" s="848"/>
      <c r="D128" s="845" t="s">
        <v>167</v>
      </c>
      <c r="E128" s="846" t="s">
        <v>1</v>
      </c>
      <c r="F128" s="847" t="s">
        <v>2165</v>
      </c>
      <c r="G128" s="848"/>
      <c r="H128" s="849">
        <v>1504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32</v>
      </c>
      <c r="AX128" s="12" t="s">
        <v>76</v>
      </c>
      <c r="AY128" s="163" t="s">
        <v>158</v>
      </c>
    </row>
    <row r="129" spans="2:51" s="13" customFormat="1" ht="12"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1504</v>
      </c>
      <c r="I129" s="779"/>
      <c r="J129" s="852"/>
      <c r="K129" s="852"/>
      <c r="L129" s="172"/>
      <c r="M129" s="171"/>
      <c r="N129" s="172"/>
      <c r="O129" s="172"/>
      <c r="P129" s="172"/>
      <c r="Q129" s="172"/>
      <c r="R129" s="172"/>
      <c r="S129" s="172"/>
      <c r="T129" s="173"/>
      <c r="AT129" s="169" t="s">
        <v>167</v>
      </c>
      <c r="AU129" s="169" t="s">
        <v>86</v>
      </c>
      <c r="AV129" s="13" t="s">
        <v>165</v>
      </c>
      <c r="AW129" s="13" t="s">
        <v>32</v>
      </c>
      <c r="AX129" s="13" t="s">
        <v>84</v>
      </c>
      <c r="AY129" s="169" t="s">
        <v>158</v>
      </c>
    </row>
    <row r="130" spans="2:65" s="740" customFormat="1" ht="16.5" customHeight="1">
      <c r="B130" s="390"/>
      <c r="C130" s="841" t="s">
        <v>235</v>
      </c>
      <c r="D130" s="841" t="s">
        <v>160</v>
      </c>
      <c r="E130" s="842" t="s">
        <v>1994</v>
      </c>
      <c r="F130" s="843" t="s">
        <v>1995</v>
      </c>
      <c r="G130" s="844" t="s">
        <v>222</v>
      </c>
      <c r="H130" s="810">
        <v>1504</v>
      </c>
      <c r="I130" s="774">
        <v>0</v>
      </c>
      <c r="J130" s="867">
        <f>ROUND(I130*H130,2)</f>
        <v>0</v>
      </c>
      <c r="K130" s="843" t="s">
        <v>164</v>
      </c>
      <c r="L130" s="53"/>
      <c r="M130" s="735" t="s">
        <v>1</v>
      </c>
      <c r="N130" s="372" t="s">
        <v>41</v>
      </c>
      <c r="O130" s="373">
        <v>0.07</v>
      </c>
      <c r="P130" s="373">
        <f>O130*H130</f>
        <v>105.28000000000002</v>
      </c>
      <c r="Q130" s="373">
        <v>0</v>
      </c>
      <c r="R130" s="373">
        <f>Q130*H130</f>
        <v>0</v>
      </c>
      <c r="S130" s="373">
        <v>0</v>
      </c>
      <c r="T130" s="374">
        <f>S130*H130</f>
        <v>0</v>
      </c>
      <c r="AR130" s="747" t="s">
        <v>165</v>
      </c>
      <c r="AT130" s="747" t="s">
        <v>160</v>
      </c>
      <c r="AU130" s="747" t="s">
        <v>86</v>
      </c>
      <c r="AY130" s="747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747" t="s">
        <v>84</v>
      </c>
      <c r="BK130" s="161">
        <f>ROUND(I130*H130,2)</f>
        <v>0</v>
      </c>
      <c r="BL130" s="747" t="s">
        <v>165</v>
      </c>
      <c r="BM130" s="747" t="s">
        <v>2166</v>
      </c>
    </row>
    <row r="131" spans="2:65" s="740" customFormat="1" ht="16.5" customHeight="1" hidden="1">
      <c r="B131" s="390"/>
      <c r="C131" s="841" t="s">
        <v>8</v>
      </c>
      <c r="D131" s="841" t="s">
        <v>160</v>
      </c>
      <c r="E131" s="842" t="s">
        <v>1996</v>
      </c>
      <c r="F131" s="843" t="s">
        <v>1997</v>
      </c>
      <c r="G131" s="844" t="s">
        <v>222</v>
      </c>
      <c r="H131" s="810">
        <v>0</v>
      </c>
      <c r="I131" s="774">
        <v>0</v>
      </c>
      <c r="J131" s="867">
        <f>ROUND(I131*H131,2)</f>
        <v>0</v>
      </c>
      <c r="K131" s="843" t="s">
        <v>164</v>
      </c>
      <c r="L131" s="53"/>
      <c r="M131" s="735" t="s">
        <v>1</v>
      </c>
      <c r="N131" s="372" t="s">
        <v>41</v>
      </c>
      <c r="O131" s="373">
        <v>0.156</v>
      </c>
      <c r="P131" s="373">
        <f>O131*H131</f>
        <v>0</v>
      </c>
      <c r="Q131" s="373">
        <v>0.0007</v>
      </c>
      <c r="R131" s="373">
        <f>Q131*H131</f>
        <v>0</v>
      </c>
      <c r="S131" s="373">
        <v>0</v>
      </c>
      <c r="T131" s="374">
        <f>S131*H131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747" t="s">
        <v>84</v>
      </c>
      <c r="BK131" s="161">
        <f>ROUND(I131*H131,2)</f>
        <v>0</v>
      </c>
      <c r="BL131" s="747" t="s">
        <v>165</v>
      </c>
      <c r="BM131" s="747" t="s">
        <v>2167</v>
      </c>
    </row>
    <row r="132" spans="2:51" s="12" customFormat="1" ht="12" hidden="1">
      <c r="B132" s="776"/>
      <c r="C132" s="848"/>
      <c r="D132" s="845" t="s">
        <v>167</v>
      </c>
      <c r="E132" s="846" t="s">
        <v>1</v>
      </c>
      <c r="F132" s="847" t="s">
        <v>1578</v>
      </c>
      <c r="G132" s="848"/>
      <c r="H132" s="849" t="s">
        <v>1578</v>
      </c>
      <c r="I132" s="777"/>
      <c r="J132" s="848"/>
      <c r="K132" s="848"/>
      <c r="L132" s="166"/>
      <c r="M132" s="165"/>
      <c r="N132" s="166"/>
      <c r="O132" s="166"/>
      <c r="P132" s="166"/>
      <c r="Q132" s="166"/>
      <c r="R132" s="166"/>
      <c r="S132" s="166"/>
      <c r="T132" s="167"/>
      <c r="AT132" s="163" t="s">
        <v>167</v>
      </c>
      <c r="AU132" s="163" t="s">
        <v>86</v>
      </c>
      <c r="AV132" s="12" t="s">
        <v>86</v>
      </c>
      <c r="AW132" s="12" t="s">
        <v>32</v>
      </c>
      <c r="AX132" s="12" t="s">
        <v>84</v>
      </c>
      <c r="AY132" s="163" t="s">
        <v>158</v>
      </c>
    </row>
    <row r="133" spans="2:65" s="740" customFormat="1" ht="16.5" customHeight="1" hidden="1">
      <c r="B133" s="390"/>
      <c r="C133" s="841" t="s">
        <v>245</v>
      </c>
      <c r="D133" s="841" t="s">
        <v>160</v>
      </c>
      <c r="E133" s="842" t="s">
        <v>1998</v>
      </c>
      <c r="F133" s="843" t="s">
        <v>1999</v>
      </c>
      <c r="G133" s="844" t="s">
        <v>222</v>
      </c>
      <c r="H133" s="810">
        <v>0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0.095</v>
      </c>
      <c r="P133" s="373">
        <f>O133*H133</f>
        <v>0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2168</v>
      </c>
    </row>
    <row r="134" spans="2:65" s="740" customFormat="1" ht="16.5" customHeight="1" hidden="1">
      <c r="B134" s="390"/>
      <c r="C134" s="841" t="s">
        <v>250</v>
      </c>
      <c r="D134" s="841" t="s">
        <v>160</v>
      </c>
      <c r="E134" s="842" t="s">
        <v>2000</v>
      </c>
      <c r="F134" s="843" t="s">
        <v>2001</v>
      </c>
      <c r="G134" s="844" t="s">
        <v>163</v>
      </c>
      <c r="H134" s="810">
        <v>0</v>
      </c>
      <c r="I134" s="774">
        <v>0</v>
      </c>
      <c r="J134" s="867">
        <f>ROUND(I134*H134,2)</f>
        <v>0</v>
      </c>
      <c r="K134" s="843" t="s">
        <v>164</v>
      </c>
      <c r="L134" s="53"/>
      <c r="M134" s="735" t="s">
        <v>1</v>
      </c>
      <c r="N134" s="372" t="s">
        <v>41</v>
      </c>
      <c r="O134" s="373">
        <v>0.126</v>
      </c>
      <c r="P134" s="373">
        <f>O134*H134</f>
        <v>0</v>
      </c>
      <c r="Q134" s="373">
        <v>0.00046</v>
      </c>
      <c r="R134" s="373">
        <f>Q134*H134</f>
        <v>0</v>
      </c>
      <c r="S134" s="373">
        <v>0</v>
      </c>
      <c r="T134" s="374">
        <f>S134*H134</f>
        <v>0</v>
      </c>
      <c r="AR134" s="747" t="s">
        <v>165</v>
      </c>
      <c r="AT134" s="747" t="s">
        <v>160</v>
      </c>
      <c r="AU134" s="747" t="s">
        <v>86</v>
      </c>
      <c r="AY134" s="747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747" t="s">
        <v>84</v>
      </c>
      <c r="BK134" s="161">
        <f>ROUND(I134*H134,2)</f>
        <v>0</v>
      </c>
      <c r="BL134" s="747" t="s">
        <v>165</v>
      </c>
      <c r="BM134" s="747" t="s">
        <v>2169</v>
      </c>
    </row>
    <row r="135" spans="2:51" s="12" customFormat="1" ht="12" hidden="1">
      <c r="B135" s="776"/>
      <c r="C135" s="848"/>
      <c r="D135" s="845" t="s">
        <v>167</v>
      </c>
      <c r="E135" s="846" t="s">
        <v>1</v>
      </c>
      <c r="F135" s="847" t="s">
        <v>1578</v>
      </c>
      <c r="G135" s="848"/>
      <c r="H135" s="849" t="s">
        <v>1578</v>
      </c>
      <c r="I135" s="777"/>
      <c r="J135" s="848"/>
      <c r="K135" s="848"/>
      <c r="L135" s="166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740" customFormat="1" ht="16.5" customHeight="1" hidden="1">
      <c r="B136" s="390"/>
      <c r="C136" s="841" t="s">
        <v>255</v>
      </c>
      <c r="D136" s="841" t="s">
        <v>160</v>
      </c>
      <c r="E136" s="842" t="s">
        <v>2003</v>
      </c>
      <c r="F136" s="843" t="s">
        <v>2004</v>
      </c>
      <c r="G136" s="844" t="s">
        <v>163</v>
      </c>
      <c r="H136" s="810">
        <v>0</v>
      </c>
      <c r="I136" s="774">
        <v>0</v>
      </c>
      <c r="J136" s="867">
        <f>ROUND(I136*H136,2)</f>
        <v>0</v>
      </c>
      <c r="K136" s="843" t="s">
        <v>164</v>
      </c>
      <c r="L136" s="53"/>
      <c r="M136" s="735" t="s">
        <v>1</v>
      </c>
      <c r="N136" s="372" t="s">
        <v>41</v>
      </c>
      <c r="O136" s="373">
        <v>0.038</v>
      </c>
      <c r="P136" s="373">
        <f>O136*H136</f>
        <v>0</v>
      </c>
      <c r="Q136" s="373">
        <v>0</v>
      </c>
      <c r="R136" s="373">
        <f>Q136*H136</f>
        <v>0</v>
      </c>
      <c r="S136" s="373">
        <v>0</v>
      </c>
      <c r="T136" s="374">
        <f>S136*H136</f>
        <v>0</v>
      </c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2170</v>
      </c>
    </row>
    <row r="137" spans="2:65" s="740" customFormat="1" ht="16.5" customHeight="1">
      <c r="B137" s="390"/>
      <c r="C137" s="841" t="s">
        <v>260</v>
      </c>
      <c r="D137" s="841" t="s">
        <v>160</v>
      </c>
      <c r="E137" s="842" t="s">
        <v>2005</v>
      </c>
      <c r="F137" s="843" t="s">
        <v>2006</v>
      </c>
      <c r="G137" s="844" t="s">
        <v>163</v>
      </c>
      <c r="H137" s="810">
        <v>356.4</v>
      </c>
      <c r="I137" s="774">
        <v>0</v>
      </c>
      <c r="J137" s="867">
        <f>ROUND(I137*H137,2)</f>
        <v>0</v>
      </c>
      <c r="K137" s="843" t="s">
        <v>164</v>
      </c>
      <c r="L137" s="53"/>
      <c r="M137" s="735" t="s">
        <v>1</v>
      </c>
      <c r="N137" s="372" t="s">
        <v>41</v>
      </c>
      <c r="O137" s="373">
        <v>0.345</v>
      </c>
      <c r="P137" s="373">
        <f>O137*H137</f>
        <v>122.95799999999998</v>
      </c>
      <c r="Q137" s="373">
        <v>0</v>
      </c>
      <c r="R137" s="373">
        <f>Q137*H137</f>
        <v>0</v>
      </c>
      <c r="S137" s="373">
        <v>0</v>
      </c>
      <c r="T137" s="374">
        <f>S137*H137</f>
        <v>0</v>
      </c>
      <c r="AR137" s="747" t="s">
        <v>165</v>
      </c>
      <c r="AT137" s="747" t="s">
        <v>160</v>
      </c>
      <c r="AU137" s="747" t="s">
        <v>86</v>
      </c>
      <c r="AY137" s="747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747" t="s">
        <v>84</v>
      </c>
      <c r="BK137" s="161">
        <f>ROUND(I137*H137,2)</f>
        <v>0</v>
      </c>
      <c r="BL137" s="747" t="s">
        <v>165</v>
      </c>
      <c r="BM137" s="747" t="s">
        <v>2171</v>
      </c>
    </row>
    <row r="138" spans="2:51" s="12" customFormat="1" ht="12">
      <c r="B138" s="776"/>
      <c r="C138" s="848"/>
      <c r="D138" s="845" t="s">
        <v>167</v>
      </c>
      <c r="E138" s="846" t="s">
        <v>1</v>
      </c>
      <c r="F138" s="847" t="s">
        <v>2172</v>
      </c>
      <c r="G138" s="848"/>
      <c r="H138" s="849">
        <v>18</v>
      </c>
      <c r="I138" s="777"/>
      <c r="J138" s="848"/>
      <c r="K138" s="848"/>
      <c r="L138" s="166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2:51" s="12" customFormat="1" ht="12">
      <c r="B139" s="776"/>
      <c r="C139" s="848"/>
      <c r="D139" s="845" t="s">
        <v>167</v>
      </c>
      <c r="E139" s="846" t="s">
        <v>1</v>
      </c>
      <c r="F139" s="847" t="s">
        <v>2173</v>
      </c>
      <c r="G139" s="848"/>
      <c r="H139" s="849">
        <v>338.4</v>
      </c>
      <c r="I139" s="777"/>
      <c r="J139" s="848"/>
      <c r="K139" s="848"/>
      <c r="L139" s="166"/>
      <c r="M139" s="165"/>
      <c r="N139" s="166"/>
      <c r="O139" s="166"/>
      <c r="P139" s="166"/>
      <c r="Q139" s="166"/>
      <c r="R139" s="166"/>
      <c r="S139" s="166"/>
      <c r="T139" s="167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778"/>
      <c r="C140" s="852"/>
      <c r="D140" s="845" t="s">
        <v>167</v>
      </c>
      <c r="E140" s="850" t="s">
        <v>1</v>
      </c>
      <c r="F140" s="851" t="s">
        <v>171</v>
      </c>
      <c r="G140" s="852"/>
      <c r="H140" s="853">
        <v>356.4</v>
      </c>
      <c r="I140" s="779"/>
      <c r="J140" s="852"/>
      <c r="K140" s="852"/>
      <c r="L140" s="172"/>
      <c r="M140" s="171"/>
      <c r="N140" s="172"/>
      <c r="O140" s="172"/>
      <c r="P140" s="172"/>
      <c r="Q140" s="172"/>
      <c r="R140" s="172"/>
      <c r="S140" s="172"/>
      <c r="T140" s="173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>
      <c r="B141" s="390"/>
      <c r="C141" s="841" t="s">
        <v>266</v>
      </c>
      <c r="D141" s="841" t="s">
        <v>160</v>
      </c>
      <c r="E141" s="842" t="s">
        <v>182</v>
      </c>
      <c r="F141" s="843" t="s">
        <v>183</v>
      </c>
      <c r="G141" s="844" t="s">
        <v>163</v>
      </c>
      <c r="H141" s="810">
        <v>206.192</v>
      </c>
      <c r="I141" s="774">
        <v>0</v>
      </c>
      <c r="J141" s="867">
        <f>ROUND(I141*H141,2)</f>
        <v>0</v>
      </c>
      <c r="K141" s="843" t="s">
        <v>164</v>
      </c>
      <c r="L141" s="53"/>
      <c r="M141" s="735" t="s">
        <v>1</v>
      </c>
      <c r="N141" s="372" t="s">
        <v>41</v>
      </c>
      <c r="O141" s="373">
        <v>0.083</v>
      </c>
      <c r="P141" s="373">
        <f>O141*H141</f>
        <v>17.113936000000002</v>
      </c>
      <c r="Q141" s="373">
        <v>0</v>
      </c>
      <c r="R141" s="373">
        <f>Q141*H141</f>
        <v>0</v>
      </c>
      <c r="S141" s="373">
        <v>0</v>
      </c>
      <c r="T141" s="374">
        <f>S141*H141</f>
        <v>0</v>
      </c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747" t="s">
        <v>84</v>
      </c>
      <c r="BK141" s="161">
        <f>ROUND(I141*H141,2)</f>
        <v>0</v>
      </c>
      <c r="BL141" s="747" t="s">
        <v>165</v>
      </c>
      <c r="BM141" s="747" t="s">
        <v>2174</v>
      </c>
    </row>
    <row r="142" spans="2:51" s="12" customFormat="1" ht="12">
      <c r="B142" s="776"/>
      <c r="C142" s="848"/>
      <c r="D142" s="845" t="s">
        <v>167</v>
      </c>
      <c r="E142" s="846" t="s">
        <v>1</v>
      </c>
      <c r="F142" s="847" t="s">
        <v>2175</v>
      </c>
      <c r="G142" s="848"/>
      <c r="H142" s="849">
        <v>206.192</v>
      </c>
      <c r="I142" s="777"/>
      <c r="J142" s="848"/>
      <c r="K142" s="848"/>
      <c r="L142" s="166"/>
      <c r="M142" s="165"/>
      <c r="N142" s="166"/>
      <c r="O142" s="166"/>
      <c r="P142" s="166"/>
      <c r="Q142" s="166"/>
      <c r="R142" s="166"/>
      <c r="S142" s="166"/>
      <c r="T142" s="167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41" t="s">
        <v>7</v>
      </c>
      <c r="D143" s="841" t="s">
        <v>160</v>
      </c>
      <c r="E143" s="842" t="s">
        <v>192</v>
      </c>
      <c r="F143" s="843" t="s">
        <v>193</v>
      </c>
      <c r="G143" s="844" t="s">
        <v>163</v>
      </c>
      <c r="H143" s="810">
        <v>206.192</v>
      </c>
      <c r="I143" s="774">
        <v>0</v>
      </c>
      <c r="J143" s="867">
        <f>ROUND(I143*H143,2)</f>
        <v>0</v>
      </c>
      <c r="K143" s="843" t="s">
        <v>164</v>
      </c>
      <c r="L143" s="53"/>
      <c r="M143" s="735" t="s">
        <v>1</v>
      </c>
      <c r="N143" s="372" t="s">
        <v>41</v>
      </c>
      <c r="O143" s="373">
        <v>0.009</v>
      </c>
      <c r="P143" s="373">
        <f>O143*H143</f>
        <v>1.8557279999999998</v>
      </c>
      <c r="Q143" s="373">
        <v>0</v>
      </c>
      <c r="R143" s="373">
        <f>Q143*H143</f>
        <v>0</v>
      </c>
      <c r="S143" s="373">
        <v>0</v>
      </c>
      <c r="T143" s="374">
        <f>S143*H143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747" t="s">
        <v>84</v>
      </c>
      <c r="BK143" s="161">
        <f>ROUND(I143*H143,2)</f>
        <v>0</v>
      </c>
      <c r="BL143" s="747" t="s">
        <v>165</v>
      </c>
      <c r="BM143" s="747" t="s">
        <v>2176</v>
      </c>
    </row>
    <row r="144" spans="2:47" s="740" customFormat="1" ht="29.25">
      <c r="B144" s="752"/>
      <c r="C144" s="808"/>
      <c r="D144" s="845" t="s">
        <v>2013</v>
      </c>
      <c r="E144" s="808"/>
      <c r="F144" s="857" t="s">
        <v>3209</v>
      </c>
      <c r="G144" s="808"/>
      <c r="H144" s="808"/>
      <c r="I144" s="761"/>
      <c r="J144" s="808"/>
      <c r="K144" s="808"/>
      <c r="L144" s="53"/>
      <c r="M144" s="380"/>
      <c r="N144" s="53"/>
      <c r="O144" s="53"/>
      <c r="P144" s="53"/>
      <c r="Q144" s="53"/>
      <c r="R144" s="53"/>
      <c r="S144" s="53"/>
      <c r="T144" s="54"/>
      <c r="AT144" s="747" t="s">
        <v>2013</v>
      </c>
      <c r="AU144" s="747" t="s">
        <v>86</v>
      </c>
    </row>
    <row r="145" spans="2:65" s="740" customFormat="1" ht="16.5" customHeight="1">
      <c r="B145" s="390"/>
      <c r="C145" s="841" t="s">
        <v>280</v>
      </c>
      <c r="D145" s="841" t="s">
        <v>160</v>
      </c>
      <c r="E145" s="842" t="s">
        <v>197</v>
      </c>
      <c r="F145" s="843" t="s">
        <v>198</v>
      </c>
      <c r="G145" s="844" t="s">
        <v>199</v>
      </c>
      <c r="H145" s="810">
        <v>371.146</v>
      </c>
      <c r="I145" s="774">
        <v>0</v>
      </c>
      <c r="J145" s="867">
        <f>ROUND(I145*H145,2)</f>
        <v>0</v>
      </c>
      <c r="K145" s="843" t="s">
        <v>164</v>
      </c>
      <c r="L145" s="53"/>
      <c r="M145" s="735" t="s">
        <v>1</v>
      </c>
      <c r="N145" s="372" t="s">
        <v>41</v>
      </c>
      <c r="O145" s="373">
        <v>0</v>
      </c>
      <c r="P145" s="373">
        <f>O145*H145</f>
        <v>0</v>
      </c>
      <c r="Q145" s="373">
        <v>0</v>
      </c>
      <c r="R145" s="373">
        <f>Q145*H145</f>
        <v>0</v>
      </c>
      <c r="S145" s="373">
        <v>0</v>
      </c>
      <c r="T145" s="374">
        <f>S145*H145</f>
        <v>0</v>
      </c>
      <c r="AR145" s="747" t="s">
        <v>165</v>
      </c>
      <c r="AT145" s="747" t="s">
        <v>160</v>
      </c>
      <c r="AU145" s="747" t="s">
        <v>86</v>
      </c>
      <c r="AY145" s="747" t="s">
        <v>158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747" t="s">
        <v>84</v>
      </c>
      <c r="BK145" s="161">
        <f>ROUND(I145*H145,2)</f>
        <v>0</v>
      </c>
      <c r="BL145" s="747" t="s">
        <v>165</v>
      </c>
      <c r="BM145" s="747" t="s">
        <v>2177</v>
      </c>
    </row>
    <row r="146" spans="2:51" s="12" customFormat="1" ht="12">
      <c r="B146" s="776"/>
      <c r="C146" s="848"/>
      <c r="D146" s="845" t="s">
        <v>167</v>
      </c>
      <c r="E146" s="848"/>
      <c r="F146" s="847" t="s">
        <v>2178</v>
      </c>
      <c r="G146" s="848"/>
      <c r="H146" s="849">
        <v>371.146</v>
      </c>
      <c r="I146" s="777"/>
      <c r="J146" s="848"/>
      <c r="K146" s="848"/>
      <c r="L146" s="166"/>
      <c r="M146" s="165"/>
      <c r="N146" s="166"/>
      <c r="O146" s="166"/>
      <c r="P146" s="166"/>
      <c r="Q146" s="166"/>
      <c r="R146" s="166"/>
      <c r="S146" s="166"/>
      <c r="T146" s="167"/>
      <c r="AT146" s="163" t="s">
        <v>167</v>
      </c>
      <c r="AU146" s="163" t="s">
        <v>86</v>
      </c>
      <c r="AV146" s="12" t="s">
        <v>86</v>
      </c>
      <c r="AW146" s="12" t="s">
        <v>3</v>
      </c>
      <c r="AX146" s="12" t="s">
        <v>84</v>
      </c>
      <c r="AY146" s="163" t="s">
        <v>158</v>
      </c>
    </row>
    <row r="147" spans="2:65" s="740" customFormat="1" ht="16.5" customHeight="1">
      <c r="B147" s="390"/>
      <c r="C147" s="841" t="s">
        <v>284</v>
      </c>
      <c r="D147" s="841" t="s">
        <v>160</v>
      </c>
      <c r="E147" s="842" t="s">
        <v>2016</v>
      </c>
      <c r="F147" s="843" t="s">
        <v>2017</v>
      </c>
      <c r="G147" s="844" t="s">
        <v>163</v>
      </c>
      <c r="H147" s="810">
        <v>488.608</v>
      </c>
      <c r="I147" s="774">
        <v>0</v>
      </c>
      <c r="J147" s="867">
        <f>ROUND(I147*H147,2)</f>
        <v>0</v>
      </c>
      <c r="K147" s="843" t="s">
        <v>164</v>
      </c>
      <c r="L147" s="53"/>
      <c r="M147" s="735" t="s">
        <v>1</v>
      </c>
      <c r="N147" s="372" t="s">
        <v>41</v>
      </c>
      <c r="O147" s="373">
        <v>0.299</v>
      </c>
      <c r="P147" s="373">
        <f>O147*H147</f>
        <v>146.093792</v>
      </c>
      <c r="Q147" s="373">
        <v>0</v>
      </c>
      <c r="R147" s="373">
        <f>Q147*H147</f>
        <v>0</v>
      </c>
      <c r="S147" s="373">
        <v>0</v>
      </c>
      <c r="T147" s="374">
        <f>S147*H147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47" t="s">
        <v>84</v>
      </c>
      <c r="BK147" s="161">
        <f>ROUND(I147*H147,2)</f>
        <v>0</v>
      </c>
      <c r="BL147" s="747" t="s">
        <v>165</v>
      </c>
      <c r="BM147" s="747" t="s">
        <v>2179</v>
      </c>
    </row>
    <row r="148" spans="2:51" s="12" customFormat="1" ht="12">
      <c r="B148" s="776"/>
      <c r="C148" s="848"/>
      <c r="D148" s="845" t="s">
        <v>167</v>
      </c>
      <c r="E148" s="846" t="s">
        <v>1</v>
      </c>
      <c r="F148" s="847" t="s">
        <v>2180</v>
      </c>
      <c r="G148" s="848"/>
      <c r="H148" s="849">
        <v>694.8</v>
      </c>
      <c r="I148" s="777"/>
      <c r="J148" s="848"/>
      <c r="K148" s="848"/>
      <c r="L148" s="166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776"/>
      <c r="C149" s="848"/>
      <c r="D149" s="845" t="s">
        <v>167</v>
      </c>
      <c r="E149" s="846" t="s">
        <v>1</v>
      </c>
      <c r="F149" s="847" t="s">
        <v>2181</v>
      </c>
      <c r="G149" s="848"/>
      <c r="H149" s="849">
        <v>-206.192</v>
      </c>
      <c r="I149" s="777"/>
      <c r="J149" s="848"/>
      <c r="K149" s="848"/>
      <c r="L149" s="166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3" customFormat="1" ht="12">
      <c r="B150" s="778"/>
      <c r="C150" s="852"/>
      <c r="D150" s="845" t="s">
        <v>167</v>
      </c>
      <c r="E150" s="850" t="s">
        <v>1</v>
      </c>
      <c r="F150" s="851" t="s">
        <v>171</v>
      </c>
      <c r="G150" s="852"/>
      <c r="H150" s="853">
        <v>488.608</v>
      </c>
      <c r="I150" s="779"/>
      <c r="J150" s="852"/>
      <c r="K150" s="852"/>
      <c r="L150" s="172"/>
      <c r="M150" s="171"/>
      <c r="N150" s="172"/>
      <c r="O150" s="172"/>
      <c r="P150" s="172"/>
      <c r="Q150" s="172"/>
      <c r="R150" s="172"/>
      <c r="S150" s="172"/>
      <c r="T150" s="173"/>
      <c r="AT150" s="169" t="s">
        <v>167</v>
      </c>
      <c r="AU150" s="169" t="s">
        <v>86</v>
      </c>
      <c r="AV150" s="13" t="s">
        <v>165</v>
      </c>
      <c r="AW150" s="13" t="s">
        <v>32</v>
      </c>
      <c r="AX150" s="13" t="s">
        <v>84</v>
      </c>
      <c r="AY150" s="169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2023</v>
      </c>
      <c r="F151" s="843" t="s">
        <v>2024</v>
      </c>
      <c r="G151" s="844" t="s">
        <v>163</v>
      </c>
      <c r="H151" s="810">
        <v>160.74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0.286</v>
      </c>
      <c r="P151" s="373">
        <f>O151*H151</f>
        <v>45.97164</v>
      </c>
      <c r="Q151" s="373">
        <v>0</v>
      </c>
      <c r="R151" s="373">
        <f>Q151*H151</f>
        <v>0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2182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2183</v>
      </c>
      <c r="G152" s="848"/>
      <c r="H152" s="849">
        <v>160.74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76</v>
      </c>
      <c r="AY152" s="163" t="s">
        <v>158</v>
      </c>
    </row>
    <row r="153" spans="2:51" s="13" customFormat="1" ht="12">
      <c r="B153" s="778"/>
      <c r="C153" s="852"/>
      <c r="D153" s="845" t="s">
        <v>167</v>
      </c>
      <c r="E153" s="850" t="s">
        <v>1</v>
      </c>
      <c r="F153" s="851" t="s">
        <v>171</v>
      </c>
      <c r="G153" s="852"/>
      <c r="H153" s="853">
        <v>160.74</v>
      </c>
      <c r="I153" s="779"/>
      <c r="J153" s="852"/>
      <c r="K153" s="852"/>
      <c r="L153" s="172"/>
      <c r="M153" s="171"/>
      <c r="N153" s="172"/>
      <c r="O153" s="172"/>
      <c r="P153" s="172"/>
      <c r="Q153" s="172"/>
      <c r="R153" s="172"/>
      <c r="S153" s="172"/>
      <c r="T153" s="173"/>
      <c r="AT153" s="169" t="s">
        <v>167</v>
      </c>
      <c r="AU153" s="169" t="s">
        <v>86</v>
      </c>
      <c r="AV153" s="13" t="s">
        <v>165</v>
      </c>
      <c r="AW153" s="13" t="s">
        <v>32</v>
      </c>
      <c r="AX153" s="13" t="s">
        <v>84</v>
      </c>
      <c r="AY153" s="169" t="s">
        <v>158</v>
      </c>
    </row>
    <row r="154" spans="2:65" s="740" customFormat="1" ht="16.5" customHeight="1">
      <c r="B154" s="390"/>
      <c r="C154" s="858" t="s">
        <v>293</v>
      </c>
      <c r="D154" s="858" t="s">
        <v>420</v>
      </c>
      <c r="E154" s="859" t="s">
        <v>2026</v>
      </c>
      <c r="F154" s="860" t="s">
        <v>2027</v>
      </c>
      <c r="G154" s="861" t="s">
        <v>199</v>
      </c>
      <c r="H154" s="862">
        <v>321.48</v>
      </c>
      <c r="I154" s="783">
        <v>0</v>
      </c>
      <c r="J154" s="868">
        <f>ROUND(I154*H154,2)</f>
        <v>0</v>
      </c>
      <c r="K154" s="843" t="s">
        <v>164</v>
      </c>
      <c r="L154" s="381"/>
      <c r="M154" s="382" t="s">
        <v>1</v>
      </c>
      <c r="N154" s="383" t="s">
        <v>41</v>
      </c>
      <c r="O154" s="373">
        <v>0</v>
      </c>
      <c r="P154" s="373">
        <f>O154*H154</f>
        <v>0</v>
      </c>
      <c r="Q154" s="373">
        <v>0</v>
      </c>
      <c r="R154" s="373">
        <f>Q154*H154</f>
        <v>0</v>
      </c>
      <c r="S154" s="373">
        <v>0</v>
      </c>
      <c r="T154" s="374">
        <f>S154*H154</f>
        <v>0</v>
      </c>
      <c r="AR154" s="747" t="s">
        <v>203</v>
      </c>
      <c r="AT154" s="747" t="s">
        <v>420</v>
      </c>
      <c r="AU154" s="747" t="s">
        <v>86</v>
      </c>
      <c r="AY154" s="747" t="s">
        <v>158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747" t="s">
        <v>84</v>
      </c>
      <c r="BK154" s="161">
        <f>ROUND(I154*H154,2)</f>
        <v>0</v>
      </c>
      <c r="BL154" s="747" t="s">
        <v>165</v>
      </c>
      <c r="BM154" s="747" t="s">
        <v>2184</v>
      </c>
    </row>
    <row r="155" spans="2:51" s="12" customFormat="1" ht="12">
      <c r="B155" s="776"/>
      <c r="C155" s="848"/>
      <c r="D155" s="845" t="s">
        <v>167</v>
      </c>
      <c r="E155" s="848"/>
      <c r="F155" s="847" t="s">
        <v>2185</v>
      </c>
      <c r="G155" s="848"/>
      <c r="H155" s="849">
        <v>321.48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AT155" s="163" t="s">
        <v>167</v>
      </c>
      <c r="AU155" s="163" t="s">
        <v>86</v>
      </c>
      <c r="AV155" s="12" t="s">
        <v>86</v>
      </c>
      <c r="AW155" s="12" t="s">
        <v>3</v>
      </c>
      <c r="AX155" s="12" t="s">
        <v>84</v>
      </c>
      <c r="AY155" s="163" t="s">
        <v>158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2030</v>
      </c>
      <c r="F156" s="843" t="s">
        <v>2031</v>
      </c>
      <c r="G156" s="844" t="s">
        <v>222</v>
      </c>
      <c r="H156" s="810">
        <v>431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0.09</v>
      </c>
      <c r="P156" s="373">
        <f>O156*H156</f>
        <v>38.79</v>
      </c>
      <c r="Q156" s="373">
        <v>0</v>
      </c>
      <c r="R156" s="373">
        <f>Q156*H156</f>
        <v>0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2186</v>
      </c>
    </row>
    <row r="157" spans="2:51" s="12" customFormat="1" ht="12">
      <c r="B157" s="776"/>
      <c r="C157" s="848"/>
      <c r="D157" s="845" t="s">
        <v>167</v>
      </c>
      <c r="E157" s="846" t="s">
        <v>1</v>
      </c>
      <c r="F157" s="847" t="s">
        <v>2187</v>
      </c>
      <c r="G157" s="848"/>
      <c r="H157" s="849">
        <v>431</v>
      </c>
      <c r="I157" s="777"/>
      <c r="J157" s="848"/>
      <c r="K157" s="848"/>
      <c r="L157" s="166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2:65" s="740" customFormat="1" ht="16.5" customHeight="1">
      <c r="B158" s="390"/>
      <c r="C158" s="841" t="s">
        <v>302</v>
      </c>
      <c r="D158" s="841" t="s">
        <v>160</v>
      </c>
      <c r="E158" s="842" t="s">
        <v>2034</v>
      </c>
      <c r="F158" s="843" t="s">
        <v>2035</v>
      </c>
      <c r="G158" s="844" t="s">
        <v>222</v>
      </c>
      <c r="H158" s="810">
        <v>431</v>
      </c>
      <c r="I158" s="774">
        <v>0</v>
      </c>
      <c r="J158" s="867">
        <f>ROUND(I158*H158,2)</f>
        <v>0</v>
      </c>
      <c r="K158" s="843" t="s">
        <v>164</v>
      </c>
      <c r="L158" s="53"/>
      <c r="M158" s="735" t="s">
        <v>1</v>
      </c>
      <c r="N158" s="372" t="s">
        <v>41</v>
      </c>
      <c r="O158" s="373">
        <v>0.007</v>
      </c>
      <c r="P158" s="373">
        <f>O158*H158</f>
        <v>3.017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2188</v>
      </c>
    </row>
    <row r="159" spans="2:65" s="740" customFormat="1" ht="16.5" customHeight="1">
      <c r="B159" s="390"/>
      <c r="C159" s="858" t="s">
        <v>306</v>
      </c>
      <c r="D159" s="858" t="s">
        <v>420</v>
      </c>
      <c r="E159" s="859" t="s">
        <v>2036</v>
      </c>
      <c r="F159" s="860" t="s">
        <v>2037</v>
      </c>
      <c r="G159" s="861" t="s">
        <v>1134</v>
      </c>
      <c r="H159" s="862">
        <v>6.465</v>
      </c>
      <c r="I159" s="783">
        <v>0</v>
      </c>
      <c r="J159" s="868">
        <f>ROUND(I159*H159,2)</f>
        <v>0</v>
      </c>
      <c r="K159" s="843" t="s">
        <v>164</v>
      </c>
      <c r="L159" s="381"/>
      <c r="M159" s="382" t="s">
        <v>1</v>
      </c>
      <c r="N159" s="383" t="s">
        <v>41</v>
      </c>
      <c r="O159" s="373">
        <v>0</v>
      </c>
      <c r="P159" s="373">
        <f>O159*H159</f>
        <v>0</v>
      </c>
      <c r="Q159" s="373">
        <v>0.001</v>
      </c>
      <c r="R159" s="373">
        <f>Q159*H159</f>
        <v>0.006465</v>
      </c>
      <c r="S159" s="373">
        <v>0</v>
      </c>
      <c r="T159" s="374">
        <f>S159*H159</f>
        <v>0</v>
      </c>
      <c r="AR159" s="747" t="s">
        <v>203</v>
      </c>
      <c r="AT159" s="747" t="s">
        <v>420</v>
      </c>
      <c r="AU159" s="747" t="s">
        <v>86</v>
      </c>
      <c r="AY159" s="747" t="s">
        <v>158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747" t="s">
        <v>84</v>
      </c>
      <c r="BK159" s="161">
        <f>ROUND(I159*H159,2)</f>
        <v>0</v>
      </c>
      <c r="BL159" s="747" t="s">
        <v>165</v>
      </c>
      <c r="BM159" s="747" t="s">
        <v>2189</v>
      </c>
    </row>
    <row r="160" spans="2:51" s="12" customFormat="1" ht="12">
      <c r="B160" s="776"/>
      <c r="C160" s="848"/>
      <c r="D160" s="845" t="s">
        <v>167</v>
      </c>
      <c r="E160" s="848"/>
      <c r="F160" s="847" t="s">
        <v>2190</v>
      </c>
      <c r="G160" s="848"/>
      <c r="H160" s="849">
        <v>6.465</v>
      </c>
      <c r="I160" s="777"/>
      <c r="J160" s="848"/>
      <c r="K160" s="848"/>
      <c r="L160" s="166"/>
      <c r="M160" s="165"/>
      <c r="N160" s="166"/>
      <c r="O160" s="166"/>
      <c r="P160" s="166"/>
      <c r="Q160" s="166"/>
      <c r="R160" s="166"/>
      <c r="S160" s="166"/>
      <c r="T160" s="167"/>
      <c r="AT160" s="163" t="s">
        <v>167</v>
      </c>
      <c r="AU160" s="163" t="s">
        <v>86</v>
      </c>
      <c r="AV160" s="12" t="s">
        <v>86</v>
      </c>
      <c r="AW160" s="12" t="s">
        <v>3</v>
      </c>
      <c r="AX160" s="12" t="s">
        <v>84</v>
      </c>
      <c r="AY160" s="163" t="s">
        <v>158</v>
      </c>
    </row>
    <row r="161" spans="2:63" s="11" customFormat="1" ht="22.9" customHeight="1">
      <c r="B161" s="763"/>
      <c r="C161" s="809"/>
      <c r="D161" s="838" t="s">
        <v>75</v>
      </c>
      <c r="E161" s="840" t="s">
        <v>177</v>
      </c>
      <c r="F161" s="840" t="s">
        <v>213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SUM(P162:P163)</f>
        <v>6.572</v>
      </c>
      <c r="Q161" s="141"/>
      <c r="R161" s="142">
        <f>SUM(R162:R163)</f>
        <v>5.93</v>
      </c>
      <c r="S161" s="141"/>
      <c r="T161" s="143">
        <f>SUM(T162:T163)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SUM(BK162:BK163)</f>
        <v>0</v>
      </c>
    </row>
    <row r="162" spans="2:65" s="740" customFormat="1" ht="22.5" customHeight="1">
      <c r="B162" s="390"/>
      <c r="C162" s="841" t="s">
        <v>310</v>
      </c>
      <c r="D162" s="841" t="s">
        <v>160</v>
      </c>
      <c r="E162" s="842" t="s">
        <v>2191</v>
      </c>
      <c r="F162" s="843" t="s">
        <v>2192</v>
      </c>
      <c r="G162" s="844" t="s">
        <v>238</v>
      </c>
      <c r="H162" s="810">
        <v>2</v>
      </c>
      <c r="I162" s="774">
        <v>0</v>
      </c>
      <c r="J162" s="867">
        <f>ROUND(I162*H162,2)</f>
        <v>0</v>
      </c>
      <c r="K162" s="843" t="s">
        <v>1</v>
      </c>
      <c r="L162" s="53"/>
      <c r="M162" s="735" t="s">
        <v>1</v>
      </c>
      <c r="N162" s="372" t="s">
        <v>41</v>
      </c>
      <c r="O162" s="373">
        <v>3.286</v>
      </c>
      <c r="P162" s="373">
        <f>O162*H162</f>
        <v>6.572</v>
      </c>
      <c r="Q162" s="373">
        <v>2.965</v>
      </c>
      <c r="R162" s="373">
        <f>Q162*H162</f>
        <v>5.93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2193</v>
      </c>
    </row>
    <row r="163" spans="2:47" s="740" customFormat="1" ht="29.25">
      <c r="B163" s="752"/>
      <c r="C163" s="808"/>
      <c r="D163" s="845" t="s">
        <v>2013</v>
      </c>
      <c r="E163" s="808"/>
      <c r="F163" s="857" t="s">
        <v>2194</v>
      </c>
      <c r="G163" s="808"/>
      <c r="H163" s="808"/>
      <c r="I163" s="761"/>
      <c r="J163" s="808"/>
      <c r="K163" s="808"/>
      <c r="L163" s="53"/>
      <c r="M163" s="380"/>
      <c r="N163" s="53"/>
      <c r="O163" s="53"/>
      <c r="P163" s="53"/>
      <c r="Q163" s="53"/>
      <c r="R163" s="53"/>
      <c r="S163" s="53"/>
      <c r="T163" s="54"/>
      <c r="AT163" s="747" t="s">
        <v>2013</v>
      </c>
      <c r="AU163" s="747" t="s">
        <v>86</v>
      </c>
    </row>
    <row r="164" spans="2:63" s="11" customFormat="1" ht="22.9" customHeight="1">
      <c r="B164" s="763"/>
      <c r="C164" s="809"/>
      <c r="D164" s="838" t="s">
        <v>75</v>
      </c>
      <c r="E164" s="840" t="s">
        <v>165</v>
      </c>
      <c r="F164" s="840" t="s">
        <v>265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SUM(P165:P178)</f>
        <v>74.28758300000001</v>
      </c>
      <c r="Q164" s="141"/>
      <c r="R164" s="142">
        <f>SUM(R165:R178)</f>
        <v>80.31597695999999</v>
      </c>
      <c r="S164" s="141"/>
      <c r="T164" s="143">
        <f>SUM(T165:T178)</f>
        <v>0</v>
      </c>
      <c r="AR164" s="136" t="s">
        <v>84</v>
      </c>
      <c r="AT164" s="144" t="s">
        <v>75</v>
      </c>
      <c r="AU164" s="144" t="s">
        <v>84</v>
      </c>
      <c r="AY164" s="136" t="s">
        <v>158</v>
      </c>
      <c r="BK164" s="145">
        <f>SUM(BK165:BK178)</f>
        <v>0</v>
      </c>
    </row>
    <row r="165" spans="2:65" s="740" customFormat="1" ht="16.5" customHeight="1">
      <c r="B165" s="390"/>
      <c r="C165" s="841" t="s">
        <v>315</v>
      </c>
      <c r="D165" s="841" t="s">
        <v>160</v>
      </c>
      <c r="E165" s="842" t="s">
        <v>2043</v>
      </c>
      <c r="F165" s="843" t="s">
        <v>2044</v>
      </c>
      <c r="G165" s="844" t="s">
        <v>163</v>
      </c>
      <c r="H165" s="810">
        <v>42.428</v>
      </c>
      <c r="I165" s="774">
        <v>0</v>
      </c>
      <c r="J165" s="867">
        <f>ROUND(I165*H165,2)</f>
        <v>0</v>
      </c>
      <c r="K165" s="843" t="s">
        <v>164</v>
      </c>
      <c r="L165" s="53"/>
      <c r="M165" s="735" t="s">
        <v>1</v>
      </c>
      <c r="N165" s="372" t="s">
        <v>41</v>
      </c>
      <c r="O165" s="373">
        <v>1.695</v>
      </c>
      <c r="P165" s="373">
        <f>O165*H165</f>
        <v>71.91546</v>
      </c>
      <c r="Q165" s="373">
        <v>1.89077</v>
      </c>
      <c r="R165" s="373">
        <f>Q165*H165</f>
        <v>80.22158956</v>
      </c>
      <c r="S165" s="373">
        <v>0</v>
      </c>
      <c r="T165" s="374">
        <f>S165*H165</f>
        <v>0</v>
      </c>
      <c r="AR165" s="747" t="s">
        <v>165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165</v>
      </c>
      <c r="BM165" s="747" t="s">
        <v>2195</v>
      </c>
    </row>
    <row r="166" spans="2:51" s="12" customFormat="1" ht="12">
      <c r="B166" s="776"/>
      <c r="C166" s="848"/>
      <c r="D166" s="845" t="s">
        <v>167</v>
      </c>
      <c r="E166" s="846" t="s">
        <v>1</v>
      </c>
      <c r="F166" s="847" t="s">
        <v>2196</v>
      </c>
      <c r="G166" s="848"/>
      <c r="H166" s="849">
        <v>42.3</v>
      </c>
      <c r="I166" s="777"/>
      <c r="J166" s="848"/>
      <c r="K166" s="848"/>
      <c r="L166" s="166"/>
      <c r="M166" s="165"/>
      <c r="N166" s="166"/>
      <c r="O166" s="166"/>
      <c r="P166" s="166"/>
      <c r="Q166" s="166"/>
      <c r="R166" s="166"/>
      <c r="S166" s="166"/>
      <c r="T166" s="167"/>
      <c r="AT166" s="163" t="s">
        <v>167</v>
      </c>
      <c r="AU166" s="163" t="s">
        <v>86</v>
      </c>
      <c r="AV166" s="12" t="s">
        <v>86</v>
      </c>
      <c r="AW166" s="12" t="s">
        <v>32</v>
      </c>
      <c r="AX166" s="12" t="s">
        <v>76</v>
      </c>
      <c r="AY166" s="163" t="s">
        <v>158</v>
      </c>
    </row>
    <row r="167" spans="2:51" s="12" customFormat="1" ht="12">
      <c r="B167" s="776"/>
      <c r="C167" s="848"/>
      <c r="D167" s="845" t="s">
        <v>167</v>
      </c>
      <c r="E167" s="846" t="s">
        <v>1</v>
      </c>
      <c r="F167" s="847" t="s">
        <v>2197</v>
      </c>
      <c r="G167" s="848"/>
      <c r="H167" s="849">
        <v>0.128</v>
      </c>
      <c r="I167" s="777"/>
      <c r="J167" s="848"/>
      <c r="K167" s="848"/>
      <c r="L167" s="166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3" customFormat="1" ht="12">
      <c r="B168" s="778"/>
      <c r="C168" s="852"/>
      <c r="D168" s="845" t="s">
        <v>167</v>
      </c>
      <c r="E168" s="850" t="s">
        <v>1</v>
      </c>
      <c r="F168" s="851" t="s">
        <v>171</v>
      </c>
      <c r="G168" s="852"/>
      <c r="H168" s="853">
        <v>42.428</v>
      </c>
      <c r="I168" s="779"/>
      <c r="J168" s="852"/>
      <c r="K168" s="852"/>
      <c r="L168" s="172"/>
      <c r="M168" s="171"/>
      <c r="N168" s="172"/>
      <c r="O168" s="172"/>
      <c r="P168" s="172"/>
      <c r="Q168" s="172"/>
      <c r="R168" s="172"/>
      <c r="S168" s="172"/>
      <c r="T168" s="173"/>
      <c r="AT168" s="169" t="s">
        <v>167</v>
      </c>
      <c r="AU168" s="169" t="s">
        <v>86</v>
      </c>
      <c r="AV168" s="13" t="s">
        <v>165</v>
      </c>
      <c r="AW168" s="13" t="s">
        <v>32</v>
      </c>
      <c r="AX168" s="13" t="s">
        <v>84</v>
      </c>
      <c r="AY168" s="169" t="s">
        <v>158</v>
      </c>
    </row>
    <row r="169" spans="2:65" s="740" customFormat="1" ht="16.5" customHeight="1">
      <c r="B169" s="390"/>
      <c r="C169" s="841" t="s">
        <v>320</v>
      </c>
      <c r="D169" s="841" t="s">
        <v>160</v>
      </c>
      <c r="E169" s="842" t="s">
        <v>2198</v>
      </c>
      <c r="F169" s="843" t="s">
        <v>2199</v>
      </c>
      <c r="G169" s="844" t="s">
        <v>163</v>
      </c>
      <c r="H169" s="810">
        <v>0.2</v>
      </c>
      <c r="I169" s="774">
        <v>0</v>
      </c>
      <c r="J169" s="867">
        <f>ROUND(I169*H169,2)</f>
        <v>0</v>
      </c>
      <c r="K169" s="843" t="s">
        <v>164</v>
      </c>
      <c r="L169" s="53"/>
      <c r="M169" s="735" t="s">
        <v>1</v>
      </c>
      <c r="N169" s="372" t="s">
        <v>41</v>
      </c>
      <c r="O169" s="373">
        <v>1.317</v>
      </c>
      <c r="P169" s="373">
        <f>O169*H169</f>
        <v>0.2634</v>
      </c>
      <c r="Q169" s="373">
        <v>0</v>
      </c>
      <c r="R169" s="373">
        <f>Q169*H169</f>
        <v>0</v>
      </c>
      <c r="S169" s="373">
        <v>0</v>
      </c>
      <c r="T169" s="374">
        <f>S169*H169</f>
        <v>0</v>
      </c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47" t="s">
        <v>84</v>
      </c>
      <c r="BK169" s="161">
        <f>ROUND(I169*H169,2)</f>
        <v>0</v>
      </c>
      <c r="BL169" s="747" t="s">
        <v>165</v>
      </c>
      <c r="BM169" s="747" t="s">
        <v>2200</v>
      </c>
    </row>
    <row r="170" spans="2:51" s="12" customFormat="1" ht="12">
      <c r="B170" s="776"/>
      <c r="C170" s="848"/>
      <c r="D170" s="845" t="s">
        <v>167</v>
      </c>
      <c r="E170" s="846" t="s">
        <v>1</v>
      </c>
      <c r="F170" s="847" t="s">
        <v>2201</v>
      </c>
      <c r="G170" s="848"/>
      <c r="H170" s="849">
        <v>0.2</v>
      </c>
      <c r="I170" s="777"/>
      <c r="J170" s="848"/>
      <c r="K170" s="848"/>
      <c r="L170" s="166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5" s="740" customFormat="1" ht="16.5" customHeight="1">
      <c r="B171" s="390"/>
      <c r="C171" s="841" t="s">
        <v>326</v>
      </c>
      <c r="D171" s="841" t="s">
        <v>160</v>
      </c>
      <c r="E171" s="842" t="s">
        <v>2202</v>
      </c>
      <c r="F171" s="843" t="s">
        <v>2203</v>
      </c>
      <c r="G171" s="844" t="s">
        <v>238</v>
      </c>
      <c r="H171" s="810">
        <v>2</v>
      </c>
      <c r="I171" s="774">
        <v>0</v>
      </c>
      <c r="J171" s="867">
        <f>ROUND(I171*H171,2)</f>
        <v>0</v>
      </c>
      <c r="K171" s="843" t="s">
        <v>164</v>
      </c>
      <c r="L171" s="53"/>
      <c r="M171" s="735" t="s">
        <v>1</v>
      </c>
      <c r="N171" s="372" t="s">
        <v>41</v>
      </c>
      <c r="O171" s="373">
        <v>0.28</v>
      </c>
      <c r="P171" s="373">
        <f>O171*H171</f>
        <v>0.56</v>
      </c>
      <c r="Q171" s="373">
        <v>0.0066</v>
      </c>
      <c r="R171" s="373">
        <f>Q171*H171</f>
        <v>0.0132</v>
      </c>
      <c r="S171" s="373">
        <v>0</v>
      </c>
      <c r="T171" s="374">
        <f>S171*H171</f>
        <v>0</v>
      </c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747" t="s">
        <v>84</v>
      </c>
      <c r="BK171" s="161">
        <f>ROUND(I171*H171,2)</f>
        <v>0</v>
      </c>
      <c r="BL171" s="747" t="s">
        <v>165</v>
      </c>
      <c r="BM171" s="747" t="s">
        <v>2204</v>
      </c>
    </row>
    <row r="172" spans="2:65" s="740" customFormat="1" ht="16.5" customHeight="1">
      <c r="B172" s="390"/>
      <c r="C172" s="858" t="s">
        <v>331</v>
      </c>
      <c r="D172" s="858" t="s">
        <v>420</v>
      </c>
      <c r="E172" s="859" t="s">
        <v>2205</v>
      </c>
      <c r="F172" s="860" t="s">
        <v>2206</v>
      </c>
      <c r="G172" s="861" t="s">
        <v>238</v>
      </c>
      <c r="H172" s="862">
        <v>2</v>
      </c>
      <c r="I172" s="783">
        <v>0</v>
      </c>
      <c r="J172" s="868">
        <f>ROUND(I172*H172,2)</f>
        <v>0</v>
      </c>
      <c r="K172" s="860" t="s">
        <v>2207</v>
      </c>
      <c r="L172" s="381"/>
      <c r="M172" s="382" t="s">
        <v>1</v>
      </c>
      <c r="N172" s="383" t="s">
        <v>41</v>
      </c>
      <c r="O172" s="373">
        <v>0</v>
      </c>
      <c r="P172" s="373">
        <f>O172*H172</f>
        <v>0</v>
      </c>
      <c r="Q172" s="373">
        <v>0.032</v>
      </c>
      <c r="R172" s="373">
        <f>Q172*H172</f>
        <v>0.064</v>
      </c>
      <c r="S172" s="373">
        <v>0</v>
      </c>
      <c r="T172" s="374">
        <f>S172*H172</f>
        <v>0</v>
      </c>
      <c r="AR172" s="747" t="s">
        <v>203</v>
      </c>
      <c r="AT172" s="747" t="s">
        <v>420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165</v>
      </c>
      <c r="BM172" s="747" t="s">
        <v>2208</v>
      </c>
    </row>
    <row r="173" spans="2:65" s="740" customFormat="1" ht="16.5" customHeight="1">
      <c r="B173" s="390"/>
      <c r="C173" s="841" t="s">
        <v>335</v>
      </c>
      <c r="D173" s="841" t="s">
        <v>160</v>
      </c>
      <c r="E173" s="842" t="s">
        <v>2209</v>
      </c>
      <c r="F173" s="843" t="s">
        <v>2210</v>
      </c>
      <c r="G173" s="844" t="s">
        <v>163</v>
      </c>
      <c r="H173" s="810">
        <v>0.384</v>
      </c>
      <c r="I173" s="774">
        <v>0</v>
      </c>
      <c r="J173" s="867">
        <f>ROUND(I173*H173,2)</f>
        <v>0</v>
      </c>
      <c r="K173" s="843" t="s">
        <v>164</v>
      </c>
      <c r="L173" s="53"/>
      <c r="M173" s="735" t="s">
        <v>1</v>
      </c>
      <c r="N173" s="372" t="s">
        <v>41</v>
      </c>
      <c r="O173" s="373">
        <v>1.465</v>
      </c>
      <c r="P173" s="373">
        <f>O173*H173</f>
        <v>0.5625600000000001</v>
      </c>
      <c r="Q173" s="373">
        <v>0</v>
      </c>
      <c r="R173" s="373">
        <f>Q173*H173</f>
        <v>0</v>
      </c>
      <c r="S173" s="373">
        <v>0</v>
      </c>
      <c r="T173" s="374">
        <f>S173*H173</f>
        <v>0</v>
      </c>
      <c r="AR173" s="747" t="s">
        <v>165</v>
      </c>
      <c r="AT173" s="747" t="s">
        <v>160</v>
      </c>
      <c r="AU173" s="747" t="s">
        <v>86</v>
      </c>
      <c r="AY173" s="747" t="s">
        <v>158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747" t="s">
        <v>84</v>
      </c>
      <c r="BK173" s="161">
        <f>ROUND(I173*H173,2)</f>
        <v>0</v>
      </c>
      <c r="BL173" s="747" t="s">
        <v>165</v>
      </c>
      <c r="BM173" s="747" t="s">
        <v>2211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2212</v>
      </c>
      <c r="G174" s="848"/>
      <c r="H174" s="849">
        <v>0.384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84</v>
      </c>
      <c r="AY174" s="163" t="s">
        <v>158</v>
      </c>
    </row>
    <row r="175" spans="2:65" s="740" customFormat="1" ht="16.5" customHeight="1">
      <c r="B175" s="390"/>
      <c r="C175" s="841" t="s">
        <v>342</v>
      </c>
      <c r="D175" s="841" t="s">
        <v>160</v>
      </c>
      <c r="E175" s="842" t="s">
        <v>2213</v>
      </c>
      <c r="F175" s="843" t="s">
        <v>2214</v>
      </c>
      <c r="G175" s="844" t="s">
        <v>222</v>
      </c>
      <c r="H175" s="810">
        <v>0.96</v>
      </c>
      <c r="I175" s="774">
        <v>0</v>
      </c>
      <c r="J175" s="867">
        <f>ROUND(I175*H175,2)</f>
        <v>0</v>
      </c>
      <c r="K175" s="843" t="s">
        <v>164</v>
      </c>
      <c r="L175" s="53"/>
      <c r="M175" s="735" t="s">
        <v>1</v>
      </c>
      <c r="N175" s="372" t="s">
        <v>41</v>
      </c>
      <c r="O175" s="373">
        <v>0.821</v>
      </c>
      <c r="P175" s="373">
        <f>O175*H175</f>
        <v>0.78816</v>
      </c>
      <c r="Q175" s="373">
        <v>0.00632</v>
      </c>
      <c r="R175" s="373">
        <f>Q175*H175</f>
        <v>0.0060672</v>
      </c>
      <c r="S175" s="373">
        <v>0</v>
      </c>
      <c r="T175" s="374">
        <f>S175*H175</f>
        <v>0</v>
      </c>
      <c r="AR175" s="747" t="s">
        <v>165</v>
      </c>
      <c r="AT175" s="747" t="s">
        <v>160</v>
      </c>
      <c r="AU175" s="747" t="s">
        <v>86</v>
      </c>
      <c r="AY175" s="747" t="s">
        <v>158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747" t="s">
        <v>84</v>
      </c>
      <c r="BK175" s="161">
        <f>ROUND(I175*H175,2)</f>
        <v>0</v>
      </c>
      <c r="BL175" s="747" t="s">
        <v>165</v>
      </c>
      <c r="BM175" s="747" t="s">
        <v>2215</v>
      </c>
    </row>
    <row r="176" spans="2:51" s="12" customFormat="1" ht="12">
      <c r="B176" s="776"/>
      <c r="C176" s="848"/>
      <c r="D176" s="845" t="s">
        <v>167</v>
      </c>
      <c r="E176" s="846" t="s">
        <v>1</v>
      </c>
      <c r="F176" s="847" t="s">
        <v>2216</v>
      </c>
      <c r="G176" s="848"/>
      <c r="H176" s="849">
        <v>0.96</v>
      </c>
      <c r="I176" s="777"/>
      <c r="J176" s="848"/>
      <c r="K176" s="848"/>
      <c r="L176" s="166"/>
      <c r="M176" s="165"/>
      <c r="N176" s="166"/>
      <c r="O176" s="166"/>
      <c r="P176" s="166"/>
      <c r="Q176" s="166"/>
      <c r="R176" s="166"/>
      <c r="S176" s="166"/>
      <c r="T176" s="167"/>
      <c r="AT176" s="163" t="s">
        <v>167</v>
      </c>
      <c r="AU176" s="163" t="s">
        <v>86</v>
      </c>
      <c r="AV176" s="12" t="s">
        <v>86</v>
      </c>
      <c r="AW176" s="12" t="s">
        <v>32</v>
      </c>
      <c r="AX176" s="12" t="s">
        <v>84</v>
      </c>
      <c r="AY176" s="163" t="s">
        <v>158</v>
      </c>
    </row>
    <row r="177" spans="2:65" s="740" customFormat="1" ht="16.5" customHeight="1">
      <c r="B177" s="390"/>
      <c r="C177" s="841" t="s">
        <v>347</v>
      </c>
      <c r="D177" s="841" t="s">
        <v>160</v>
      </c>
      <c r="E177" s="842" t="s">
        <v>2217</v>
      </c>
      <c r="F177" s="843" t="s">
        <v>2218</v>
      </c>
      <c r="G177" s="844" t="s">
        <v>199</v>
      </c>
      <c r="H177" s="810">
        <v>0.013</v>
      </c>
      <c r="I177" s="774">
        <v>0</v>
      </c>
      <c r="J177" s="867">
        <f>ROUND(I177*H177,2)</f>
        <v>0</v>
      </c>
      <c r="K177" s="843" t="s">
        <v>164</v>
      </c>
      <c r="L177" s="53"/>
      <c r="M177" s="735" t="s">
        <v>1</v>
      </c>
      <c r="N177" s="372" t="s">
        <v>41</v>
      </c>
      <c r="O177" s="373">
        <v>15.231</v>
      </c>
      <c r="P177" s="373">
        <f>O177*H177</f>
        <v>0.19800299999999998</v>
      </c>
      <c r="Q177" s="373">
        <v>0.8554</v>
      </c>
      <c r="R177" s="373">
        <f>Q177*H177</f>
        <v>0.0111202</v>
      </c>
      <c r="S177" s="373">
        <v>0</v>
      </c>
      <c r="T177" s="374">
        <f>S177*H177</f>
        <v>0</v>
      </c>
      <c r="AR177" s="747" t="s">
        <v>165</v>
      </c>
      <c r="AT177" s="747" t="s">
        <v>160</v>
      </c>
      <c r="AU177" s="747" t="s">
        <v>86</v>
      </c>
      <c r="AY177" s="747" t="s">
        <v>158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747" t="s">
        <v>84</v>
      </c>
      <c r="BK177" s="161">
        <f>ROUND(I177*H177,2)</f>
        <v>0</v>
      </c>
      <c r="BL177" s="747" t="s">
        <v>165</v>
      </c>
      <c r="BM177" s="747" t="s">
        <v>2219</v>
      </c>
    </row>
    <row r="178" spans="2:51" s="12" customFormat="1" ht="12">
      <c r="B178" s="776"/>
      <c r="C178" s="848"/>
      <c r="D178" s="845" t="s">
        <v>167</v>
      </c>
      <c r="E178" s="846" t="s">
        <v>1</v>
      </c>
      <c r="F178" s="847" t="s">
        <v>2220</v>
      </c>
      <c r="G178" s="848"/>
      <c r="H178" s="849">
        <v>0.013</v>
      </c>
      <c r="I178" s="777"/>
      <c r="J178" s="848"/>
      <c r="K178" s="848"/>
      <c r="L178" s="166"/>
      <c r="M178" s="165"/>
      <c r="N178" s="166"/>
      <c r="O178" s="166"/>
      <c r="P178" s="166"/>
      <c r="Q178" s="166"/>
      <c r="R178" s="166"/>
      <c r="S178" s="166"/>
      <c r="T178" s="167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84</v>
      </c>
      <c r="AY178" s="163" t="s">
        <v>158</v>
      </c>
    </row>
    <row r="179" spans="2:63" s="11" customFormat="1" ht="22.9" customHeight="1">
      <c r="B179" s="763"/>
      <c r="C179" s="809"/>
      <c r="D179" s="838" t="s">
        <v>75</v>
      </c>
      <c r="E179" s="840" t="s">
        <v>203</v>
      </c>
      <c r="F179" s="840" t="s">
        <v>2062</v>
      </c>
      <c r="G179" s="809"/>
      <c r="H179" s="809"/>
      <c r="I179" s="766"/>
      <c r="J179" s="866">
        <f>BK179</f>
        <v>0</v>
      </c>
      <c r="K179" s="809"/>
      <c r="L179" s="141"/>
      <c r="M179" s="140"/>
      <c r="N179" s="141"/>
      <c r="O179" s="141"/>
      <c r="P179" s="142">
        <f>SUM(P180:P214)</f>
        <v>235.77429999999995</v>
      </c>
      <c r="Q179" s="141"/>
      <c r="R179" s="142">
        <f>SUM(R180:R214)</f>
        <v>1.53017878</v>
      </c>
      <c r="S179" s="141"/>
      <c r="T179" s="143">
        <f>SUM(T180:T214)</f>
        <v>0</v>
      </c>
      <c r="AR179" s="136" t="s">
        <v>84</v>
      </c>
      <c r="AT179" s="144" t="s">
        <v>75</v>
      </c>
      <c r="AU179" s="144" t="s">
        <v>84</v>
      </c>
      <c r="AY179" s="136" t="s">
        <v>158</v>
      </c>
      <c r="BK179" s="145">
        <f>SUM(BK180:BK215)</f>
        <v>0</v>
      </c>
    </row>
    <row r="180" spans="2:65" s="740" customFormat="1" ht="16.5" customHeight="1">
      <c r="B180" s="390"/>
      <c r="C180" s="841" t="s">
        <v>352</v>
      </c>
      <c r="D180" s="841" t="s">
        <v>160</v>
      </c>
      <c r="E180" s="842" t="s">
        <v>2221</v>
      </c>
      <c r="F180" s="843" t="s">
        <v>2222</v>
      </c>
      <c r="G180" s="844" t="s">
        <v>238</v>
      </c>
      <c r="H180" s="810">
        <v>4</v>
      </c>
      <c r="I180" s="774">
        <v>0</v>
      </c>
      <c r="J180" s="867">
        <f aca="true" t="shared" si="0" ref="J180:J185">ROUND(I180*H180,2)</f>
        <v>0</v>
      </c>
      <c r="K180" s="843" t="s">
        <v>164</v>
      </c>
      <c r="L180" s="53"/>
      <c r="M180" s="735" t="s">
        <v>1</v>
      </c>
      <c r="N180" s="372" t="s">
        <v>41</v>
      </c>
      <c r="O180" s="373">
        <v>0.759</v>
      </c>
      <c r="P180" s="373">
        <f aca="true" t="shared" si="1" ref="P180:P185">O180*H180</f>
        <v>3.036</v>
      </c>
      <c r="Q180" s="373">
        <v>0.00167</v>
      </c>
      <c r="R180" s="373">
        <f aca="true" t="shared" si="2" ref="R180:R185">Q180*H180</f>
        <v>0.00668</v>
      </c>
      <c r="S180" s="373">
        <v>0</v>
      </c>
      <c r="T180" s="374">
        <f aca="true" t="shared" si="3" ref="T180:T185">S180*H180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 aca="true" t="shared" si="4" ref="BE180:BE185">IF(N180="základní",J180,0)</f>
        <v>0</v>
      </c>
      <c r="BF180" s="161">
        <f aca="true" t="shared" si="5" ref="BF180:BF185">IF(N180="snížená",J180,0)</f>
        <v>0</v>
      </c>
      <c r="BG180" s="161">
        <f aca="true" t="shared" si="6" ref="BG180:BG185">IF(N180="zákl. přenesená",J180,0)</f>
        <v>0</v>
      </c>
      <c r="BH180" s="161">
        <f aca="true" t="shared" si="7" ref="BH180:BH185">IF(N180="sníž. přenesená",J180,0)</f>
        <v>0</v>
      </c>
      <c r="BI180" s="161">
        <f aca="true" t="shared" si="8" ref="BI180:BI185">IF(N180="nulová",J180,0)</f>
        <v>0</v>
      </c>
      <c r="BJ180" s="747" t="s">
        <v>84</v>
      </c>
      <c r="BK180" s="161">
        <f aca="true" t="shared" si="9" ref="BK180:BK185">ROUND(I180*H180,2)</f>
        <v>0</v>
      </c>
      <c r="BL180" s="747" t="s">
        <v>165</v>
      </c>
      <c r="BM180" s="747" t="s">
        <v>2223</v>
      </c>
    </row>
    <row r="181" spans="2:65" s="740" customFormat="1" ht="16.5" customHeight="1">
      <c r="B181" s="390"/>
      <c r="C181" s="858" t="s">
        <v>356</v>
      </c>
      <c r="D181" s="858" t="s">
        <v>420</v>
      </c>
      <c r="E181" s="859" t="s">
        <v>2224</v>
      </c>
      <c r="F181" s="860" t="s">
        <v>2225</v>
      </c>
      <c r="G181" s="861" t="s">
        <v>2226</v>
      </c>
      <c r="H181" s="862">
        <v>1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0.0093</v>
      </c>
      <c r="R181" s="373">
        <f t="shared" si="2"/>
        <v>0.0093</v>
      </c>
      <c r="S181" s="373">
        <v>0</v>
      </c>
      <c r="T181" s="374">
        <f t="shared" si="3"/>
        <v>0</v>
      </c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165</v>
      </c>
      <c r="BM181" s="747" t="s">
        <v>2227</v>
      </c>
    </row>
    <row r="182" spans="2:65" s="740" customFormat="1" ht="16.5" customHeight="1">
      <c r="B182" s="390"/>
      <c r="C182" s="841" t="s">
        <v>362</v>
      </c>
      <c r="D182" s="841" t="s">
        <v>160</v>
      </c>
      <c r="E182" s="842" t="s">
        <v>2228</v>
      </c>
      <c r="F182" s="843" t="s">
        <v>2229</v>
      </c>
      <c r="G182" s="844" t="s">
        <v>238</v>
      </c>
      <c r="H182" s="810">
        <v>1</v>
      </c>
      <c r="I182" s="774">
        <v>0</v>
      </c>
      <c r="J182" s="867">
        <f t="shared" si="0"/>
        <v>0</v>
      </c>
      <c r="K182" s="843" t="s">
        <v>164</v>
      </c>
      <c r="L182" s="53"/>
      <c r="M182" s="735" t="s">
        <v>1</v>
      </c>
      <c r="N182" s="372" t="s">
        <v>41</v>
      </c>
      <c r="O182" s="373">
        <v>1.094</v>
      </c>
      <c r="P182" s="373">
        <f t="shared" si="1"/>
        <v>1.094</v>
      </c>
      <c r="Q182" s="373">
        <v>0.00171</v>
      </c>
      <c r="R182" s="373">
        <f t="shared" si="2"/>
        <v>0.00171</v>
      </c>
      <c r="S182" s="373">
        <v>0</v>
      </c>
      <c r="T182" s="374">
        <f t="shared" si="3"/>
        <v>0</v>
      </c>
      <c r="AR182" s="747" t="s">
        <v>165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165</v>
      </c>
      <c r="BM182" s="747" t="s">
        <v>2230</v>
      </c>
    </row>
    <row r="183" spans="2:65" s="740" customFormat="1" ht="16.5" customHeight="1">
      <c r="B183" s="390"/>
      <c r="C183" s="858" t="s">
        <v>365</v>
      </c>
      <c r="D183" s="858" t="s">
        <v>420</v>
      </c>
      <c r="E183" s="859" t="s">
        <v>2231</v>
      </c>
      <c r="F183" s="860" t="s">
        <v>2232</v>
      </c>
      <c r="G183" s="861" t="s">
        <v>2226</v>
      </c>
      <c r="H183" s="862">
        <v>1</v>
      </c>
      <c r="I183" s="783">
        <v>0</v>
      </c>
      <c r="J183" s="868">
        <f t="shared" si="0"/>
        <v>0</v>
      </c>
      <c r="K183" s="860" t="s">
        <v>1</v>
      </c>
      <c r="L183" s="381"/>
      <c r="M183" s="382" t="s">
        <v>1</v>
      </c>
      <c r="N183" s="383" t="s">
        <v>41</v>
      </c>
      <c r="O183" s="373">
        <v>0</v>
      </c>
      <c r="P183" s="373">
        <f t="shared" si="1"/>
        <v>0</v>
      </c>
      <c r="Q183" s="373">
        <v>0.0155</v>
      </c>
      <c r="R183" s="373">
        <f t="shared" si="2"/>
        <v>0.0155</v>
      </c>
      <c r="S183" s="373">
        <v>0</v>
      </c>
      <c r="T183" s="374">
        <f t="shared" si="3"/>
        <v>0</v>
      </c>
      <c r="AR183" s="747" t="s">
        <v>203</v>
      </c>
      <c r="AT183" s="747" t="s">
        <v>420</v>
      </c>
      <c r="AU183" s="747" t="s">
        <v>86</v>
      </c>
      <c r="AY183" s="747" t="s">
        <v>158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747" t="s">
        <v>84</v>
      </c>
      <c r="BK183" s="161">
        <f t="shared" si="9"/>
        <v>0</v>
      </c>
      <c r="BL183" s="747" t="s">
        <v>165</v>
      </c>
      <c r="BM183" s="747" t="s">
        <v>2233</v>
      </c>
    </row>
    <row r="184" spans="2:65" s="740" customFormat="1" ht="16.5" customHeight="1">
      <c r="B184" s="390"/>
      <c r="C184" s="841" t="s">
        <v>369</v>
      </c>
      <c r="D184" s="841" t="s">
        <v>160</v>
      </c>
      <c r="E184" s="842" t="s">
        <v>2234</v>
      </c>
      <c r="F184" s="843" t="s">
        <v>2235</v>
      </c>
      <c r="G184" s="844" t="s">
        <v>359</v>
      </c>
      <c r="H184" s="810">
        <v>545.1</v>
      </c>
      <c r="I184" s="774">
        <v>0</v>
      </c>
      <c r="J184" s="867">
        <f t="shared" si="0"/>
        <v>0</v>
      </c>
      <c r="K184" s="843" t="s">
        <v>164</v>
      </c>
      <c r="L184" s="53"/>
      <c r="M184" s="735" t="s">
        <v>1</v>
      </c>
      <c r="N184" s="372" t="s">
        <v>41</v>
      </c>
      <c r="O184" s="373">
        <v>0.282</v>
      </c>
      <c r="P184" s="373">
        <f t="shared" si="1"/>
        <v>153.7182</v>
      </c>
      <c r="Q184" s="373">
        <v>0</v>
      </c>
      <c r="R184" s="373">
        <f t="shared" si="2"/>
        <v>0</v>
      </c>
      <c r="S184" s="373">
        <v>0</v>
      </c>
      <c r="T184" s="374">
        <f t="shared" si="3"/>
        <v>0</v>
      </c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747" t="s">
        <v>84</v>
      </c>
      <c r="BK184" s="161">
        <f t="shared" si="9"/>
        <v>0</v>
      </c>
      <c r="BL184" s="747" t="s">
        <v>165</v>
      </c>
      <c r="BM184" s="747" t="s">
        <v>2236</v>
      </c>
    </row>
    <row r="185" spans="2:65" s="740" customFormat="1" ht="16.5" customHeight="1">
      <c r="B185" s="390"/>
      <c r="C185" s="858" t="s">
        <v>372</v>
      </c>
      <c r="D185" s="858" t="s">
        <v>420</v>
      </c>
      <c r="E185" s="859" t="s">
        <v>2237</v>
      </c>
      <c r="F185" s="860" t="s">
        <v>2238</v>
      </c>
      <c r="G185" s="861" t="s">
        <v>359</v>
      </c>
      <c r="H185" s="862">
        <v>553.274</v>
      </c>
      <c r="I185" s="783">
        <v>0</v>
      </c>
      <c r="J185" s="868">
        <f t="shared" si="0"/>
        <v>0</v>
      </c>
      <c r="K185" s="843" t="s">
        <v>164</v>
      </c>
      <c r="L185" s="381"/>
      <c r="M185" s="382" t="s">
        <v>1</v>
      </c>
      <c r="N185" s="383" t="s">
        <v>41</v>
      </c>
      <c r="O185" s="373">
        <v>0</v>
      </c>
      <c r="P185" s="373">
        <f t="shared" si="1"/>
        <v>0</v>
      </c>
      <c r="Q185" s="373">
        <v>0.00147</v>
      </c>
      <c r="R185" s="373">
        <f t="shared" si="2"/>
        <v>0.81331278</v>
      </c>
      <c r="S185" s="373">
        <v>0</v>
      </c>
      <c r="T185" s="374">
        <f t="shared" si="3"/>
        <v>0</v>
      </c>
      <c r="AR185" s="747" t="s">
        <v>203</v>
      </c>
      <c r="AT185" s="747" t="s">
        <v>420</v>
      </c>
      <c r="AU185" s="747" t="s">
        <v>86</v>
      </c>
      <c r="AY185" s="747" t="s">
        <v>158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747" t="s">
        <v>84</v>
      </c>
      <c r="BK185" s="161">
        <f t="shared" si="9"/>
        <v>0</v>
      </c>
      <c r="BL185" s="747" t="s">
        <v>165</v>
      </c>
      <c r="BM185" s="747" t="s">
        <v>2239</v>
      </c>
    </row>
    <row r="186" spans="2:51" s="12" customFormat="1" ht="12">
      <c r="B186" s="776"/>
      <c r="C186" s="848"/>
      <c r="D186" s="845" t="s">
        <v>167</v>
      </c>
      <c r="E186" s="848"/>
      <c r="F186" s="847" t="s">
        <v>2240</v>
      </c>
      <c r="G186" s="848"/>
      <c r="H186" s="849">
        <v>553.274</v>
      </c>
      <c r="I186" s="777"/>
      <c r="J186" s="848"/>
      <c r="K186" s="848"/>
      <c r="L186" s="166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</v>
      </c>
      <c r="AX186" s="12" t="s">
        <v>84</v>
      </c>
      <c r="AY186" s="163" t="s">
        <v>158</v>
      </c>
    </row>
    <row r="187" spans="2:65" s="740" customFormat="1" ht="16.5" customHeight="1" hidden="1">
      <c r="B187" s="390"/>
      <c r="C187" s="841" t="s">
        <v>377</v>
      </c>
      <c r="D187" s="841" t="s">
        <v>160</v>
      </c>
      <c r="E187" s="842" t="s">
        <v>2241</v>
      </c>
      <c r="F187" s="843" t="s">
        <v>2242</v>
      </c>
      <c r="G187" s="844" t="s">
        <v>359</v>
      </c>
      <c r="H187" s="810">
        <v>0</v>
      </c>
      <c r="I187" s="774">
        <v>0</v>
      </c>
      <c r="J187" s="867">
        <f>ROUND(I187*H187,2)</f>
        <v>0</v>
      </c>
      <c r="K187" s="843" t="s">
        <v>164</v>
      </c>
      <c r="L187" s="53"/>
      <c r="M187" s="735" t="s">
        <v>1</v>
      </c>
      <c r="N187" s="372" t="s">
        <v>41</v>
      </c>
      <c r="O187" s="373">
        <v>0.275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165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165</v>
      </c>
      <c r="BM187" s="747" t="s">
        <v>2243</v>
      </c>
    </row>
    <row r="188" spans="1:51" s="12" customFormat="1" ht="12" hidden="1">
      <c r="A188" s="740"/>
      <c r="B188" s="390"/>
      <c r="C188" s="858" t="s">
        <v>380</v>
      </c>
      <c r="D188" s="858" t="s">
        <v>420</v>
      </c>
      <c r="E188" s="859" t="s">
        <v>2244</v>
      </c>
      <c r="F188" s="860" t="s">
        <v>2245</v>
      </c>
      <c r="G188" s="861" t="s">
        <v>359</v>
      </c>
      <c r="H188" s="862">
        <v>0</v>
      </c>
      <c r="I188" s="783">
        <v>0</v>
      </c>
      <c r="J188" s="868">
        <f>ROUND(I188*H188,2)</f>
        <v>0</v>
      </c>
      <c r="K188" s="843" t="s">
        <v>164</v>
      </c>
      <c r="L188" s="381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2:65" s="740" customFormat="1" ht="16.5" customHeight="1">
      <c r="B189" s="390"/>
      <c r="C189" s="841" t="s">
        <v>385</v>
      </c>
      <c r="D189" s="841" t="s">
        <v>160</v>
      </c>
      <c r="E189" s="842" t="s">
        <v>2246</v>
      </c>
      <c r="F189" s="843" t="s">
        <v>2247</v>
      </c>
      <c r="G189" s="844" t="s">
        <v>238</v>
      </c>
      <c r="H189" s="810">
        <v>3</v>
      </c>
      <c r="I189" s="774">
        <v>0</v>
      </c>
      <c r="J189" s="867">
        <f aca="true" t="shared" si="10" ref="J189:J201">ROUND(I189*H189,2)</f>
        <v>0</v>
      </c>
      <c r="K189" s="843" t="s">
        <v>164</v>
      </c>
      <c r="L189" s="53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AR189" s="747" t="s">
        <v>203</v>
      </c>
      <c r="AT189" s="747" t="s">
        <v>420</v>
      </c>
      <c r="AU189" s="747" t="s">
        <v>86</v>
      </c>
      <c r="AY189" s="747" t="s">
        <v>158</v>
      </c>
      <c r="BE189" s="161" t="e">
        <f>IF(#REF!="základní",J188,0)</f>
        <v>#REF!</v>
      </c>
      <c r="BF189" s="161" t="e">
        <f>IF(#REF!="snížená",J188,0)</f>
        <v>#REF!</v>
      </c>
      <c r="BG189" s="161" t="e">
        <f>IF(#REF!="zákl. přenesená",J188,0)</f>
        <v>#REF!</v>
      </c>
      <c r="BH189" s="161" t="e">
        <f>IF(#REF!="sníž. přenesená",J188,0)</f>
        <v>#REF!</v>
      </c>
      <c r="BI189" s="161" t="e">
        <f>IF(#REF!="nulová",J188,0)</f>
        <v>#REF!</v>
      </c>
      <c r="BJ189" s="747" t="s">
        <v>84</v>
      </c>
      <c r="BK189" s="161">
        <f>ROUND(I188*H188,2)</f>
        <v>0</v>
      </c>
      <c r="BL189" s="747" t="s">
        <v>165</v>
      </c>
      <c r="BM189" s="747" t="s">
        <v>2248</v>
      </c>
    </row>
    <row r="190" spans="1:51" s="12" customFormat="1" ht="12">
      <c r="A190" s="740"/>
      <c r="B190" s="390"/>
      <c r="C190" s="858" t="s">
        <v>389</v>
      </c>
      <c r="D190" s="858" t="s">
        <v>420</v>
      </c>
      <c r="E190" s="859" t="s">
        <v>2249</v>
      </c>
      <c r="F190" s="860" t="s">
        <v>2250</v>
      </c>
      <c r="G190" s="861" t="s">
        <v>238</v>
      </c>
      <c r="H190" s="862">
        <v>3</v>
      </c>
      <c r="I190" s="783">
        <v>0</v>
      </c>
      <c r="J190" s="868">
        <f t="shared" si="10"/>
        <v>0</v>
      </c>
      <c r="K190" s="860" t="s">
        <v>1</v>
      </c>
      <c r="L190" s="381"/>
      <c r="M190" s="735" t="s">
        <v>1</v>
      </c>
      <c r="N190" s="372" t="s">
        <v>41</v>
      </c>
      <c r="O190" s="373">
        <v>0.595</v>
      </c>
      <c r="P190" s="373">
        <f aca="true" t="shared" si="11" ref="P190:P202">O190*H189</f>
        <v>1.785</v>
      </c>
      <c r="Q190" s="373">
        <v>0</v>
      </c>
      <c r="R190" s="373">
        <f aca="true" t="shared" si="12" ref="R190:R202">Q190*H189</f>
        <v>0</v>
      </c>
      <c r="S190" s="373">
        <v>0</v>
      </c>
      <c r="T190" s="374">
        <f aca="true" t="shared" si="13" ref="T190:T202">S190*H189</f>
        <v>0</v>
      </c>
      <c r="U190" s="740"/>
      <c r="V190" s="740"/>
      <c r="AT190" s="163" t="s">
        <v>167</v>
      </c>
      <c r="AU190" s="163" t="s">
        <v>86</v>
      </c>
      <c r="AV190" s="12" t="s">
        <v>86</v>
      </c>
      <c r="AW190" s="12" t="s">
        <v>3</v>
      </c>
      <c r="AX190" s="12" t="s">
        <v>84</v>
      </c>
      <c r="AY190" s="163" t="s">
        <v>158</v>
      </c>
    </row>
    <row r="191" spans="2:65" s="740" customFormat="1" ht="16.5" customHeight="1">
      <c r="B191" s="390"/>
      <c r="C191" s="858" t="s">
        <v>393</v>
      </c>
      <c r="D191" s="858" t="s">
        <v>420</v>
      </c>
      <c r="E191" s="859" t="s">
        <v>2251</v>
      </c>
      <c r="F191" s="860" t="s">
        <v>2252</v>
      </c>
      <c r="G191" s="861" t="s">
        <v>238</v>
      </c>
      <c r="H191" s="862">
        <v>4</v>
      </c>
      <c r="I191" s="783">
        <v>0</v>
      </c>
      <c r="J191" s="868">
        <f t="shared" si="10"/>
        <v>0</v>
      </c>
      <c r="K191" s="860" t="s">
        <v>1</v>
      </c>
      <c r="L191" s="381"/>
      <c r="M191" s="382" t="s">
        <v>1</v>
      </c>
      <c r="N191" s="383" t="s">
        <v>41</v>
      </c>
      <c r="O191" s="373">
        <v>0</v>
      </c>
      <c r="P191" s="373">
        <f t="shared" si="11"/>
        <v>0</v>
      </c>
      <c r="Q191" s="373">
        <v>0.00032</v>
      </c>
      <c r="R191" s="373">
        <f t="shared" si="12"/>
        <v>0.0009600000000000001</v>
      </c>
      <c r="S191" s="373">
        <v>0</v>
      </c>
      <c r="T191" s="374">
        <f t="shared" si="13"/>
        <v>0</v>
      </c>
      <c r="AR191" s="747" t="s">
        <v>165</v>
      </c>
      <c r="AT191" s="747" t="s">
        <v>160</v>
      </c>
      <c r="AU191" s="747" t="s">
        <v>86</v>
      </c>
      <c r="AY191" s="747" t="s">
        <v>158</v>
      </c>
      <c r="BE191" s="161">
        <f aca="true" t="shared" si="14" ref="BE191:BE203">IF(N190="základní",J189,0)</f>
        <v>0</v>
      </c>
      <c r="BF191" s="161">
        <f aca="true" t="shared" si="15" ref="BF191:BF203">IF(N190="snížená",J189,0)</f>
        <v>0</v>
      </c>
      <c r="BG191" s="161">
        <f aca="true" t="shared" si="16" ref="BG191:BG203">IF(N190="zákl. přenesená",J189,0)</f>
        <v>0</v>
      </c>
      <c r="BH191" s="161">
        <f aca="true" t="shared" si="17" ref="BH191:BH203">IF(N190="sníž. přenesená",J189,0)</f>
        <v>0</v>
      </c>
      <c r="BI191" s="161">
        <f aca="true" t="shared" si="18" ref="BI191:BI203">IF(N190="nulová",J189,0)</f>
        <v>0</v>
      </c>
      <c r="BJ191" s="747" t="s">
        <v>84</v>
      </c>
      <c r="BK191" s="161">
        <f aca="true" t="shared" si="19" ref="BK191:BK203">ROUND(I189*H189,2)</f>
        <v>0</v>
      </c>
      <c r="BL191" s="747" t="s">
        <v>165</v>
      </c>
      <c r="BM191" s="747" t="s">
        <v>2253</v>
      </c>
    </row>
    <row r="192" spans="2:65" s="740" customFormat="1" ht="16.5" customHeight="1">
      <c r="B192" s="390"/>
      <c r="C192" s="858" t="s">
        <v>397</v>
      </c>
      <c r="D192" s="858" t="s">
        <v>420</v>
      </c>
      <c r="E192" s="859" t="s">
        <v>2254</v>
      </c>
      <c r="F192" s="860" t="s">
        <v>2255</v>
      </c>
      <c r="G192" s="861" t="s">
        <v>238</v>
      </c>
      <c r="H192" s="862">
        <v>4</v>
      </c>
      <c r="I192" s="783">
        <v>0</v>
      </c>
      <c r="J192" s="868">
        <f t="shared" si="10"/>
        <v>0</v>
      </c>
      <c r="K192" s="860" t="s">
        <v>1</v>
      </c>
      <c r="L192" s="381"/>
      <c r="M192" s="382" t="s">
        <v>1</v>
      </c>
      <c r="N192" s="383" t="s">
        <v>41</v>
      </c>
      <c r="O192" s="373">
        <v>0</v>
      </c>
      <c r="P192" s="373">
        <f t="shared" si="11"/>
        <v>0</v>
      </c>
      <c r="Q192" s="373">
        <v>0.00032</v>
      </c>
      <c r="R192" s="373">
        <f t="shared" si="12"/>
        <v>0.00128</v>
      </c>
      <c r="S192" s="373">
        <v>0</v>
      </c>
      <c r="T192" s="374">
        <f t="shared" si="13"/>
        <v>0</v>
      </c>
      <c r="AR192" s="747" t="s">
        <v>203</v>
      </c>
      <c r="AT192" s="747" t="s">
        <v>420</v>
      </c>
      <c r="AU192" s="747" t="s">
        <v>86</v>
      </c>
      <c r="AY192" s="747" t="s">
        <v>158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747" t="s">
        <v>84</v>
      </c>
      <c r="BK192" s="161">
        <f t="shared" si="19"/>
        <v>0</v>
      </c>
      <c r="BL192" s="747" t="s">
        <v>165</v>
      </c>
      <c r="BM192" s="747" t="s">
        <v>2256</v>
      </c>
    </row>
    <row r="193" spans="2:65" s="740" customFormat="1" ht="16.5" customHeight="1">
      <c r="B193" s="390"/>
      <c r="C193" s="841" t="s">
        <v>401</v>
      </c>
      <c r="D193" s="841" t="s">
        <v>160</v>
      </c>
      <c r="E193" s="842" t="s">
        <v>2257</v>
      </c>
      <c r="F193" s="843" t="s">
        <v>2258</v>
      </c>
      <c r="G193" s="844" t="s">
        <v>238</v>
      </c>
      <c r="H193" s="810">
        <v>5</v>
      </c>
      <c r="I193" s="774">
        <v>0</v>
      </c>
      <c r="J193" s="867">
        <f t="shared" si="10"/>
        <v>0</v>
      </c>
      <c r="K193" s="843" t="s">
        <v>164</v>
      </c>
      <c r="L193" s="53"/>
      <c r="M193" s="382" t="s">
        <v>1</v>
      </c>
      <c r="N193" s="383" t="s">
        <v>41</v>
      </c>
      <c r="O193" s="373">
        <v>0</v>
      </c>
      <c r="P193" s="373">
        <f t="shared" si="11"/>
        <v>0</v>
      </c>
      <c r="Q193" s="373">
        <v>0.001</v>
      </c>
      <c r="R193" s="373">
        <f t="shared" si="12"/>
        <v>0.004</v>
      </c>
      <c r="S193" s="373">
        <v>0</v>
      </c>
      <c r="T193" s="374">
        <f t="shared" si="13"/>
        <v>0</v>
      </c>
      <c r="AR193" s="747" t="s">
        <v>203</v>
      </c>
      <c r="AT193" s="747" t="s">
        <v>420</v>
      </c>
      <c r="AU193" s="747" t="s">
        <v>86</v>
      </c>
      <c r="AY193" s="747" t="s">
        <v>158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747" t="s">
        <v>84</v>
      </c>
      <c r="BK193" s="161">
        <f t="shared" si="19"/>
        <v>0</v>
      </c>
      <c r="BL193" s="747" t="s">
        <v>165</v>
      </c>
      <c r="BM193" s="747" t="s">
        <v>2259</v>
      </c>
    </row>
    <row r="194" spans="2:65" s="740" customFormat="1" ht="16.5" customHeight="1">
      <c r="B194" s="390"/>
      <c r="C194" s="858" t="s">
        <v>405</v>
      </c>
      <c r="D194" s="858" t="s">
        <v>420</v>
      </c>
      <c r="E194" s="859" t="s">
        <v>2260</v>
      </c>
      <c r="F194" s="860" t="s">
        <v>2261</v>
      </c>
      <c r="G194" s="861" t="s">
        <v>238</v>
      </c>
      <c r="H194" s="862">
        <v>5</v>
      </c>
      <c r="I194" s="783">
        <v>0</v>
      </c>
      <c r="J194" s="868">
        <f t="shared" si="10"/>
        <v>0</v>
      </c>
      <c r="K194" s="860" t="s">
        <v>1</v>
      </c>
      <c r="L194" s="381"/>
      <c r="M194" s="735" t="s">
        <v>1</v>
      </c>
      <c r="N194" s="372" t="s">
        <v>41</v>
      </c>
      <c r="O194" s="373">
        <v>0.556</v>
      </c>
      <c r="P194" s="373">
        <f t="shared" si="11"/>
        <v>2.7800000000000002</v>
      </c>
      <c r="Q194" s="373">
        <v>0</v>
      </c>
      <c r="R194" s="373">
        <f t="shared" si="12"/>
        <v>0</v>
      </c>
      <c r="S194" s="373">
        <v>0</v>
      </c>
      <c r="T194" s="374">
        <f t="shared" si="13"/>
        <v>0</v>
      </c>
      <c r="AR194" s="747" t="s">
        <v>203</v>
      </c>
      <c r="AT194" s="747" t="s">
        <v>420</v>
      </c>
      <c r="AU194" s="747" t="s">
        <v>86</v>
      </c>
      <c r="AY194" s="747" t="s">
        <v>158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747" t="s">
        <v>84</v>
      </c>
      <c r="BK194" s="161">
        <f t="shared" si="19"/>
        <v>0</v>
      </c>
      <c r="BL194" s="747" t="s">
        <v>165</v>
      </c>
      <c r="BM194" s="747" t="s">
        <v>2262</v>
      </c>
    </row>
    <row r="195" spans="2:65" s="740" customFormat="1" ht="16.5" customHeight="1">
      <c r="B195" s="390"/>
      <c r="C195" s="841" t="s">
        <v>410</v>
      </c>
      <c r="D195" s="841" t="s">
        <v>160</v>
      </c>
      <c r="E195" s="842" t="s">
        <v>2263</v>
      </c>
      <c r="F195" s="843" t="s">
        <v>2264</v>
      </c>
      <c r="G195" s="844" t="s">
        <v>238</v>
      </c>
      <c r="H195" s="810">
        <v>2</v>
      </c>
      <c r="I195" s="774">
        <v>0</v>
      </c>
      <c r="J195" s="867">
        <f t="shared" si="10"/>
        <v>0</v>
      </c>
      <c r="K195" s="843" t="s">
        <v>164</v>
      </c>
      <c r="L195" s="53"/>
      <c r="M195" s="382" t="s">
        <v>1</v>
      </c>
      <c r="N195" s="383" t="s">
        <v>41</v>
      </c>
      <c r="O195" s="373">
        <v>0</v>
      </c>
      <c r="P195" s="373">
        <f t="shared" si="11"/>
        <v>0</v>
      </c>
      <c r="Q195" s="373">
        <v>0.00052</v>
      </c>
      <c r="R195" s="373">
        <f t="shared" si="12"/>
        <v>0.0026</v>
      </c>
      <c r="S195" s="373">
        <v>0</v>
      </c>
      <c r="T195" s="374">
        <f t="shared" si="13"/>
        <v>0</v>
      </c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747" t="s">
        <v>84</v>
      </c>
      <c r="BK195" s="161">
        <f t="shared" si="19"/>
        <v>0</v>
      </c>
      <c r="BL195" s="747" t="s">
        <v>165</v>
      </c>
      <c r="BM195" s="747" t="s">
        <v>2265</v>
      </c>
    </row>
    <row r="196" spans="2:65" s="740" customFormat="1" ht="16.5" customHeight="1">
      <c r="B196" s="390"/>
      <c r="C196" s="858" t="s">
        <v>2266</v>
      </c>
      <c r="D196" s="858" t="s">
        <v>420</v>
      </c>
      <c r="E196" s="859" t="s">
        <v>2267</v>
      </c>
      <c r="F196" s="860" t="s">
        <v>2268</v>
      </c>
      <c r="G196" s="861" t="s">
        <v>2226</v>
      </c>
      <c r="H196" s="862">
        <v>1</v>
      </c>
      <c r="I196" s="783">
        <v>0</v>
      </c>
      <c r="J196" s="868">
        <f t="shared" si="10"/>
        <v>0</v>
      </c>
      <c r="K196" s="860" t="s">
        <v>1</v>
      </c>
      <c r="L196" s="381"/>
      <c r="M196" s="735" t="s">
        <v>1</v>
      </c>
      <c r="N196" s="372" t="s">
        <v>41</v>
      </c>
      <c r="O196" s="373">
        <v>0.66</v>
      </c>
      <c r="P196" s="373">
        <f t="shared" si="11"/>
        <v>1.32</v>
      </c>
      <c r="Q196" s="373">
        <v>0.00072</v>
      </c>
      <c r="R196" s="373">
        <f t="shared" si="12"/>
        <v>0.00144</v>
      </c>
      <c r="S196" s="373">
        <v>0</v>
      </c>
      <c r="T196" s="374">
        <f t="shared" si="13"/>
        <v>0</v>
      </c>
      <c r="AR196" s="747" t="s">
        <v>203</v>
      </c>
      <c r="AT196" s="747" t="s">
        <v>420</v>
      </c>
      <c r="AU196" s="747" t="s">
        <v>86</v>
      </c>
      <c r="AY196" s="747" t="s">
        <v>158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747" t="s">
        <v>84</v>
      </c>
      <c r="BK196" s="161">
        <f t="shared" si="19"/>
        <v>0</v>
      </c>
      <c r="BL196" s="747" t="s">
        <v>165</v>
      </c>
      <c r="BM196" s="747" t="s">
        <v>2269</v>
      </c>
    </row>
    <row r="197" spans="2:65" s="740" customFormat="1" ht="16.5" customHeight="1">
      <c r="B197" s="390"/>
      <c r="C197" s="858" t="s">
        <v>415</v>
      </c>
      <c r="D197" s="858" t="s">
        <v>420</v>
      </c>
      <c r="E197" s="859" t="s">
        <v>2270</v>
      </c>
      <c r="F197" s="860" t="s">
        <v>2271</v>
      </c>
      <c r="G197" s="861" t="s">
        <v>2226</v>
      </c>
      <c r="H197" s="862">
        <v>2</v>
      </c>
      <c r="I197" s="783">
        <v>0</v>
      </c>
      <c r="J197" s="868">
        <f t="shared" si="10"/>
        <v>0</v>
      </c>
      <c r="K197" s="860" t="s">
        <v>1</v>
      </c>
      <c r="L197" s="381"/>
      <c r="M197" s="382" t="s">
        <v>1</v>
      </c>
      <c r="N197" s="383" t="s">
        <v>41</v>
      </c>
      <c r="O197" s="373">
        <v>0</v>
      </c>
      <c r="P197" s="373">
        <f t="shared" si="11"/>
        <v>0</v>
      </c>
      <c r="Q197" s="373">
        <v>0.0063</v>
      </c>
      <c r="R197" s="373">
        <f t="shared" si="12"/>
        <v>0.0063</v>
      </c>
      <c r="S197" s="373">
        <v>0</v>
      </c>
      <c r="T197" s="374">
        <f t="shared" si="13"/>
        <v>0</v>
      </c>
      <c r="AR197" s="747" t="s">
        <v>165</v>
      </c>
      <c r="AT197" s="747" t="s">
        <v>160</v>
      </c>
      <c r="AU197" s="747" t="s">
        <v>86</v>
      </c>
      <c r="AY197" s="747" t="s">
        <v>158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747" t="s">
        <v>84</v>
      </c>
      <c r="BK197" s="161">
        <f t="shared" si="19"/>
        <v>0</v>
      </c>
      <c r="BL197" s="747" t="s">
        <v>165</v>
      </c>
      <c r="BM197" s="747" t="s">
        <v>2272</v>
      </c>
    </row>
    <row r="198" spans="2:65" s="740" customFormat="1" ht="16.5" customHeight="1">
      <c r="B198" s="390"/>
      <c r="C198" s="841" t="s">
        <v>419</v>
      </c>
      <c r="D198" s="841" t="s">
        <v>160</v>
      </c>
      <c r="E198" s="842" t="s">
        <v>2273</v>
      </c>
      <c r="F198" s="843" t="s">
        <v>2274</v>
      </c>
      <c r="G198" s="844" t="s">
        <v>238</v>
      </c>
      <c r="H198" s="810">
        <v>3</v>
      </c>
      <c r="I198" s="774">
        <v>0</v>
      </c>
      <c r="J198" s="867">
        <f t="shared" si="10"/>
        <v>0</v>
      </c>
      <c r="K198" s="843" t="s">
        <v>164</v>
      </c>
      <c r="L198" s="53"/>
      <c r="M198" s="382" t="s">
        <v>1</v>
      </c>
      <c r="N198" s="383" t="s">
        <v>41</v>
      </c>
      <c r="O198" s="373">
        <v>0</v>
      </c>
      <c r="P198" s="373">
        <f t="shared" si="11"/>
        <v>0</v>
      </c>
      <c r="Q198" s="373">
        <v>0.0007</v>
      </c>
      <c r="R198" s="373">
        <f t="shared" si="12"/>
        <v>0.0014</v>
      </c>
      <c r="S198" s="373">
        <v>0</v>
      </c>
      <c r="T198" s="374">
        <f t="shared" si="13"/>
        <v>0</v>
      </c>
      <c r="AR198" s="747" t="s">
        <v>2275</v>
      </c>
      <c r="AT198" s="747" t="s">
        <v>420</v>
      </c>
      <c r="AU198" s="747" t="s">
        <v>86</v>
      </c>
      <c r="AY198" s="747" t="s">
        <v>158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747" t="s">
        <v>84</v>
      </c>
      <c r="BK198" s="161">
        <f t="shared" si="19"/>
        <v>0</v>
      </c>
      <c r="BL198" s="747" t="s">
        <v>468</v>
      </c>
      <c r="BM198" s="747" t="s">
        <v>2276</v>
      </c>
    </row>
    <row r="199" spans="2:65" s="740" customFormat="1" ht="16.5" customHeight="1">
      <c r="B199" s="390"/>
      <c r="C199" s="858" t="s">
        <v>424</v>
      </c>
      <c r="D199" s="858" t="s">
        <v>420</v>
      </c>
      <c r="E199" s="859" t="s">
        <v>2277</v>
      </c>
      <c r="F199" s="860" t="s">
        <v>2278</v>
      </c>
      <c r="G199" s="861" t="s">
        <v>2226</v>
      </c>
      <c r="H199" s="862">
        <v>1</v>
      </c>
      <c r="I199" s="783">
        <v>0</v>
      </c>
      <c r="J199" s="868">
        <f t="shared" si="10"/>
        <v>0</v>
      </c>
      <c r="K199" s="860" t="s">
        <v>1</v>
      </c>
      <c r="L199" s="381"/>
      <c r="M199" s="735" t="s">
        <v>1</v>
      </c>
      <c r="N199" s="372" t="s">
        <v>41</v>
      </c>
      <c r="O199" s="373">
        <v>0.63</v>
      </c>
      <c r="P199" s="373">
        <f t="shared" si="11"/>
        <v>1.8900000000000001</v>
      </c>
      <c r="Q199" s="373">
        <v>0.00069</v>
      </c>
      <c r="R199" s="373">
        <f t="shared" si="12"/>
        <v>0.00207</v>
      </c>
      <c r="S199" s="373">
        <v>0</v>
      </c>
      <c r="T199" s="374">
        <f t="shared" si="13"/>
        <v>0</v>
      </c>
      <c r="AR199" s="747" t="s">
        <v>2275</v>
      </c>
      <c r="AT199" s="747" t="s">
        <v>420</v>
      </c>
      <c r="AU199" s="747" t="s">
        <v>86</v>
      </c>
      <c r="AY199" s="747" t="s">
        <v>158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747" t="s">
        <v>84</v>
      </c>
      <c r="BK199" s="161">
        <f t="shared" si="19"/>
        <v>0</v>
      </c>
      <c r="BL199" s="747" t="s">
        <v>468</v>
      </c>
      <c r="BM199" s="747" t="s">
        <v>2279</v>
      </c>
    </row>
    <row r="200" spans="2:65" s="740" customFormat="1" ht="16.5" customHeight="1">
      <c r="B200" s="390"/>
      <c r="C200" s="858" t="s">
        <v>428</v>
      </c>
      <c r="D200" s="858" t="s">
        <v>420</v>
      </c>
      <c r="E200" s="859" t="s">
        <v>2280</v>
      </c>
      <c r="F200" s="860" t="s">
        <v>2281</v>
      </c>
      <c r="G200" s="861" t="s">
        <v>238</v>
      </c>
      <c r="H200" s="862">
        <v>5</v>
      </c>
      <c r="I200" s="783">
        <v>0</v>
      </c>
      <c r="J200" s="868">
        <f t="shared" si="10"/>
        <v>0</v>
      </c>
      <c r="K200" s="860" t="s">
        <v>1</v>
      </c>
      <c r="L200" s="381"/>
      <c r="M200" s="382" t="s">
        <v>1</v>
      </c>
      <c r="N200" s="383" t="s">
        <v>41</v>
      </c>
      <c r="O200" s="373">
        <v>0</v>
      </c>
      <c r="P200" s="373">
        <f t="shared" si="11"/>
        <v>0</v>
      </c>
      <c r="Q200" s="373">
        <v>0.0235</v>
      </c>
      <c r="R200" s="373">
        <f t="shared" si="12"/>
        <v>0.0235</v>
      </c>
      <c r="S200" s="373">
        <v>0</v>
      </c>
      <c r="T200" s="374">
        <f t="shared" si="13"/>
        <v>0</v>
      </c>
      <c r="AR200" s="747" t="s">
        <v>165</v>
      </c>
      <c r="AT200" s="747" t="s">
        <v>160</v>
      </c>
      <c r="AU200" s="747" t="s">
        <v>86</v>
      </c>
      <c r="AY200" s="747" t="s">
        <v>158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747" t="s">
        <v>84</v>
      </c>
      <c r="BK200" s="161">
        <f t="shared" si="19"/>
        <v>0</v>
      </c>
      <c r="BL200" s="747" t="s">
        <v>165</v>
      </c>
      <c r="BM200" s="747" t="s">
        <v>2282</v>
      </c>
    </row>
    <row r="201" spans="2:65" s="740" customFormat="1" ht="16.5" customHeight="1">
      <c r="B201" s="390"/>
      <c r="C201" s="841" t="s">
        <v>433</v>
      </c>
      <c r="D201" s="841" t="s">
        <v>160</v>
      </c>
      <c r="E201" s="842" t="s">
        <v>2283</v>
      </c>
      <c r="F201" s="843" t="s">
        <v>2284</v>
      </c>
      <c r="G201" s="844" t="s">
        <v>359</v>
      </c>
      <c r="H201" s="810">
        <v>545.1</v>
      </c>
      <c r="I201" s="774">
        <v>0</v>
      </c>
      <c r="J201" s="867">
        <f t="shared" si="10"/>
        <v>0</v>
      </c>
      <c r="K201" s="843" t="s">
        <v>164</v>
      </c>
      <c r="L201" s="53"/>
      <c r="M201" s="382" t="s">
        <v>1</v>
      </c>
      <c r="N201" s="383" t="s">
        <v>41</v>
      </c>
      <c r="O201" s="373">
        <v>0</v>
      </c>
      <c r="P201" s="373">
        <f t="shared" si="11"/>
        <v>0</v>
      </c>
      <c r="Q201" s="373">
        <v>0</v>
      </c>
      <c r="R201" s="373">
        <f t="shared" si="12"/>
        <v>0</v>
      </c>
      <c r="S201" s="373">
        <v>0</v>
      </c>
      <c r="T201" s="374">
        <f t="shared" si="13"/>
        <v>0</v>
      </c>
      <c r="AR201" s="747" t="s">
        <v>203</v>
      </c>
      <c r="AT201" s="747" t="s">
        <v>420</v>
      </c>
      <c r="AU201" s="747" t="s">
        <v>86</v>
      </c>
      <c r="AY201" s="747" t="s">
        <v>158</v>
      </c>
      <c r="BE201" s="161">
        <f t="shared" si="14"/>
        <v>0</v>
      </c>
      <c r="BF201" s="161">
        <f t="shared" si="15"/>
        <v>0</v>
      </c>
      <c r="BG201" s="161">
        <f t="shared" si="16"/>
        <v>0</v>
      </c>
      <c r="BH201" s="161">
        <f t="shared" si="17"/>
        <v>0</v>
      </c>
      <c r="BI201" s="161">
        <f t="shared" si="18"/>
        <v>0</v>
      </c>
      <c r="BJ201" s="747" t="s">
        <v>84</v>
      </c>
      <c r="BK201" s="161">
        <f t="shared" si="19"/>
        <v>0</v>
      </c>
      <c r="BL201" s="747" t="s">
        <v>165</v>
      </c>
      <c r="BM201" s="747" t="s">
        <v>2285</v>
      </c>
    </row>
    <row r="202" spans="1:65" s="740" customFormat="1" ht="16.5" customHeight="1">
      <c r="A202" s="12"/>
      <c r="B202" s="776"/>
      <c r="C202" s="848"/>
      <c r="D202" s="845" t="s">
        <v>167</v>
      </c>
      <c r="E202" s="846" t="s">
        <v>1</v>
      </c>
      <c r="F202" s="847" t="s">
        <v>2286</v>
      </c>
      <c r="G202" s="848"/>
      <c r="H202" s="849">
        <v>545.1</v>
      </c>
      <c r="I202" s="777"/>
      <c r="J202" s="848"/>
      <c r="K202" s="848"/>
      <c r="L202" s="166"/>
      <c r="M202" s="735" t="s">
        <v>1</v>
      </c>
      <c r="N202" s="372" t="s">
        <v>41</v>
      </c>
      <c r="O202" s="373">
        <v>0.044</v>
      </c>
      <c r="P202" s="373">
        <f t="shared" si="11"/>
        <v>23.9844</v>
      </c>
      <c r="Q202" s="373">
        <v>0</v>
      </c>
      <c r="R202" s="373">
        <f t="shared" si="12"/>
        <v>0</v>
      </c>
      <c r="S202" s="373">
        <v>0</v>
      </c>
      <c r="T202" s="374">
        <f t="shared" si="13"/>
        <v>0</v>
      </c>
      <c r="AR202" s="747" t="s">
        <v>203</v>
      </c>
      <c r="AT202" s="747" t="s">
        <v>420</v>
      </c>
      <c r="AU202" s="747" t="s">
        <v>86</v>
      </c>
      <c r="AY202" s="747" t="s">
        <v>158</v>
      </c>
      <c r="BE202" s="161">
        <f t="shared" si="14"/>
        <v>0</v>
      </c>
      <c r="BF202" s="161">
        <f t="shared" si="15"/>
        <v>0</v>
      </c>
      <c r="BG202" s="161">
        <f t="shared" si="16"/>
        <v>0</v>
      </c>
      <c r="BH202" s="161">
        <f t="shared" si="17"/>
        <v>0</v>
      </c>
      <c r="BI202" s="161">
        <f t="shared" si="18"/>
        <v>0</v>
      </c>
      <c r="BJ202" s="747" t="s">
        <v>84</v>
      </c>
      <c r="BK202" s="161">
        <f t="shared" si="19"/>
        <v>0</v>
      </c>
      <c r="BL202" s="747" t="s">
        <v>165</v>
      </c>
      <c r="BM202" s="747" t="s">
        <v>2287</v>
      </c>
    </row>
    <row r="203" spans="2:65" s="740" customFormat="1" ht="16.5" customHeight="1">
      <c r="B203" s="390"/>
      <c r="C203" s="841" t="s">
        <v>438</v>
      </c>
      <c r="D203" s="841" t="s">
        <v>160</v>
      </c>
      <c r="E203" s="842" t="s">
        <v>2095</v>
      </c>
      <c r="F203" s="843" t="s">
        <v>2096</v>
      </c>
      <c r="G203" s="844" t="s">
        <v>238</v>
      </c>
      <c r="H203" s="810">
        <v>2</v>
      </c>
      <c r="I203" s="774">
        <v>0</v>
      </c>
      <c r="J203" s="867">
        <f>ROUND(I203*H203,2)</f>
        <v>0</v>
      </c>
      <c r="K203" s="843" t="s">
        <v>164</v>
      </c>
      <c r="L203" s="53"/>
      <c r="M203" s="165"/>
      <c r="N203" s="166"/>
      <c r="O203" s="166"/>
      <c r="P203" s="166"/>
      <c r="Q203" s="166"/>
      <c r="R203" s="166"/>
      <c r="S203" s="166"/>
      <c r="T203" s="167"/>
      <c r="U203" s="12"/>
      <c r="V203" s="12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 t="shared" si="14"/>
        <v>0</v>
      </c>
      <c r="BF203" s="161">
        <f t="shared" si="15"/>
        <v>0</v>
      </c>
      <c r="BG203" s="161">
        <f t="shared" si="16"/>
        <v>0</v>
      </c>
      <c r="BH203" s="161">
        <f t="shared" si="17"/>
        <v>0</v>
      </c>
      <c r="BI203" s="161">
        <f t="shared" si="18"/>
        <v>0</v>
      </c>
      <c r="BJ203" s="747" t="s">
        <v>84</v>
      </c>
      <c r="BK203" s="161">
        <f t="shared" si="19"/>
        <v>0</v>
      </c>
      <c r="BL203" s="747" t="s">
        <v>165</v>
      </c>
      <c r="BM203" s="747" t="s">
        <v>2288</v>
      </c>
    </row>
    <row r="204" spans="1:51" s="12" customFormat="1" ht="12">
      <c r="A204" s="740"/>
      <c r="B204" s="390"/>
      <c r="C204" s="858" t="s">
        <v>443</v>
      </c>
      <c r="D204" s="858" t="s">
        <v>420</v>
      </c>
      <c r="E204" s="859" t="s">
        <v>2097</v>
      </c>
      <c r="F204" s="860" t="s">
        <v>2098</v>
      </c>
      <c r="G204" s="861" t="s">
        <v>238</v>
      </c>
      <c r="H204" s="862">
        <v>1</v>
      </c>
      <c r="I204" s="783">
        <v>0</v>
      </c>
      <c r="J204" s="868">
        <f>ROUND(I204*H204,2)</f>
        <v>0</v>
      </c>
      <c r="K204" s="843" t="s">
        <v>164</v>
      </c>
      <c r="L204" s="381"/>
      <c r="M204" s="735" t="s">
        <v>1</v>
      </c>
      <c r="N204" s="372" t="s">
        <v>41</v>
      </c>
      <c r="O204" s="373">
        <v>1.694</v>
      </c>
      <c r="P204" s="373">
        <f>O204*H203</f>
        <v>3.388</v>
      </c>
      <c r="Q204" s="373">
        <v>0.21734</v>
      </c>
      <c r="R204" s="373">
        <f>Q204*H203</f>
        <v>0.43468</v>
      </c>
      <c r="S204" s="373">
        <v>0</v>
      </c>
      <c r="T204" s="374">
        <f>S204*H203</f>
        <v>0</v>
      </c>
      <c r="U204" s="740"/>
      <c r="V204" s="740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84</v>
      </c>
      <c r="AY204" s="163" t="s">
        <v>158</v>
      </c>
    </row>
    <row r="205" spans="2:65" s="740" customFormat="1" ht="16.5" customHeight="1">
      <c r="B205" s="390"/>
      <c r="C205" s="841" t="s">
        <v>447</v>
      </c>
      <c r="D205" s="841" t="s">
        <v>160</v>
      </c>
      <c r="E205" s="842" t="s">
        <v>2289</v>
      </c>
      <c r="F205" s="843" t="s">
        <v>2290</v>
      </c>
      <c r="G205" s="844" t="s">
        <v>238</v>
      </c>
      <c r="H205" s="810">
        <v>2</v>
      </c>
      <c r="I205" s="774">
        <v>0</v>
      </c>
      <c r="J205" s="867">
        <f>ROUND(I205*H205,2)</f>
        <v>0</v>
      </c>
      <c r="K205" s="843" t="s">
        <v>164</v>
      </c>
      <c r="L205" s="53"/>
      <c r="M205" s="382" t="s">
        <v>1</v>
      </c>
      <c r="N205" s="383" t="s">
        <v>41</v>
      </c>
      <c r="O205" s="373">
        <v>0</v>
      </c>
      <c r="P205" s="373">
        <f>O205*H204</f>
        <v>0</v>
      </c>
      <c r="Q205" s="373">
        <v>0.0546</v>
      </c>
      <c r="R205" s="373">
        <f>Q205*H204</f>
        <v>0.0546</v>
      </c>
      <c r="S205" s="373">
        <v>0</v>
      </c>
      <c r="T205" s="374">
        <f>S205*H204</f>
        <v>0</v>
      </c>
      <c r="AR205" s="747" t="s">
        <v>165</v>
      </c>
      <c r="AT205" s="747" t="s">
        <v>160</v>
      </c>
      <c r="AU205" s="747" t="s">
        <v>86</v>
      </c>
      <c r="AY205" s="747" t="s">
        <v>158</v>
      </c>
      <c r="BE205" s="161">
        <f>IF(N204="základní",J203,0)</f>
        <v>0</v>
      </c>
      <c r="BF205" s="161">
        <f>IF(N204="snížená",J203,0)</f>
        <v>0</v>
      </c>
      <c r="BG205" s="161">
        <f>IF(N204="zákl. přenesená",J203,0)</f>
        <v>0</v>
      </c>
      <c r="BH205" s="161">
        <f>IF(N204="sníž. přenesená",J203,0)</f>
        <v>0</v>
      </c>
      <c r="BI205" s="161">
        <f>IF(N204="nulová",J203,0)</f>
        <v>0</v>
      </c>
      <c r="BJ205" s="747" t="s">
        <v>84</v>
      </c>
      <c r="BK205" s="161">
        <f>ROUND(I203*H203,2)</f>
        <v>0</v>
      </c>
      <c r="BL205" s="747" t="s">
        <v>165</v>
      </c>
      <c r="BM205" s="747" t="s">
        <v>2291</v>
      </c>
    </row>
    <row r="206" spans="1:65" s="740" customFormat="1" ht="16.5" customHeight="1">
      <c r="A206" s="12"/>
      <c r="B206" s="776"/>
      <c r="C206" s="848"/>
      <c r="D206" s="845" t="s">
        <v>167</v>
      </c>
      <c r="E206" s="846" t="s">
        <v>1</v>
      </c>
      <c r="F206" s="847" t="s">
        <v>2292</v>
      </c>
      <c r="G206" s="848"/>
      <c r="H206" s="849">
        <v>2</v>
      </c>
      <c r="I206" s="777"/>
      <c r="J206" s="848"/>
      <c r="K206" s="848"/>
      <c r="L206" s="166"/>
      <c r="M206" s="735" t="s">
        <v>1</v>
      </c>
      <c r="N206" s="372" t="s">
        <v>41</v>
      </c>
      <c r="O206" s="373">
        <v>0.403</v>
      </c>
      <c r="P206" s="373">
        <f>O206*H205</f>
        <v>0.806</v>
      </c>
      <c r="Q206" s="373">
        <v>0.00016</v>
      </c>
      <c r="R206" s="373">
        <f>Q206*H205</f>
        <v>0.00032</v>
      </c>
      <c r="S206" s="373">
        <v>0</v>
      </c>
      <c r="T206" s="374">
        <f>S206*H205</f>
        <v>0</v>
      </c>
      <c r="AR206" s="747" t="s">
        <v>203</v>
      </c>
      <c r="AT206" s="747" t="s">
        <v>420</v>
      </c>
      <c r="AU206" s="747" t="s">
        <v>86</v>
      </c>
      <c r="AY206" s="747" t="s">
        <v>158</v>
      </c>
      <c r="BE206" s="161">
        <f>IF(N205="základní",J204,0)</f>
        <v>0</v>
      </c>
      <c r="BF206" s="161">
        <f>IF(N205="snížená",J204,0)</f>
        <v>0</v>
      </c>
      <c r="BG206" s="161">
        <f>IF(N205="zákl. přenesená",J204,0)</f>
        <v>0</v>
      </c>
      <c r="BH206" s="161">
        <f>IF(N205="sníž. přenesená",J204,0)</f>
        <v>0</v>
      </c>
      <c r="BI206" s="161">
        <f>IF(N205="nulová",J204,0)</f>
        <v>0</v>
      </c>
      <c r="BJ206" s="747" t="s">
        <v>84</v>
      </c>
      <c r="BK206" s="161">
        <f>ROUND(I204*H204,2)</f>
        <v>0</v>
      </c>
      <c r="BL206" s="747" t="s">
        <v>165</v>
      </c>
      <c r="BM206" s="747" t="s">
        <v>2293</v>
      </c>
    </row>
    <row r="207" spans="2:65" s="740" customFormat="1" ht="16.5" customHeight="1">
      <c r="B207" s="390"/>
      <c r="C207" s="858" t="s">
        <v>451</v>
      </c>
      <c r="D207" s="858" t="s">
        <v>420</v>
      </c>
      <c r="E207" s="859" t="s">
        <v>2294</v>
      </c>
      <c r="F207" s="860" t="s">
        <v>2295</v>
      </c>
      <c r="G207" s="861" t="s">
        <v>238</v>
      </c>
      <c r="H207" s="862">
        <v>1</v>
      </c>
      <c r="I207" s="783">
        <v>0</v>
      </c>
      <c r="J207" s="868">
        <f>ROUND(I207*H207,2)</f>
        <v>0</v>
      </c>
      <c r="K207" s="860" t="s">
        <v>1</v>
      </c>
      <c r="L207" s="381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AR207" s="747" t="s">
        <v>165</v>
      </c>
      <c r="AT207" s="747" t="s">
        <v>160</v>
      </c>
      <c r="AU207" s="747" t="s">
        <v>86</v>
      </c>
      <c r="AY207" s="747" t="s">
        <v>158</v>
      </c>
      <c r="BE207" s="161">
        <f>IF(N206="základní",J205,0)</f>
        <v>0</v>
      </c>
      <c r="BF207" s="161">
        <f>IF(N206="snížená",J205,0)</f>
        <v>0</v>
      </c>
      <c r="BG207" s="161">
        <f>IF(N206="zákl. přenesená",J205,0)</f>
        <v>0</v>
      </c>
      <c r="BH207" s="161">
        <f>IF(N206="sníž. přenesená",J205,0)</f>
        <v>0</v>
      </c>
      <c r="BI207" s="161">
        <f>IF(N206="nulová",J205,0)</f>
        <v>0</v>
      </c>
      <c r="BJ207" s="747" t="s">
        <v>84</v>
      </c>
      <c r="BK207" s="161">
        <f>ROUND(I205*H205,2)</f>
        <v>0</v>
      </c>
      <c r="BL207" s="747" t="s">
        <v>165</v>
      </c>
      <c r="BM207" s="747" t="s">
        <v>2296</v>
      </c>
    </row>
    <row r="208" spans="1:51" s="12" customFormat="1" ht="12">
      <c r="A208" s="740"/>
      <c r="B208" s="390"/>
      <c r="C208" s="841" t="s">
        <v>456</v>
      </c>
      <c r="D208" s="841" t="s">
        <v>160</v>
      </c>
      <c r="E208" s="842" t="s">
        <v>2297</v>
      </c>
      <c r="F208" s="843" t="s">
        <v>2298</v>
      </c>
      <c r="G208" s="844" t="s">
        <v>359</v>
      </c>
      <c r="H208" s="810">
        <v>545.1</v>
      </c>
      <c r="I208" s="774">
        <v>0</v>
      </c>
      <c r="J208" s="867">
        <f>ROUND(I208*H208,2)</f>
        <v>0</v>
      </c>
      <c r="K208" s="843" t="s">
        <v>164</v>
      </c>
      <c r="L208" s="53"/>
      <c r="M208" s="382" t="s">
        <v>1</v>
      </c>
      <c r="N208" s="383" t="s">
        <v>41</v>
      </c>
      <c r="O208" s="373">
        <v>0</v>
      </c>
      <c r="P208" s="373">
        <f>O208*H207</f>
        <v>0</v>
      </c>
      <c r="Q208" s="373">
        <v>0.0088</v>
      </c>
      <c r="R208" s="373">
        <f>Q208*H207</f>
        <v>0.0088</v>
      </c>
      <c r="S208" s="373">
        <v>0</v>
      </c>
      <c r="T208" s="374">
        <f>S208*H207</f>
        <v>0</v>
      </c>
      <c r="U208" s="740"/>
      <c r="V208" s="740"/>
      <c r="AT208" s="163" t="s">
        <v>167</v>
      </c>
      <c r="AU208" s="163" t="s">
        <v>86</v>
      </c>
      <c r="AV208" s="12" t="s">
        <v>86</v>
      </c>
      <c r="AW208" s="12" t="s">
        <v>32</v>
      </c>
      <c r="AX208" s="12" t="s">
        <v>84</v>
      </c>
      <c r="AY208" s="163" t="s">
        <v>158</v>
      </c>
    </row>
    <row r="209" spans="2:65" s="740" customFormat="1" ht="16.5" customHeight="1">
      <c r="B209" s="390"/>
      <c r="C209" s="841" t="s">
        <v>462</v>
      </c>
      <c r="D209" s="841" t="s">
        <v>160</v>
      </c>
      <c r="E209" s="842" t="s">
        <v>2299</v>
      </c>
      <c r="F209" s="843" t="s">
        <v>2300</v>
      </c>
      <c r="G209" s="844" t="s">
        <v>359</v>
      </c>
      <c r="H209" s="810">
        <v>545.1</v>
      </c>
      <c r="I209" s="774">
        <v>0</v>
      </c>
      <c r="J209" s="867">
        <f>ROUND(I209*H209,2)</f>
        <v>0</v>
      </c>
      <c r="K209" s="843" t="s">
        <v>164</v>
      </c>
      <c r="L209" s="53"/>
      <c r="M209" s="735" t="s">
        <v>1</v>
      </c>
      <c r="N209" s="372" t="s">
        <v>41</v>
      </c>
      <c r="O209" s="373">
        <v>0.054</v>
      </c>
      <c r="P209" s="373">
        <f>O209*H208</f>
        <v>29.4354</v>
      </c>
      <c r="Q209" s="373">
        <v>0.00019</v>
      </c>
      <c r="R209" s="373">
        <f>Q209*H208</f>
        <v>0.10356900000000001</v>
      </c>
      <c r="S209" s="373">
        <v>0</v>
      </c>
      <c r="T209" s="374">
        <f>S209*H208</f>
        <v>0</v>
      </c>
      <c r="AR209" s="747" t="s">
        <v>203</v>
      </c>
      <c r="AT209" s="747" t="s">
        <v>420</v>
      </c>
      <c r="AU209" s="747" t="s">
        <v>86</v>
      </c>
      <c r="AY209" s="747" t="s">
        <v>158</v>
      </c>
      <c r="BE209" s="161">
        <f>IF(N208="základní",J207,0)</f>
        <v>0</v>
      </c>
      <c r="BF209" s="161">
        <f>IF(N208="snížená",J207,0)</f>
        <v>0</v>
      </c>
      <c r="BG209" s="161">
        <f>IF(N208="zákl. přenesená",J207,0)</f>
        <v>0</v>
      </c>
      <c r="BH209" s="161">
        <f>IF(N208="sníž. přenesená",J207,0)</f>
        <v>0</v>
      </c>
      <c r="BI209" s="161">
        <f>IF(N208="nulová",J207,0)</f>
        <v>0</v>
      </c>
      <c r="BJ209" s="747" t="s">
        <v>84</v>
      </c>
      <c r="BK209" s="161">
        <f>ROUND(I207*H207,2)</f>
        <v>0</v>
      </c>
      <c r="BL209" s="747" t="s">
        <v>165</v>
      </c>
      <c r="BM209" s="747" t="s">
        <v>2301</v>
      </c>
    </row>
    <row r="210" spans="2:65" s="740" customFormat="1" ht="16.5" customHeight="1">
      <c r="B210" s="752"/>
      <c r="C210" s="808"/>
      <c r="D210" s="845" t="s">
        <v>2013</v>
      </c>
      <c r="E210" s="808"/>
      <c r="F210" s="857" t="s">
        <v>2302</v>
      </c>
      <c r="G210" s="808"/>
      <c r="H210" s="808"/>
      <c r="I210" s="761"/>
      <c r="J210" s="808"/>
      <c r="K210" s="808"/>
      <c r="L210" s="53"/>
      <c r="M210" s="735" t="s">
        <v>1</v>
      </c>
      <c r="N210" s="372" t="s">
        <v>41</v>
      </c>
      <c r="O210" s="373">
        <v>0.023</v>
      </c>
      <c r="P210" s="373">
        <f>O210*H209</f>
        <v>12.5373</v>
      </c>
      <c r="Q210" s="373">
        <v>7E-05</v>
      </c>
      <c r="R210" s="373">
        <f>Q210*H209</f>
        <v>0.038156999999999996</v>
      </c>
      <c r="S210" s="373">
        <v>0</v>
      </c>
      <c r="T210" s="374">
        <f>S210*H209</f>
        <v>0</v>
      </c>
      <c r="AR210" s="747" t="s">
        <v>165</v>
      </c>
      <c r="AT210" s="747" t="s">
        <v>160</v>
      </c>
      <c r="AU210" s="747" t="s">
        <v>86</v>
      </c>
      <c r="AY210" s="747" t="s">
        <v>158</v>
      </c>
      <c r="BE210" s="161">
        <f>IF(N209="základní",J208,0)</f>
        <v>0</v>
      </c>
      <c r="BF210" s="161">
        <f>IF(N209="snížená",J208,0)</f>
        <v>0</v>
      </c>
      <c r="BG210" s="161">
        <f>IF(N209="zákl. přenesená",J208,0)</f>
        <v>0</v>
      </c>
      <c r="BH210" s="161">
        <f>IF(N209="sníž. přenesená",J208,0)</f>
        <v>0</v>
      </c>
      <c r="BI210" s="161">
        <f>IF(N209="nulová",J208,0)</f>
        <v>0</v>
      </c>
      <c r="BJ210" s="747" t="s">
        <v>84</v>
      </c>
      <c r="BK210" s="161">
        <f>ROUND(I208*H208,2)</f>
        <v>0</v>
      </c>
      <c r="BL210" s="747" t="s">
        <v>165</v>
      </c>
      <c r="BM210" s="747" t="s">
        <v>2303</v>
      </c>
    </row>
    <row r="211" spans="1:65" s="740" customFormat="1" ht="16.5" customHeight="1">
      <c r="A211" s="12"/>
      <c r="B211" s="776"/>
      <c r="C211" s="848"/>
      <c r="D211" s="845" t="s">
        <v>167</v>
      </c>
      <c r="E211" s="846" t="s">
        <v>1</v>
      </c>
      <c r="F211" s="847" t="s">
        <v>2304</v>
      </c>
      <c r="G211" s="848"/>
      <c r="H211" s="849">
        <v>545.1</v>
      </c>
      <c r="I211" s="777"/>
      <c r="J211" s="848"/>
      <c r="K211" s="848"/>
      <c r="L211" s="166"/>
      <c r="M211" s="380"/>
      <c r="N211" s="53"/>
      <c r="O211" s="53"/>
      <c r="P211" s="53"/>
      <c r="Q211" s="53"/>
      <c r="R211" s="53"/>
      <c r="S211" s="53"/>
      <c r="T211" s="54"/>
      <c r="AR211" s="747" t="s">
        <v>165</v>
      </c>
      <c r="AT211" s="747" t="s">
        <v>160</v>
      </c>
      <c r="AU211" s="747" t="s">
        <v>86</v>
      </c>
      <c r="AY211" s="747" t="s">
        <v>158</v>
      </c>
      <c r="BE211" s="161">
        <f>IF(N210="základní",J209,0)</f>
        <v>0</v>
      </c>
      <c r="BF211" s="161">
        <f>IF(N210="snížená",J209,0)</f>
        <v>0</v>
      </c>
      <c r="BG211" s="161">
        <f>IF(N210="zákl. přenesená",J209,0)</f>
        <v>0</v>
      </c>
      <c r="BH211" s="161">
        <f>IF(N210="sníž. přenesená",J209,0)</f>
        <v>0</v>
      </c>
      <c r="BI211" s="161">
        <f>IF(N210="nulová",J209,0)</f>
        <v>0</v>
      </c>
      <c r="BJ211" s="747" t="s">
        <v>84</v>
      </c>
      <c r="BK211" s="161">
        <f>ROUND(I209*H209,2)</f>
        <v>0</v>
      </c>
      <c r="BL211" s="747" t="s">
        <v>165</v>
      </c>
      <c r="BM211" s="747" t="s">
        <v>2305</v>
      </c>
    </row>
    <row r="212" spans="2:47" s="740" customFormat="1" ht="12" hidden="1">
      <c r="B212" s="390"/>
      <c r="C212" s="841" t="s">
        <v>468</v>
      </c>
      <c r="D212" s="841" t="s">
        <v>160</v>
      </c>
      <c r="E212" s="842" t="s">
        <v>2306</v>
      </c>
      <c r="F212" s="843" t="s">
        <v>2307</v>
      </c>
      <c r="G212" s="844" t="s">
        <v>238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65"/>
      <c r="N212" s="166"/>
      <c r="O212" s="166"/>
      <c r="P212" s="166"/>
      <c r="Q212" s="166"/>
      <c r="R212" s="166"/>
      <c r="S212" s="166"/>
      <c r="T212" s="167"/>
      <c r="U212" s="12"/>
      <c r="V212" s="12"/>
      <c r="AT212" s="747" t="s">
        <v>2013</v>
      </c>
      <c r="AU212" s="747" t="s">
        <v>86</v>
      </c>
    </row>
    <row r="213" spans="1:51" s="12" customFormat="1" ht="12">
      <c r="A213" s="740"/>
      <c r="B213" s="390"/>
      <c r="C213" s="841" t="s">
        <v>2308</v>
      </c>
      <c r="D213" s="841" t="s">
        <v>160</v>
      </c>
      <c r="E213" s="842" t="s">
        <v>2309</v>
      </c>
      <c r="F213" s="843" t="s">
        <v>2310</v>
      </c>
      <c r="G213" s="844" t="s">
        <v>238</v>
      </c>
      <c r="H213" s="810">
        <v>1</v>
      </c>
      <c r="I213" s="774">
        <v>0</v>
      </c>
      <c r="J213" s="867">
        <f>ROUND(I213*H213,2)</f>
        <v>0</v>
      </c>
      <c r="K213" s="843" t="s">
        <v>1</v>
      </c>
      <c r="L213" s="53"/>
      <c r="M213" s="735" t="s">
        <v>1</v>
      </c>
      <c r="N213" s="372" t="s">
        <v>41</v>
      </c>
      <c r="O213" s="373">
        <v>0.083</v>
      </c>
      <c r="P213" s="373">
        <f>O213*H212</f>
        <v>0</v>
      </c>
      <c r="Q213" s="373">
        <v>0.00024</v>
      </c>
      <c r="R213" s="373">
        <f>Q213*H212</f>
        <v>0</v>
      </c>
      <c r="S213" s="373">
        <v>0</v>
      </c>
      <c r="T213" s="374">
        <f>S213*H212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32</v>
      </c>
      <c r="AX213" s="12" t="s">
        <v>84</v>
      </c>
      <c r="AY213" s="163" t="s">
        <v>158</v>
      </c>
    </row>
    <row r="214" spans="1:65" s="740" customFormat="1" ht="16.5" customHeight="1">
      <c r="A214" s="11"/>
      <c r="B214" s="763"/>
      <c r="C214" s="809"/>
      <c r="D214" s="838" t="s">
        <v>75</v>
      </c>
      <c r="E214" s="840" t="s">
        <v>555</v>
      </c>
      <c r="F214" s="840" t="s">
        <v>556</v>
      </c>
      <c r="G214" s="809"/>
      <c r="H214" s="809"/>
      <c r="I214" s="766"/>
      <c r="J214" s="866">
        <f>BK216</f>
        <v>0</v>
      </c>
      <c r="K214" s="809"/>
      <c r="L214" s="141"/>
      <c r="M214" s="735" t="s">
        <v>1</v>
      </c>
      <c r="N214" s="372" t="s">
        <v>41</v>
      </c>
      <c r="O214" s="373">
        <v>0</v>
      </c>
      <c r="P214" s="373">
        <f>O214*H213</f>
        <v>0</v>
      </c>
      <c r="Q214" s="373">
        <v>0</v>
      </c>
      <c r="R214" s="373">
        <f>Q214*H213</f>
        <v>0</v>
      </c>
      <c r="S214" s="373">
        <v>0</v>
      </c>
      <c r="T214" s="374">
        <f>S214*H213</f>
        <v>0</v>
      </c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IF(N213="základní",J212,0)</f>
        <v>0</v>
      </c>
      <c r="BF214" s="161">
        <f>IF(N213="snížená",J212,0)</f>
        <v>0</v>
      </c>
      <c r="BG214" s="161">
        <f>IF(N213="zákl. přenesená",J212,0)</f>
        <v>0</v>
      </c>
      <c r="BH214" s="161">
        <f>IF(N213="sníž. přenesená",J212,0)</f>
        <v>0</v>
      </c>
      <c r="BI214" s="161">
        <f>IF(N213="nulová",J212,0)</f>
        <v>0</v>
      </c>
      <c r="BJ214" s="747" t="s">
        <v>84</v>
      </c>
      <c r="BK214" s="161">
        <f>ROUND(I212*H212,2)</f>
        <v>0</v>
      </c>
      <c r="BL214" s="747" t="s">
        <v>165</v>
      </c>
      <c r="BM214" s="747" t="s">
        <v>2311</v>
      </c>
    </row>
    <row r="215" spans="2:65" s="740" customFormat="1" ht="16.5" customHeight="1">
      <c r="B215" s="390"/>
      <c r="C215" s="841" t="s">
        <v>473</v>
      </c>
      <c r="D215" s="841" t="s">
        <v>160</v>
      </c>
      <c r="E215" s="842" t="s">
        <v>2118</v>
      </c>
      <c r="F215" s="843" t="s">
        <v>2119</v>
      </c>
      <c r="G215" s="844" t="s">
        <v>199</v>
      </c>
      <c r="H215" s="810">
        <v>85.866</v>
      </c>
      <c r="I215" s="774">
        <v>0</v>
      </c>
      <c r="J215" s="867">
        <f>ROUND(I215*H215,2)</f>
        <v>0</v>
      </c>
      <c r="K215" s="843" t="s">
        <v>164</v>
      </c>
      <c r="L215" s="53"/>
      <c r="M215" s="140"/>
      <c r="N215" s="141"/>
      <c r="O215" s="141"/>
      <c r="P215" s="142">
        <f>P216</f>
        <v>127.08167999999999</v>
      </c>
      <c r="Q215" s="141"/>
      <c r="R215" s="142">
        <f>R216</f>
        <v>0</v>
      </c>
      <c r="S215" s="141"/>
      <c r="T215" s="143">
        <f>T216</f>
        <v>0</v>
      </c>
      <c r="U215" s="11"/>
      <c r="V215" s="11"/>
      <c r="AR215" s="747" t="s">
        <v>165</v>
      </c>
      <c r="AT215" s="747" t="s">
        <v>160</v>
      </c>
      <c r="AU215" s="747" t="s">
        <v>86</v>
      </c>
      <c r="AY215" s="747" t="s">
        <v>158</v>
      </c>
      <c r="BE215" s="161">
        <f>IF(N214="základní",J213,0)</f>
        <v>0</v>
      </c>
      <c r="BF215" s="161">
        <f>IF(N214="snížená",J213,0)</f>
        <v>0</v>
      </c>
      <c r="BG215" s="161">
        <f>IF(N214="zákl. přenesená",J213,0)</f>
        <v>0</v>
      </c>
      <c r="BH215" s="161">
        <f>IF(N214="sníž. přenesená",J213,0)</f>
        <v>0</v>
      </c>
      <c r="BI215" s="161">
        <f>IF(N214="nulová",J213,0)</f>
        <v>0</v>
      </c>
      <c r="BJ215" s="747" t="s">
        <v>84</v>
      </c>
      <c r="BK215" s="161">
        <f>ROUND(I213*H213,2)</f>
        <v>0</v>
      </c>
      <c r="BL215" s="747" t="s">
        <v>165</v>
      </c>
      <c r="BM215" s="747" t="s">
        <v>2312</v>
      </c>
    </row>
    <row r="216" spans="2:63" s="11" customFormat="1" ht="22.9" customHeight="1">
      <c r="B216" s="763"/>
      <c r="C216" s="809"/>
      <c r="D216" s="838" t="s">
        <v>75</v>
      </c>
      <c r="E216" s="839" t="s">
        <v>561</v>
      </c>
      <c r="F216" s="839" t="s">
        <v>562</v>
      </c>
      <c r="G216" s="809"/>
      <c r="H216" s="809"/>
      <c r="I216" s="766"/>
      <c r="J216" s="865">
        <f>BK218</f>
        <v>0</v>
      </c>
      <c r="K216" s="809"/>
      <c r="L216" s="141"/>
      <c r="M216" s="735" t="s">
        <v>1</v>
      </c>
      <c r="N216" s="372" t="s">
        <v>41</v>
      </c>
      <c r="O216" s="373">
        <v>1.48</v>
      </c>
      <c r="P216" s="373">
        <f>O216*H215</f>
        <v>127.08167999999999</v>
      </c>
      <c r="Q216" s="373">
        <v>0</v>
      </c>
      <c r="R216" s="373">
        <f>Q216*H215</f>
        <v>0</v>
      </c>
      <c r="S216" s="373">
        <v>0</v>
      </c>
      <c r="T216" s="374">
        <f>S216*H215</f>
        <v>0</v>
      </c>
      <c r="U216" s="740"/>
      <c r="V216" s="740"/>
      <c r="AR216" s="136" t="s">
        <v>84</v>
      </c>
      <c r="AT216" s="144" t="s">
        <v>75</v>
      </c>
      <c r="AU216" s="144" t="s">
        <v>84</v>
      </c>
      <c r="AY216" s="136" t="s">
        <v>158</v>
      </c>
      <c r="BK216" s="145">
        <f>BK217</f>
        <v>0</v>
      </c>
    </row>
    <row r="217" spans="1:65" s="740" customFormat="1" ht="16.5" customHeight="1">
      <c r="A217" s="11"/>
      <c r="B217" s="763"/>
      <c r="C217" s="809"/>
      <c r="D217" s="838" t="s">
        <v>75</v>
      </c>
      <c r="E217" s="840" t="s">
        <v>1129</v>
      </c>
      <c r="F217" s="840" t="s">
        <v>1130</v>
      </c>
      <c r="G217" s="809"/>
      <c r="H217" s="809"/>
      <c r="I217" s="766"/>
      <c r="J217" s="866">
        <f>BK219</f>
        <v>0</v>
      </c>
      <c r="K217" s="809"/>
      <c r="L217" s="141"/>
      <c r="M217" s="140"/>
      <c r="N217" s="141"/>
      <c r="O217" s="141"/>
      <c r="P217" s="142">
        <f>P218</f>
        <v>0.093156</v>
      </c>
      <c r="Q217" s="141"/>
      <c r="R217" s="142">
        <f>R218</f>
        <v>0.005</v>
      </c>
      <c r="S217" s="141"/>
      <c r="T217" s="143">
        <f>T218</f>
        <v>0</v>
      </c>
      <c r="U217" s="11"/>
      <c r="V217" s="11"/>
      <c r="AR217" s="747" t="s">
        <v>165</v>
      </c>
      <c r="AT217" s="747" t="s">
        <v>160</v>
      </c>
      <c r="AU217" s="747" t="s">
        <v>86</v>
      </c>
      <c r="AY217" s="747" t="s">
        <v>158</v>
      </c>
      <c r="BE217" s="161">
        <f>IF(N216="základní",J215,0)</f>
        <v>0</v>
      </c>
      <c r="BF217" s="161">
        <f>IF(N216="snížená",J215,0)</f>
        <v>0</v>
      </c>
      <c r="BG217" s="161">
        <f>IF(N216="zákl. přenesená",J215,0)</f>
        <v>0</v>
      </c>
      <c r="BH217" s="161">
        <f>IF(N216="sníž. přenesená",J215,0)</f>
        <v>0</v>
      </c>
      <c r="BI217" s="161">
        <f>IF(N216="nulová",J215,0)</f>
        <v>0</v>
      </c>
      <c r="BJ217" s="747" t="s">
        <v>84</v>
      </c>
      <c r="BK217" s="161">
        <f>ROUND(I215*H215,2)</f>
        <v>0</v>
      </c>
      <c r="BL217" s="747" t="s">
        <v>165</v>
      </c>
      <c r="BM217" s="747" t="s">
        <v>2313</v>
      </c>
    </row>
    <row r="218" spans="1:63" s="11" customFormat="1" ht="25.9" customHeight="1">
      <c r="A218" s="740"/>
      <c r="B218" s="390"/>
      <c r="C218" s="841" t="s">
        <v>478</v>
      </c>
      <c r="D218" s="841" t="s">
        <v>160</v>
      </c>
      <c r="E218" s="842" t="s">
        <v>2314</v>
      </c>
      <c r="F218" s="843" t="s">
        <v>2315</v>
      </c>
      <c r="G218" s="844" t="s">
        <v>2316</v>
      </c>
      <c r="H218" s="810">
        <v>1</v>
      </c>
      <c r="I218" s="774">
        <v>0</v>
      </c>
      <c r="J218" s="867">
        <f>ROUND(I218*H218,2)</f>
        <v>0</v>
      </c>
      <c r="K218" s="843" t="s">
        <v>1</v>
      </c>
      <c r="L218" s="53"/>
      <c r="M218" s="140"/>
      <c r="N218" s="141"/>
      <c r="O218" s="141"/>
      <c r="P218" s="142">
        <f>SUM(P219:P221)</f>
        <v>0.093156</v>
      </c>
      <c r="Q218" s="141"/>
      <c r="R218" s="142">
        <f>SUM(R219:R221)</f>
        <v>0.005</v>
      </c>
      <c r="S218" s="141"/>
      <c r="T218" s="143">
        <f>SUM(T219:T221)</f>
        <v>0</v>
      </c>
      <c r="AR218" s="136" t="s">
        <v>86</v>
      </c>
      <c r="AT218" s="144" t="s">
        <v>75</v>
      </c>
      <c r="AU218" s="144" t="s">
        <v>76</v>
      </c>
      <c r="AY218" s="136" t="s">
        <v>158</v>
      </c>
      <c r="BK218" s="145">
        <f>BK219</f>
        <v>0</v>
      </c>
    </row>
    <row r="219" spans="1:63" s="11" customFormat="1" ht="22.9" customHeight="1">
      <c r="A219" s="740"/>
      <c r="B219" s="390"/>
      <c r="C219" s="841" t="s">
        <v>479</v>
      </c>
      <c r="D219" s="841" t="s">
        <v>160</v>
      </c>
      <c r="E219" s="842" t="s">
        <v>2317</v>
      </c>
      <c r="F219" s="843" t="s">
        <v>2318</v>
      </c>
      <c r="G219" s="844" t="s">
        <v>238</v>
      </c>
      <c r="H219" s="810">
        <v>1</v>
      </c>
      <c r="I219" s="774">
        <v>0</v>
      </c>
      <c r="J219" s="867">
        <f>ROUND(I219*H219,2)</f>
        <v>0</v>
      </c>
      <c r="K219" s="843" t="s">
        <v>1</v>
      </c>
      <c r="L219" s="53"/>
      <c r="M219" s="735" t="s">
        <v>1</v>
      </c>
      <c r="N219" s="372" t="s">
        <v>41</v>
      </c>
      <c r="O219" s="373">
        <v>0</v>
      </c>
      <c r="P219" s="373">
        <f>O219*H218</f>
        <v>0</v>
      </c>
      <c r="Q219" s="373">
        <v>0.005</v>
      </c>
      <c r="R219" s="373">
        <f>Q219*H218</f>
        <v>0.005</v>
      </c>
      <c r="S219" s="373">
        <v>0</v>
      </c>
      <c r="T219" s="374">
        <f>S219*H218</f>
        <v>0</v>
      </c>
      <c r="U219" s="740"/>
      <c r="V219" s="740"/>
      <c r="AR219" s="136" t="s">
        <v>86</v>
      </c>
      <c r="AT219" s="144" t="s">
        <v>75</v>
      </c>
      <c r="AU219" s="144" t="s">
        <v>84</v>
      </c>
      <c r="AY219" s="136" t="s">
        <v>158</v>
      </c>
      <c r="BK219" s="145">
        <f>SUM(BK220:BK223)</f>
        <v>0</v>
      </c>
    </row>
    <row r="220" spans="2:65" s="740" customFormat="1" ht="16.5" customHeight="1">
      <c r="B220" s="390"/>
      <c r="C220" s="841" t="s">
        <v>485</v>
      </c>
      <c r="D220" s="841" t="s">
        <v>160</v>
      </c>
      <c r="E220" s="842" t="s">
        <v>2319</v>
      </c>
      <c r="F220" s="843" t="s">
        <v>2320</v>
      </c>
      <c r="G220" s="844" t="s">
        <v>199</v>
      </c>
      <c r="H220" s="810">
        <v>0.028</v>
      </c>
      <c r="I220" s="774">
        <v>0</v>
      </c>
      <c r="J220" s="867">
        <f>ROUND(I220*H220,2)</f>
        <v>0</v>
      </c>
      <c r="K220" s="843" t="s">
        <v>164</v>
      </c>
      <c r="L220" s="53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245</v>
      </c>
      <c r="AT220" s="747" t="s">
        <v>160</v>
      </c>
      <c r="AU220" s="747" t="s">
        <v>86</v>
      </c>
      <c r="AY220" s="747" t="s">
        <v>158</v>
      </c>
      <c r="BE220" s="161">
        <f>IF(N219="základní",J218,0)</f>
        <v>0</v>
      </c>
      <c r="BF220" s="161">
        <f>IF(N219="snížená",J218,0)</f>
        <v>0</v>
      </c>
      <c r="BG220" s="161">
        <f>IF(N219="zákl. přenesená",J218,0)</f>
        <v>0</v>
      </c>
      <c r="BH220" s="161">
        <f>IF(N219="sníž. přenesená",J218,0)</f>
        <v>0</v>
      </c>
      <c r="BI220" s="161">
        <f>IF(N219="nulová",J218,0)</f>
        <v>0</v>
      </c>
      <c r="BJ220" s="747" t="s">
        <v>84</v>
      </c>
      <c r="BK220" s="161">
        <f>ROUND(I218*H218,2)</f>
        <v>0</v>
      </c>
      <c r="BL220" s="747" t="s">
        <v>245</v>
      </c>
      <c r="BM220" s="747" t="s">
        <v>2321</v>
      </c>
    </row>
    <row r="221" spans="2:65" s="740" customFormat="1" ht="16.5" customHeight="1">
      <c r="B221" s="752"/>
      <c r="C221" s="808"/>
      <c r="D221" s="808"/>
      <c r="E221" s="808"/>
      <c r="F221" s="808"/>
      <c r="G221" s="808"/>
      <c r="H221" s="808"/>
      <c r="I221" s="761"/>
      <c r="J221" s="808"/>
      <c r="K221" s="808"/>
      <c r="L221" s="53"/>
      <c r="M221" s="385" t="s">
        <v>1</v>
      </c>
      <c r="N221" s="386" t="s">
        <v>41</v>
      </c>
      <c r="O221" s="387">
        <v>3.327</v>
      </c>
      <c r="P221" s="387">
        <f>O221*H220</f>
        <v>0.093156</v>
      </c>
      <c r="Q221" s="387">
        <v>0</v>
      </c>
      <c r="R221" s="387">
        <f>Q221*H220</f>
        <v>0</v>
      </c>
      <c r="S221" s="387">
        <v>0</v>
      </c>
      <c r="T221" s="388">
        <f>S221*H220</f>
        <v>0</v>
      </c>
      <c r="AR221" s="747" t="s">
        <v>245</v>
      </c>
      <c r="AT221" s="747" t="s">
        <v>160</v>
      </c>
      <c r="AU221" s="747" t="s">
        <v>86</v>
      </c>
      <c r="AY221" s="747" t="s">
        <v>158</v>
      </c>
      <c r="BE221" s="161" t="e">
        <f>IF(#REF!="základní",J219,0)</f>
        <v>#REF!</v>
      </c>
      <c r="BF221" s="161" t="e">
        <f>IF(#REF!="snížená",J219,0)</f>
        <v>#REF!</v>
      </c>
      <c r="BG221" s="161" t="e">
        <f>IF(#REF!="zákl. přenesená",J219,0)</f>
        <v>#REF!</v>
      </c>
      <c r="BH221" s="161" t="e">
        <f>IF(#REF!="sníž. přenesená",J219,0)</f>
        <v>#REF!</v>
      </c>
      <c r="BI221" s="161" t="e">
        <f>IF(#REF!="nulová",J219,0)</f>
        <v>#REF!</v>
      </c>
      <c r="BJ221" s="747" t="s">
        <v>84</v>
      </c>
      <c r="BK221" s="161">
        <f>ROUND(I219*H219,2)</f>
        <v>0</v>
      </c>
      <c r="BL221" s="747" t="s">
        <v>245</v>
      </c>
      <c r="BM221" s="747" t="s">
        <v>2322</v>
      </c>
    </row>
    <row r="222" spans="1:51" s="12" customFormat="1" ht="12">
      <c r="A222" s="734"/>
      <c r="B222" s="734"/>
      <c r="C222" s="734"/>
      <c r="D222" s="734"/>
      <c r="E222" s="734"/>
      <c r="F222" s="734"/>
      <c r="G222" s="734"/>
      <c r="H222" s="734"/>
      <c r="I222" s="734"/>
      <c r="J222" s="734"/>
      <c r="K222" s="734"/>
      <c r="L222" s="734"/>
      <c r="M222" s="740"/>
      <c r="N222" s="740"/>
      <c r="O222" s="740"/>
      <c r="P222" s="740"/>
      <c r="Q222" s="740"/>
      <c r="R222" s="740"/>
      <c r="S222" s="740"/>
      <c r="T222" s="740"/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84</v>
      </c>
      <c r="AY222" s="163" t="s">
        <v>158</v>
      </c>
    </row>
    <row r="223" spans="1:65" s="740" customFormat="1" ht="16.5" customHeight="1">
      <c r="A223" s="734"/>
      <c r="B223" s="734"/>
      <c r="C223" s="734"/>
      <c r="D223" s="734"/>
      <c r="E223" s="734"/>
      <c r="F223" s="734"/>
      <c r="G223" s="734"/>
      <c r="H223" s="734"/>
      <c r="I223" s="734"/>
      <c r="J223" s="734"/>
      <c r="K223" s="734"/>
      <c r="L223" s="734"/>
      <c r="M223" s="734"/>
      <c r="N223" s="734"/>
      <c r="O223" s="734"/>
      <c r="P223" s="734"/>
      <c r="Q223" s="734"/>
      <c r="R223" s="734"/>
      <c r="S223" s="734"/>
      <c r="T223" s="734"/>
      <c r="U223" s="734"/>
      <c r="V223" s="734"/>
      <c r="AR223" s="747" t="s">
        <v>245</v>
      </c>
      <c r="AT223" s="747" t="s">
        <v>160</v>
      </c>
      <c r="AU223" s="747" t="s">
        <v>86</v>
      </c>
      <c r="AY223" s="747" t="s">
        <v>158</v>
      </c>
      <c r="BE223" s="161">
        <f>IF(N221="základní",J220,0)</f>
        <v>0</v>
      </c>
      <c r="BF223" s="161">
        <f>IF(N221="snížená",J220,0)</f>
        <v>0</v>
      </c>
      <c r="BG223" s="161">
        <f>IF(N221="zákl. přenesená",J220,0)</f>
        <v>0</v>
      </c>
      <c r="BH223" s="161">
        <f>IF(N221="sníž. přenesená",J220,0)</f>
        <v>0</v>
      </c>
      <c r="BI223" s="161">
        <f>IF(N221="nulová",J220,0)</f>
        <v>0</v>
      </c>
      <c r="BJ223" s="747" t="s">
        <v>84</v>
      </c>
      <c r="BK223" s="161">
        <f>ROUND(I220*H220,2)</f>
        <v>0</v>
      </c>
      <c r="BL223" s="747" t="s">
        <v>245</v>
      </c>
      <c r="BM223" s="747" t="s">
        <v>2323</v>
      </c>
    </row>
    <row r="224" spans="1:22" s="740" customFormat="1" ht="6.95" customHeight="1">
      <c r="A224" s="734"/>
      <c r="B224" s="734"/>
      <c r="C224" s="734"/>
      <c r="D224" s="734"/>
      <c r="E224" s="734"/>
      <c r="F224" s="734"/>
      <c r="G224" s="734"/>
      <c r="H224" s="734"/>
      <c r="I224" s="734"/>
      <c r="J224" s="734"/>
      <c r="K224" s="734"/>
      <c r="L224" s="734"/>
      <c r="M224" s="734"/>
      <c r="N224" s="734"/>
      <c r="O224" s="734"/>
      <c r="P224" s="734"/>
      <c r="Q224" s="734"/>
      <c r="R224" s="734"/>
      <c r="S224" s="734"/>
      <c r="T224" s="734"/>
      <c r="U224" s="734"/>
      <c r="V224" s="734"/>
    </row>
  </sheetData>
  <sheetProtection algorithmName="SHA-512" hashValue="6/vk3wnM2DdeoNbclX39yiI0qvvVdpNRkjhWnCtWyah/d2ubTJ3uwqWR9lWZ6HyYUUkNRSesVWUP1OmKdrEUTA==" saltValue="kA7dSMxFFxpb06r5x7m5xA==" spinCount="100000" sheet="1" objects="1" scenarios="1"/>
  <autoFilter ref="C92:K220"/>
  <mergeCells count="12">
    <mergeCell ref="E85:H85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2"/>
  <sheetViews>
    <sheetView showGridLines="0" workbookViewId="0" topLeftCell="A72">
      <selection activeCell="J104" sqref="J10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2324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ROUND(J98,2)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ROUND((SUM(BE98:BE191)),2)</f>
        <v>0</v>
      </c>
      <c r="I35" s="744">
        <v>0.21</v>
      </c>
      <c r="J35" s="750">
        <f>ROUND(((SUM(BE98:BE191))*I35),2)</f>
        <v>0</v>
      </c>
      <c r="L35" s="30"/>
    </row>
    <row r="36" spans="2:12" s="740" customFormat="1" ht="14.45" customHeight="1">
      <c r="B36" s="30"/>
      <c r="E36" s="96" t="s">
        <v>42</v>
      </c>
      <c r="F36" s="750">
        <f>ROUND((SUM(BF98:BF191)),2)</f>
        <v>0</v>
      </c>
      <c r="I36" s="744">
        <v>0.15</v>
      </c>
      <c r="J36" s="750">
        <f>ROUND(((SUM(BF98:BF191))*I36),2)</f>
        <v>0</v>
      </c>
      <c r="L36" s="30"/>
    </row>
    <row r="37" spans="2:12" s="740" customFormat="1" ht="14.45" customHeight="1" hidden="1">
      <c r="B37" s="30"/>
      <c r="E37" s="96" t="s">
        <v>43</v>
      </c>
      <c r="F37" s="750">
        <f>ROUND((SUM(BG98:BG191)),2)</f>
        <v>0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>
        <f>ROUND((SUM(BH98:BH191)),2)</f>
        <v>0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>
        <f>ROUND((SUM(BI98:BI191)),2)</f>
        <v>0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53"/>
    </row>
    <row r="47" spans="2:12" s="740" customFormat="1" ht="24.95" customHeight="1">
      <c r="B47" s="752"/>
      <c r="C47" s="751" t="s">
        <v>111</v>
      </c>
      <c r="D47" s="752"/>
      <c r="E47" s="752"/>
      <c r="F47" s="752"/>
      <c r="G47" s="752"/>
      <c r="H47" s="752"/>
      <c r="I47" s="752"/>
      <c r="J47" s="752"/>
      <c r="K47" s="752"/>
      <c r="L47" s="53"/>
    </row>
    <row r="48" spans="2:12" s="740" customFormat="1" ht="6.95" customHeight="1"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53"/>
    </row>
    <row r="49" spans="2:12" s="740" customFormat="1" ht="12" customHeight="1">
      <c r="B49" s="752"/>
      <c r="C49" s="753" t="s">
        <v>16</v>
      </c>
      <c r="D49" s="752"/>
      <c r="E49" s="752"/>
      <c r="F49" s="752"/>
      <c r="G49" s="752"/>
      <c r="H49" s="752"/>
      <c r="I49" s="752"/>
      <c r="J49" s="752"/>
      <c r="K49" s="752"/>
      <c r="L49" s="53"/>
    </row>
    <row r="50" spans="2:12" s="740" customFormat="1" ht="16.5" customHeight="1">
      <c r="B50" s="752"/>
      <c r="C50" s="752"/>
      <c r="D50" s="752"/>
      <c r="E50" s="1020" t="str">
        <f>E7</f>
        <v>Národní hřebčín Kladruby nad Labem, stavební úpravy "BOREK"</v>
      </c>
      <c r="F50" s="1021"/>
      <c r="G50" s="1021"/>
      <c r="H50" s="1021"/>
      <c r="I50" s="752"/>
      <c r="J50" s="752"/>
      <c r="K50" s="752"/>
      <c r="L50" s="53"/>
    </row>
    <row r="51" spans="2:12" ht="12" customHeight="1">
      <c r="B51" s="754"/>
      <c r="C51" s="753" t="s">
        <v>109</v>
      </c>
      <c r="D51" s="754"/>
      <c r="E51" s="754"/>
      <c r="F51" s="754"/>
      <c r="G51" s="754"/>
      <c r="H51" s="754"/>
      <c r="I51" s="754"/>
      <c r="J51" s="754"/>
      <c r="K51" s="754"/>
      <c r="L51" s="368"/>
    </row>
    <row r="52" spans="2:12" s="740" customFormat="1" ht="16.5" customHeight="1">
      <c r="B52" s="752"/>
      <c r="C52" s="752"/>
      <c r="D52" s="752"/>
      <c r="E52" s="1020" t="s">
        <v>1926</v>
      </c>
      <c r="F52" s="1016"/>
      <c r="G52" s="1016"/>
      <c r="H52" s="1016"/>
      <c r="I52" s="752"/>
      <c r="J52" s="752"/>
      <c r="K52" s="752"/>
      <c r="L52" s="53"/>
    </row>
    <row r="53" spans="2:12" s="740" customFormat="1" ht="12" customHeight="1">
      <c r="B53" s="752"/>
      <c r="C53" s="753" t="s">
        <v>1927</v>
      </c>
      <c r="D53" s="752"/>
      <c r="E53" s="752"/>
      <c r="F53" s="752"/>
      <c r="G53" s="752"/>
      <c r="H53" s="752"/>
      <c r="I53" s="752"/>
      <c r="J53" s="752"/>
      <c r="K53" s="752"/>
      <c r="L53" s="53"/>
    </row>
    <row r="54" spans="2:12" s="740" customFormat="1" ht="16.5" customHeight="1">
      <c r="B54" s="752"/>
      <c r="C54" s="752"/>
      <c r="D54" s="752"/>
      <c r="E54" s="1015" t="str">
        <f>E11</f>
        <v>3 - Čerpací stanice</v>
      </c>
      <c r="F54" s="1016"/>
      <c r="G54" s="1016"/>
      <c r="H54" s="1016"/>
      <c r="I54" s="752"/>
      <c r="J54" s="752"/>
      <c r="K54" s="752"/>
      <c r="L54" s="53"/>
    </row>
    <row r="55" spans="2:12" s="740" customFormat="1" ht="6.95" customHeight="1"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53"/>
    </row>
    <row r="56" spans="2:12" s="740" customFormat="1" ht="12" customHeight="1">
      <c r="B56" s="752"/>
      <c r="C56" s="753" t="s">
        <v>20</v>
      </c>
      <c r="D56" s="752"/>
      <c r="E56" s="752"/>
      <c r="F56" s="755" t="str">
        <f>F14</f>
        <v>k.ú. Kladruby nad Labem</v>
      </c>
      <c r="G56" s="752"/>
      <c r="H56" s="752"/>
      <c r="I56" s="753" t="s">
        <v>22</v>
      </c>
      <c r="J56" s="756">
        <f>IF(J14="","",J14)</f>
        <v>43637</v>
      </c>
      <c r="K56" s="752"/>
      <c r="L56" s="53"/>
    </row>
    <row r="57" spans="2:12" s="740" customFormat="1" ht="6.95" customHeight="1"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53"/>
    </row>
    <row r="58" spans="2:12" s="740" customFormat="1" ht="24.95" customHeight="1">
      <c r="B58" s="752"/>
      <c r="C58" s="753" t="s">
        <v>24</v>
      </c>
      <c r="D58" s="752"/>
      <c r="E58" s="752"/>
      <c r="F58" s="755" t="str">
        <f>E17</f>
        <v>NH Kladruby nad Labem</v>
      </c>
      <c r="G58" s="752"/>
      <c r="H58" s="752"/>
      <c r="I58" s="753" t="s">
        <v>30</v>
      </c>
      <c r="J58" s="757" t="str">
        <f>E23</f>
        <v>Medium projekt v.o.s. Pardubice</v>
      </c>
      <c r="K58" s="752"/>
      <c r="L58" s="53"/>
    </row>
    <row r="59" spans="2:12" s="740" customFormat="1" ht="13.7" customHeight="1">
      <c r="B59" s="752"/>
      <c r="C59" s="753" t="s">
        <v>28</v>
      </c>
      <c r="D59" s="752"/>
      <c r="E59" s="752"/>
      <c r="F59" s="755" t="str">
        <f>IF(E20="","",E20)</f>
        <v xml:space="preserve"> </v>
      </c>
      <c r="G59" s="752"/>
      <c r="H59" s="752"/>
      <c r="I59" s="753" t="s">
        <v>33</v>
      </c>
      <c r="J59" s="757" t="str">
        <f>E26</f>
        <v xml:space="preserve"> </v>
      </c>
      <c r="K59" s="752"/>
      <c r="L59" s="53"/>
    </row>
    <row r="60" spans="2:12" s="740" customFormat="1" ht="10.35" customHeight="1"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53"/>
    </row>
    <row r="61" spans="2:12" s="740" customFormat="1" ht="29.25" customHeight="1">
      <c r="B61" s="752"/>
      <c r="C61" s="789" t="s">
        <v>112</v>
      </c>
      <c r="D61" s="790"/>
      <c r="E61" s="790"/>
      <c r="F61" s="790"/>
      <c r="G61" s="790"/>
      <c r="H61" s="790"/>
      <c r="I61" s="790"/>
      <c r="J61" s="791" t="s">
        <v>113</v>
      </c>
      <c r="K61" s="790"/>
      <c r="L61" s="53"/>
    </row>
    <row r="62" spans="2:12" s="740" customFormat="1" ht="10.35" customHeight="1"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53"/>
    </row>
    <row r="63" spans="2:47" s="740" customFormat="1" ht="22.9" customHeight="1">
      <c r="B63" s="752"/>
      <c r="C63" s="792" t="s">
        <v>114</v>
      </c>
      <c r="D63" s="752"/>
      <c r="E63" s="752"/>
      <c r="F63" s="752"/>
      <c r="G63" s="752"/>
      <c r="H63" s="752"/>
      <c r="I63" s="752"/>
      <c r="J63" s="793">
        <f>J98</f>
        <v>0</v>
      </c>
      <c r="K63" s="752"/>
      <c r="L63" s="53"/>
      <c r="AU63" s="747" t="s">
        <v>115</v>
      </c>
    </row>
    <row r="64" spans="2:12" s="8" customFormat="1" ht="24.95" customHeight="1">
      <c r="B64" s="794"/>
      <c r="C64" s="794"/>
      <c r="D64" s="795" t="s">
        <v>116</v>
      </c>
      <c r="E64" s="794"/>
      <c r="F64" s="794"/>
      <c r="G64" s="794"/>
      <c r="H64" s="794"/>
      <c r="I64" s="794"/>
      <c r="J64" s="796">
        <f>J99</f>
        <v>0</v>
      </c>
      <c r="K64" s="794"/>
      <c r="L64" s="797"/>
    </row>
    <row r="65" spans="2:12" s="741" customFormat="1" ht="20.1" customHeight="1">
      <c r="B65" s="798"/>
      <c r="C65" s="798"/>
      <c r="D65" s="799" t="s">
        <v>117</v>
      </c>
      <c r="E65" s="798"/>
      <c r="F65" s="798"/>
      <c r="G65" s="798"/>
      <c r="H65" s="798"/>
      <c r="I65" s="798"/>
      <c r="J65" s="800">
        <f>J100</f>
        <v>0</v>
      </c>
      <c r="K65" s="798"/>
      <c r="L65" s="801"/>
    </row>
    <row r="66" spans="2:12" s="741" customFormat="1" ht="20.1" customHeight="1">
      <c r="B66" s="798"/>
      <c r="C66" s="798"/>
      <c r="D66" s="799" t="s">
        <v>119</v>
      </c>
      <c r="E66" s="798"/>
      <c r="F66" s="798"/>
      <c r="G66" s="798"/>
      <c r="H66" s="798"/>
      <c r="I66" s="798"/>
      <c r="J66" s="800">
        <f>J138</f>
        <v>0</v>
      </c>
      <c r="K66" s="798"/>
      <c r="L66" s="801"/>
    </row>
    <row r="67" spans="2:12" s="741" customFormat="1" ht="20.1" customHeight="1">
      <c r="B67" s="798"/>
      <c r="C67" s="798"/>
      <c r="D67" s="799" t="s">
        <v>120</v>
      </c>
      <c r="E67" s="798"/>
      <c r="F67" s="798"/>
      <c r="G67" s="798"/>
      <c r="H67" s="798"/>
      <c r="I67" s="798"/>
      <c r="J67" s="800">
        <f>J141</f>
        <v>0</v>
      </c>
      <c r="K67" s="798"/>
      <c r="L67" s="801"/>
    </row>
    <row r="68" spans="2:12" s="741" customFormat="1" ht="20.1" customHeight="1">
      <c r="B68" s="798"/>
      <c r="C68" s="798"/>
      <c r="D68" s="799" t="s">
        <v>1931</v>
      </c>
      <c r="E68" s="798"/>
      <c r="F68" s="798"/>
      <c r="G68" s="798"/>
      <c r="H68" s="798"/>
      <c r="I68" s="798"/>
      <c r="J68" s="800">
        <f>J155</f>
        <v>0</v>
      </c>
      <c r="K68" s="798"/>
      <c r="L68" s="801"/>
    </row>
    <row r="69" spans="2:12" s="741" customFormat="1" ht="20.1" customHeight="1">
      <c r="B69" s="798"/>
      <c r="C69" s="798"/>
      <c r="D69" s="799" t="s">
        <v>2325</v>
      </c>
      <c r="E69" s="798"/>
      <c r="F69" s="798"/>
      <c r="G69" s="798"/>
      <c r="H69" s="798"/>
      <c r="I69" s="798"/>
      <c r="J69" s="800">
        <f>J159</f>
        <v>0</v>
      </c>
      <c r="K69" s="798"/>
      <c r="L69" s="801"/>
    </row>
    <row r="70" spans="2:12" s="741" customFormat="1" ht="20.1" customHeight="1">
      <c r="B70" s="798"/>
      <c r="C70" s="798"/>
      <c r="D70" s="799" t="s">
        <v>124</v>
      </c>
      <c r="E70" s="798"/>
      <c r="F70" s="798"/>
      <c r="G70" s="798"/>
      <c r="H70" s="798"/>
      <c r="I70" s="798"/>
      <c r="J70" s="800">
        <f>J161</f>
        <v>0</v>
      </c>
      <c r="K70" s="798"/>
      <c r="L70" s="801"/>
    </row>
    <row r="71" spans="2:12" s="8" customFormat="1" ht="24.95" customHeight="1">
      <c r="B71" s="794"/>
      <c r="C71" s="794"/>
      <c r="D71" s="795" t="s">
        <v>125</v>
      </c>
      <c r="E71" s="794"/>
      <c r="F71" s="794"/>
      <c r="G71" s="794"/>
      <c r="H71" s="794"/>
      <c r="I71" s="794"/>
      <c r="J71" s="796">
        <f>J163</f>
        <v>0</v>
      </c>
      <c r="K71" s="794"/>
      <c r="L71" s="797"/>
    </row>
    <row r="72" spans="2:12" s="741" customFormat="1" ht="20.1" customHeight="1">
      <c r="B72" s="798"/>
      <c r="C72" s="798"/>
      <c r="D72" s="799" t="s">
        <v>136</v>
      </c>
      <c r="E72" s="798"/>
      <c r="F72" s="798"/>
      <c r="G72" s="798"/>
      <c r="H72" s="798"/>
      <c r="I72" s="798"/>
      <c r="J72" s="800">
        <f>J164</f>
        <v>0</v>
      </c>
      <c r="K72" s="798"/>
      <c r="L72" s="801"/>
    </row>
    <row r="73" spans="2:12" s="8" customFormat="1" ht="24.95" customHeight="1">
      <c r="B73" s="794"/>
      <c r="C73" s="794"/>
      <c r="D73" s="795" t="s">
        <v>2326</v>
      </c>
      <c r="E73" s="794"/>
      <c r="F73" s="794"/>
      <c r="G73" s="794"/>
      <c r="H73" s="794"/>
      <c r="I73" s="794"/>
      <c r="J73" s="796">
        <f>J168</f>
        <v>0</v>
      </c>
      <c r="K73" s="794"/>
      <c r="L73" s="797"/>
    </row>
    <row r="74" spans="2:12" s="741" customFormat="1" ht="20.1" customHeight="1">
      <c r="B74" s="798"/>
      <c r="C74" s="798"/>
      <c r="D74" s="799" t="s">
        <v>2327</v>
      </c>
      <c r="E74" s="798"/>
      <c r="F74" s="798"/>
      <c r="G74" s="798"/>
      <c r="H74" s="798"/>
      <c r="I74" s="798"/>
      <c r="J74" s="800">
        <f>J169</f>
        <v>0</v>
      </c>
      <c r="K74" s="798"/>
      <c r="L74" s="801"/>
    </row>
    <row r="75" spans="2:12" s="741" customFormat="1" ht="20.1" customHeight="1">
      <c r="B75" s="798"/>
      <c r="C75" s="798"/>
      <c r="D75" s="799" t="s">
        <v>2328</v>
      </c>
      <c r="E75" s="798"/>
      <c r="F75" s="798"/>
      <c r="G75" s="798"/>
      <c r="H75" s="798"/>
      <c r="I75" s="798"/>
      <c r="J75" s="800">
        <f>J171</f>
        <v>0</v>
      </c>
      <c r="K75" s="798"/>
      <c r="L75" s="801"/>
    </row>
    <row r="76" spans="2:12" s="741" customFormat="1" ht="20.1" customHeight="1">
      <c r="B76" s="798"/>
      <c r="C76" s="798"/>
      <c r="D76" s="799" t="s">
        <v>2329</v>
      </c>
      <c r="E76" s="798"/>
      <c r="F76" s="798"/>
      <c r="G76" s="798"/>
      <c r="H76" s="798"/>
      <c r="I76" s="798"/>
      <c r="J76" s="800">
        <f>J189</f>
        <v>0</v>
      </c>
      <c r="K76" s="798"/>
      <c r="L76" s="801"/>
    </row>
    <row r="77" spans="2:12" s="740" customFormat="1" ht="21.7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1" ht="12">
      <c r="B79" s="754"/>
      <c r="C79" s="754"/>
      <c r="D79" s="754"/>
      <c r="E79" s="754"/>
      <c r="F79" s="754"/>
      <c r="G79" s="754"/>
      <c r="H79" s="754"/>
      <c r="I79" s="754"/>
      <c r="J79" s="754"/>
      <c r="K79" s="754"/>
    </row>
    <row r="80" spans="2:11" ht="12">
      <c r="B80" s="754"/>
      <c r="C80" s="754"/>
      <c r="D80" s="754"/>
      <c r="E80" s="754"/>
      <c r="F80" s="754"/>
      <c r="G80" s="754"/>
      <c r="H80" s="754"/>
      <c r="I80" s="754"/>
      <c r="J80" s="754"/>
      <c r="K80" s="754"/>
    </row>
    <row r="81" spans="2:11" ht="12">
      <c r="B81" s="754"/>
      <c r="C81" s="754"/>
      <c r="D81" s="754"/>
      <c r="E81" s="754"/>
      <c r="F81" s="754"/>
      <c r="G81" s="754"/>
      <c r="H81" s="754"/>
      <c r="I81" s="754"/>
      <c r="J81" s="754"/>
      <c r="K81" s="754"/>
    </row>
    <row r="82" spans="2:12" s="740" customFormat="1" ht="6.95" customHeight="1"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24.95" customHeight="1">
      <c r="B83" s="752"/>
      <c r="C83" s="751" t="s">
        <v>143</v>
      </c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16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752"/>
      <c r="C86" s="752"/>
      <c r="D86" s="752"/>
      <c r="E86" s="1020" t="str">
        <f>E7</f>
        <v>Národní hřebčín Kladruby nad Labem, stavební úpravy "BOREK"</v>
      </c>
      <c r="F86" s="1021"/>
      <c r="G86" s="1021"/>
      <c r="H86" s="1021"/>
      <c r="I86" s="752"/>
      <c r="J86" s="752"/>
      <c r="K86" s="752"/>
      <c r="L86" s="53"/>
    </row>
    <row r="87" spans="2:12" ht="12" customHeight="1">
      <c r="B87" s="754"/>
      <c r="C87" s="753" t="s">
        <v>109</v>
      </c>
      <c r="D87" s="754"/>
      <c r="E87" s="754"/>
      <c r="F87" s="754"/>
      <c r="G87" s="754"/>
      <c r="H87" s="754"/>
      <c r="I87" s="754"/>
      <c r="J87" s="754"/>
      <c r="K87" s="754"/>
      <c r="L87" s="368"/>
    </row>
    <row r="88" spans="2:12" s="740" customFormat="1" ht="16.5" customHeight="1">
      <c r="B88" s="752"/>
      <c r="C88" s="752"/>
      <c r="D88" s="752"/>
      <c r="E88" s="1020" t="s">
        <v>1926</v>
      </c>
      <c r="F88" s="1016"/>
      <c r="G88" s="1016"/>
      <c r="H88" s="1016"/>
      <c r="I88" s="752"/>
      <c r="J88" s="752"/>
      <c r="K88" s="752"/>
      <c r="L88" s="53"/>
    </row>
    <row r="89" spans="2:12" s="740" customFormat="1" ht="12" customHeight="1">
      <c r="B89" s="752"/>
      <c r="C89" s="753" t="s">
        <v>1927</v>
      </c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16.5" customHeight="1">
      <c r="B90" s="752"/>
      <c r="C90" s="752"/>
      <c r="D90" s="752"/>
      <c r="E90" s="1015" t="str">
        <f>E11</f>
        <v>3 - Čerpací stanice</v>
      </c>
      <c r="F90" s="1016"/>
      <c r="G90" s="1016"/>
      <c r="H90" s="1016"/>
      <c r="I90" s="752"/>
      <c r="J90" s="752"/>
      <c r="K90" s="752"/>
      <c r="L90" s="53"/>
    </row>
    <row r="91" spans="2:12" s="740" customFormat="1" ht="6.9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12" s="740" customFormat="1" ht="12" customHeight="1">
      <c r="B92" s="752"/>
      <c r="C92" s="753" t="s">
        <v>20</v>
      </c>
      <c r="D92" s="752"/>
      <c r="E92" s="752"/>
      <c r="F92" s="755" t="str">
        <f>F14</f>
        <v>k.ú. Kladruby nad Labem</v>
      </c>
      <c r="G92" s="752"/>
      <c r="H92" s="752"/>
      <c r="I92" s="753" t="s">
        <v>22</v>
      </c>
      <c r="J92" s="756">
        <f>IF(J14="","",J14)</f>
        <v>43637</v>
      </c>
      <c r="K92" s="752"/>
      <c r="L92" s="53"/>
    </row>
    <row r="93" spans="2:12" s="740" customFormat="1" ht="6.95" customHeight="1"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53"/>
    </row>
    <row r="94" spans="2:12" s="740" customFormat="1" ht="24.95" customHeight="1">
      <c r="B94" s="752"/>
      <c r="C94" s="753" t="s">
        <v>24</v>
      </c>
      <c r="D94" s="752"/>
      <c r="E94" s="752"/>
      <c r="F94" s="755" t="str">
        <f>E17</f>
        <v>NH Kladruby nad Labem</v>
      </c>
      <c r="G94" s="752"/>
      <c r="H94" s="752"/>
      <c r="I94" s="753" t="s">
        <v>30</v>
      </c>
      <c r="J94" s="757" t="str">
        <f>E23</f>
        <v>Medium projekt v.o.s. Pardubice</v>
      </c>
      <c r="K94" s="752"/>
      <c r="L94" s="53"/>
    </row>
    <row r="95" spans="2:12" s="740" customFormat="1" ht="13.7" customHeight="1">
      <c r="B95" s="752"/>
      <c r="C95" s="753" t="s">
        <v>28</v>
      </c>
      <c r="D95" s="752"/>
      <c r="E95" s="752"/>
      <c r="F95" s="755" t="str">
        <f>IF(E20="","",E20)</f>
        <v xml:space="preserve"> </v>
      </c>
      <c r="G95" s="752"/>
      <c r="H95" s="752"/>
      <c r="I95" s="753" t="s">
        <v>33</v>
      </c>
      <c r="J95" s="757" t="str">
        <f>E26</f>
        <v xml:space="preserve"> </v>
      </c>
      <c r="K95" s="752"/>
      <c r="L95" s="53"/>
    </row>
    <row r="96" spans="2:12" s="740" customFormat="1" ht="10.35" customHeight="1">
      <c r="B96" s="752"/>
      <c r="C96" s="752"/>
      <c r="D96" s="752"/>
      <c r="E96" s="752"/>
      <c r="F96" s="752"/>
      <c r="G96" s="752"/>
      <c r="H96" s="752"/>
      <c r="I96" s="752"/>
      <c r="J96" s="752"/>
      <c r="K96" s="752"/>
      <c r="L96" s="53"/>
    </row>
    <row r="97" spans="2:20" s="10" customFormat="1" ht="29.25" customHeight="1">
      <c r="B97" s="788"/>
      <c r="C97" s="758" t="s">
        <v>144</v>
      </c>
      <c r="D97" s="758" t="s">
        <v>61</v>
      </c>
      <c r="E97" s="758" t="s">
        <v>57</v>
      </c>
      <c r="F97" s="758" t="s">
        <v>58</v>
      </c>
      <c r="G97" s="758" t="s">
        <v>145</v>
      </c>
      <c r="H97" s="758" t="s">
        <v>146</v>
      </c>
      <c r="I97" s="759" t="s">
        <v>147</v>
      </c>
      <c r="J97" s="758" t="s">
        <v>113</v>
      </c>
      <c r="K97" s="758" t="s">
        <v>148</v>
      </c>
      <c r="L97" s="369"/>
      <c r="M97" s="57" t="s">
        <v>1</v>
      </c>
      <c r="N97" s="58" t="s">
        <v>40</v>
      </c>
      <c r="O97" s="58" t="s">
        <v>149</v>
      </c>
      <c r="P97" s="58" t="s">
        <v>150</v>
      </c>
      <c r="Q97" s="58" t="s">
        <v>151</v>
      </c>
      <c r="R97" s="58" t="s">
        <v>152</v>
      </c>
      <c r="S97" s="58" t="s">
        <v>153</v>
      </c>
      <c r="T97" s="59" t="s">
        <v>154</v>
      </c>
    </row>
    <row r="98" spans="2:63" s="740" customFormat="1" ht="22.9" customHeight="1">
      <c r="B98" s="752"/>
      <c r="C98" s="760" t="s">
        <v>155</v>
      </c>
      <c r="D98" s="752"/>
      <c r="E98" s="752"/>
      <c r="F98" s="752"/>
      <c r="G98" s="808"/>
      <c r="H98" s="808"/>
      <c r="I98" s="761"/>
      <c r="J98" s="869">
        <f>BK98</f>
        <v>0</v>
      </c>
      <c r="K98" s="808"/>
      <c r="L98" s="53"/>
      <c r="M98" s="60"/>
      <c r="N98" s="51"/>
      <c r="O98" s="51"/>
      <c r="P98" s="132">
        <f>P99+P163+P168</f>
        <v>125.427329</v>
      </c>
      <c r="Q98" s="51"/>
      <c r="R98" s="132">
        <f>R99+R163+R168</f>
        <v>7.368211570000001</v>
      </c>
      <c r="S98" s="51"/>
      <c r="T98" s="133">
        <f>T99+T163+T168</f>
        <v>0</v>
      </c>
      <c r="AT98" s="747" t="s">
        <v>75</v>
      </c>
      <c r="AU98" s="747" t="s">
        <v>115</v>
      </c>
      <c r="BK98" s="134">
        <f>BK99+BK163+BK168</f>
        <v>0</v>
      </c>
    </row>
    <row r="99" spans="2:63" s="11" customFormat="1" ht="25.9" customHeight="1">
      <c r="B99" s="763"/>
      <c r="C99" s="809"/>
      <c r="D99" s="838" t="s">
        <v>75</v>
      </c>
      <c r="E99" s="839" t="s">
        <v>156</v>
      </c>
      <c r="F99" s="839" t="s">
        <v>157</v>
      </c>
      <c r="G99" s="809"/>
      <c r="H99" s="809"/>
      <c r="I99" s="766"/>
      <c r="J99" s="865">
        <f>BK99</f>
        <v>0</v>
      </c>
      <c r="K99" s="809"/>
      <c r="L99" s="141"/>
      <c r="M99" s="140"/>
      <c r="N99" s="141"/>
      <c r="O99" s="141"/>
      <c r="P99" s="142">
        <f>P100+P138+P141+P155+P159+P161</f>
        <v>125.290922</v>
      </c>
      <c r="Q99" s="141"/>
      <c r="R99" s="142">
        <f>R100+R138+R141+R155+R159+R161</f>
        <v>7.13219157</v>
      </c>
      <c r="S99" s="141"/>
      <c r="T99" s="143">
        <f>T100+T138+T141+T155+T159+T161</f>
        <v>0</v>
      </c>
      <c r="AR99" s="136" t="s">
        <v>84</v>
      </c>
      <c r="AT99" s="144" t="s">
        <v>75</v>
      </c>
      <c r="AU99" s="144" t="s">
        <v>76</v>
      </c>
      <c r="AY99" s="136" t="s">
        <v>158</v>
      </c>
      <c r="BK99" s="145">
        <f>BK100+BK138+BK141+BK155+BK159+BK161</f>
        <v>0</v>
      </c>
    </row>
    <row r="100" spans="2:63" s="11" customFormat="1" ht="22.9" customHeight="1">
      <c r="B100" s="763"/>
      <c r="C100" s="809"/>
      <c r="D100" s="838" t="s">
        <v>75</v>
      </c>
      <c r="E100" s="840" t="s">
        <v>84</v>
      </c>
      <c r="F100" s="840" t="s">
        <v>159</v>
      </c>
      <c r="G100" s="809"/>
      <c r="H100" s="809"/>
      <c r="I100" s="766"/>
      <c r="J100" s="866">
        <f>BK100</f>
        <v>0</v>
      </c>
      <c r="K100" s="809"/>
      <c r="L100" s="141"/>
      <c r="M100" s="140"/>
      <c r="N100" s="141"/>
      <c r="O100" s="141"/>
      <c r="P100" s="142">
        <f>SUM(P101:P137)</f>
        <v>103.270434</v>
      </c>
      <c r="Q100" s="141"/>
      <c r="R100" s="142">
        <f>SUM(R101:R137)</f>
        <v>0.048414000000000006</v>
      </c>
      <c r="S100" s="141"/>
      <c r="T100" s="143">
        <f>SUM(T101:T137)</f>
        <v>0</v>
      </c>
      <c r="AR100" s="136" t="s">
        <v>84</v>
      </c>
      <c r="AT100" s="144" t="s">
        <v>75</v>
      </c>
      <c r="AU100" s="144" t="s">
        <v>84</v>
      </c>
      <c r="AY100" s="136" t="s">
        <v>158</v>
      </c>
      <c r="BK100" s="145">
        <f>SUM(BK101:BK137)</f>
        <v>0</v>
      </c>
    </row>
    <row r="101" spans="2:65" s="740" customFormat="1" ht="16.5" customHeight="1">
      <c r="B101" s="390"/>
      <c r="C101" s="841" t="s">
        <v>84</v>
      </c>
      <c r="D101" s="841" t="s">
        <v>160</v>
      </c>
      <c r="E101" s="842" t="s">
        <v>1945</v>
      </c>
      <c r="F101" s="843" t="s">
        <v>1946</v>
      </c>
      <c r="G101" s="844" t="s">
        <v>1398</v>
      </c>
      <c r="H101" s="810">
        <v>72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0.2</v>
      </c>
      <c r="P101" s="373">
        <f>O101*H101</f>
        <v>14.4</v>
      </c>
      <c r="Q101" s="373">
        <v>0</v>
      </c>
      <c r="R101" s="373">
        <f>Q101*H101</f>
        <v>0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2330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2331</v>
      </c>
      <c r="G102" s="848"/>
      <c r="H102" s="849">
        <v>72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86</v>
      </c>
      <c r="D103" s="841" t="s">
        <v>160</v>
      </c>
      <c r="E103" s="842" t="s">
        <v>1948</v>
      </c>
      <c r="F103" s="843" t="s">
        <v>1949</v>
      </c>
      <c r="G103" s="844" t="s">
        <v>1950</v>
      </c>
      <c r="H103" s="810">
        <v>3</v>
      </c>
      <c r="I103" s="774"/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0</v>
      </c>
      <c r="P103" s="373">
        <f>O103*H103</f>
        <v>0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2332</v>
      </c>
    </row>
    <row r="104" spans="2:65" s="740" customFormat="1" ht="16.5" customHeight="1">
      <c r="B104" s="390"/>
      <c r="C104" s="841" t="s">
        <v>177</v>
      </c>
      <c r="D104" s="841" t="s">
        <v>160</v>
      </c>
      <c r="E104" s="842" t="s">
        <v>1963</v>
      </c>
      <c r="F104" s="843" t="s">
        <v>1964</v>
      </c>
      <c r="G104" s="844" t="s">
        <v>163</v>
      </c>
      <c r="H104" s="810">
        <v>27.72</v>
      </c>
      <c r="I104" s="774">
        <v>0</v>
      </c>
      <c r="J104" s="867">
        <f>ROUND(I104*H104,2)</f>
        <v>0</v>
      </c>
      <c r="K104" s="843" t="s">
        <v>164</v>
      </c>
      <c r="L104" s="53"/>
      <c r="M104" s="735" t="s">
        <v>1</v>
      </c>
      <c r="N104" s="372" t="s">
        <v>41</v>
      </c>
      <c r="O104" s="373">
        <v>1.022</v>
      </c>
      <c r="P104" s="373">
        <f>O104*H104</f>
        <v>28.32984</v>
      </c>
      <c r="Q104" s="373">
        <v>0</v>
      </c>
      <c r="R104" s="373">
        <f>Q104*H104</f>
        <v>0</v>
      </c>
      <c r="S104" s="373">
        <v>0</v>
      </c>
      <c r="T104" s="374">
        <f>S104*H104</f>
        <v>0</v>
      </c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747" t="s">
        <v>84</v>
      </c>
      <c r="BK104" s="161">
        <f>ROUND(I104*H104,2)</f>
        <v>0</v>
      </c>
      <c r="BL104" s="747" t="s">
        <v>165</v>
      </c>
      <c r="BM104" s="747" t="s">
        <v>2333</v>
      </c>
    </row>
    <row r="105" spans="2:51" s="375" customFormat="1" ht="12">
      <c r="B105" s="780"/>
      <c r="C105" s="856"/>
      <c r="D105" s="845" t="s">
        <v>167</v>
      </c>
      <c r="E105" s="854" t="s">
        <v>1</v>
      </c>
      <c r="F105" s="855" t="s">
        <v>1965</v>
      </c>
      <c r="G105" s="856"/>
      <c r="H105" s="854" t="s">
        <v>1</v>
      </c>
      <c r="I105" s="781"/>
      <c r="J105" s="856"/>
      <c r="K105" s="856"/>
      <c r="L105" s="376"/>
      <c r="M105" s="377"/>
      <c r="N105" s="376"/>
      <c r="O105" s="376"/>
      <c r="P105" s="376"/>
      <c r="Q105" s="376"/>
      <c r="R105" s="376"/>
      <c r="S105" s="376"/>
      <c r="T105" s="378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2:51" s="12" customFormat="1" ht="12">
      <c r="B106" s="776"/>
      <c r="C106" s="848"/>
      <c r="D106" s="845" t="s">
        <v>167</v>
      </c>
      <c r="E106" s="846" t="s">
        <v>1</v>
      </c>
      <c r="F106" s="847" t="s">
        <v>2334</v>
      </c>
      <c r="G106" s="848"/>
      <c r="H106" s="849">
        <v>27.72</v>
      </c>
      <c r="I106" s="777"/>
      <c r="J106" s="848"/>
      <c r="K106" s="848"/>
      <c r="L106" s="166"/>
      <c r="M106" s="165"/>
      <c r="N106" s="166"/>
      <c r="O106" s="166"/>
      <c r="P106" s="166"/>
      <c r="Q106" s="166"/>
      <c r="R106" s="166"/>
      <c r="S106" s="166"/>
      <c r="T106" s="167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2:51" s="13" customFormat="1" ht="12">
      <c r="B107" s="778"/>
      <c r="C107" s="852"/>
      <c r="D107" s="845" t="s">
        <v>167</v>
      </c>
      <c r="E107" s="850" t="s">
        <v>1</v>
      </c>
      <c r="F107" s="851" t="s">
        <v>2335</v>
      </c>
      <c r="G107" s="852"/>
      <c r="H107" s="853">
        <v>27.72</v>
      </c>
      <c r="I107" s="779"/>
      <c r="J107" s="852"/>
      <c r="K107" s="852"/>
      <c r="L107" s="172"/>
      <c r="M107" s="171"/>
      <c r="N107" s="172"/>
      <c r="O107" s="172"/>
      <c r="P107" s="172"/>
      <c r="Q107" s="172"/>
      <c r="R107" s="172"/>
      <c r="S107" s="172"/>
      <c r="T107" s="173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165</v>
      </c>
      <c r="D108" s="841" t="s">
        <v>160</v>
      </c>
      <c r="E108" s="842" t="s">
        <v>1969</v>
      </c>
      <c r="F108" s="843" t="s">
        <v>1970</v>
      </c>
      <c r="G108" s="844" t="s">
        <v>163</v>
      </c>
      <c r="H108" s="810">
        <v>6.93</v>
      </c>
      <c r="I108" s="774">
        <v>0</v>
      </c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2.249</v>
      </c>
      <c r="P108" s="373">
        <f>O108*H108</f>
        <v>15.58557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165</v>
      </c>
      <c r="BM108" s="747" t="s">
        <v>2336</v>
      </c>
    </row>
    <row r="109" spans="2:51" s="375" customFormat="1" ht="12">
      <c r="B109" s="780"/>
      <c r="C109" s="856"/>
      <c r="D109" s="845" t="s">
        <v>167</v>
      </c>
      <c r="E109" s="854" t="s">
        <v>1</v>
      </c>
      <c r="F109" s="855" t="s">
        <v>1972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AT109" s="379" t="s">
        <v>167</v>
      </c>
      <c r="AU109" s="379" t="s">
        <v>86</v>
      </c>
      <c r="AV109" s="375" t="s">
        <v>84</v>
      </c>
      <c r="AW109" s="375" t="s">
        <v>32</v>
      </c>
      <c r="AX109" s="375" t="s">
        <v>76</v>
      </c>
      <c r="AY109" s="379" t="s">
        <v>158</v>
      </c>
    </row>
    <row r="110" spans="2:51" s="12" customFormat="1" ht="12">
      <c r="B110" s="776"/>
      <c r="C110" s="848"/>
      <c r="D110" s="845" t="s">
        <v>167</v>
      </c>
      <c r="E110" s="846" t="s">
        <v>1</v>
      </c>
      <c r="F110" s="847" t="s">
        <v>2337</v>
      </c>
      <c r="G110" s="848"/>
      <c r="H110" s="849">
        <v>6.93</v>
      </c>
      <c r="I110" s="777"/>
      <c r="J110" s="848"/>
      <c r="K110" s="848"/>
      <c r="L110" s="166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2:51" s="13" customFormat="1" ht="12">
      <c r="B111" s="778"/>
      <c r="C111" s="852"/>
      <c r="D111" s="845" t="s">
        <v>167</v>
      </c>
      <c r="E111" s="850" t="s">
        <v>1</v>
      </c>
      <c r="F111" s="851" t="s">
        <v>2335</v>
      </c>
      <c r="G111" s="852"/>
      <c r="H111" s="853">
        <v>6.93</v>
      </c>
      <c r="I111" s="779"/>
      <c r="J111" s="852"/>
      <c r="K111" s="852"/>
      <c r="L111" s="172"/>
      <c r="M111" s="171"/>
      <c r="N111" s="172"/>
      <c r="O111" s="172"/>
      <c r="P111" s="172"/>
      <c r="Q111" s="172"/>
      <c r="R111" s="172"/>
      <c r="S111" s="172"/>
      <c r="T111" s="173"/>
      <c r="AT111" s="169" t="s">
        <v>167</v>
      </c>
      <c r="AU111" s="169" t="s">
        <v>86</v>
      </c>
      <c r="AV111" s="13" t="s">
        <v>165</v>
      </c>
      <c r="AW111" s="13" t="s">
        <v>32</v>
      </c>
      <c r="AX111" s="13" t="s">
        <v>84</v>
      </c>
      <c r="AY111" s="169" t="s">
        <v>158</v>
      </c>
    </row>
    <row r="112" spans="2:65" s="740" customFormat="1" ht="16.5" customHeight="1">
      <c r="B112" s="390"/>
      <c r="C112" s="841" t="s">
        <v>186</v>
      </c>
      <c r="D112" s="841" t="s">
        <v>160</v>
      </c>
      <c r="E112" s="842" t="s">
        <v>1973</v>
      </c>
      <c r="F112" s="843" t="s">
        <v>1974</v>
      </c>
      <c r="G112" s="844" t="s">
        <v>163</v>
      </c>
      <c r="H112" s="810">
        <v>3.465</v>
      </c>
      <c r="I112" s="774">
        <v>0</v>
      </c>
      <c r="J112" s="867">
        <f>ROUND(I112*H112,2)</f>
        <v>0</v>
      </c>
      <c r="K112" s="843" t="s">
        <v>164</v>
      </c>
      <c r="L112" s="53"/>
      <c r="M112" s="735" t="s">
        <v>1</v>
      </c>
      <c r="N112" s="372" t="s">
        <v>41</v>
      </c>
      <c r="O112" s="373">
        <v>0.107</v>
      </c>
      <c r="P112" s="373">
        <f>O112*H112</f>
        <v>0.370755</v>
      </c>
      <c r="Q112" s="373">
        <v>0</v>
      </c>
      <c r="R112" s="373">
        <f>Q112*H112</f>
        <v>0</v>
      </c>
      <c r="S112" s="373">
        <v>0</v>
      </c>
      <c r="T112" s="374">
        <f>S112*H112</f>
        <v>0</v>
      </c>
      <c r="AR112" s="747" t="s">
        <v>165</v>
      </c>
      <c r="AT112" s="747" t="s">
        <v>160</v>
      </c>
      <c r="AU112" s="747" t="s">
        <v>86</v>
      </c>
      <c r="AY112" s="747" t="s">
        <v>158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747" t="s">
        <v>84</v>
      </c>
      <c r="BK112" s="161">
        <f>ROUND(I112*H112,2)</f>
        <v>0</v>
      </c>
      <c r="BL112" s="747" t="s">
        <v>165</v>
      </c>
      <c r="BM112" s="747" t="s">
        <v>2338</v>
      </c>
    </row>
    <row r="113" spans="2:51" s="12" customFormat="1" ht="12">
      <c r="B113" s="776"/>
      <c r="C113" s="848"/>
      <c r="D113" s="845" t="s">
        <v>167</v>
      </c>
      <c r="E113" s="846" t="s">
        <v>1</v>
      </c>
      <c r="F113" s="847" t="s">
        <v>2339</v>
      </c>
      <c r="G113" s="848"/>
      <c r="H113" s="849">
        <v>3.465</v>
      </c>
      <c r="I113" s="777"/>
      <c r="J113" s="848"/>
      <c r="K113" s="848"/>
      <c r="L113" s="166"/>
      <c r="M113" s="165"/>
      <c r="N113" s="166"/>
      <c r="O113" s="166"/>
      <c r="P113" s="166"/>
      <c r="Q113" s="166"/>
      <c r="R113" s="166"/>
      <c r="S113" s="166"/>
      <c r="T113" s="167"/>
      <c r="AT113" s="163" t="s">
        <v>167</v>
      </c>
      <c r="AU113" s="163" t="s">
        <v>86</v>
      </c>
      <c r="AV113" s="12" t="s">
        <v>86</v>
      </c>
      <c r="AW113" s="12" t="s">
        <v>32</v>
      </c>
      <c r="AX113" s="12" t="s">
        <v>84</v>
      </c>
      <c r="AY113" s="163" t="s">
        <v>158</v>
      </c>
    </row>
    <row r="114" spans="2:65" s="740" customFormat="1" ht="16.5" customHeight="1">
      <c r="B114" s="390"/>
      <c r="C114" s="841" t="s">
        <v>191</v>
      </c>
      <c r="D114" s="841" t="s">
        <v>160</v>
      </c>
      <c r="E114" s="842" t="s">
        <v>1996</v>
      </c>
      <c r="F114" s="843" t="s">
        <v>1997</v>
      </c>
      <c r="G114" s="844" t="s">
        <v>222</v>
      </c>
      <c r="H114" s="810">
        <v>46.2</v>
      </c>
      <c r="I114" s="774">
        <v>0</v>
      </c>
      <c r="J114" s="867">
        <f>ROUND(I114*H114,2)</f>
        <v>0</v>
      </c>
      <c r="K114" s="843" t="s">
        <v>164</v>
      </c>
      <c r="L114" s="53"/>
      <c r="M114" s="735" t="s">
        <v>1</v>
      </c>
      <c r="N114" s="372" t="s">
        <v>41</v>
      </c>
      <c r="O114" s="373">
        <v>0.156</v>
      </c>
      <c r="P114" s="373">
        <f>O114*H114</f>
        <v>7.2072</v>
      </c>
      <c r="Q114" s="373">
        <v>0.0007</v>
      </c>
      <c r="R114" s="373">
        <f>Q114*H114</f>
        <v>0.03234</v>
      </c>
      <c r="S114" s="373">
        <v>0</v>
      </c>
      <c r="T114" s="374">
        <f>S114*H114</f>
        <v>0</v>
      </c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747" t="s">
        <v>84</v>
      </c>
      <c r="BK114" s="161">
        <f>ROUND(I114*H114,2)</f>
        <v>0</v>
      </c>
      <c r="BL114" s="747" t="s">
        <v>165</v>
      </c>
      <c r="BM114" s="747" t="s">
        <v>2340</v>
      </c>
    </row>
    <row r="115" spans="2:51" s="12" customFormat="1" ht="12">
      <c r="B115" s="776"/>
      <c r="C115" s="848"/>
      <c r="D115" s="845" t="s">
        <v>167</v>
      </c>
      <c r="E115" s="846" t="s">
        <v>1</v>
      </c>
      <c r="F115" s="847" t="s">
        <v>2341</v>
      </c>
      <c r="G115" s="848"/>
      <c r="H115" s="849">
        <v>46.2</v>
      </c>
      <c r="I115" s="777"/>
      <c r="J115" s="848"/>
      <c r="K115" s="848"/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84</v>
      </c>
      <c r="AY115" s="163" t="s">
        <v>158</v>
      </c>
    </row>
    <row r="116" spans="2:65" s="740" customFormat="1" ht="16.5" customHeight="1">
      <c r="B116" s="390"/>
      <c r="C116" s="841" t="s">
        <v>196</v>
      </c>
      <c r="D116" s="841" t="s">
        <v>160</v>
      </c>
      <c r="E116" s="842" t="s">
        <v>1998</v>
      </c>
      <c r="F116" s="843" t="s">
        <v>1999</v>
      </c>
      <c r="G116" s="844" t="s">
        <v>222</v>
      </c>
      <c r="H116" s="810">
        <v>46.2</v>
      </c>
      <c r="I116" s="774">
        <v>0</v>
      </c>
      <c r="J116" s="867">
        <f>ROUND(I116*H116,2)</f>
        <v>0</v>
      </c>
      <c r="K116" s="843" t="s">
        <v>164</v>
      </c>
      <c r="L116" s="53"/>
      <c r="M116" s="735" t="s">
        <v>1</v>
      </c>
      <c r="N116" s="372" t="s">
        <v>41</v>
      </c>
      <c r="O116" s="373">
        <v>0.095</v>
      </c>
      <c r="P116" s="373">
        <f>O116*H116</f>
        <v>4.389</v>
      </c>
      <c r="Q116" s="373">
        <v>0</v>
      </c>
      <c r="R116" s="373">
        <f>Q116*H116</f>
        <v>0</v>
      </c>
      <c r="S116" s="373">
        <v>0</v>
      </c>
      <c r="T116" s="374">
        <f>S116*H116</f>
        <v>0</v>
      </c>
      <c r="AR116" s="747" t="s">
        <v>165</v>
      </c>
      <c r="AT116" s="747" t="s">
        <v>160</v>
      </c>
      <c r="AU116" s="747" t="s">
        <v>86</v>
      </c>
      <c r="AY116" s="747" t="s">
        <v>158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747" t="s">
        <v>84</v>
      </c>
      <c r="BK116" s="161">
        <f>ROUND(I116*H116,2)</f>
        <v>0</v>
      </c>
      <c r="BL116" s="747" t="s">
        <v>165</v>
      </c>
      <c r="BM116" s="747" t="s">
        <v>2342</v>
      </c>
    </row>
    <row r="117" spans="2:65" s="740" customFormat="1" ht="16.5" customHeight="1">
      <c r="B117" s="390"/>
      <c r="C117" s="841" t="s">
        <v>203</v>
      </c>
      <c r="D117" s="841" t="s">
        <v>160</v>
      </c>
      <c r="E117" s="842" t="s">
        <v>2000</v>
      </c>
      <c r="F117" s="843" t="s">
        <v>2001</v>
      </c>
      <c r="G117" s="844" t="s">
        <v>163</v>
      </c>
      <c r="H117" s="810">
        <v>34.65</v>
      </c>
      <c r="I117" s="774">
        <v>0</v>
      </c>
      <c r="J117" s="867">
        <f>ROUND(I117*H117,2)</f>
        <v>0</v>
      </c>
      <c r="K117" s="843" t="s">
        <v>164</v>
      </c>
      <c r="L117" s="53"/>
      <c r="M117" s="735" t="s">
        <v>1</v>
      </c>
      <c r="N117" s="372" t="s">
        <v>41</v>
      </c>
      <c r="O117" s="373">
        <v>0.126</v>
      </c>
      <c r="P117" s="373">
        <f>O117*H117</f>
        <v>4.3659</v>
      </c>
      <c r="Q117" s="373">
        <v>0.00046</v>
      </c>
      <c r="R117" s="373">
        <f>Q117*H117</f>
        <v>0.015939</v>
      </c>
      <c r="S117" s="373">
        <v>0</v>
      </c>
      <c r="T117" s="374">
        <f>S117*H117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747" t="s">
        <v>84</v>
      </c>
      <c r="BK117" s="161">
        <f>ROUND(I117*H117,2)</f>
        <v>0</v>
      </c>
      <c r="BL117" s="747" t="s">
        <v>165</v>
      </c>
      <c r="BM117" s="747" t="s">
        <v>2343</v>
      </c>
    </row>
    <row r="118" spans="2:51" s="12" customFormat="1" ht="12">
      <c r="B118" s="776"/>
      <c r="C118" s="848"/>
      <c r="D118" s="845" t="s">
        <v>167</v>
      </c>
      <c r="E118" s="846" t="s">
        <v>1</v>
      </c>
      <c r="F118" s="847" t="s">
        <v>2344</v>
      </c>
      <c r="G118" s="848"/>
      <c r="H118" s="849">
        <v>34.65</v>
      </c>
      <c r="I118" s="777"/>
      <c r="J118" s="848"/>
      <c r="K118" s="848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2:65" s="740" customFormat="1" ht="16.5" customHeight="1">
      <c r="B119" s="390"/>
      <c r="C119" s="841" t="s">
        <v>208</v>
      </c>
      <c r="D119" s="841" t="s">
        <v>160</v>
      </c>
      <c r="E119" s="842" t="s">
        <v>2003</v>
      </c>
      <c r="F119" s="843" t="s">
        <v>2004</v>
      </c>
      <c r="G119" s="844" t="s">
        <v>163</v>
      </c>
      <c r="H119" s="810">
        <v>34.65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0.038</v>
      </c>
      <c r="P119" s="373">
        <f>O119*H119</f>
        <v>1.3167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2345</v>
      </c>
    </row>
    <row r="120" spans="2:65" s="740" customFormat="1" ht="16.5" customHeight="1">
      <c r="B120" s="390"/>
      <c r="C120" s="841" t="s">
        <v>214</v>
      </c>
      <c r="D120" s="841" t="s">
        <v>160</v>
      </c>
      <c r="E120" s="842" t="s">
        <v>2346</v>
      </c>
      <c r="F120" s="843" t="s">
        <v>2347</v>
      </c>
      <c r="G120" s="844" t="s">
        <v>163</v>
      </c>
      <c r="H120" s="810">
        <v>34.65</v>
      </c>
      <c r="I120" s="774">
        <v>0</v>
      </c>
      <c r="J120" s="867">
        <f>ROUND(I120*H120,2)</f>
        <v>0</v>
      </c>
      <c r="K120" s="843" t="s">
        <v>164</v>
      </c>
      <c r="L120" s="53"/>
      <c r="M120" s="735" t="s">
        <v>1</v>
      </c>
      <c r="N120" s="372" t="s">
        <v>41</v>
      </c>
      <c r="O120" s="373">
        <v>0.519</v>
      </c>
      <c r="P120" s="373">
        <f>O120*H120</f>
        <v>17.98335</v>
      </c>
      <c r="Q120" s="373">
        <v>0</v>
      </c>
      <c r="R120" s="373">
        <f>Q120*H120</f>
        <v>0</v>
      </c>
      <c r="S120" s="373">
        <v>0</v>
      </c>
      <c r="T120" s="374">
        <f>S120*H120</f>
        <v>0</v>
      </c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747" t="s">
        <v>84</v>
      </c>
      <c r="BK120" s="161">
        <f>ROUND(I120*H120,2)</f>
        <v>0</v>
      </c>
      <c r="BL120" s="747" t="s">
        <v>165</v>
      </c>
      <c r="BM120" s="747" t="s">
        <v>2348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2349</v>
      </c>
      <c r="G121" s="848"/>
      <c r="H121" s="849">
        <v>34.65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171</v>
      </c>
      <c r="G122" s="852"/>
      <c r="H122" s="853">
        <v>34.65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182</v>
      </c>
      <c r="F123" s="843" t="s">
        <v>183</v>
      </c>
      <c r="G123" s="844" t="s">
        <v>163</v>
      </c>
      <c r="H123" s="810">
        <v>9.233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0.083</v>
      </c>
      <c r="P123" s="373">
        <f>O123*H123</f>
        <v>0.7663390000000001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2350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2351</v>
      </c>
      <c r="G124" s="848"/>
      <c r="H124" s="849">
        <v>9.233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>
      <c r="B125" s="390"/>
      <c r="C125" s="841" t="s">
        <v>225</v>
      </c>
      <c r="D125" s="841" t="s">
        <v>160</v>
      </c>
      <c r="E125" s="842" t="s">
        <v>192</v>
      </c>
      <c r="F125" s="843" t="s">
        <v>193</v>
      </c>
      <c r="G125" s="844" t="s">
        <v>163</v>
      </c>
      <c r="H125" s="810">
        <v>9.233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0.009</v>
      </c>
      <c r="P125" s="373">
        <f>O125*H125</f>
        <v>0.083097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2352</v>
      </c>
    </row>
    <row r="126" spans="2:47" s="740" customFormat="1" ht="29.25">
      <c r="B126" s="752"/>
      <c r="C126" s="808"/>
      <c r="D126" s="845" t="s">
        <v>2013</v>
      </c>
      <c r="E126" s="808"/>
      <c r="F126" s="857" t="s">
        <v>3209</v>
      </c>
      <c r="G126" s="808"/>
      <c r="H126" s="808"/>
      <c r="I126" s="761"/>
      <c r="J126" s="808"/>
      <c r="K126" s="808"/>
      <c r="L126" s="53"/>
      <c r="M126" s="380"/>
      <c r="N126" s="53"/>
      <c r="O126" s="53"/>
      <c r="P126" s="53"/>
      <c r="Q126" s="53"/>
      <c r="R126" s="53"/>
      <c r="S126" s="53"/>
      <c r="T126" s="54"/>
      <c r="AT126" s="747" t="s">
        <v>2013</v>
      </c>
      <c r="AU126" s="747" t="s">
        <v>86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197</v>
      </c>
      <c r="F127" s="843" t="s">
        <v>198</v>
      </c>
      <c r="G127" s="844" t="s">
        <v>199</v>
      </c>
      <c r="H127" s="810">
        <v>16.619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</v>
      </c>
      <c r="P127" s="373">
        <f>O127*H127</f>
        <v>0</v>
      </c>
      <c r="Q127" s="373">
        <v>0</v>
      </c>
      <c r="R127" s="373">
        <f>Q127*H127</f>
        <v>0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2353</v>
      </c>
    </row>
    <row r="128" spans="2:51" s="12" customFormat="1" ht="12">
      <c r="B128" s="776"/>
      <c r="C128" s="848"/>
      <c r="D128" s="845" t="s">
        <v>167</v>
      </c>
      <c r="E128" s="848"/>
      <c r="F128" s="847" t="s">
        <v>2354</v>
      </c>
      <c r="G128" s="848"/>
      <c r="H128" s="849">
        <v>16.619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</v>
      </c>
      <c r="AX128" s="12" t="s">
        <v>84</v>
      </c>
      <c r="AY128" s="163" t="s">
        <v>158</v>
      </c>
    </row>
    <row r="129" spans="2:65" s="740" customFormat="1" ht="16.5" customHeight="1">
      <c r="B129" s="390"/>
      <c r="C129" s="841" t="s">
        <v>235</v>
      </c>
      <c r="D129" s="841" t="s">
        <v>160</v>
      </c>
      <c r="E129" s="842" t="s">
        <v>2016</v>
      </c>
      <c r="F129" s="843" t="s">
        <v>2017</v>
      </c>
      <c r="G129" s="844" t="s">
        <v>163</v>
      </c>
      <c r="H129" s="810">
        <v>25.417</v>
      </c>
      <c r="I129" s="774">
        <v>0</v>
      </c>
      <c r="J129" s="867">
        <f>ROUND(I129*H129,2)</f>
        <v>0</v>
      </c>
      <c r="K129" s="843" t="s">
        <v>164</v>
      </c>
      <c r="L129" s="53"/>
      <c r="M129" s="735" t="s">
        <v>1</v>
      </c>
      <c r="N129" s="372" t="s">
        <v>41</v>
      </c>
      <c r="O129" s="373">
        <v>0.299</v>
      </c>
      <c r="P129" s="373">
        <f>O129*H129</f>
        <v>7.599683</v>
      </c>
      <c r="Q129" s="373">
        <v>0</v>
      </c>
      <c r="R129" s="373">
        <f>Q129*H129</f>
        <v>0</v>
      </c>
      <c r="S129" s="373">
        <v>0</v>
      </c>
      <c r="T129" s="374">
        <f>S129*H129</f>
        <v>0</v>
      </c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747" t="s">
        <v>84</v>
      </c>
      <c r="BK129" s="161">
        <f>ROUND(I129*H129,2)</f>
        <v>0</v>
      </c>
      <c r="BL129" s="747" t="s">
        <v>165</v>
      </c>
      <c r="BM129" s="747" t="s">
        <v>2355</v>
      </c>
    </row>
    <row r="130" spans="2:51" s="12" customFormat="1" ht="12">
      <c r="B130" s="776"/>
      <c r="C130" s="848"/>
      <c r="D130" s="845" t="s">
        <v>167</v>
      </c>
      <c r="E130" s="846" t="s">
        <v>1</v>
      </c>
      <c r="F130" s="847" t="s">
        <v>2356</v>
      </c>
      <c r="G130" s="848"/>
      <c r="H130" s="849">
        <v>34.65</v>
      </c>
      <c r="I130" s="777"/>
      <c r="J130" s="848"/>
      <c r="K130" s="848"/>
      <c r="L130" s="166"/>
      <c r="M130" s="165"/>
      <c r="N130" s="166"/>
      <c r="O130" s="166"/>
      <c r="P130" s="166"/>
      <c r="Q130" s="166"/>
      <c r="R130" s="166"/>
      <c r="S130" s="166"/>
      <c r="T130" s="167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76</v>
      </c>
      <c r="AY130" s="163" t="s">
        <v>158</v>
      </c>
    </row>
    <row r="131" spans="2:51" s="12" customFormat="1" ht="12">
      <c r="B131" s="776"/>
      <c r="C131" s="848"/>
      <c r="D131" s="845" t="s">
        <v>167</v>
      </c>
      <c r="E131" s="846" t="s">
        <v>1</v>
      </c>
      <c r="F131" s="847" t="s">
        <v>2357</v>
      </c>
      <c r="G131" s="848"/>
      <c r="H131" s="849">
        <v>-9.233</v>
      </c>
      <c r="I131" s="777"/>
      <c r="J131" s="848"/>
      <c r="K131" s="848"/>
      <c r="L131" s="166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76</v>
      </c>
      <c r="AY131" s="163" t="s">
        <v>158</v>
      </c>
    </row>
    <row r="132" spans="2:51" s="13" customFormat="1" ht="12">
      <c r="B132" s="778"/>
      <c r="C132" s="852"/>
      <c r="D132" s="845" t="s">
        <v>167</v>
      </c>
      <c r="E132" s="850" t="s">
        <v>1</v>
      </c>
      <c r="F132" s="851" t="s">
        <v>171</v>
      </c>
      <c r="G132" s="852"/>
      <c r="H132" s="853">
        <v>25.417</v>
      </c>
      <c r="I132" s="779"/>
      <c r="J132" s="852"/>
      <c r="K132" s="852"/>
      <c r="L132" s="172"/>
      <c r="M132" s="171"/>
      <c r="N132" s="172"/>
      <c r="O132" s="172"/>
      <c r="P132" s="172"/>
      <c r="Q132" s="172"/>
      <c r="R132" s="172"/>
      <c r="S132" s="172"/>
      <c r="T132" s="173"/>
      <c r="AT132" s="169" t="s">
        <v>167</v>
      </c>
      <c r="AU132" s="169" t="s">
        <v>86</v>
      </c>
      <c r="AV132" s="13" t="s">
        <v>165</v>
      </c>
      <c r="AW132" s="13" t="s">
        <v>32</v>
      </c>
      <c r="AX132" s="13" t="s">
        <v>84</v>
      </c>
      <c r="AY132" s="169" t="s">
        <v>158</v>
      </c>
    </row>
    <row r="133" spans="2:65" s="740" customFormat="1" ht="16.5" customHeight="1">
      <c r="B133" s="390"/>
      <c r="C133" s="841" t="s">
        <v>8</v>
      </c>
      <c r="D133" s="841" t="s">
        <v>160</v>
      </c>
      <c r="E133" s="842" t="s">
        <v>2030</v>
      </c>
      <c r="F133" s="843" t="s">
        <v>2031</v>
      </c>
      <c r="G133" s="844" t="s">
        <v>222</v>
      </c>
      <c r="H133" s="810">
        <v>9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</v>
      </c>
      <c r="P133" s="373">
        <f>O133*H133</f>
        <v>0.8099999999999999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2358</v>
      </c>
    </row>
    <row r="134" spans="2:51" s="12" customFormat="1" ht="12">
      <c r="B134" s="776"/>
      <c r="C134" s="848"/>
      <c r="D134" s="845" t="s">
        <v>167</v>
      </c>
      <c r="E134" s="846" t="s">
        <v>1</v>
      </c>
      <c r="F134" s="847" t="s">
        <v>2359</v>
      </c>
      <c r="G134" s="848"/>
      <c r="H134" s="849">
        <v>9</v>
      </c>
      <c r="I134" s="777"/>
      <c r="J134" s="848"/>
      <c r="K134" s="848"/>
      <c r="L134" s="166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740" customFormat="1" ht="16.5" customHeight="1">
      <c r="B135" s="390"/>
      <c r="C135" s="841" t="s">
        <v>245</v>
      </c>
      <c r="D135" s="841" t="s">
        <v>160</v>
      </c>
      <c r="E135" s="842" t="s">
        <v>2034</v>
      </c>
      <c r="F135" s="843" t="s">
        <v>2035</v>
      </c>
      <c r="G135" s="844" t="s">
        <v>222</v>
      </c>
      <c r="H135" s="810">
        <v>9</v>
      </c>
      <c r="I135" s="774">
        <v>0</v>
      </c>
      <c r="J135" s="867">
        <f>ROUND(I135*H135,2)</f>
        <v>0</v>
      </c>
      <c r="K135" s="843" t="s">
        <v>164</v>
      </c>
      <c r="L135" s="53"/>
      <c r="M135" s="735" t="s">
        <v>1</v>
      </c>
      <c r="N135" s="372" t="s">
        <v>41</v>
      </c>
      <c r="O135" s="373">
        <v>0.007</v>
      </c>
      <c r="P135" s="373">
        <f>O135*H135</f>
        <v>0.063</v>
      </c>
      <c r="Q135" s="373">
        <v>0</v>
      </c>
      <c r="R135" s="373">
        <f>Q135*H135</f>
        <v>0</v>
      </c>
      <c r="S135" s="373">
        <v>0</v>
      </c>
      <c r="T135" s="374">
        <f>S135*H135</f>
        <v>0</v>
      </c>
      <c r="AR135" s="747" t="s">
        <v>165</v>
      </c>
      <c r="AT135" s="747" t="s">
        <v>160</v>
      </c>
      <c r="AU135" s="747" t="s">
        <v>86</v>
      </c>
      <c r="AY135" s="747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747" t="s">
        <v>84</v>
      </c>
      <c r="BK135" s="161">
        <f>ROUND(I135*H135,2)</f>
        <v>0</v>
      </c>
      <c r="BL135" s="747" t="s">
        <v>165</v>
      </c>
      <c r="BM135" s="747" t="s">
        <v>2360</v>
      </c>
    </row>
    <row r="136" spans="2:65" s="740" customFormat="1" ht="16.5" customHeight="1">
      <c r="B136" s="390"/>
      <c r="C136" s="858" t="s">
        <v>250</v>
      </c>
      <c r="D136" s="858" t="s">
        <v>420</v>
      </c>
      <c r="E136" s="859" t="s">
        <v>2036</v>
      </c>
      <c r="F136" s="860" t="s">
        <v>2037</v>
      </c>
      <c r="G136" s="861" t="s">
        <v>1134</v>
      </c>
      <c r="H136" s="862">
        <v>0.135</v>
      </c>
      <c r="I136" s="783">
        <v>0</v>
      </c>
      <c r="J136" s="868">
        <f>ROUND(I136*H136,2)</f>
        <v>0</v>
      </c>
      <c r="K136" s="843" t="s">
        <v>164</v>
      </c>
      <c r="L136" s="381"/>
      <c r="M136" s="382" t="s">
        <v>1</v>
      </c>
      <c r="N136" s="383" t="s">
        <v>41</v>
      </c>
      <c r="O136" s="373">
        <v>0</v>
      </c>
      <c r="P136" s="373">
        <f>O136*H136</f>
        <v>0</v>
      </c>
      <c r="Q136" s="373">
        <v>0.001</v>
      </c>
      <c r="R136" s="373">
        <f>Q136*H136</f>
        <v>0.000135</v>
      </c>
      <c r="S136" s="373">
        <v>0</v>
      </c>
      <c r="T136" s="374">
        <f>S136*H136</f>
        <v>0</v>
      </c>
      <c r="AR136" s="747" t="s">
        <v>203</v>
      </c>
      <c r="AT136" s="747" t="s">
        <v>420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2361</v>
      </c>
    </row>
    <row r="137" spans="2:51" s="12" customFormat="1" ht="12">
      <c r="B137" s="776"/>
      <c r="C137" s="848"/>
      <c r="D137" s="845" t="s">
        <v>167</v>
      </c>
      <c r="E137" s="848"/>
      <c r="F137" s="847" t="s">
        <v>2362</v>
      </c>
      <c r="G137" s="848"/>
      <c r="H137" s="849">
        <v>0.135</v>
      </c>
      <c r="I137" s="777"/>
      <c r="J137" s="848"/>
      <c r="K137" s="848"/>
      <c r="L137" s="166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</v>
      </c>
      <c r="AX137" s="12" t="s">
        <v>84</v>
      </c>
      <c r="AY137" s="163" t="s">
        <v>158</v>
      </c>
    </row>
    <row r="138" spans="2:63" s="11" customFormat="1" ht="22.9" customHeight="1">
      <c r="B138" s="763"/>
      <c r="C138" s="809"/>
      <c r="D138" s="838" t="s">
        <v>75</v>
      </c>
      <c r="E138" s="840" t="s">
        <v>177</v>
      </c>
      <c r="F138" s="840" t="s">
        <v>213</v>
      </c>
      <c r="G138" s="809"/>
      <c r="H138" s="809"/>
      <c r="I138" s="766"/>
      <c r="J138" s="866">
        <f>BK138</f>
        <v>0</v>
      </c>
      <c r="K138" s="809"/>
      <c r="L138" s="141"/>
      <c r="M138" s="140"/>
      <c r="N138" s="141"/>
      <c r="O138" s="141"/>
      <c r="P138" s="142">
        <f>SUM(P139:P140)</f>
        <v>3.286</v>
      </c>
      <c r="Q138" s="141"/>
      <c r="R138" s="142">
        <f>SUM(R139:R140)</f>
        <v>5.94</v>
      </c>
      <c r="S138" s="141"/>
      <c r="T138" s="143">
        <f>SUM(T139:T140)</f>
        <v>0</v>
      </c>
      <c r="AR138" s="136" t="s">
        <v>84</v>
      </c>
      <c r="AT138" s="144" t="s">
        <v>75</v>
      </c>
      <c r="AU138" s="144" t="s">
        <v>84</v>
      </c>
      <c r="AY138" s="136" t="s">
        <v>158</v>
      </c>
      <c r="BK138" s="145">
        <f>SUM(BK139:BK140)</f>
        <v>0</v>
      </c>
    </row>
    <row r="139" spans="2:65" s="740" customFormat="1" ht="22.5" customHeight="1">
      <c r="B139" s="390"/>
      <c r="C139" s="841" t="s">
        <v>255</v>
      </c>
      <c r="D139" s="841" t="s">
        <v>160</v>
      </c>
      <c r="E139" s="842" t="s">
        <v>2363</v>
      </c>
      <c r="F139" s="843" t="s">
        <v>2364</v>
      </c>
      <c r="G139" s="844" t="s">
        <v>238</v>
      </c>
      <c r="H139" s="810">
        <v>1</v>
      </c>
      <c r="I139" s="774">
        <v>0</v>
      </c>
      <c r="J139" s="867">
        <f>ROUND(I139*H139,2)</f>
        <v>0</v>
      </c>
      <c r="K139" s="843" t="s">
        <v>1</v>
      </c>
      <c r="L139" s="53"/>
      <c r="M139" s="735" t="s">
        <v>1</v>
      </c>
      <c r="N139" s="372" t="s">
        <v>41</v>
      </c>
      <c r="O139" s="373">
        <v>3.286</v>
      </c>
      <c r="P139" s="373">
        <f>O139*H139</f>
        <v>3.286</v>
      </c>
      <c r="Q139" s="373">
        <v>5.94</v>
      </c>
      <c r="R139" s="373">
        <f>Q139*H139</f>
        <v>5.94</v>
      </c>
      <c r="S139" s="373">
        <v>0</v>
      </c>
      <c r="T139" s="374">
        <f>S139*H139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747" t="s">
        <v>84</v>
      </c>
      <c r="BK139" s="161">
        <f>ROUND(I139*H139,2)</f>
        <v>0</v>
      </c>
      <c r="BL139" s="747" t="s">
        <v>165</v>
      </c>
      <c r="BM139" s="747" t="s">
        <v>2365</v>
      </c>
    </row>
    <row r="140" spans="2:47" s="740" customFormat="1" ht="29.25">
      <c r="B140" s="752"/>
      <c r="C140" s="808"/>
      <c r="D140" s="845" t="s">
        <v>2013</v>
      </c>
      <c r="E140" s="808"/>
      <c r="F140" s="857" t="s">
        <v>2366</v>
      </c>
      <c r="G140" s="808"/>
      <c r="H140" s="808"/>
      <c r="I140" s="761"/>
      <c r="J140" s="808"/>
      <c r="K140" s="808"/>
      <c r="L140" s="53"/>
      <c r="M140" s="380"/>
      <c r="N140" s="53"/>
      <c r="O140" s="53"/>
      <c r="P140" s="53"/>
      <c r="Q140" s="53"/>
      <c r="R140" s="53"/>
      <c r="S140" s="53"/>
      <c r="T140" s="54"/>
      <c r="AT140" s="747" t="s">
        <v>2013</v>
      </c>
      <c r="AU140" s="747" t="s">
        <v>86</v>
      </c>
    </row>
    <row r="141" spans="2:63" s="11" customFormat="1" ht="22.9" customHeight="1">
      <c r="B141" s="763"/>
      <c r="C141" s="809"/>
      <c r="D141" s="838" t="s">
        <v>75</v>
      </c>
      <c r="E141" s="840" t="s">
        <v>165</v>
      </c>
      <c r="F141" s="840" t="s">
        <v>265</v>
      </c>
      <c r="G141" s="809"/>
      <c r="H141" s="809"/>
      <c r="I141" s="766"/>
      <c r="J141" s="866">
        <f>BK141</f>
        <v>0</v>
      </c>
      <c r="K141" s="809"/>
      <c r="L141" s="141"/>
      <c r="M141" s="140"/>
      <c r="N141" s="141"/>
      <c r="O141" s="141"/>
      <c r="P141" s="142">
        <f>SUM(P142:P154)</f>
        <v>4.441848</v>
      </c>
      <c r="Q141" s="141"/>
      <c r="R141" s="142">
        <f>SUM(R142:R154)</f>
        <v>0.59989757</v>
      </c>
      <c r="S141" s="141"/>
      <c r="T141" s="143">
        <f>SUM(T142:T154)</f>
        <v>0</v>
      </c>
      <c r="AR141" s="136" t="s">
        <v>84</v>
      </c>
      <c r="AT141" s="144" t="s">
        <v>75</v>
      </c>
      <c r="AU141" s="144" t="s">
        <v>84</v>
      </c>
      <c r="AY141" s="136" t="s">
        <v>158</v>
      </c>
      <c r="BK141" s="145">
        <f>SUM(BK142:BK154)</f>
        <v>0</v>
      </c>
    </row>
    <row r="142" spans="2:65" s="740" customFormat="1" ht="16.5" customHeight="1">
      <c r="B142" s="390"/>
      <c r="C142" s="841" t="s">
        <v>260</v>
      </c>
      <c r="D142" s="841" t="s">
        <v>160</v>
      </c>
      <c r="E142" s="842" t="s">
        <v>2043</v>
      </c>
      <c r="F142" s="843" t="s">
        <v>2044</v>
      </c>
      <c r="G142" s="844" t="s">
        <v>163</v>
      </c>
      <c r="H142" s="810">
        <v>0.221</v>
      </c>
      <c r="I142" s="774">
        <v>0</v>
      </c>
      <c r="J142" s="867">
        <f>ROUND(I142*H142,2)</f>
        <v>0</v>
      </c>
      <c r="K142" s="843" t="s">
        <v>164</v>
      </c>
      <c r="L142" s="53"/>
      <c r="M142" s="735" t="s">
        <v>1</v>
      </c>
      <c r="N142" s="372" t="s">
        <v>41</v>
      </c>
      <c r="O142" s="373">
        <v>1.695</v>
      </c>
      <c r="P142" s="373">
        <f>O142*H142</f>
        <v>0.374595</v>
      </c>
      <c r="Q142" s="373">
        <v>1.89077</v>
      </c>
      <c r="R142" s="373">
        <f>Q142*H142</f>
        <v>0.41786017000000003</v>
      </c>
      <c r="S142" s="373">
        <v>0</v>
      </c>
      <c r="T142" s="374">
        <f>S142*H142</f>
        <v>0</v>
      </c>
      <c r="AR142" s="747" t="s">
        <v>165</v>
      </c>
      <c r="AT142" s="747" t="s">
        <v>160</v>
      </c>
      <c r="AU142" s="747" t="s">
        <v>86</v>
      </c>
      <c r="AY142" s="747" t="s">
        <v>158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747" t="s">
        <v>84</v>
      </c>
      <c r="BK142" s="161">
        <f>ROUND(I142*H142,2)</f>
        <v>0</v>
      </c>
      <c r="BL142" s="747" t="s">
        <v>165</v>
      </c>
      <c r="BM142" s="747" t="s">
        <v>2367</v>
      </c>
    </row>
    <row r="143" spans="2:51" s="12" customFormat="1" ht="12">
      <c r="B143" s="776"/>
      <c r="C143" s="848"/>
      <c r="D143" s="845" t="s">
        <v>167</v>
      </c>
      <c r="E143" s="846" t="s">
        <v>1</v>
      </c>
      <c r="F143" s="847" t="s">
        <v>2368</v>
      </c>
      <c r="G143" s="848"/>
      <c r="H143" s="849">
        <v>0.221</v>
      </c>
      <c r="I143" s="777"/>
      <c r="J143" s="848"/>
      <c r="K143" s="848"/>
      <c r="L143" s="166"/>
      <c r="M143" s="165"/>
      <c r="N143" s="166"/>
      <c r="O143" s="166"/>
      <c r="P143" s="166"/>
      <c r="Q143" s="166"/>
      <c r="R143" s="166"/>
      <c r="S143" s="166"/>
      <c r="T143" s="167"/>
      <c r="AT143" s="163" t="s">
        <v>167</v>
      </c>
      <c r="AU143" s="163" t="s">
        <v>86</v>
      </c>
      <c r="AV143" s="12" t="s">
        <v>86</v>
      </c>
      <c r="AW143" s="12" t="s">
        <v>32</v>
      </c>
      <c r="AX143" s="12" t="s">
        <v>84</v>
      </c>
      <c r="AY143" s="163" t="s">
        <v>158</v>
      </c>
    </row>
    <row r="144" spans="2:65" s="740" customFormat="1" ht="16.5" customHeight="1">
      <c r="B144" s="390"/>
      <c r="C144" s="841" t="s">
        <v>266</v>
      </c>
      <c r="D144" s="841" t="s">
        <v>160</v>
      </c>
      <c r="E144" s="842" t="s">
        <v>2198</v>
      </c>
      <c r="F144" s="843" t="s">
        <v>2199</v>
      </c>
      <c r="G144" s="844" t="s">
        <v>163</v>
      </c>
      <c r="H144" s="810">
        <v>0.45</v>
      </c>
      <c r="I144" s="774">
        <v>0</v>
      </c>
      <c r="J144" s="867">
        <f>ROUND(I144*H144,2)</f>
        <v>0</v>
      </c>
      <c r="K144" s="843" t="s">
        <v>164</v>
      </c>
      <c r="L144" s="53"/>
      <c r="M144" s="735" t="s">
        <v>1</v>
      </c>
      <c r="N144" s="372" t="s">
        <v>41</v>
      </c>
      <c r="O144" s="373">
        <v>1.317</v>
      </c>
      <c r="P144" s="373">
        <f>O144*H144</f>
        <v>0.59265</v>
      </c>
      <c r="Q144" s="373">
        <v>0</v>
      </c>
      <c r="R144" s="373">
        <f>Q144*H144</f>
        <v>0</v>
      </c>
      <c r="S144" s="373">
        <v>0</v>
      </c>
      <c r="T144" s="374">
        <f>S144*H144</f>
        <v>0</v>
      </c>
      <c r="AR144" s="747" t="s">
        <v>165</v>
      </c>
      <c r="AT144" s="747" t="s">
        <v>160</v>
      </c>
      <c r="AU144" s="747" t="s">
        <v>86</v>
      </c>
      <c r="AY144" s="747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747" t="s">
        <v>84</v>
      </c>
      <c r="BK144" s="161">
        <f>ROUND(I144*H144,2)</f>
        <v>0</v>
      </c>
      <c r="BL144" s="747" t="s">
        <v>165</v>
      </c>
      <c r="BM144" s="747" t="s">
        <v>2369</v>
      </c>
    </row>
    <row r="145" spans="2:51" s="12" customFormat="1" ht="12">
      <c r="B145" s="776"/>
      <c r="C145" s="848"/>
      <c r="D145" s="845" t="s">
        <v>167</v>
      </c>
      <c r="E145" s="846" t="s">
        <v>1</v>
      </c>
      <c r="F145" s="847" t="s">
        <v>2370</v>
      </c>
      <c r="G145" s="848"/>
      <c r="H145" s="849">
        <v>0.45</v>
      </c>
      <c r="I145" s="777"/>
      <c r="J145" s="848"/>
      <c r="K145" s="848"/>
      <c r="L145" s="166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84</v>
      </c>
      <c r="AY145" s="163" t="s">
        <v>158</v>
      </c>
    </row>
    <row r="146" spans="2:65" s="740" customFormat="1" ht="16.5" customHeight="1">
      <c r="B146" s="390"/>
      <c r="C146" s="841" t="s">
        <v>7</v>
      </c>
      <c r="D146" s="841" t="s">
        <v>160</v>
      </c>
      <c r="E146" s="842" t="s">
        <v>2202</v>
      </c>
      <c r="F146" s="843" t="s">
        <v>2203</v>
      </c>
      <c r="G146" s="844" t="s">
        <v>238</v>
      </c>
      <c r="H146" s="810">
        <v>4</v>
      </c>
      <c r="I146" s="774">
        <v>0</v>
      </c>
      <c r="J146" s="867">
        <f>ROUND(I146*H146,2)</f>
        <v>0</v>
      </c>
      <c r="K146" s="843" t="s">
        <v>164</v>
      </c>
      <c r="L146" s="53"/>
      <c r="M146" s="735" t="s">
        <v>1</v>
      </c>
      <c r="N146" s="372" t="s">
        <v>41</v>
      </c>
      <c r="O146" s="373">
        <v>0.28</v>
      </c>
      <c r="P146" s="373">
        <f>O146*H146</f>
        <v>1.12</v>
      </c>
      <c r="Q146" s="373">
        <v>0.0066</v>
      </c>
      <c r="R146" s="373">
        <f>Q146*H146</f>
        <v>0.0264</v>
      </c>
      <c r="S146" s="373">
        <v>0</v>
      </c>
      <c r="T146" s="374">
        <f>S146*H146</f>
        <v>0</v>
      </c>
      <c r="AR146" s="747" t="s">
        <v>165</v>
      </c>
      <c r="AT146" s="747" t="s">
        <v>160</v>
      </c>
      <c r="AU146" s="747" t="s">
        <v>86</v>
      </c>
      <c r="AY146" s="747" t="s">
        <v>158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747" t="s">
        <v>84</v>
      </c>
      <c r="BK146" s="161">
        <f>ROUND(I146*H146,2)</f>
        <v>0</v>
      </c>
      <c r="BL146" s="747" t="s">
        <v>165</v>
      </c>
      <c r="BM146" s="747" t="s">
        <v>2371</v>
      </c>
    </row>
    <row r="147" spans="2:51" s="12" customFormat="1" ht="12">
      <c r="B147" s="776"/>
      <c r="C147" s="848"/>
      <c r="D147" s="845" t="s">
        <v>167</v>
      </c>
      <c r="E147" s="846" t="s">
        <v>1</v>
      </c>
      <c r="F147" s="847" t="s">
        <v>2372</v>
      </c>
      <c r="G147" s="848"/>
      <c r="H147" s="849">
        <v>4</v>
      </c>
      <c r="I147" s="777"/>
      <c r="J147" s="848"/>
      <c r="K147" s="848"/>
      <c r="L147" s="166"/>
      <c r="M147" s="165"/>
      <c r="N147" s="166"/>
      <c r="O147" s="166"/>
      <c r="P147" s="166"/>
      <c r="Q147" s="166"/>
      <c r="R147" s="166"/>
      <c r="S147" s="166"/>
      <c r="T147" s="167"/>
      <c r="AT147" s="163" t="s">
        <v>167</v>
      </c>
      <c r="AU147" s="163" t="s">
        <v>86</v>
      </c>
      <c r="AV147" s="12" t="s">
        <v>86</v>
      </c>
      <c r="AW147" s="12" t="s">
        <v>32</v>
      </c>
      <c r="AX147" s="12" t="s">
        <v>84</v>
      </c>
      <c r="AY147" s="163" t="s">
        <v>158</v>
      </c>
    </row>
    <row r="148" spans="2:65" s="740" customFormat="1" ht="16.5" customHeight="1">
      <c r="B148" s="390"/>
      <c r="C148" s="858" t="s">
        <v>280</v>
      </c>
      <c r="D148" s="858" t="s">
        <v>420</v>
      </c>
      <c r="E148" s="859" t="s">
        <v>2205</v>
      </c>
      <c r="F148" s="860" t="s">
        <v>2206</v>
      </c>
      <c r="G148" s="861" t="s">
        <v>238</v>
      </c>
      <c r="H148" s="862">
        <v>4</v>
      </c>
      <c r="I148" s="783">
        <v>0</v>
      </c>
      <c r="J148" s="868">
        <f>ROUND(I148*H148,2)</f>
        <v>0</v>
      </c>
      <c r="K148" s="843" t="s">
        <v>164</v>
      </c>
      <c r="L148" s="381"/>
      <c r="M148" s="382" t="s">
        <v>1</v>
      </c>
      <c r="N148" s="383" t="s">
        <v>41</v>
      </c>
      <c r="O148" s="373">
        <v>0</v>
      </c>
      <c r="P148" s="373">
        <f>O148*H148</f>
        <v>0</v>
      </c>
      <c r="Q148" s="373">
        <v>0.032</v>
      </c>
      <c r="R148" s="373">
        <f>Q148*H148</f>
        <v>0.128</v>
      </c>
      <c r="S148" s="373">
        <v>0</v>
      </c>
      <c r="T148" s="374">
        <f>S148*H148</f>
        <v>0</v>
      </c>
      <c r="AR148" s="747" t="s">
        <v>203</v>
      </c>
      <c r="AT148" s="747" t="s">
        <v>420</v>
      </c>
      <c r="AU148" s="747" t="s">
        <v>86</v>
      </c>
      <c r="AY148" s="747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747" t="s">
        <v>84</v>
      </c>
      <c r="BK148" s="161">
        <f>ROUND(I148*H148,2)</f>
        <v>0</v>
      </c>
      <c r="BL148" s="747" t="s">
        <v>165</v>
      </c>
      <c r="BM148" s="747" t="s">
        <v>2373</v>
      </c>
    </row>
    <row r="149" spans="2:65" s="740" customFormat="1" ht="16.5" customHeight="1">
      <c r="B149" s="390"/>
      <c r="C149" s="841" t="s">
        <v>284</v>
      </c>
      <c r="D149" s="841" t="s">
        <v>160</v>
      </c>
      <c r="E149" s="842" t="s">
        <v>2209</v>
      </c>
      <c r="F149" s="843" t="s">
        <v>2210</v>
      </c>
      <c r="G149" s="844" t="s">
        <v>163</v>
      </c>
      <c r="H149" s="810">
        <v>0.662</v>
      </c>
      <c r="I149" s="774">
        <v>0</v>
      </c>
      <c r="J149" s="867">
        <f>ROUND(I149*H149,2)</f>
        <v>0</v>
      </c>
      <c r="K149" s="843" t="s">
        <v>164</v>
      </c>
      <c r="L149" s="53"/>
      <c r="M149" s="735" t="s">
        <v>1</v>
      </c>
      <c r="N149" s="372" t="s">
        <v>41</v>
      </c>
      <c r="O149" s="373">
        <v>1.465</v>
      </c>
      <c r="P149" s="373">
        <f>O149*H149</f>
        <v>0.9698300000000001</v>
      </c>
      <c r="Q149" s="373">
        <v>0</v>
      </c>
      <c r="R149" s="373">
        <f>Q149*H149</f>
        <v>0</v>
      </c>
      <c r="S149" s="373">
        <v>0</v>
      </c>
      <c r="T149" s="374">
        <f>S149*H149</f>
        <v>0</v>
      </c>
      <c r="AR149" s="747" t="s">
        <v>165</v>
      </c>
      <c r="AT149" s="747" t="s">
        <v>160</v>
      </c>
      <c r="AU149" s="747" t="s">
        <v>86</v>
      </c>
      <c r="AY149" s="747" t="s">
        <v>158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747" t="s">
        <v>84</v>
      </c>
      <c r="BK149" s="161">
        <f>ROUND(I149*H149,2)</f>
        <v>0</v>
      </c>
      <c r="BL149" s="747" t="s">
        <v>165</v>
      </c>
      <c r="BM149" s="747" t="s">
        <v>2374</v>
      </c>
    </row>
    <row r="150" spans="2:51" s="12" customFormat="1" ht="12">
      <c r="B150" s="776"/>
      <c r="C150" s="848"/>
      <c r="D150" s="845" t="s">
        <v>167</v>
      </c>
      <c r="E150" s="846" t="s">
        <v>1</v>
      </c>
      <c r="F150" s="847" t="s">
        <v>2375</v>
      </c>
      <c r="G150" s="848"/>
      <c r="H150" s="849">
        <v>0.662</v>
      </c>
      <c r="I150" s="777"/>
      <c r="J150" s="848"/>
      <c r="K150" s="848"/>
      <c r="L150" s="166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84</v>
      </c>
      <c r="AY150" s="163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2213</v>
      </c>
      <c r="F151" s="843" t="s">
        <v>2214</v>
      </c>
      <c r="G151" s="844" t="s">
        <v>222</v>
      </c>
      <c r="H151" s="810">
        <v>1.26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0.821</v>
      </c>
      <c r="P151" s="373">
        <f>O151*H151</f>
        <v>1.03446</v>
      </c>
      <c r="Q151" s="373">
        <v>0.00632</v>
      </c>
      <c r="R151" s="373">
        <f>Q151*H151</f>
        <v>0.0079632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2376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2377</v>
      </c>
      <c r="G152" s="848"/>
      <c r="H152" s="849">
        <v>1.26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84</v>
      </c>
      <c r="AY152" s="163" t="s">
        <v>158</v>
      </c>
    </row>
    <row r="153" spans="2:65" s="740" customFormat="1" ht="16.5" customHeight="1">
      <c r="B153" s="390"/>
      <c r="C153" s="841" t="s">
        <v>293</v>
      </c>
      <c r="D153" s="841" t="s">
        <v>160</v>
      </c>
      <c r="E153" s="842" t="s">
        <v>2217</v>
      </c>
      <c r="F153" s="843" t="s">
        <v>2218</v>
      </c>
      <c r="G153" s="844" t="s">
        <v>199</v>
      </c>
      <c r="H153" s="810">
        <v>0.023</v>
      </c>
      <c r="I153" s="774">
        <v>0</v>
      </c>
      <c r="J153" s="867">
        <f>ROUND(I153*H153,2)</f>
        <v>0</v>
      </c>
      <c r="K153" s="843" t="s">
        <v>164</v>
      </c>
      <c r="L153" s="53"/>
      <c r="M153" s="735" t="s">
        <v>1</v>
      </c>
      <c r="N153" s="372" t="s">
        <v>41</v>
      </c>
      <c r="O153" s="373">
        <v>15.231</v>
      </c>
      <c r="P153" s="373">
        <f>O153*H153</f>
        <v>0.350313</v>
      </c>
      <c r="Q153" s="373">
        <v>0.8554</v>
      </c>
      <c r="R153" s="373">
        <f>Q153*H153</f>
        <v>0.0196742</v>
      </c>
      <c r="S153" s="373">
        <v>0</v>
      </c>
      <c r="T153" s="374">
        <f>S153*H153</f>
        <v>0</v>
      </c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747" t="s">
        <v>84</v>
      </c>
      <c r="BK153" s="161">
        <f>ROUND(I153*H153,2)</f>
        <v>0</v>
      </c>
      <c r="BL153" s="747" t="s">
        <v>165</v>
      </c>
      <c r="BM153" s="747" t="s">
        <v>2378</v>
      </c>
    </row>
    <row r="154" spans="2:51" s="12" customFormat="1" ht="12">
      <c r="B154" s="776"/>
      <c r="C154" s="848"/>
      <c r="D154" s="845" t="s">
        <v>167</v>
      </c>
      <c r="E154" s="846" t="s">
        <v>1</v>
      </c>
      <c r="F154" s="847" t="s">
        <v>2379</v>
      </c>
      <c r="G154" s="848"/>
      <c r="H154" s="849">
        <v>0.023</v>
      </c>
      <c r="I154" s="777"/>
      <c r="J154" s="848"/>
      <c r="K154" s="848"/>
      <c r="L154" s="166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3" s="11" customFormat="1" ht="22.9" customHeight="1">
      <c r="B155" s="763"/>
      <c r="C155" s="809"/>
      <c r="D155" s="838" t="s">
        <v>75</v>
      </c>
      <c r="E155" s="840" t="s">
        <v>203</v>
      </c>
      <c r="F155" s="840" t="s">
        <v>2062</v>
      </c>
      <c r="G155" s="809"/>
      <c r="H155" s="809"/>
      <c r="I155" s="766"/>
      <c r="J155" s="866">
        <f>BK155</f>
        <v>0</v>
      </c>
      <c r="K155" s="809"/>
      <c r="L155" s="141"/>
      <c r="M155" s="140"/>
      <c r="N155" s="141"/>
      <c r="O155" s="141"/>
      <c r="P155" s="142">
        <f>SUM(P156:P158)</f>
        <v>3.388</v>
      </c>
      <c r="Q155" s="141"/>
      <c r="R155" s="142">
        <f>SUM(R156:R158)</f>
        <v>0.54388</v>
      </c>
      <c r="S155" s="141"/>
      <c r="T155" s="143">
        <f>SUM(T156:T158)</f>
        <v>0</v>
      </c>
      <c r="AR155" s="136" t="s">
        <v>84</v>
      </c>
      <c r="AT155" s="144" t="s">
        <v>75</v>
      </c>
      <c r="AU155" s="144" t="s">
        <v>84</v>
      </c>
      <c r="AY155" s="136" t="s">
        <v>158</v>
      </c>
      <c r="BK155" s="145">
        <f>SUM(BK156:BK158)</f>
        <v>0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2095</v>
      </c>
      <c r="F156" s="843" t="s">
        <v>2096</v>
      </c>
      <c r="G156" s="844" t="s">
        <v>238</v>
      </c>
      <c r="H156" s="810">
        <v>2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1.694</v>
      </c>
      <c r="P156" s="373">
        <f>O156*H156</f>
        <v>3.388</v>
      </c>
      <c r="Q156" s="373">
        <v>0.21734</v>
      </c>
      <c r="R156" s="373">
        <f>Q156*H156</f>
        <v>0.43468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2380</v>
      </c>
    </row>
    <row r="157" spans="2:65" s="740" customFormat="1" ht="16.5" customHeight="1">
      <c r="B157" s="390"/>
      <c r="C157" s="858" t="s">
        <v>302</v>
      </c>
      <c r="D157" s="858" t="s">
        <v>420</v>
      </c>
      <c r="E157" s="859" t="s">
        <v>2097</v>
      </c>
      <c r="F157" s="860" t="s">
        <v>2098</v>
      </c>
      <c r="G157" s="861" t="s">
        <v>238</v>
      </c>
      <c r="H157" s="862">
        <v>2</v>
      </c>
      <c r="I157" s="783">
        <v>0</v>
      </c>
      <c r="J157" s="868">
        <f>ROUND(I157*H157,2)</f>
        <v>0</v>
      </c>
      <c r="K157" s="843" t="s">
        <v>164</v>
      </c>
      <c r="L157" s="381"/>
      <c r="M157" s="382" t="s">
        <v>1</v>
      </c>
      <c r="N157" s="383" t="s">
        <v>41</v>
      </c>
      <c r="O157" s="373">
        <v>0</v>
      </c>
      <c r="P157" s="373">
        <f>O157*H157</f>
        <v>0</v>
      </c>
      <c r="Q157" s="373">
        <v>0.0546</v>
      </c>
      <c r="R157" s="373">
        <f>Q157*H157</f>
        <v>0.1092</v>
      </c>
      <c r="S157" s="373">
        <v>0</v>
      </c>
      <c r="T157" s="374">
        <f>S157*H157</f>
        <v>0</v>
      </c>
      <c r="AR157" s="747" t="s">
        <v>203</v>
      </c>
      <c r="AT157" s="747" t="s">
        <v>420</v>
      </c>
      <c r="AU157" s="747" t="s">
        <v>86</v>
      </c>
      <c r="AY157" s="747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747" t="s">
        <v>84</v>
      </c>
      <c r="BK157" s="161">
        <f>ROUND(I157*H157,2)</f>
        <v>0</v>
      </c>
      <c r="BL157" s="747" t="s">
        <v>165</v>
      </c>
      <c r="BM157" s="747" t="s">
        <v>2381</v>
      </c>
    </row>
    <row r="158" spans="2:65" s="740" customFormat="1" ht="16.5" customHeight="1">
      <c r="B158" s="390"/>
      <c r="C158" s="841" t="s">
        <v>306</v>
      </c>
      <c r="D158" s="841" t="s">
        <v>160</v>
      </c>
      <c r="E158" s="842" t="s">
        <v>2309</v>
      </c>
      <c r="F158" s="843" t="s">
        <v>2310</v>
      </c>
      <c r="G158" s="844" t="s">
        <v>238</v>
      </c>
      <c r="H158" s="810">
        <v>2</v>
      </c>
      <c r="I158" s="774">
        <v>0</v>
      </c>
      <c r="J158" s="867">
        <f>ROUND(I158*H158,2)</f>
        <v>0</v>
      </c>
      <c r="K158" s="843" t="s">
        <v>1</v>
      </c>
      <c r="L158" s="53"/>
      <c r="M158" s="735" t="s">
        <v>1</v>
      </c>
      <c r="N158" s="372" t="s">
        <v>41</v>
      </c>
      <c r="O158" s="373">
        <v>0</v>
      </c>
      <c r="P158" s="373">
        <f>O158*H158</f>
        <v>0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2382</v>
      </c>
    </row>
    <row r="159" spans="2:63" s="11" customFormat="1" ht="22.9" customHeight="1">
      <c r="B159" s="763"/>
      <c r="C159" s="809"/>
      <c r="D159" s="838" t="s">
        <v>75</v>
      </c>
      <c r="E159" s="840" t="s">
        <v>208</v>
      </c>
      <c r="F159" s="840" t="s">
        <v>2383</v>
      </c>
      <c r="G159" s="809"/>
      <c r="H159" s="809"/>
      <c r="I159" s="766"/>
      <c r="J159" s="866">
        <f>BK159</f>
        <v>0</v>
      </c>
      <c r="K159" s="809"/>
      <c r="L159" s="141"/>
      <c r="M159" s="140"/>
      <c r="N159" s="141"/>
      <c r="O159" s="141"/>
      <c r="P159" s="142">
        <f>P160</f>
        <v>0</v>
      </c>
      <c r="Q159" s="141"/>
      <c r="R159" s="142">
        <f>R160</f>
        <v>0</v>
      </c>
      <c r="S159" s="141"/>
      <c r="T159" s="143">
        <f>T160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BK160</f>
        <v>0</v>
      </c>
    </row>
    <row r="160" spans="2:65" s="740" customFormat="1" ht="16.5" customHeight="1">
      <c r="B160" s="390"/>
      <c r="C160" s="841" t="s">
        <v>310</v>
      </c>
      <c r="D160" s="841" t="s">
        <v>160</v>
      </c>
      <c r="E160" s="842" t="s">
        <v>2384</v>
      </c>
      <c r="F160" s="843" t="s">
        <v>2385</v>
      </c>
      <c r="G160" s="844" t="s">
        <v>2386</v>
      </c>
      <c r="H160" s="810">
        <v>1</v>
      </c>
      <c r="I160" s="774">
        <v>0</v>
      </c>
      <c r="J160" s="867">
        <f>ROUND(I160*H160,2)</f>
        <v>0</v>
      </c>
      <c r="K160" s="843" t="s">
        <v>1</v>
      </c>
      <c r="L160" s="53"/>
      <c r="M160" s="735" t="s">
        <v>1</v>
      </c>
      <c r="N160" s="372" t="s">
        <v>41</v>
      </c>
      <c r="O160" s="373">
        <v>0</v>
      </c>
      <c r="P160" s="373">
        <f>O160*H160</f>
        <v>0</v>
      </c>
      <c r="Q160" s="373">
        <v>0</v>
      </c>
      <c r="R160" s="373">
        <f>Q160*H160</f>
        <v>0</v>
      </c>
      <c r="S160" s="373">
        <v>0</v>
      </c>
      <c r="T160" s="374">
        <f>S160*H160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47" t="s">
        <v>84</v>
      </c>
      <c r="BK160" s="161">
        <f>ROUND(I160*H160,2)</f>
        <v>0</v>
      </c>
      <c r="BL160" s="747" t="s">
        <v>165</v>
      </c>
      <c r="BM160" s="747" t="s">
        <v>2387</v>
      </c>
    </row>
    <row r="161" spans="2:63" s="11" customFormat="1" ht="22.9" customHeight="1">
      <c r="B161" s="763"/>
      <c r="C161" s="809"/>
      <c r="D161" s="838" t="s">
        <v>75</v>
      </c>
      <c r="E161" s="840" t="s">
        <v>555</v>
      </c>
      <c r="F161" s="840" t="s">
        <v>556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P162</f>
        <v>10.90464</v>
      </c>
      <c r="Q161" s="141"/>
      <c r="R161" s="142">
        <f>R162</f>
        <v>0</v>
      </c>
      <c r="S161" s="141"/>
      <c r="T161" s="143">
        <f>T162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BK162</f>
        <v>0</v>
      </c>
    </row>
    <row r="162" spans="2:65" s="740" customFormat="1" ht="16.5" customHeight="1">
      <c r="B162" s="390"/>
      <c r="C162" s="841" t="s">
        <v>315</v>
      </c>
      <c r="D162" s="841" t="s">
        <v>160</v>
      </c>
      <c r="E162" s="842" t="s">
        <v>2118</v>
      </c>
      <c r="F162" s="843" t="s">
        <v>2119</v>
      </c>
      <c r="G162" s="844" t="s">
        <v>199</v>
      </c>
      <c r="H162" s="810">
        <v>7.368</v>
      </c>
      <c r="I162" s="774">
        <v>0</v>
      </c>
      <c r="J162" s="867">
        <f>ROUND(I162*H162,2)</f>
        <v>0</v>
      </c>
      <c r="K162" s="843" t="s">
        <v>164</v>
      </c>
      <c r="L162" s="53"/>
      <c r="M162" s="735" t="s">
        <v>1</v>
      </c>
      <c r="N162" s="372" t="s">
        <v>41</v>
      </c>
      <c r="O162" s="373">
        <v>1.48</v>
      </c>
      <c r="P162" s="373">
        <f>O162*H162</f>
        <v>10.90464</v>
      </c>
      <c r="Q162" s="373">
        <v>0</v>
      </c>
      <c r="R162" s="373">
        <f>Q162*H162</f>
        <v>0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2388</v>
      </c>
    </row>
    <row r="163" spans="2:63" s="11" customFormat="1" ht="25.9" customHeight="1">
      <c r="B163" s="763"/>
      <c r="C163" s="809"/>
      <c r="D163" s="838" t="s">
        <v>75</v>
      </c>
      <c r="E163" s="839" t="s">
        <v>561</v>
      </c>
      <c r="F163" s="839" t="s">
        <v>562</v>
      </c>
      <c r="G163" s="809"/>
      <c r="H163" s="809"/>
      <c r="I163" s="766"/>
      <c r="J163" s="865">
        <f>BK163</f>
        <v>0</v>
      </c>
      <c r="K163" s="809"/>
      <c r="L163" s="141"/>
      <c r="M163" s="140"/>
      <c r="N163" s="141"/>
      <c r="O163" s="141"/>
      <c r="P163" s="142">
        <f>P164</f>
        <v>0.136407</v>
      </c>
      <c r="Q163" s="141"/>
      <c r="R163" s="142">
        <f>R164</f>
        <v>0.040999999999999995</v>
      </c>
      <c r="S163" s="141"/>
      <c r="T163" s="143">
        <f>T164</f>
        <v>0</v>
      </c>
      <c r="AR163" s="136" t="s">
        <v>86</v>
      </c>
      <c r="AT163" s="144" t="s">
        <v>75</v>
      </c>
      <c r="AU163" s="144" t="s">
        <v>76</v>
      </c>
      <c r="AY163" s="136" t="s">
        <v>158</v>
      </c>
      <c r="BK163" s="145">
        <f>BK164</f>
        <v>0</v>
      </c>
    </row>
    <row r="164" spans="2:63" s="11" customFormat="1" ht="22.9" customHeight="1">
      <c r="B164" s="763"/>
      <c r="C164" s="809"/>
      <c r="D164" s="838" t="s">
        <v>75</v>
      </c>
      <c r="E164" s="840" t="s">
        <v>1129</v>
      </c>
      <c r="F164" s="840" t="s">
        <v>1130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SUM(P165:P167)</f>
        <v>0.136407</v>
      </c>
      <c r="Q164" s="141"/>
      <c r="R164" s="142">
        <f>SUM(R165:R167)</f>
        <v>0.040999999999999995</v>
      </c>
      <c r="S164" s="141"/>
      <c r="T164" s="143">
        <f>SUM(T165:T167)</f>
        <v>0</v>
      </c>
      <c r="AR164" s="136" t="s">
        <v>86</v>
      </c>
      <c r="AT164" s="144" t="s">
        <v>75</v>
      </c>
      <c r="AU164" s="144" t="s">
        <v>84</v>
      </c>
      <c r="AY164" s="136" t="s">
        <v>158</v>
      </c>
      <c r="BK164" s="145">
        <f>SUM(BK165:BK167)</f>
        <v>0</v>
      </c>
    </row>
    <row r="165" spans="2:65" s="740" customFormat="1" ht="16.5" customHeight="1">
      <c r="B165" s="390"/>
      <c r="C165" s="841" t="s">
        <v>320</v>
      </c>
      <c r="D165" s="841" t="s">
        <v>160</v>
      </c>
      <c r="E165" s="842" t="s">
        <v>2314</v>
      </c>
      <c r="F165" s="843" t="s">
        <v>2315</v>
      </c>
      <c r="G165" s="844" t="s">
        <v>2316</v>
      </c>
      <c r="H165" s="810">
        <v>1</v>
      </c>
      <c r="I165" s="774">
        <v>0</v>
      </c>
      <c r="J165" s="867">
        <f>ROUND(I165*H165,2)</f>
        <v>0</v>
      </c>
      <c r="K165" s="843" t="s">
        <v>1</v>
      </c>
      <c r="L165" s="53"/>
      <c r="M165" s="735" t="s">
        <v>1</v>
      </c>
      <c r="N165" s="372" t="s">
        <v>41</v>
      </c>
      <c r="O165" s="373">
        <v>0</v>
      </c>
      <c r="P165" s="373">
        <f>O165*H165</f>
        <v>0</v>
      </c>
      <c r="Q165" s="373">
        <v>0.005</v>
      </c>
      <c r="R165" s="373">
        <f>Q165*H165</f>
        <v>0.005</v>
      </c>
      <c r="S165" s="373">
        <v>0</v>
      </c>
      <c r="T165" s="374">
        <f>S165*H165</f>
        <v>0</v>
      </c>
      <c r="AR165" s="747" t="s">
        <v>245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245</v>
      </c>
      <c r="BM165" s="747" t="s">
        <v>2389</v>
      </c>
    </row>
    <row r="166" spans="2:65" s="740" customFormat="1" ht="16.5" customHeight="1">
      <c r="B166" s="390"/>
      <c r="C166" s="841" t="s">
        <v>326</v>
      </c>
      <c r="D166" s="841" t="s">
        <v>160</v>
      </c>
      <c r="E166" s="842" t="s">
        <v>2390</v>
      </c>
      <c r="F166" s="843" t="s">
        <v>2391</v>
      </c>
      <c r="G166" s="844" t="s">
        <v>238</v>
      </c>
      <c r="H166" s="810">
        <v>1</v>
      </c>
      <c r="I166" s="774">
        <v>0</v>
      </c>
      <c r="J166" s="867">
        <f>ROUND(I166*H166,2)</f>
        <v>0</v>
      </c>
      <c r="K166" s="843" t="s">
        <v>1</v>
      </c>
      <c r="L166" s="53"/>
      <c r="M166" s="735" t="s">
        <v>1</v>
      </c>
      <c r="N166" s="372" t="s">
        <v>41</v>
      </c>
      <c r="O166" s="373">
        <v>0</v>
      </c>
      <c r="P166" s="373">
        <f>O166*H166</f>
        <v>0</v>
      </c>
      <c r="Q166" s="373">
        <v>0.036</v>
      </c>
      <c r="R166" s="373">
        <f>Q166*H166</f>
        <v>0.036</v>
      </c>
      <c r="S166" s="373">
        <v>0</v>
      </c>
      <c r="T166" s="374">
        <f>S166*H166</f>
        <v>0</v>
      </c>
      <c r="AR166" s="747" t="s">
        <v>245</v>
      </c>
      <c r="AT166" s="747" t="s">
        <v>160</v>
      </c>
      <c r="AU166" s="747" t="s">
        <v>86</v>
      </c>
      <c r="AY166" s="747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747" t="s">
        <v>84</v>
      </c>
      <c r="BK166" s="161">
        <f>ROUND(I166*H166,2)</f>
        <v>0</v>
      </c>
      <c r="BL166" s="747" t="s">
        <v>245</v>
      </c>
      <c r="BM166" s="747" t="s">
        <v>2392</v>
      </c>
    </row>
    <row r="167" spans="2:65" s="740" customFormat="1" ht="16.5" customHeight="1">
      <c r="B167" s="390"/>
      <c r="C167" s="841" t="s">
        <v>331</v>
      </c>
      <c r="D167" s="841" t="s">
        <v>160</v>
      </c>
      <c r="E167" s="842" t="s">
        <v>2319</v>
      </c>
      <c r="F167" s="843" t="s">
        <v>2320</v>
      </c>
      <c r="G167" s="844" t="s">
        <v>199</v>
      </c>
      <c r="H167" s="810">
        <v>0.041</v>
      </c>
      <c r="I167" s="774">
        <v>0</v>
      </c>
      <c r="J167" s="867">
        <f>ROUND(I167*H167,2)</f>
        <v>0</v>
      </c>
      <c r="K167" s="843" t="s">
        <v>164</v>
      </c>
      <c r="L167" s="53"/>
      <c r="M167" s="735" t="s">
        <v>1</v>
      </c>
      <c r="N167" s="372" t="s">
        <v>41</v>
      </c>
      <c r="O167" s="373">
        <v>3.327</v>
      </c>
      <c r="P167" s="373">
        <f>O167*H167</f>
        <v>0.136407</v>
      </c>
      <c r="Q167" s="373">
        <v>0</v>
      </c>
      <c r="R167" s="373">
        <f>Q167*H167</f>
        <v>0</v>
      </c>
      <c r="S167" s="373">
        <v>0</v>
      </c>
      <c r="T167" s="374">
        <f>S167*H167</f>
        <v>0</v>
      </c>
      <c r="AR167" s="747" t="s">
        <v>245</v>
      </c>
      <c r="AT167" s="747" t="s">
        <v>160</v>
      </c>
      <c r="AU167" s="747" t="s">
        <v>86</v>
      </c>
      <c r="AY167" s="74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47" t="s">
        <v>84</v>
      </c>
      <c r="BK167" s="161">
        <f>ROUND(I167*H167,2)</f>
        <v>0</v>
      </c>
      <c r="BL167" s="747" t="s">
        <v>245</v>
      </c>
      <c r="BM167" s="747" t="s">
        <v>2393</v>
      </c>
    </row>
    <row r="168" spans="2:63" s="11" customFormat="1" ht="25.9" customHeight="1">
      <c r="B168" s="763"/>
      <c r="C168" s="809"/>
      <c r="D168" s="838" t="s">
        <v>75</v>
      </c>
      <c r="E168" s="839" t="s">
        <v>420</v>
      </c>
      <c r="F168" s="839" t="s">
        <v>2394</v>
      </c>
      <c r="G168" s="809"/>
      <c r="H168" s="809"/>
      <c r="I168" s="766"/>
      <c r="J168" s="865">
        <f>BK168</f>
        <v>0</v>
      </c>
      <c r="K168" s="809"/>
      <c r="L168" s="141"/>
      <c r="M168" s="140"/>
      <c r="N168" s="141"/>
      <c r="O168" s="141"/>
      <c r="P168" s="142">
        <f>P169+P171+P189</f>
        <v>0</v>
      </c>
      <c r="Q168" s="141"/>
      <c r="R168" s="142">
        <f>R169+R171+R189</f>
        <v>0.19502</v>
      </c>
      <c r="S168" s="141"/>
      <c r="T168" s="143">
        <f>T169+T171+T189</f>
        <v>0</v>
      </c>
      <c r="AR168" s="136" t="s">
        <v>177</v>
      </c>
      <c r="AT168" s="144" t="s">
        <v>75</v>
      </c>
      <c r="AU168" s="144" t="s">
        <v>76</v>
      </c>
      <c r="AY168" s="136" t="s">
        <v>158</v>
      </c>
      <c r="BK168" s="145">
        <f>BK169+BK171+BK189</f>
        <v>0</v>
      </c>
    </row>
    <row r="169" spans="2:63" s="11" customFormat="1" ht="22.9" customHeight="1">
      <c r="B169" s="763"/>
      <c r="C169" s="809"/>
      <c r="D169" s="838" t="s">
        <v>75</v>
      </c>
      <c r="E169" s="840" t="s">
        <v>2395</v>
      </c>
      <c r="F169" s="840" t="s">
        <v>2396</v>
      </c>
      <c r="G169" s="809"/>
      <c r="H169" s="809"/>
      <c r="I169" s="766"/>
      <c r="J169" s="866">
        <f>BK169</f>
        <v>0</v>
      </c>
      <c r="K169" s="809"/>
      <c r="L169" s="141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177</v>
      </c>
      <c r="AT169" s="144" t="s">
        <v>75</v>
      </c>
      <c r="AU169" s="144" t="s">
        <v>84</v>
      </c>
      <c r="AY169" s="136" t="s">
        <v>158</v>
      </c>
      <c r="BK169" s="145">
        <f>BK170</f>
        <v>0</v>
      </c>
    </row>
    <row r="170" spans="2:65" s="740" customFormat="1" ht="22.5" customHeight="1">
      <c r="B170" s="390"/>
      <c r="C170" s="841" t="s">
        <v>335</v>
      </c>
      <c r="D170" s="841" t="s">
        <v>160</v>
      </c>
      <c r="E170" s="842" t="s">
        <v>2397</v>
      </c>
      <c r="F170" s="843" t="s">
        <v>2398</v>
      </c>
      <c r="G170" s="844" t="s">
        <v>2399</v>
      </c>
      <c r="H170" s="810">
        <v>1</v>
      </c>
      <c r="I170" s="774">
        <v>0</v>
      </c>
      <c r="J170" s="867">
        <f>ROUND(I170*H170,2)</f>
        <v>0</v>
      </c>
      <c r="K170" s="843" t="s">
        <v>1</v>
      </c>
      <c r="L170" s="53"/>
      <c r="M170" s="735" t="s">
        <v>1</v>
      </c>
      <c r="N170" s="372" t="s">
        <v>41</v>
      </c>
      <c r="O170" s="373">
        <v>0</v>
      </c>
      <c r="P170" s="373">
        <f>O170*H170</f>
        <v>0</v>
      </c>
      <c r="Q170" s="373">
        <v>0</v>
      </c>
      <c r="R170" s="373">
        <f>Q170*H170</f>
        <v>0</v>
      </c>
      <c r="S170" s="373">
        <v>0</v>
      </c>
      <c r="T170" s="374">
        <f>S170*H170</f>
        <v>0</v>
      </c>
      <c r="AR170" s="747" t="s">
        <v>468</v>
      </c>
      <c r="AT170" s="747" t="s">
        <v>160</v>
      </c>
      <c r="AU170" s="747" t="s">
        <v>86</v>
      </c>
      <c r="AY170" s="747" t="s">
        <v>158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747" t="s">
        <v>84</v>
      </c>
      <c r="BK170" s="161">
        <f>ROUND(I170*H170,2)</f>
        <v>0</v>
      </c>
      <c r="BL170" s="747" t="s">
        <v>468</v>
      </c>
      <c r="BM170" s="747" t="s">
        <v>2400</v>
      </c>
    </row>
    <row r="171" spans="2:63" s="11" customFormat="1" ht="22.9" customHeight="1">
      <c r="B171" s="763"/>
      <c r="C171" s="809"/>
      <c r="D171" s="838" t="s">
        <v>75</v>
      </c>
      <c r="E171" s="840" t="s">
        <v>2401</v>
      </c>
      <c r="F171" s="840" t="s">
        <v>2402</v>
      </c>
      <c r="G171" s="809"/>
      <c r="H171" s="809"/>
      <c r="I171" s="766"/>
      <c r="J171" s="866">
        <f>BK171</f>
        <v>0</v>
      </c>
      <c r="K171" s="809"/>
      <c r="L171" s="141"/>
      <c r="M171" s="140"/>
      <c r="N171" s="141"/>
      <c r="O171" s="141"/>
      <c r="P171" s="142">
        <f>SUM(P172:P188)</f>
        <v>0</v>
      </c>
      <c r="Q171" s="141"/>
      <c r="R171" s="142">
        <f>SUM(R172:R188)</f>
        <v>0.09102</v>
      </c>
      <c r="S171" s="141"/>
      <c r="T171" s="143">
        <f>SUM(T172:T188)</f>
        <v>0</v>
      </c>
      <c r="AR171" s="136" t="s">
        <v>177</v>
      </c>
      <c r="AT171" s="144" t="s">
        <v>75</v>
      </c>
      <c r="AU171" s="144" t="s">
        <v>84</v>
      </c>
      <c r="AY171" s="136" t="s">
        <v>158</v>
      </c>
      <c r="BK171" s="145">
        <f>SUM(BK172:BK188)</f>
        <v>0</v>
      </c>
    </row>
    <row r="172" spans="2:65" s="740" customFormat="1" ht="16.5" customHeight="1">
      <c r="B172" s="390"/>
      <c r="C172" s="841" t="s">
        <v>342</v>
      </c>
      <c r="D172" s="841" t="s">
        <v>160</v>
      </c>
      <c r="E172" s="842" t="s">
        <v>2403</v>
      </c>
      <c r="F172" s="843" t="s">
        <v>2404</v>
      </c>
      <c r="G172" s="844" t="s">
        <v>238</v>
      </c>
      <c r="H172" s="810">
        <v>4</v>
      </c>
      <c r="I172" s="774">
        <v>0</v>
      </c>
      <c r="J172" s="867">
        <f>ROUND(I172*H172,2)</f>
        <v>0</v>
      </c>
      <c r="K172" s="843" t="s">
        <v>1</v>
      </c>
      <c r="L172" s="53"/>
      <c r="M172" s="735" t="s">
        <v>1</v>
      </c>
      <c r="N172" s="372" t="s">
        <v>41</v>
      </c>
      <c r="O172" s="373">
        <v>0</v>
      </c>
      <c r="P172" s="373">
        <f>O172*H172</f>
        <v>0</v>
      </c>
      <c r="Q172" s="373">
        <v>0</v>
      </c>
      <c r="R172" s="373">
        <f>Q172*H172</f>
        <v>0</v>
      </c>
      <c r="S172" s="373">
        <v>0</v>
      </c>
      <c r="T172" s="374">
        <f>S172*H172</f>
        <v>0</v>
      </c>
      <c r="AR172" s="747" t="s">
        <v>468</v>
      </c>
      <c r="AT172" s="747" t="s">
        <v>160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468</v>
      </c>
      <c r="BM172" s="747" t="s">
        <v>2405</v>
      </c>
    </row>
    <row r="173" spans="2:51" s="12" customFormat="1" ht="12">
      <c r="B173" s="776"/>
      <c r="C173" s="848"/>
      <c r="D173" s="845" t="s">
        <v>167</v>
      </c>
      <c r="E173" s="846" t="s">
        <v>1</v>
      </c>
      <c r="F173" s="847" t="s">
        <v>2406</v>
      </c>
      <c r="G173" s="848"/>
      <c r="H173" s="849">
        <v>2</v>
      </c>
      <c r="I173" s="777"/>
      <c r="J173" s="848"/>
      <c r="K173" s="848"/>
      <c r="L173" s="166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76</v>
      </c>
      <c r="AY173" s="163" t="s">
        <v>158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2407</v>
      </c>
      <c r="G174" s="848"/>
      <c r="H174" s="849">
        <v>2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76</v>
      </c>
      <c r="AY174" s="163" t="s">
        <v>158</v>
      </c>
    </row>
    <row r="175" spans="2:51" s="13" customFormat="1" ht="12">
      <c r="B175" s="778"/>
      <c r="C175" s="852"/>
      <c r="D175" s="845" t="s">
        <v>167</v>
      </c>
      <c r="E175" s="850" t="s">
        <v>1</v>
      </c>
      <c r="F175" s="851" t="s">
        <v>171</v>
      </c>
      <c r="G175" s="852"/>
      <c r="H175" s="853">
        <v>4</v>
      </c>
      <c r="I175" s="779"/>
      <c r="J175" s="852"/>
      <c r="K175" s="852"/>
      <c r="L175" s="172"/>
      <c r="M175" s="171"/>
      <c r="N175" s="172"/>
      <c r="O175" s="172"/>
      <c r="P175" s="172"/>
      <c r="Q175" s="172"/>
      <c r="R175" s="172"/>
      <c r="S175" s="172"/>
      <c r="T175" s="173"/>
      <c r="AT175" s="169" t="s">
        <v>167</v>
      </c>
      <c r="AU175" s="169" t="s">
        <v>86</v>
      </c>
      <c r="AV175" s="13" t="s">
        <v>165</v>
      </c>
      <c r="AW175" s="13" t="s">
        <v>32</v>
      </c>
      <c r="AX175" s="13" t="s">
        <v>84</v>
      </c>
      <c r="AY175" s="169" t="s">
        <v>158</v>
      </c>
    </row>
    <row r="176" spans="2:65" s="740" customFormat="1" ht="16.5" customHeight="1">
      <c r="B176" s="390"/>
      <c r="C176" s="858" t="s">
        <v>347</v>
      </c>
      <c r="D176" s="858" t="s">
        <v>420</v>
      </c>
      <c r="E176" s="859" t="s">
        <v>2408</v>
      </c>
      <c r="F176" s="860" t="s">
        <v>2409</v>
      </c>
      <c r="G176" s="861" t="s">
        <v>2226</v>
      </c>
      <c r="H176" s="862">
        <v>2</v>
      </c>
      <c r="I176" s="783">
        <v>0</v>
      </c>
      <c r="J176" s="868">
        <f aca="true" t="shared" si="0" ref="J176:J182">ROUND(I176*H176,2)</f>
        <v>0</v>
      </c>
      <c r="K176" s="860" t="s">
        <v>1</v>
      </c>
      <c r="L176" s="381"/>
      <c r="M176" s="382" t="s">
        <v>1</v>
      </c>
      <c r="N176" s="383" t="s">
        <v>41</v>
      </c>
      <c r="O176" s="373">
        <v>0</v>
      </c>
      <c r="P176" s="373">
        <f aca="true" t="shared" si="1" ref="P176:P182">O176*H176</f>
        <v>0</v>
      </c>
      <c r="Q176" s="373">
        <v>0.0081</v>
      </c>
      <c r="R176" s="373">
        <f aca="true" t="shared" si="2" ref="R176:R182">Q176*H176</f>
        <v>0.0162</v>
      </c>
      <c r="S176" s="373">
        <v>0</v>
      </c>
      <c r="T176" s="374">
        <f aca="true" t="shared" si="3" ref="T176:T182">S176*H176</f>
        <v>0</v>
      </c>
      <c r="AR176" s="747" t="s">
        <v>86</v>
      </c>
      <c r="AT176" s="747" t="s">
        <v>420</v>
      </c>
      <c r="AU176" s="747" t="s">
        <v>86</v>
      </c>
      <c r="AY176" s="747" t="s">
        <v>158</v>
      </c>
      <c r="BE176" s="161">
        <f aca="true" t="shared" si="4" ref="BE176:BE182">IF(N176="základní",J176,0)</f>
        <v>0</v>
      </c>
      <c r="BF176" s="161">
        <f aca="true" t="shared" si="5" ref="BF176:BF182">IF(N176="snížená",J176,0)</f>
        <v>0</v>
      </c>
      <c r="BG176" s="161">
        <f aca="true" t="shared" si="6" ref="BG176:BG182">IF(N176="zákl. přenesená",J176,0)</f>
        <v>0</v>
      </c>
      <c r="BH176" s="161">
        <f aca="true" t="shared" si="7" ref="BH176:BH182">IF(N176="sníž. přenesená",J176,0)</f>
        <v>0</v>
      </c>
      <c r="BI176" s="161">
        <f aca="true" t="shared" si="8" ref="BI176:BI182">IF(N176="nulová",J176,0)</f>
        <v>0</v>
      </c>
      <c r="BJ176" s="747" t="s">
        <v>84</v>
      </c>
      <c r="BK176" s="161">
        <f aca="true" t="shared" si="9" ref="BK176:BK182">ROUND(I176*H176,2)</f>
        <v>0</v>
      </c>
      <c r="BL176" s="747" t="s">
        <v>84</v>
      </c>
      <c r="BM176" s="747" t="s">
        <v>2410</v>
      </c>
    </row>
    <row r="177" spans="2:65" s="740" customFormat="1" ht="16.5" customHeight="1">
      <c r="B177" s="390"/>
      <c r="C177" s="858" t="s">
        <v>352</v>
      </c>
      <c r="D177" s="858" t="s">
        <v>420</v>
      </c>
      <c r="E177" s="859" t="s">
        <v>2411</v>
      </c>
      <c r="F177" s="860" t="s">
        <v>2412</v>
      </c>
      <c r="G177" s="861" t="s">
        <v>2226</v>
      </c>
      <c r="H177" s="862">
        <v>2</v>
      </c>
      <c r="I177" s="783">
        <v>0</v>
      </c>
      <c r="J177" s="868">
        <f t="shared" si="0"/>
        <v>0</v>
      </c>
      <c r="K177" s="860" t="s">
        <v>1</v>
      </c>
      <c r="L177" s="381"/>
      <c r="M177" s="382" t="s">
        <v>1</v>
      </c>
      <c r="N177" s="383" t="s">
        <v>41</v>
      </c>
      <c r="O177" s="373">
        <v>0</v>
      </c>
      <c r="P177" s="373">
        <f t="shared" si="1"/>
        <v>0</v>
      </c>
      <c r="Q177" s="373">
        <v>0.00105</v>
      </c>
      <c r="R177" s="373">
        <f t="shared" si="2"/>
        <v>0.0021</v>
      </c>
      <c r="S177" s="373">
        <v>0</v>
      </c>
      <c r="T177" s="374">
        <f t="shared" si="3"/>
        <v>0</v>
      </c>
      <c r="AR177" s="747" t="s">
        <v>86</v>
      </c>
      <c r="AT177" s="747" t="s">
        <v>420</v>
      </c>
      <c r="AU177" s="747" t="s">
        <v>86</v>
      </c>
      <c r="AY177" s="747" t="s">
        <v>158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747" t="s">
        <v>84</v>
      </c>
      <c r="BK177" s="161">
        <f t="shared" si="9"/>
        <v>0</v>
      </c>
      <c r="BL177" s="747" t="s">
        <v>84</v>
      </c>
      <c r="BM177" s="747" t="s">
        <v>2413</v>
      </c>
    </row>
    <row r="178" spans="2:65" s="740" customFormat="1" ht="16.5" customHeight="1">
      <c r="B178" s="390"/>
      <c r="C178" s="858" t="s">
        <v>356</v>
      </c>
      <c r="D178" s="858" t="s">
        <v>420</v>
      </c>
      <c r="E178" s="859" t="s">
        <v>2414</v>
      </c>
      <c r="F178" s="860" t="s">
        <v>2415</v>
      </c>
      <c r="G178" s="861" t="s">
        <v>2226</v>
      </c>
      <c r="H178" s="862">
        <v>2</v>
      </c>
      <c r="I178" s="783">
        <v>0</v>
      </c>
      <c r="J178" s="868">
        <f t="shared" si="0"/>
        <v>0</v>
      </c>
      <c r="K178" s="860" t="s">
        <v>1</v>
      </c>
      <c r="L178" s="381"/>
      <c r="M178" s="382" t="s">
        <v>1</v>
      </c>
      <c r="N178" s="383" t="s">
        <v>41</v>
      </c>
      <c r="O178" s="373">
        <v>0</v>
      </c>
      <c r="P178" s="373">
        <f t="shared" si="1"/>
        <v>0</v>
      </c>
      <c r="Q178" s="373">
        <v>0.0195</v>
      </c>
      <c r="R178" s="373">
        <f t="shared" si="2"/>
        <v>0.039</v>
      </c>
      <c r="S178" s="373">
        <v>0</v>
      </c>
      <c r="T178" s="374">
        <f t="shared" si="3"/>
        <v>0</v>
      </c>
      <c r="AR178" s="747" t="s">
        <v>86</v>
      </c>
      <c r="AT178" s="747" t="s">
        <v>420</v>
      </c>
      <c r="AU178" s="747" t="s">
        <v>86</v>
      </c>
      <c r="AY178" s="747" t="s">
        <v>158</v>
      </c>
      <c r="BE178" s="161">
        <f t="shared" si="4"/>
        <v>0</v>
      </c>
      <c r="BF178" s="161">
        <f t="shared" si="5"/>
        <v>0</v>
      </c>
      <c r="BG178" s="161">
        <f t="shared" si="6"/>
        <v>0</v>
      </c>
      <c r="BH178" s="161">
        <f t="shared" si="7"/>
        <v>0</v>
      </c>
      <c r="BI178" s="161">
        <f t="shared" si="8"/>
        <v>0</v>
      </c>
      <c r="BJ178" s="747" t="s">
        <v>84</v>
      </c>
      <c r="BK178" s="161">
        <f t="shared" si="9"/>
        <v>0</v>
      </c>
      <c r="BL178" s="747" t="s">
        <v>84</v>
      </c>
      <c r="BM178" s="747" t="s">
        <v>2416</v>
      </c>
    </row>
    <row r="179" spans="2:65" s="740" customFormat="1" ht="16.5" customHeight="1">
      <c r="B179" s="390"/>
      <c r="C179" s="858" t="s">
        <v>362</v>
      </c>
      <c r="D179" s="858" t="s">
        <v>420</v>
      </c>
      <c r="E179" s="859" t="s">
        <v>2280</v>
      </c>
      <c r="F179" s="860" t="s">
        <v>2281</v>
      </c>
      <c r="G179" s="861" t="s">
        <v>238</v>
      </c>
      <c r="H179" s="862">
        <v>9</v>
      </c>
      <c r="I179" s="783">
        <v>0</v>
      </c>
      <c r="J179" s="868">
        <f t="shared" si="0"/>
        <v>0</v>
      </c>
      <c r="K179" s="860" t="s">
        <v>1</v>
      </c>
      <c r="L179" s="381"/>
      <c r="M179" s="382" t="s">
        <v>1</v>
      </c>
      <c r="N179" s="383" t="s">
        <v>41</v>
      </c>
      <c r="O179" s="373">
        <v>0</v>
      </c>
      <c r="P179" s="373">
        <f t="shared" si="1"/>
        <v>0</v>
      </c>
      <c r="Q179" s="373">
        <v>0</v>
      </c>
      <c r="R179" s="373">
        <f t="shared" si="2"/>
        <v>0</v>
      </c>
      <c r="S179" s="373">
        <v>0</v>
      </c>
      <c r="T179" s="374">
        <f t="shared" si="3"/>
        <v>0</v>
      </c>
      <c r="AR179" s="747" t="s">
        <v>2275</v>
      </c>
      <c r="AT179" s="747" t="s">
        <v>420</v>
      </c>
      <c r="AU179" s="747" t="s">
        <v>86</v>
      </c>
      <c r="AY179" s="747" t="s">
        <v>158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747" t="s">
        <v>84</v>
      </c>
      <c r="BK179" s="161">
        <f t="shared" si="9"/>
        <v>0</v>
      </c>
      <c r="BL179" s="747" t="s">
        <v>468</v>
      </c>
      <c r="BM179" s="747" t="s">
        <v>2417</v>
      </c>
    </row>
    <row r="180" spans="2:65" s="740" customFormat="1" ht="16.5" customHeight="1">
      <c r="B180" s="390"/>
      <c r="C180" s="841" t="s">
        <v>365</v>
      </c>
      <c r="D180" s="841" t="s">
        <v>160</v>
      </c>
      <c r="E180" s="842" t="s">
        <v>2418</v>
      </c>
      <c r="F180" s="843" t="s">
        <v>2419</v>
      </c>
      <c r="G180" s="844" t="s">
        <v>359</v>
      </c>
      <c r="H180" s="810">
        <v>5</v>
      </c>
      <c r="I180" s="774">
        <v>0</v>
      </c>
      <c r="J180" s="867">
        <f t="shared" si="0"/>
        <v>0</v>
      </c>
      <c r="K180" s="843" t="s">
        <v>1</v>
      </c>
      <c r="L180" s="53"/>
      <c r="M180" s="735" t="s">
        <v>1</v>
      </c>
      <c r="N180" s="372" t="s">
        <v>41</v>
      </c>
      <c r="O180" s="373">
        <v>0</v>
      </c>
      <c r="P180" s="373">
        <f t="shared" si="1"/>
        <v>0</v>
      </c>
      <c r="Q180" s="373">
        <v>0</v>
      </c>
      <c r="R180" s="373">
        <f t="shared" si="2"/>
        <v>0</v>
      </c>
      <c r="S180" s="373">
        <v>0</v>
      </c>
      <c r="T180" s="374">
        <f t="shared" si="3"/>
        <v>0</v>
      </c>
      <c r="AR180" s="747" t="s">
        <v>468</v>
      </c>
      <c r="AT180" s="747" t="s">
        <v>160</v>
      </c>
      <c r="AU180" s="747" t="s">
        <v>86</v>
      </c>
      <c r="AY180" s="747" t="s">
        <v>158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747" t="s">
        <v>84</v>
      </c>
      <c r="BK180" s="161">
        <f t="shared" si="9"/>
        <v>0</v>
      </c>
      <c r="BL180" s="747" t="s">
        <v>468</v>
      </c>
      <c r="BM180" s="747" t="s">
        <v>2420</v>
      </c>
    </row>
    <row r="181" spans="2:65" s="740" customFormat="1" ht="16.5" customHeight="1">
      <c r="B181" s="390"/>
      <c r="C181" s="858" t="s">
        <v>369</v>
      </c>
      <c r="D181" s="858" t="s">
        <v>420</v>
      </c>
      <c r="E181" s="859" t="s">
        <v>2421</v>
      </c>
      <c r="F181" s="860" t="s">
        <v>2422</v>
      </c>
      <c r="G181" s="861" t="s">
        <v>359</v>
      </c>
      <c r="H181" s="862">
        <v>5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0.0055</v>
      </c>
      <c r="R181" s="373">
        <f t="shared" si="2"/>
        <v>0.027499999999999997</v>
      </c>
      <c r="S181" s="373">
        <v>0</v>
      </c>
      <c r="T181" s="374">
        <f t="shared" si="3"/>
        <v>0</v>
      </c>
      <c r="AR181" s="747" t="s">
        <v>2275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468</v>
      </c>
      <c r="BM181" s="747" t="s">
        <v>2423</v>
      </c>
    </row>
    <row r="182" spans="2:65" s="740" customFormat="1" ht="16.5" customHeight="1">
      <c r="B182" s="390"/>
      <c r="C182" s="841" t="s">
        <v>372</v>
      </c>
      <c r="D182" s="841" t="s">
        <v>160</v>
      </c>
      <c r="E182" s="842" t="s">
        <v>2424</v>
      </c>
      <c r="F182" s="843" t="s">
        <v>2425</v>
      </c>
      <c r="G182" s="844" t="s">
        <v>238</v>
      </c>
      <c r="H182" s="810">
        <v>10</v>
      </c>
      <c r="I182" s="774">
        <v>0</v>
      </c>
      <c r="J182" s="867">
        <f t="shared" si="0"/>
        <v>0</v>
      </c>
      <c r="K182" s="843" t="s">
        <v>1</v>
      </c>
      <c r="L182" s="53"/>
      <c r="M182" s="735" t="s">
        <v>1</v>
      </c>
      <c r="N182" s="372" t="s">
        <v>41</v>
      </c>
      <c r="O182" s="373">
        <v>0</v>
      </c>
      <c r="P182" s="373">
        <f t="shared" si="1"/>
        <v>0</v>
      </c>
      <c r="Q182" s="373">
        <v>0</v>
      </c>
      <c r="R182" s="373">
        <f t="shared" si="2"/>
        <v>0</v>
      </c>
      <c r="S182" s="373">
        <v>0</v>
      </c>
      <c r="T182" s="374">
        <f t="shared" si="3"/>
        <v>0</v>
      </c>
      <c r="AR182" s="747" t="s">
        <v>468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468</v>
      </c>
      <c r="BM182" s="747" t="s">
        <v>2426</v>
      </c>
    </row>
    <row r="183" spans="2:51" s="12" customFormat="1" ht="12">
      <c r="B183" s="776"/>
      <c r="C183" s="848"/>
      <c r="D183" s="845" t="s">
        <v>167</v>
      </c>
      <c r="E183" s="846" t="s">
        <v>1</v>
      </c>
      <c r="F183" s="847" t="s">
        <v>2427</v>
      </c>
      <c r="G183" s="848"/>
      <c r="H183" s="849">
        <v>10</v>
      </c>
      <c r="I183" s="777"/>
      <c r="J183" s="848"/>
      <c r="K183" s="848"/>
      <c r="L183" s="166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84</v>
      </c>
      <c r="AY183" s="163" t="s">
        <v>158</v>
      </c>
    </row>
    <row r="184" spans="2:65" s="740" customFormat="1" ht="16.5" customHeight="1">
      <c r="B184" s="390"/>
      <c r="C184" s="858" t="s">
        <v>377</v>
      </c>
      <c r="D184" s="858" t="s">
        <v>420</v>
      </c>
      <c r="E184" s="859" t="s">
        <v>2428</v>
      </c>
      <c r="F184" s="860" t="s">
        <v>2429</v>
      </c>
      <c r="G184" s="861" t="s">
        <v>238</v>
      </c>
      <c r="H184" s="862">
        <v>2</v>
      </c>
      <c r="I184" s="783">
        <v>0</v>
      </c>
      <c r="J184" s="868">
        <f>ROUND(I184*H184,2)</f>
        <v>0</v>
      </c>
      <c r="K184" s="860" t="s">
        <v>1</v>
      </c>
      <c r="L184" s="381"/>
      <c r="M184" s="382" t="s">
        <v>1</v>
      </c>
      <c r="N184" s="383" t="s">
        <v>41</v>
      </c>
      <c r="O184" s="373">
        <v>0</v>
      </c>
      <c r="P184" s="373">
        <f>O184*H184</f>
        <v>0</v>
      </c>
      <c r="Q184" s="373">
        <v>0.00048</v>
      </c>
      <c r="R184" s="373">
        <f>Q184*H184</f>
        <v>0.00096</v>
      </c>
      <c r="S184" s="373">
        <v>0</v>
      </c>
      <c r="T184" s="374">
        <f>S184*H184</f>
        <v>0</v>
      </c>
      <c r="AR184" s="747" t="s">
        <v>2275</v>
      </c>
      <c r="AT184" s="747" t="s">
        <v>420</v>
      </c>
      <c r="AU184" s="747" t="s">
        <v>86</v>
      </c>
      <c r="AY184" s="747" t="s">
        <v>158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747" t="s">
        <v>84</v>
      </c>
      <c r="BK184" s="161">
        <f>ROUND(I184*H184,2)</f>
        <v>0</v>
      </c>
      <c r="BL184" s="747" t="s">
        <v>468</v>
      </c>
      <c r="BM184" s="747" t="s">
        <v>2430</v>
      </c>
    </row>
    <row r="185" spans="2:65" s="740" customFormat="1" ht="16.5" customHeight="1">
      <c r="B185" s="390"/>
      <c r="C185" s="858" t="s">
        <v>380</v>
      </c>
      <c r="D185" s="858" t="s">
        <v>420</v>
      </c>
      <c r="E185" s="859" t="s">
        <v>2431</v>
      </c>
      <c r="F185" s="860" t="s">
        <v>2432</v>
      </c>
      <c r="G185" s="861" t="s">
        <v>238</v>
      </c>
      <c r="H185" s="862">
        <v>1</v>
      </c>
      <c r="I185" s="783">
        <v>0</v>
      </c>
      <c r="J185" s="868">
        <f>ROUND(I185*H185,2)</f>
        <v>0</v>
      </c>
      <c r="K185" s="860" t="s">
        <v>1</v>
      </c>
      <c r="L185" s="381"/>
      <c r="M185" s="382" t="s">
        <v>1</v>
      </c>
      <c r="N185" s="383" t="s">
        <v>41</v>
      </c>
      <c r="O185" s="373">
        <v>0</v>
      </c>
      <c r="P185" s="373">
        <f>O185*H185</f>
        <v>0</v>
      </c>
      <c r="Q185" s="373">
        <v>0.0019</v>
      </c>
      <c r="R185" s="373">
        <f>Q185*H185</f>
        <v>0.0019</v>
      </c>
      <c r="S185" s="373">
        <v>0</v>
      </c>
      <c r="T185" s="374">
        <f>S185*H185</f>
        <v>0</v>
      </c>
      <c r="AR185" s="747" t="s">
        <v>2275</v>
      </c>
      <c r="AT185" s="747" t="s">
        <v>420</v>
      </c>
      <c r="AU185" s="747" t="s">
        <v>86</v>
      </c>
      <c r="AY185" s="74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47" t="s">
        <v>84</v>
      </c>
      <c r="BK185" s="161">
        <f>ROUND(I185*H185,2)</f>
        <v>0</v>
      </c>
      <c r="BL185" s="747" t="s">
        <v>468</v>
      </c>
      <c r="BM185" s="747" t="s">
        <v>2433</v>
      </c>
    </row>
    <row r="186" spans="2:65" s="740" customFormat="1" ht="16.5" customHeight="1">
      <c r="B186" s="390"/>
      <c r="C186" s="858" t="s">
        <v>385</v>
      </c>
      <c r="D186" s="858" t="s">
        <v>420</v>
      </c>
      <c r="E186" s="859" t="s">
        <v>2434</v>
      </c>
      <c r="F186" s="860" t="s">
        <v>2435</v>
      </c>
      <c r="G186" s="861" t="s">
        <v>238</v>
      </c>
      <c r="H186" s="862">
        <v>7</v>
      </c>
      <c r="I186" s="783">
        <v>0</v>
      </c>
      <c r="J186" s="868">
        <f>ROUND(I186*H186,2)</f>
        <v>0</v>
      </c>
      <c r="K186" s="860" t="s">
        <v>1</v>
      </c>
      <c r="L186" s="381"/>
      <c r="M186" s="382" t="s">
        <v>1</v>
      </c>
      <c r="N186" s="383" t="s">
        <v>41</v>
      </c>
      <c r="O186" s="373">
        <v>0</v>
      </c>
      <c r="P186" s="373">
        <f>O186*H186</f>
        <v>0</v>
      </c>
      <c r="Q186" s="373">
        <v>0.00048</v>
      </c>
      <c r="R186" s="373">
        <f>Q186*H186</f>
        <v>0.00336</v>
      </c>
      <c r="S186" s="373">
        <v>0</v>
      </c>
      <c r="T186" s="374">
        <f>S186*H186</f>
        <v>0</v>
      </c>
      <c r="AR186" s="747" t="s">
        <v>2275</v>
      </c>
      <c r="AT186" s="747" t="s">
        <v>420</v>
      </c>
      <c r="AU186" s="747" t="s">
        <v>86</v>
      </c>
      <c r="AY186" s="747" t="s">
        <v>158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747" t="s">
        <v>84</v>
      </c>
      <c r="BK186" s="161">
        <f>ROUND(I186*H186,2)</f>
        <v>0</v>
      </c>
      <c r="BL186" s="747" t="s">
        <v>468</v>
      </c>
      <c r="BM186" s="747" t="s">
        <v>2436</v>
      </c>
    </row>
    <row r="187" spans="2:65" s="740" customFormat="1" ht="16.5" customHeight="1">
      <c r="B187" s="390"/>
      <c r="C187" s="841" t="s">
        <v>389</v>
      </c>
      <c r="D187" s="841" t="s">
        <v>160</v>
      </c>
      <c r="E187" s="842" t="s">
        <v>2437</v>
      </c>
      <c r="F187" s="843" t="s">
        <v>2438</v>
      </c>
      <c r="G187" s="844" t="s">
        <v>2399</v>
      </c>
      <c r="H187" s="810">
        <v>1</v>
      </c>
      <c r="I187" s="774">
        <v>0</v>
      </c>
      <c r="J187" s="867">
        <f>ROUND(I187*H187,2)</f>
        <v>0</v>
      </c>
      <c r="K187" s="843" t="s">
        <v>1</v>
      </c>
      <c r="L187" s="53"/>
      <c r="M187" s="735" t="s">
        <v>1</v>
      </c>
      <c r="N187" s="372" t="s">
        <v>41</v>
      </c>
      <c r="O187" s="373">
        <v>0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468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468</v>
      </c>
      <c r="BM187" s="747" t="s">
        <v>2439</v>
      </c>
    </row>
    <row r="188" spans="2:65" s="740" customFormat="1" ht="16.5" customHeight="1">
      <c r="B188" s="390"/>
      <c r="C188" s="841" t="s">
        <v>393</v>
      </c>
      <c r="D188" s="841" t="s">
        <v>160</v>
      </c>
      <c r="E188" s="842" t="s">
        <v>2440</v>
      </c>
      <c r="F188" s="843" t="s">
        <v>2441</v>
      </c>
      <c r="G188" s="844" t="s">
        <v>359</v>
      </c>
      <c r="H188" s="810">
        <v>5</v>
      </c>
      <c r="I188" s="774">
        <v>0</v>
      </c>
      <c r="J188" s="867">
        <f>ROUND(I188*H188,2)</f>
        <v>0</v>
      </c>
      <c r="K188" s="843" t="s">
        <v>1</v>
      </c>
      <c r="L188" s="53"/>
      <c r="M188" s="735" t="s">
        <v>1</v>
      </c>
      <c r="N188" s="372" t="s">
        <v>41</v>
      </c>
      <c r="O188" s="373">
        <v>0</v>
      </c>
      <c r="P188" s="373">
        <f>O188*H188</f>
        <v>0</v>
      </c>
      <c r="Q188" s="373">
        <v>0</v>
      </c>
      <c r="R188" s="373">
        <f>Q188*H188</f>
        <v>0</v>
      </c>
      <c r="S188" s="373">
        <v>0</v>
      </c>
      <c r="T188" s="374">
        <f>S188*H188</f>
        <v>0</v>
      </c>
      <c r="AR188" s="747" t="s">
        <v>468</v>
      </c>
      <c r="AT188" s="747" t="s">
        <v>160</v>
      </c>
      <c r="AU188" s="747" t="s">
        <v>86</v>
      </c>
      <c r="AY188" s="747" t="s">
        <v>158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747" t="s">
        <v>84</v>
      </c>
      <c r="BK188" s="161">
        <f>ROUND(I188*H188,2)</f>
        <v>0</v>
      </c>
      <c r="BL188" s="747" t="s">
        <v>468</v>
      </c>
      <c r="BM188" s="747" t="s">
        <v>2442</v>
      </c>
    </row>
    <row r="189" spans="2:63" s="11" customFormat="1" ht="22.9" customHeight="1">
      <c r="B189" s="763"/>
      <c r="C189" s="809"/>
      <c r="D189" s="838" t="s">
        <v>75</v>
      </c>
      <c r="E189" s="840" t="s">
        <v>2443</v>
      </c>
      <c r="F189" s="840" t="s">
        <v>2444</v>
      </c>
      <c r="G189" s="809"/>
      <c r="H189" s="809"/>
      <c r="I189" s="766"/>
      <c r="J189" s="866">
        <f>BK189</f>
        <v>0</v>
      </c>
      <c r="K189" s="809"/>
      <c r="L189" s="141"/>
      <c r="M189" s="140"/>
      <c r="N189" s="141"/>
      <c r="O189" s="141"/>
      <c r="P189" s="142">
        <f>SUM(P190:P191)</f>
        <v>0</v>
      </c>
      <c r="Q189" s="141"/>
      <c r="R189" s="142">
        <f>SUM(R190:R191)</f>
        <v>0.104</v>
      </c>
      <c r="S189" s="141"/>
      <c r="T189" s="143">
        <f>SUM(T190:T191)</f>
        <v>0</v>
      </c>
      <c r="AR189" s="136" t="s">
        <v>177</v>
      </c>
      <c r="AT189" s="144" t="s">
        <v>75</v>
      </c>
      <c r="AU189" s="144" t="s">
        <v>84</v>
      </c>
      <c r="AY189" s="136" t="s">
        <v>158</v>
      </c>
      <c r="BK189" s="145">
        <f>SUM(BK190:BK191)</f>
        <v>0</v>
      </c>
    </row>
    <row r="190" spans="2:65" s="740" customFormat="1" ht="22.5" customHeight="1">
      <c r="B190" s="390"/>
      <c r="C190" s="841" t="s">
        <v>397</v>
      </c>
      <c r="D190" s="841" t="s">
        <v>160</v>
      </c>
      <c r="E190" s="842" t="s">
        <v>2445</v>
      </c>
      <c r="F190" s="843" t="s">
        <v>2446</v>
      </c>
      <c r="G190" s="844" t="s">
        <v>2316</v>
      </c>
      <c r="H190" s="810">
        <v>2</v>
      </c>
      <c r="I190" s="774">
        <v>0</v>
      </c>
      <c r="J190" s="867">
        <f>ROUND(I190*H190,2)</f>
        <v>0</v>
      </c>
      <c r="K190" s="843" t="s">
        <v>1</v>
      </c>
      <c r="L190" s="53"/>
      <c r="M190" s="735" t="s">
        <v>1</v>
      </c>
      <c r="N190" s="372" t="s">
        <v>41</v>
      </c>
      <c r="O190" s="373">
        <v>0</v>
      </c>
      <c r="P190" s="373">
        <f>O190*H190</f>
        <v>0</v>
      </c>
      <c r="Q190" s="373">
        <v>0.052</v>
      </c>
      <c r="R190" s="373">
        <f>Q190*H190</f>
        <v>0.104</v>
      </c>
      <c r="S190" s="373">
        <v>0</v>
      </c>
      <c r="T190" s="374">
        <f>S190*H190</f>
        <v>0</v>
      </c>
      <c r="AR190" s="747" t="s">
        <v>468</v>
      </c>
      <c r="AT190" s="747" t="s">
        <v>160</v>
      </c>
      <c r="AU190" s="747" t="s">
        <v>86</v>
      </c>
      <c r="AY190" s="747" t="s">
        <v>158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747" t="s">
        <v>84</v>
      </c>
      <c r="BK190" s="161">
        <f>ROUND(I190*H190,2)</f>
        <v>0</v>
      </c>
      <c r="BL190" s="747" t="s">
        <v>468</v>
      </c>
      <c r="BM190" s="747" t="s">
        <v>2447</v>
      </c>
    </row>
    <row r="191" spans="2:47" s="740" customFormat="1" ht="19.5">
      <c r="B191" s="752"/>
      <c r="C191" s="808"/>
      <c r="D191" s="845" t="s">
        <v>2013</v>
      </c>
      <c r="E191" s="808"/>
      <c r="F191" s="857" t="s">
        <v>2448</v>
      </c>
      <c r="G191" s="752"/>
      <c r="H191" s="752"/>
      <c r="I191" s="761"/>
      <c r="J191" s="808"/>
      <c r="K191" s="808"/>
      <c r="L191" s="53"/>
      <c r="M191" s="802"/>
      <c r="N191" s="180"/>
      <c r="O191" s="180"/>
      <c r="P191" s="180"/>
      <c r="Q191" s="180"/>
      <c r="R191" s="180"/>
      <c r="S191" s="180"/>
      <c r="T191" s="803"/>
      <c r="AT191" s="747" t="s">
        <v>2013</v>
      </c>
      <c r="AU191" s="747" t="s">
        <v>86</v>
      </c>
    </row>
    <row r="192" spans="2:12" s="740" customFormat="1" ht="6.95" customHeight="1">
      <c r="B192" s="752"/>
      <c r="C192" s="752"/>
      <c r="D192" s="752"/>
      <c r="E192" s="752"/>
      <c r="F192" s="752"/>
      <c r="G192" s="752"/>
      <c r="H192" s="752"/>
      <c r="I192" s="761"/>
      <c r="J192" s="752"/>
      <c r="K192" s="752"/>
      <c r="L192" s="53"/>
    </row>
  </sheetData>
  <sheetProtection algorithmName="SHA-512" hashValue="bKAaliqUut7PfuH8IfwFqpqlhYZe/liHfHE7icruUWbyoNvEeppvbaakWxKAIyn0sqoifpGcf1YT+QB6qE6GFA==" saltValue="/aZxyv9mDgGPKZMTNdp48Q==" spinCount="100000" sheet="1" objects="1" scenarios="1"/>
  <autoFilter ref="C97:K191"/>
  <mergeCells count="12">
    <mergeCell ref="E90:H90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5"/>
  <sheetViews>
    <sheetView showGridLines="0" workbookViewId="0" topLeftCell="A95">
      <selection activeCell="Z137" sqref="Z137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1922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2449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2450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ROUND(J91,2)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ROUND((SUM(BG91:BG174)),2)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ROUND((SUM(BH91:BH174)),2)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ROUND((SUM(BI91:BI174)),2)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J63*1.21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2449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 xml:space="preserve">1 - Gravitační veřejné části přípojek 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J91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J92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J93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J141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J143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J146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J156</f>
        <v>0</v>
      </c>
      <c r="L69" s="121"/>
    </row>
    <row r="70" spans="2:12" s="740" customFormat="1" ht="21.75" customHeight="1">
      <c r="B70" s="30"/>
      <c r="L70" s="30"/>
    </row>
    <row r="71" spans="2:12" s="740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0"/>
    </row>
    <row r="75" spans="2:12" s="740" customFormat="1" ht="6.9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s="740" customFormat="1" ht="24.95" customHeight="1">
      <c r="B76" s="752"/>
      <c r="C76" s="751" t="s">
        <v>143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12" customHeight="1">
      <c r="B78" s="752"/>
      <c r="C78" s="753" t="s">
        <v>16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6.5" customHeight="1">
      <c r="B79" s="752"/>
      <c r="C79" s="752"/>
      <c r="D79" s="752"/>
      <c r="E79" s="1020" t="str">
        <f>E7</f>
        <v>Národní hřebčín Kladruby nad Labem, stavební úpravy "BOREK"</v>
      </c>
      <c r="F79" s="1021"/>
      <c r="G79" s="1021"/>
      <c r="H79" s="1021"/>
      <c r="I79" s="752"/>
      <c r="J79" s="752"/>
      <c r="K79" s="752"/>
      <c r="L79" s="53"/>
    </row>
    <row r="80" spans="2:12" ht="12" customHeight="1">
      <c r="B80" s="754"/>
      <c r="C80" s="753" t="s">
        <v>109</v>
      </c>
      <c r="D80" s="754"/>
      <c r="E80" s="754"/>
      <c r="F80" s="754"/>
      <c r="G80" s="754"/>
      <c r="H80" s="754"/>
      <c r="I80" s="754"/>
      <c r="J80" s="754"/>
      <c r="K80" s="754"/>
      <c r="L80" s="368"/>
    </row>
    <row r="81" spans="2:12" s="740" customFormat="1" ht="16.5" customHeight="1">
      <c r="B81" s="752"/>
      <c r="C81" s="752"/>
      <c r="D81" s="752"/>
      <c r="E81" s="1020" t="s">
        <v>2449</v>
      </c>
      <c r="F81" s="1016"/>
      <c r="G81" s="1016"/>
      <c r="H81" s="1016"/>
      <c r="I81" s="752"/>
      <c r="J81" s="752"/>
      <c r="K81" s="752"/>
      <c r="L81" s="53"/>
    </row>
    <row r="82" spans="2:12" s="740" customFormat="1" ht="12" customHeight="1">
      <c r="B82" s="752"/>
      <c r="C82" s="753" t="s">
        <v>1927</v>
      </c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16.5" customHeight="1">
      <c r="B83" s="752"/>
      <c r="C83" s="752"/>
      <c r="D83" s="752"/>
      <c r="E83" s="1015" t="str">
        <f>E11</f>
        <v xml:space="preserve">1 - Gravitační veřejné části přípojek </v>
      </c>
      <c r="F83" s="1016"/>
      <c r="G83" s="1016"/>
      <c r="H83" s="1016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20</v>
      </c>
      <c r="D85" s="752"/>
      <c r="E85" s="752"/>
      <c r="F85" s="755" t="str">
        <f>F14</f>
        <v>k.ú. Kladruby nad Labem</v>
      </c>
      <c r="G85" s="752"/>
      <c r="H85" s="752"/>
      <c r="I85" s="753" t="s">
        <v>22</v>
      </c>
      <c r="J85" s="756">
        <f>IF(J14="","",J14)</f>
        <v>43637</v>
      </c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24.95" customHeight="1">
      <c r="B87" s="752"/>
      <c r="C87" s="753" t="s">
        <v>24</v>
      </c>
      <c r="D87" s="752"/>
      <c r="E87" s="752"/>
      <c r="F87" s="755" t="str">
        <f>E17</f>
        <v>NH Kladruby nad Labem</v>
      </c>
      <c r="G87" s="752"/>
      <c r="H87" s="752"/>
      <c r="I87" s="753" t="s">
        <v>30</v>
      </c>
      <c r="J87" s="757" t="str">
        <f>E23</f>
        <v>Medium projekt v.o.s. Pardubice</v>
      </c>
      <c r="K87" s="752"/>
      <c r="L87" s="53"/>
    </row>
    <row r="88" spans="2:12" s="740" customFormat="1" ht="13.7" customHeight="1">
      <c r="B88" s="752"/>
      <c r="C88" s="753" t="s">
        <v>28</v>
      </c>
      <c r="D88" s="752"/>
      <c r="E88" s="752"/>
      <c r="F88" s="755" t="str">
        <f>IF(E20="","",E20)</f>
        <v xml:space="preserve"> </v>
      </c>
      <c r="G88" s="752"/>
      <c r="H88" s="752"/>
      <c r="I88" s="753" t="s">
        <v>33</v>
      </c>
      <c r="J88" s="757" t="str">
        <f>E26</f>
        <v xml:space="preserve"> </v>
      </c>
      <c r="K88" s="752"/>
      <c r="L88" s="53"/>
    </row>
    <row r="89" spans="2:12" s="740" customFormat="1" ht="10.35" customHeight="1"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20" s="10" customFormat="1" ht="29.25" customHeight="1">
      <c r="B90" s="788"/>
      <c r="C90" s="758" t="s">
        <v>144</v>
      </c>
      <c r="D90" s="758" t="s">
        <v>61</v>
      </c>
      <c r="E90" s="758" t="s">
        <v>57</v>
      </c>
      <c r="F90" s="758" t="s">
        <v>58</v>
      </c>
      <c r="G90" s="758" t="s">
        <v>145</v>
      </c>
      <c r="H90" s="758" t="s">
        <v>146</v>
      </c>
      <c r="I90" s="759" t="s">
        <v>147</v>
      </c>
      <c r="J90" s="758" t="s">
        <v>113</v>
      </c>
      <c r="K90" s="758" t="s">
        <v>148</v>
      </c>
      <c r="L90" s="369"/>
      <c r="M90" s="57" t="s">
        <v>1</v>
      </c>
      <c r="N90" s="58" t="s">
        <v>40</v>
      </c>
      <c r="O90" s="58" t="s">
        <v>149</v>
      </c>
      <c r="P90" s="58" t="s">
        <v>150</v>
      </c>
      <c r="Q90" s="58" t="s">
        <v>151</v>
      </c>
      <c r="R90" s="58" t="s">
        <v>152</v>
      </c>
      <c r="S90" s="58" t="s">
        <v>153</v>
      </c>
      <c r="T90" s="59" t="s">
        <v>154</v>
      </c>
    </row>
    <row r="91" spans="2:63" s="740" customFormat="1" ht="22.9" customHeight="1">
      <c r="B91" s="752"/>
      <c r="C91" s="760" t="s">
        <v>155</v>
      </c>
      <c r="D91" s="752"/>
      <c r="E91" s="752"/>
      <c r="F91" s="752"/>
      <c r="G91" s="752"/>
      <c r="H91" s="752"/>
      <c r="I91" s="761"/>
      <c r="J91" s="762">
        <f>BK91</f>
        <v>0</v>
      </c>
      <c r="K91" s="752"/>
      <c r="L91" s="53"/>
      <c r="M91" s="60"/>
      <c r="N91" s="51"/>
      <c r="O91" s="51"/>
      <c r="P91" s="132">
        <f>P92</f>
        <v>167.26572199999998</v>
      </c>
      <c r="Q91" s="51"/>
      <c r="R91" s="132">
        <f>R92</f>
        <v>0.343086</v>
      </c>
      <c r="S91" s="51"/>
      <c r="T91" s="133">
        <f>T92</f>
        <v>0</v>
      </c>
      <c r="AT91" s="747" t="s">
        <v>75</v>
      </c>
      <c r="AU91" s="747" t="s">
        <v>115</v>
      </c>
      <c r="BK91" s="134">
        <f>BK92</f>
        <v>0</v>
      </c>
    </row>
    <row r="92" spans="2:63" s="11" customFormat="1" ht="25.9" customHeight="1">
      <c r="B92" s="763"/>
      <c r="C92" s="809"/>
      <c r="D92" s="838" t="s">
        <v>75</v>
      </c>
      <c r="E92" s="839" t="s">
        <v>156</v>
      </c>
      <c r="F92" s="839" t="s">
        <v>157</v>
      </c>
      <c r="G92" s="809"/>
      <c r="H92" s="809"/>
      <c r="I92" s="766"/>
      <c r="J92" s="865">
        <f>BK92</f>
        <v>0</v>
      </c>
      <c r="K92" s="809"/>
      <c r="L92" s="141"/>
      <c r="M92" s="140"/>
      <c r="N92" s="141"/>
      <c r="O92" s="141"/>
      <c r="P92" s="142">
        <f>P93+P142+P144+P147+P157</f>
        <v>167.26572199999998</v>
      </c>
      <c r="Q92" s="141"/>
      <c r="R92" s="142">
        <f>R93+R142+R144+R147+R157</f>
        <v>0.343086</v>
      </c>
      <c r="S92" s="141"/>
      <c r="T92" s="143">
        <f>T93+T142+T144+T147+T157</f>
        <v>0</v>
      </c>
      <c r="AR92" s="136" t="s">
        <v>84</v>
      </c>
      <c r="AT92" s="144" t="s">
        <v>75</v>
      </c>
      <c r="AU92" s="144" t="s">
        <v>76</v>
      </c>
      <c r="AY92" s="136" t="s">
        <v>158</v>
      </c>
      <c r="BK92" s="145">
        <f>BK93+BK154+BK156+BK160+BK173</f>
        <v>0</v>
      </c>
    </row>
    <row r="93" spans="2:63" s="11" customFormat="1" ht="22.9" customHeight="1">
      <c r="B93" s="763"/>
      <c r="C93" s="809"/>
      <c r="D93" s="838" t="s">
        <v>75</v>
      </c>
      <c r="E93" s="840" t="s">
        <v>84</v>
      </c>
      <c r="F93" s="840" t="s">
        <v>159</v>
      </c>
      <c r="G93" s="809"/>
      <c r="H93" s="809"/>
      <c r="I93" s="766"/>
      <c r="J93" s="866">
        <f>BK93</f>
        <v>0</v>
      </c>
      <c r="K93" s="809"/>
      <c r="L93" s="141"/>
      <c r="M93" s="140"/>
      <c r="N93" s="141"/>
      <c r="O93" s="141"/>
      <c r="P93" s="142">
        <f>SUM(P94:P141)</f>
        <v>129.746242</v>
      </c>
      <c r="Q93" s="141"/>
      <c r="R93" s="142">
        <f>SUM(R94:R141)</f>
        <v>0.20878400000000003</v>
      </c>
      <c r="S93" s="141"/>
      <c r="T93" s="143">
        <f>SUM(T94:T141)</f>
        <v>0</v>
      </c>
      <c r="AR93" s="136" t="s">
        <v>84</v>
      </c>
      <c r="AT93" s="144" t="s">
        <v>75</v>
      </c>
      <c r="AU93" s="144" t="s">
        <v>84</v>
      </c>
      <c r="AY93" s="136" t="s">
        <v>158</v>
      </c>
      <c r="BK93" s="145">
        <f>SUM(BK94:BK153)</f>
        <v>0</v>
      </c>
    </row>
    <row r="94" spans="2:65" s="740" customFormat="1" ht="16.5" customHeight="1">
      <c r="B94" s="390"/>
      <c r="C94" s="841" t="s">
        <v>84</v>
      </c>
      <c r="D94" s="841" t="s">
        <v>160</v>
      </c>
      <c r="E94" s="842" t="s">
        <v>1952</v>
      </c>
      <c r="F94" s="843" t="s">
        <v>1953</v>
      </c>
      <c r="G94" s="844" t="s">
        <v>359</v>
      </c>
      <c r="H94" s="810">
        <v>2</v>
      </c>
      <c r="I94" s="774">
        <v>0</v>
      </c>
      <c r="J94" s="867">
        <f>ROUND(I94*H94,2)</f>
        <v>0</v>
      </c>
      <c r="K94" s="843" t="s">
        <v>164</v>
      </c>
      <c r="L94" s="53"/>
      <c r="M94" s="735" t="s">
        <v>1</v>
      </c>
      <c r="N94" s="372" t="s">
        <v>41</v>
      </c>
      <c r="O94" s="373">
        <v>0.703</v>
      </c>
      <c r="P94" s="373">
        <f>O94*H94</f>
        <v>1.406</v>
      </c>
      <c r="Q94" s="373">
        <v>0.00868</v>
      </c>
      <c r="R94" s="373">
        <f>Q94*H94</f>
        <v>0.01736</v>
      </c>
      <c r="S94" s="373">
        <v>0</v>
      </c>
      <c r="T94" s="374">
        <f>S94*H94</f>
        <v>0</v>
      </c>
      <c r="AR94" s="747" t="s">
        <v>165</v>
      </c>
      <c r="AT94" s="747" t="s">
        <v>160</v>
      </c>
      <c r="AU94" s="747" t="s">
        <v>86</v>
      </c>
      <c r="AY94" s="747" t="s">
        <v>158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747" t="s">
        <v>84</v>
      </c>
      <c r="BK94" s="161">
        <f>ROUND(I94*H94,2)</f>
        <v>0</v>
      </c>
      <c r="BL94" s="747" t="s">
        <v>165</v>
      </c>
      <c r="BM94" s="747" t="s">
        <v>2451</v>
      </c>
    </row>
    <row r="95" spans="2:51" s="12" customFormat="1" ht="12">
      <c r="B95" s="776"/>
      <c r="C95" s="848"/>
      <c r="D95" s="845" t="s">
        <v>167</v>
      </c>
      <c r="E95" s="846" t="s">
        <v>1</v>
      </c>
      <c r="F95" s="847" t="s">
        <v>2452</v>
      </c>
      <c r="G95" s="848"/>
      <c r="H95" s="849">
        <v>2</v>
      </c>
      <c r="I95" s="777"/>
      <c r="J95" s="848"/>
      <c r="K95" s="848"/>
      <c r="L95" s="166"/>
      <c r="M95" s="165"/>
      <c r="N95" s="166"/>
      <c r="O95" s="166"/>
      <c r="P95" s="166"/>
      <c r="Q95" s="166"/>
      <c r="R95" s="166"/>
      <c r="S95" s="166"/>
      <c r="T95" s="167"/>
      <c r="AT95" s="163" t="s">
        <v>167</v>
      </c>
      <c r="AU95" s="163" t="s">
        <v>86</v>
      </c>
      <c r="AV95" s="12" t="s">
        <v>86</v>
      </c>
      <c r="AW95" s="12" t="s">
        <v>32</v>
      </c>
      <c r="AX95" s="12" t="s">
        <v>84</v>
      </c>
      <c r="AY95" s="163" t="s">
        <v>158</v>
      </c>
    </row>
    <row r="96" spans="2:65" s="740" customFormat="1" ht="16.5" customHeight="1">
      <c r="B96" s="390"/>
      <c r="C96" s="841" t="s">
        <v>86</v>
      </c>
      <c r="D96" s="841" t="s">
        <v>160</v>
      </c>
      <c r="E96" s="842" t="s">
        <v>1957</v>
      </c>
      <c r="F96" s="843" t="s">
        <v>1958</v>
      </c>
      <c r="G96" s="844" t="s">
        <v>359</v>
      </c>
      <c r="H96" s="810">
        <v>3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0.547</v>
      </c>
      <c r="P96" s="373">
        <f>O96*H96</f>
        <v>1.641</v>
      </c>
      <c r="Q96" s="373">
        <v>0.0369</v>
      </c>
      <c r="R96" s="373">
        <f>Q96*H96</f>
        <v>0.1107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2453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2454</v>
      </c>
      <c r="G97" s="848"/>
      <c r="H97" s="849">
        <v>3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177</v>
      </c>
      <c r="D98" s="841" t="s">
        <v>160</v>
      </c>
      <c r="E98" s="842" t="s">
        <v>1959</v>
      </c>
      <c r="F98" s="843" t="s">
        <v>1960</v>
      </c>
      <c r="G98" s="844" t="s">
        <v>163</v>
      </c>
      <c r="H98" s="810">
        <v>10.93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1.763</v>
      </c>
      <c r="P98" s="373">
        <f>O98*H98</f>
        <v>19.269589999999997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2455</v>
      </c>
    </row>
    <row r="99" spans="2:51" s="12" customFormat="1" ht="12">
      <c r="B99" s="776"/>
      <c r="C99" s="848"/>
      <c r="D99" s="845" t="s">
        <v>167</v>
      </c>
      <c r="E99" s="846" t="s">
        <v>1</v>
      </c>
      <c r="F99" s="847" t="s">
        <v>2456</v>
      </c>
      <c r="G99" s="848"/>
      <c r="H99" s="849">
        <v>10.93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84</v>
      </c>
      <c r="AY99" s="163" t="s">
        <v>158</v>
      </c>
    </row>
    <row r="100" spans="2:65" s="740" customFormat="1" ht="16.5" customHeight="1">
      <c r="B100" s="390"/>
      <c r="C100" s="841" t="s">
        <v>165</v>
      </c>
      <c r="D100" s="841" t="s">
        <v>160</v>
      </c>
      <c r="E100" s="842" t="s">
        <v>1963</v>
      </c>
      <c r="F100" s="843" t="s">
        <v>1964</v>
      </c>
      <c r="G100" s="844" t="s">
        <v>163</v>
      </c>
      <c r="H100" s="810">
        <v>5.294</v>
      </c>
      <c r="I100" s="774">
        <v>0</v>
      </c>
      <c r="J100" s="867">
        <f>ROUND(I100*H100,2)</f>
        <v>0</v>
      </c>
      <c r="K100" s="843" t="s">
        <v>164</v>
      </c>
      <c r="L100" s="53"/>
      <c r="M100" s="735" t="s">
        <v>1</v>
      </c>
      <c r="N100" s="372" t="s">
        <v>41</v>
      </c>
      <c r="O100" s="373">
        <v>1.022</v>
      </c>
      <c r="P100" s="373">
        <f>O100*H100</f>
        <v>5.410468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165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165</v>
      </c>
      <c r="BM100" s="747" t="s">
        <v>2457</v>
      </c>
    </row>
    <row r="101" spans="2:51" s="375" customFormat="1" ht="12">
      <c r="B101" s="780"/>
      <c r="C101" s="856"/>
      <c r="D101" s="845" t="s">
        <v>167</v>
      </c>
      <c r="E101" s="854" t="s">
        <v>1</v>
      </c>
      <c r="F101" s="855" t="s">
        <v>1965</v>
      </c>
      <c r="G101" s="856"/>
      <c r="H101" s="854" t="s">
        <v>1</v>
      </c>
      <c r="I101" s="781"/>
      <c r="J101" s="856"/>
      <c r="K101" s="856"/>
      <c r="L101" s="376"/>
      <c r="M101" s="377"/>
      <c r="N101" s="376"/>
      <c r="O101" s="376"/>
      <c r="P101" s="376"/>
      <c r="Q101" s="376"/>
      <c r="R101" s="376"/>
      <c r="S101" s="376"/>
      <c r="T101" s="378"/>
      <c r="AT101" s="379" t="s">
        <v>167</v>
      </c>
      <c r="AU101" s="379" t="s">
        <v>86</v>
      </c>
      <c r="AV101" s="375" t="s">
        <v>84</v>
      </c>
      <c r="AW101" s="375" t="s">
        <v>32</v>
      </c>
      <c r="AX101" s="375" t="s">
        <v>76</v>
      </c>
      <c r="AY101" s="379" t="s">
        <v>158</v>
      </c>
    </row>
    <row r="102" spans="1:51" s="12" customFormat="1" ht="12">
      <c r="A102" s="13">
        <v>5</v>
      </c>
      <c r="B102" s="778"/>
      <c r="C102" s="852"/>
      <c r="D102" s="845" t="s">
        <v>167</v>
      </c>
      <c r="E102" s="850" t="s">
        <v>1</v>
      </c>
      <c r="F102" s="851" t="s">
        <v>1968</v>
      </c>
      <c r="G102" s="852"/>
      <c r="H102" s="853">
        <v>5.294</v>
      </c>
      <c r="I102" s="779"/>
      <c r="J102" s="852"/>
      <c r="K102" s="852"/>
      <c r="L102" s="172"/>
      <c r="M102" s="171"/>
      <c r="N102" s="172"/>
      <c r="O102" s="172"/>
      <c r="P102" s="172"/>
      <c r="Q102" s="172"/>
      <c r="R102" s="172"/>
      <c r="S102" s="172"/>
      <c r="T102" s="173"/>
      <c r="U102" s="13"/>
      <c r="V102" s="13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76</v>
      </c>
      <c r="AY102" s="163" t="s">
        <v>158</v>
      </c>
    </row>
    <row r="103" spans="1:51" s="13" customFormat="1" ht="12">
      <c r="A103" s="740"/>
      <c r="B103" s="390"/>
      <c r="C103" s="841" t="s">
        <v>186</v>
      </c>
      <c r="D103" s="841" t="s">
        <v>160</v>
      </c>
      <c r="E103" s="842" t="s">
        <v>1969</v>
      </c>
      <c r="F103" s="843" t="s">
        <v>1970</v>
      </c>
      <c r="G103" s="844" t="s">
        <v>163</v>
      </c>
      <c r="H103" s="810">
        <v>1.32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2.249</v>
      </c>
      <c r="P103" s="373">
        <f>O103*H103</f>
        <v>2.9686800000000004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U103" s="740"/>
      <c r="V103" s="740"/>
      <c r="AT103" s="169" t="s">
        <v>167</v>
      </c>
      <c r="AU103" s="169" t="s">
        <v>86</v>
      </c>
      <c r="AV103" s="13" t="s">
        <v>165</v>
      </c>
      <c r="AW103" s="13" t="s">
        <v>32</v>
      </c>
      <c r="AX103" s="13" t="s">
        <v>84</v>
      </c>
      <c r="AY103" s="169" t="s">
        <v>158</v>
      </c>
    </row>
    <row r="104" spans="1:65" s="740" customFormat="1" ht="16.5" customHeight="1">
      <c r="A104" s="375"/>
      <c r="B104" s="780"/>
      <c r="C104" s="856"/>
      <c r="D104" s="845" t="s">
        <v>167</v>
      </c>
      <c r="E104" s="854" t="s">
        <v>1</v>
      </c>
      <c r="F104" s="855" t="s">
        <v>1972</v>
      </c>
      <c r="G104" s="856"/>
      <c r="H104" s="854" t="s">
        <v>1</v>
      </c>
      <c r="I104" s="781"/>
      <c r="J104" s="856"/>
      <c r="K104" s="856"/>
      <c r="L104" s="376"/>
      <c r="M104" s="377"/>
      <c r="N104" s="376"/>
      <c r="O104" s="376"/>
      <c r="P104" s="376"/>
      <c r="Q104" s="376"/>
      <c r="R104" s="376"/>
      <c r="S104" s="376"/>
      <c r="T104" s="378"/>
      <c r="U104" s="375"/>
      <c r="V104" s="375"/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IF(N103="základní",J103,0)</f>
        <v>0</v>
      </c>
      <c r="BF104" s="161">
        <f>IF(N103="snížená",J103,0)</f>
        <v>0</v>
      </c>
      <c r="BG104" s="161">
        <f>IF(N103="zákl. přenesená",J103,0)</f>
        <v>0</v>
      </c>
      <c r="BH104" s="161">
        <f>IF(N103="sníž. přenesená",J103,0)</f>
        <v>0</v>
      </c>
      <c r="BI104" s="161">
        <f>IF(N103="nulová",J103,0)</f>
        <v>0</v>
      </c>
      <c r="BJ104" s="747" t="s">
        <v>84</v>
      </c>
      <c r="BK104" s="161">
        <f>ROUND(I103*H103,2)</f>
        <v>0</v>
      </c>
      <c r="BL104" s="747" t="s">
        <v>165</v>
      </c>
      <c r="BM104" s="747" t="s">
        <v>2458</v>
      </c>
    </row>
    <row r="105" spans="1:51" s="375" customFormat="1" ht="12">
      <c r="A105" s="13">
        <v>1.32</v>
      </c>
      <c r="B105" s="778"/>
      <c r="C105" s="852"/>
      <c r="D105" s="845" t="s">
        <v>167</v>
      </c>
      <c r="E105" s="850" t="s">
        <v>1</v>
      </c>
      <c r="F105" s="851" t="s">
        <v>1968</v>
      </c>
      <c r="G105" s="852"/>
      <c r="H105" s="853">
        <v>3.52</v>
      </c>
      <c r="I105" s="779"/>
      <c r="J105" s="852"/>
      <c r="K105" s="852"/>
      <c r="L105" s="172"/>
      <c r="M105" s="171"/>
      <c r="N105" s="172"/>
      <c r="O105" s="172"/>
      <c r="P105" s="172"/>
      <c r="Q105" s="172"/>
      <c r="R105" s="172"/>
      <c r="S105" s="172"/>
      <c r="T105" s="173"/>
      <c r="U105" s="13"/>
      <c r="V105" s="13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1:51" s="12" customFormat="1" ht="12">
      <c r="A106" s="740"/>
      <c r="B106" s="390"/>
      <c r="C106" s="841" t="s">
        <v>191</v>
      </c>
      <c r="D106" s="841" t="s">
        <v>160</v>
      </c>
      <c r="E106" s="842" t="s">
        <v>1973</v>
      </c>
      <c r="F106" s="843" t="s">
        <v>1974</v>
      </c>
      <c r="G106" s="844" t="s">
        <v>163</v>
      </c>
      <c r="H106" s="810">
        <v>0.662</v>
      </c>
      <c r="I106" s="774">
        <v>0</v>
      </c>
      <c r="J106" s="867">
        <f>ROUND(I106*H106,2)</f>
        <v>0</v>
      </c>
      <c r="K106" s="843" t="s">
        <v>164</v>
      </c>
      <c r="L106" s="53"/>
      <c r="M106" s="735" t="s">
        <v>1</v>
      </c>
      <c r="N106" s="372" t="s">
        <v>41</v>
      </c>
      <c r="O106" s="373">
        <v>0.107</v>
      </c>
      <c r="P106" s="373">
        <f>O106*H106</f>
        <v>0.07083400000000001</v>
      </c>
      <c r="Q106" s="373">
        <v>0</v>
      </c>
      <c r="R106" s="373">
        <f>Q106*H106</f>
        <v>0</v>
      </c>
      <c r="S106" s="373">
        <v>0</v>
      </c>
      <c r="T106" s="374">
        <f>S106*H106</f>
        <v>0</v>
      </c>
      <c r="U106" s="740"/>
      <c r="V106" s="740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1:51" s="13" customFormat="1" ht="12">
      <c r="A107" s="12"/>
      <c r="B107" s="776"/>
      <c r="C107" s="848"/>
      <c r="D107" s="845" t="s">
        <v>167</v>
      </c>
      <c r="E107" s="846" t="s">
        <v>1</v>
      </c>
      <c r="F107" s="847" t="s">
        <v>2459</v>
      </c>
      <c r="G107" s="848"/>
      <c r="H107" s="849">
        <v>0.662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U107" s="12"/>
      <c r="V107" s="12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196</v>
      </c>
      <c r="D108" s="841" t="s">
        <v>160</v>
      </c>
      <c r="E108" s="842" t="s">
        <v>2460</v>
      </c>
      <c r="F108" s="843" t="s">
        <v>2461</v>
      </c>
      <c r="G108" s="844" t="s">
        <v>163</v>
      </c>
      <c r="H108" s="810">
        <v>70.74</v>
      </c>
      <c r="I108" s="774"/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0.781</v>
      </c>
      <c r="P108" s="373">
        <f>O108*H108</f>
        <v>55.24794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IF(N106="základní",J106,0)</f>
        <v>0</v>
      </c>
      <c r="BF108" s="161">
        <f>IF(N106="snížená",J106,0)</f>
        <v>0</v>
      </c>
      <c r="BG108" s="161">
        <f>IF(N106="zákl. přenesená",J106,0)</f>
        <v>0</v>
      </c>
      <c r="BH108" s="161">
        <f>IF(N106="sníž. přenesená",J106,0)</f>
        <v>0</v>
      </c>
      <c r="BI108" s="161">
        <f>IF(N106="nulová",J106,0)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2462</v>
      </c>
    </row>
    <row r="109" spans="1:51" s="12" customFormat="1" ht="12">
      <c r="A109" s="375"/>
      <c r="B109" s="780"/>
      <c r="C109" s="856"/>
      <c r="D109" s="845" t="s">
        <v>167</v>
      </c>
      <c r="E109" s="854" t="s">
        <v>1</v>
      </c>
      <c r="F109" s="855" t="s">
        <v>1979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U109" s="375"/>
      <c r="V109" s="375"/>
      <c r="AT109" s="163" t="s">
        <v>167</v>
      </c>
      <c r="AU109" s="163" t="s">
        <v>86</v>
      </c>
      <c r="AV109" s="12" t="s">
        <v>86</v>
      </c>
      <c r="AW109" s="12" t="s">
        <v>32</v>
      </c>
      <c r="AX109" s="12" t="s">
        <v>84</v>
      </c>
      <c r="AY109" s="163" t="s">
        <v>158</v>
      </c>
    </row>
    <row r="110" spans="1:65" s="740" customFormat="1" ht="16.5" customHeight="1">
      <c r="A110" s="13"/>
      <c r="B110" s="778"/>
      <c r="C110" s="852"/>
      <c r="D110" s="845" t="s">
        <v>167</v>
      </c>
      <c r="E110" s="850" t="s">
        <v>1</v>
      </c>
      <c r="F110" s="851" t="s">
        <v>1981</v>
      </c>
      <c r="G110" s="852"/>
      <c r="H110" s="853">
        <v>38.44</v>
      </c>
      <c r="I110" s="779"/>
      <c r="J110" s="852"/>
      <c r="K110" s="852"/>
      <c r="L110" s="172"/>
      <c r="M110" s="171"/>
      <c r="N110" s="172"/>
      <c r="O110" s="172"/>
      <c r="P110" s="172"/>
      <c r="Q110" s="172"/>
      <c r="R110" s="172"/>
      <c r="S110" s="172"/>
      <c r="T110" s="173"/>
      <c r="U110" s="13"/>
      <c r="V110" s="13"/>
      <c r="AR110" s="747" t="s">
        <v>165</v>
      </c>
      <c r="AT110" s="747" t="s">
        <v>160</v>
      </c>
      <c r="AU110" s="747" t="s">
        <v>86</v>
      </c>
      <c r="AY110" s="747" t="s">
        <v>158</v>
      </c>
      <c r="BE110" s="161">
        <f>IF(N108="základní",J108,0)</f>
        <v>0</v>
      </c>
      <c r="BF110" s="161">
        <f>IF(N108="snížená",J108,0)</f>
        <v>0</v>
      </c>
      <c r="BG110" s="161">
        <f>IF(N108="zákl. přenesená",J108,0)</f>
        <v>0</v>
      </c>
      <c r="BH110" s="161">
        <f>IF(N108="sníž. přenesená",J108,0)</f>
        <v>0</v>
      </c>
      <c r="BI110" s="161">
        <f>IF(N108="nulová",J108,0)</f>
        <v>0</v>
      </c>
      <c r="BJ110" s="747" t="s">
        <v>84</v>
      </c>
      <c r="BK110" s="161">
        <f>ROUND(I108*H108,2)</f>
        <v>0</v>
      </c>
      <c r="BL110" s="747" t="s">
        <v>165</v>
      </c>
      <c r="BM110" s="747" t="s">
        <v>2463</v>
      </c>
    </row>
    <row r="111" spans="1:51" s="375" customFormat="1" ht="12">
      <c r="A111" s="740"/>
      <c r="B111" s="390"/>
      <c r="C111" s="841" t="s">
        <v>203</v>
      </c>
      <c r="D111" s="841" t="s">
        <v>160</v>
      </c>
      <c r="E111" s="842" t="s">
        <v>1982</v>
      </c>
      <c r="F111" s="843" t="s">
        <v>1983</v>
      </c>
      <c r="G111" s="844" t="s">
        <v>163</v>
      </c>
      <c r="H111" s="810">
        <v>9.61</v>
      </c>
      <c r="I111" s="774">
        <v>0</v>
      </c>
      <c r="J111" s="867">
        <f>ROUND(I111*H111,2)</f>
        <v>0</v>
      </c>
      <c r="K111" s="843" t="s">
        <v>164</v>
      </c>
      <c r="L111" s="53"/>
      <c r="M111" s="735" t="s">
        <v>1</v>
      </c>
      <c r="N111" s="372" t="s">
        <v>41</v>
      </c>
      <c r="O111" s="373">
        <v>1.43</v>
      </c>
      <c r="P111" s="373">
        <f>O111*H111</f>
        <v>13.742299999999998</v>
      </c>
      <c r="Q111" s="373">
        <v>0</v>
      </c>
      <c r="R111" s="373">
        <f>Q111*H111</f>
        <v>0</v>
      </c>
      <c r="S111" s="373">
        <v>0</v>
      </c>
      <c r="T111" s="374">
        <f>S111*H111</f>
        <v>0</v>
      </c>
      <c r="U111" s="740"/>
      <c r="V111" s="740"/>
      <c r="AT111" s="379" t="s">
        <v>167</v>
      </c>
      <c r="AU111" s="379" t="s">
        <v>86</v>
      </c>
      <c r="AV111" s="375" t="s">
        <v>84</v>
      </c>
      <c r="AW111" s="375" t="s">
        <v>32</v>
      </c>
      <c r="AX111" s="375" t="s">
        <v>76</v>
      </c>
      <c r="AY111" s="379" t="s">
        <v>158</v>
      </c>
    </row>
    <row r="112" spans="1:51" s="12" customFormat="1" ht="12">
      <c r="A112" s="375"/>
      <c r="B112" s="780"/>
      <c r="C112" s="856"/>
      <c r="D112" s="845" t="s">
        <v>167</v>
      </c>
      <c r="E112" s="854" t="s">
        <v>1</v>
      </c>
      <c r="F112" s="855" t="s">
        <v>1985</v>
      </c>
      <c r="G112" s="856"/>
      <c r="H112" s="854" t="s">
        <v>1</v>
      </c>
      <c r="I112" s="781"/>
      <c r="J112" s="856"/>
      <c r="K112" s="856"/>
      <c r="L112" s="376"/>
      <c r="M112" s="377"/>
      <c r="N112" s="376"/>
      <c r="O112" s="376"/>
      <c r="P112" s="376"/>
      <c r="Q112" s="376"/>
      <c r="R112" s="376"/>
      <c r="S112" s="376"/>
      <c r="T112" s="378"/>
      <c r="U112" s="375"/>
      <c r="V112" s="375"/>
      <c r="AT112" s="163" t="s">
        <v>167</v>
      </c>
      <c r="AU112" s="163" t="s">
        <v>86</v>
      </c>
      <c r="AV112" s="12" t="s">
        <v>86</v>
      </c>
      <c r="AW112" s="12" t="s">
        <v>32</v>
      </c>
      <c r="AX112" s="12" t="s">
        <v>76</v>
      </c>
      <c r="AY112" s="163" t="s">
        <v>158</v>
      </c>
    </row>
    <row r="113" spans="2:51" s="13" customFormat="1" ht="12">
      <c r="B113" s="778"/>
      <c r="C113" s="852"/>
      <c r="D113" s="845" t="s">
        <v>167</v>
      </c>
      <c r="E113" s="850" t="s">
        <v>1</v>
      </c>
      <c r="F113" s="851" t="s">
        <v>1981</v>
      </c>
      <c r="G113" s="852"/>
      <c r="H113" s="853">
        <v>9.61</v>
      </c>
      <c r="I113" s="779"/>
      <c r="J113" s="852"/>
      <c r="K113" s="852"/>
      <c r="L113" s="172"/>
      <c r="M113" s="165"/>
      <c r="N113" s="166"/>
      <c r="O113" s="166"/>
      <c r="P113" s="166"/>
      <c r="Q113" s="166"/>
      <c r="R113" s="166"/>
      <c r="S113" s="166"/>
      <c r="T113" s="167"/>
      <c r="U113" s="12"/>
      <c r="V113" s="12"/>
      <c r="AT113" s="169" t="s">
        <v>167</v>
      </c>
      <c r="AU113" s="169" t="s">
        <v>86</v>
      </c>
      <c r="AV113" s="13" t="s">
        <v>165</v>
      </c>
      <c r="AW113" s="13" t="s">
        <v>32</v>
      </c>
      <c r="AX113" s="13" t="s">
        <v>84</v>
      </c>
      <c r="AY113" s="169" t="s">
        <v>158</v>
      </c>
    </row>
    <row r="114" spans="2:65" s="740" customFormat="1" ht="16.5" customHeight="1">
      <c r="B114" s="390"/>
      <c r="C114" s="841" t="s">
        <v>208</v>
      </c>
      <c r="D114" s="841" t="s">
        <v>160</v>
      </c>
      <c r="E114" s="842" t="s">
        <v>1987</v>
      </c>
      <c r="F114" s="843" t="s">
        <v>1988</v>
      </c>
      <c r="G114" s="844" t="s">
        <v>163</v>
      </c>
      <c r="H114" s="810">
        <v>4.805</v>
      </c>
      <c r="I114" s="774">
        <v>0</v>
      </c>
      <c r="J114" s="867">
        <f>ROUND(I114*H114,2)</f>
        <v>0</v>
      </c>
      <c r="K114" s="843" t="s">
        <v>164</v>
      </c>
      <c r="L114" s="53"/>
      <c r="M114" s="171"/>
      <c r="N114" s="172"/>
      <c r="O114" s="172"/>
      <c r="P114" s="172"/>
      <c r="Q114" s="172"/>
      <c r="R114" s="172"/>
      <c r="S114" s="172"/>
      <c r="T114" s="173"/>
      <c r="U114" s="13"/>
      <c r="V114" s="13"/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IF(N111="základní",J111,0)</f>
        <v>0</v>
      </c>
      <c r="BF114" s="161">
        <f>IF(N111="snížená",J111,0)</f>
        <v>0</v>
      </c>
      <c r="BG114" s="161">
        <f>IF(N111="zákl. přenesená",J111,0)</f>
        <v>0</v>
      </c>
      <c r="BH114" s="161">
        <f>IF(N111="sníž. přenesená",J111,0)</f>
        <v>0</v>
      </c>
      <c r="BI114" s="161">
        <f>IF(N111="nulová",J111,0)</f>
        <v>0</v>
      </c>
      <c r="BJ114" s="747" t="s">
        <v>84</v>
      </c>
      <c r="BK114" s="161">
        <f>ROUND(I111*H111,2)</f>
        <v>0</v>
      </c>
      <c r="BL114" s="747" t="s">
        <v>165</v>
      </c>
      <c r="BM114" s="747" t="s">
        <v>2464</v>
      </c>
    </row>
    <row r="115" spans="1:51" s="375" customFormat="1" ht="12">
      <c r="A115" s="12"/>
      <c r="B115" s="776"/>
      <c r="C115" s="848"/>
      <c r="D115" s="845" t="s">
        <v>167</v>
      </c>
      <c r="E115" s="846" t="s">
        <v>1</v>
      </c>
      <c r="F115" s="847" t="s">
        <v>2465</v>
      </c>
      <c r="G115" s="848"/>
      <c r="H115" s="849">
        <v>4.805</v>
      </c>
      <c r="I115" s="777"/>
      <c r="J115" s="848"/>
      <c r="K115" s="848"/>
      <c r="L115" s="166"/>
      <c r="M115" s="735" t="s">
        <v>1</v>
      </c>
      <c r="N115" s="372" t="s">
        <v>41</v>
      </c>
      <c r="O115" s="373">
        <v>0.1</v>
      </c>
      <c r="P115" s="373">
        <f>O115*H114</f>
        <v>0.4805</v>
      </c>
      <c r="Q115" s="373">
        <v>0</v>
      </c>
      <c r="R115" s="373">
        <f>Q115*H114</f>
        <v>0</v>
      </c>
      <c r="S115" s="373">
        <v>0</v>
      </c>
      <c r="T115" s="374">
        <f>S115*H114</f>
        <v>0</v>
      </c>
      <c r="U115" s="740"/>
      <c r="V115" s="740"/>
      <c r="AT115" s="379" t="s">
        <v>167</v>
      </c>
      <c r="AU115" s="379" t="s">
        <v>86</v>
      </c>
      <c r="AV115" s="375" t="s">
        <v>84</v>
      </c>
      <c r="AW115" s="375" t="s">
        <v>32</v>
      </c>
      <c r="AX115" s="375" t="s">
        <v>76</v>
      </c>
      <c r="AY115" s="379" t="s">
        <v>158</v>
      </c>
    </row>
    <row r="116" spans="1:51" s="12" customFormat="1" ht="12" hidden="1">
      <c r="A116" s="740"/>
      <c r="B116" s="390"/>
      <c r="C116" s="841" t="s">
        <v>214</v>
      </c>
      <c r="D116" s="841" t="s">
        <v>160</v>
      </c>
      <c r="E116" s="842" t="s">
        <v>2466</v>
      </c>
      <c r="F116" s="843" t="s">
        <v>2467</v>
      </c>
      <c r="G116" s="844" t="s">
        <v>359</v>
      </c>
      <c r="H116" s="810">
        <v>0</v>
      </c>
      <c r="I116" s="774">
        <v>0</v>
      </c>
      <c r="J116" s="867">
        <f>ROUND(I116*H116,2)</f>
        <v>0</v>
      </c>
      <c r="K116" s="843" t="s">
        <v>164</v>
      </c>
      <c r="L116" s="53"/>
      <c r="M116" s="165"/>
      <c r="N116" s="166"/>
      <c r="O116" s="166"/>
      <c r="P116" s="166"/>
      <c r="Q116" s="166"/>
      <c r="R116" s="166"/>
      <c r="S116" s="166"/>
      <c r="T116" s="167"/>
      <c r="AT116" s="163" t="s">
        <v>167</v>
      </c>
      <c r="AU116" s="163" t="s">
        <v>86</v>
      </c>
      <c r="AV116" s="12" t="s">
        <v>86</v>
      </c>
      <c r="AW116" s="12" t="s">
        <v>32</v>
      </c>
      <c r="AX116" s="12" t="s">
        <v>76</v>
      </c>
      <c r="AY116" s="163" t="s">
        <v>158</v>
      </c>
    </row>
    <row r="117" spans="1:51" s="13" customFormat="1" ht="12" hidden="1">
      <c r="A117" s="12"/>
      <c r="B117" s="776"/>
      <c r="C117" s="848"/>
      <c r="D117" s="845" t="s">
        <v>167</v>
      </c>
      <c r="E117" s="846" t="s">
        <v>1</v>
      </c>
      <c r="F117" s="847" t="s">
        <v>2468</v>
      </c>
      <c r="G117" s="848"/>
      <c r="H117" s="849">
        <v>0</v>
      </c>
      <c r="I117" s="777"/>
      <c r="J117" s="848"/>
      <c r="K117" s="848"/>
      <c r="L117" s="166"/>
      <c r="M117" s="735" t="s">
        <v>1</v>
      </c>
      <c r="N117" s="372" t="s">
        <v>41</v>
      </c>
      <c r="O117" s="373">
        <v>1.81</v>
      </c>
      <c r="P117" s="373">
        <f>O117*H116</f>
        <v>0</v>
      </c>
      <c r="Q117" s="373">
        <v>0</v>
      </c>
      <c r="R117" s="373">
        <f>Q117*H116</f>
        <v>0</v>
      </c>
      <c r="S117" s="373">
        <v>0</v>
      </c>
      <c r="T117" s="374">
        <f>S117*H116</f>
        <v>0</v>
      </c>
      <c r="U117" s="740"/>
      <c r="V117" s="740"/>
      <c r="AT117" s="169" t="s">
        <v>167</v>
      </c>
      <c r="AU117" s="169" t="s">
        <v>86</v>
      </c>
      <c r="AV117" s="13" t="s">
        <v>165</v>
      </c>
      <c r="AW117" s="13" t="s">
        <v>32</v>
      </c>
      <c r="AX117" s="13" t="s">
        <v>84</v>
      </c>
      <c r="AY117" s="169" t="s">
        <v>158</v>
      </c>
    </row>
    <row r="118" spans="2:65" s="740" customFormat="1" ht="16.5" customHeight="1">
      <c r="B118" s="390"/>
      <c r="C118" s="841" t="s">
        <v>219</v>
      </c>
      <c r="D118" s="841" t="s">
        <v>160</v>
      </c>
      <c r="E118" s="842" t="s">
        <v>1990</v>
      </c>
      <c r="F118" s="843" t="s">
        <v>1991</v>
      </c>
      <c r="G118" s="844" t="s">
        <v>222</v>
      </c>
      <c r="H118" s="810">
        <v>96.1</v>
      </c>
      <c r="I118" s="774">
        <v>0</v>
      </c>
      <c r="J118" s="867">
        <f>ROUND(I118*H118,2)</f>
        <v>0</v>
      </c>
      <c r="K118" s="843" t="s">
        <v>164</v>
      </c>
      <c r="L118" s="53"/>
      <c r="M118" s="165"/>
      <c r="N118" s="166"/>
      <c r="O118" s="166"/>
      <c r="P118" s="166"/>
      <c r="Q118" s="166"/>
      <c r="R118" s="166"/>
      <c r="S118" s="166"/>
      <c r="T118" s="167"/>
      <c r="U118" s="12"/>
      <c r="V118" s="12"/>
      <c r="AR118" s="747" t="s">
        <v>165</v>
      </c>
      <c r="AT118" s="747" t="s">
        <v>160</v>
      </c>
      <c r="AU118" s="747" t="s">
        <v>86</v>
      </c>
      <c r="AY118" s="747" t="s">
        <v>158</v>
      </c>
      <c r="BE118" s="161">
        <f>IF(N115="základní",J114,0)</f>
        <v>0</v>
      </c>
      <c r="BF118" s="161">
        <f>IF(N115="snížená",J114,0)</f>
        <v>0</v>
      </c>
      <c r="BG118" s="161">
        <f>IF(N115="zákl. přenesená",J114,0)</f>
        <v>0</v>
      </c>
      <c r="BH118" s="161">
        <f>IF(N115="sníž. přenesená",J114,0)</f>
        <v>0</v>
      </c>
      <c r="BI118" s="161">
        <f>IF(N115="nulová",J114,0)</f>
        <v>0</v>
      </c>
      <c r="BJ118" s="747" t="s">
        <v>84</v>
      </c>
      <c r="BK118" s="161">
        <f>ROUND(I114*H114,2)</f>
        <v>0</v>
      </c>
      <c r="BL118" s="747" t="s">
        <v>165</v>
      </c>
      <c r="BM118" s="747" t="s">
        <v>2469</v>
      </c>
    </row>
    <row r="119" spans="2:51" s="12" customFormat="1" ht="12">
      <c r="B119" s="776"/>
      <c r="C119" s="848"/>
      <c r="D119" s="845" t="s">
        <v>167</v>
      </c>
      <c r="E119" s="846" t="s">
        <v>1</v>
      </c>
      <c r="F119" s="847" t="s">
        <v>2470</v>
      </c>
      <c r="G119" s="848"/>
      <c r="H119" s="849">
        <v>96.1</v>
      </c>
      <c r="I119" s="777"/>
      <c r="J119" s="848"/>
      <c r="K119" s="848"/>
      <c r="L119" s="166"/>
      <c r="M119" s="735" t="s">
        <v>1</v>
      </c>
      <c r="N119" s="372" t="s">
        <v>41</v>
      </c>
      <c r="O119" s="373">
        <v>0.236</v>
      </c>
      <c r="P119" s="373">
        <f>O119*H118</f>
        <v>22.679599999999997</v>
      </c>
      <c r="Q119" s="373">
        <v>0.00084</v>
      </c>
      <c r="R119" s="373">
        <f>Q119*H118</f>
        <v>0.080724</v>
      </c>
      <c r="S119" s="373">
        <v>0</v>
      </c>
      <c r="T119" s="374">
        <f>S119*H118</f>
        <v>0</v>
      </c>
      <c r="U119" s="740"/>
      <c r="V119" s="740"/>
      <c r="AT119" s="163" t="s">
        <v>167</v>
      </c>
      <c r="AU119" s="163" t="s">
        <v>86</v>
      </c>
      <c r="AV119" s="12" t="s">
        <v>86</v>
      </c>
      <c r="AW119" s="12" t="s">
        <v>32</v>
      </c>
      <c r="AX119" s="12" t="s">
        <v>84</v>
      </c>
      <c r="AY119" s="163" t="s">
        <v>158</v>
      </c>
    </row>
    <row r="120" spans="1:65" s="740" customFormat="1" ht="16.5" customHeight="1">
      <c r="A120" s="13"/>
      <c r="B120" s="778"/>
      <c r="C120" s="852"/>
      <c r="D120" s="845" t="s">
        <v>167</v>
      </c>
      <c r="E120" s="850" t="s">
        <v>1</v>
      </c>
      <c r="F120" s="851" t="s">
        <v>171</v>
      </c>
      <c r="G120" s="852"/>
      <c r="H120" s="853">
        <v>96.1</v>
      </c>
      <c r="I120" s="779"/>
      <c r="J120" s="852"/>
      <c r="K120" s="852"/>
      <c r="L120" s="172"/>
      <c r="M120" s="165"/>
      <c r="N120" s="166"/>
      <c r="O120" s="166"/>
      <c r="P120" s="166"/>
      <c r="Q120" s="166"/>
      <c r="R120" s="166"/>
      <c r="S120" s="166"/>
      <c r="T120" s="167"/>
      <c r="U120" s="12"/>
      <c r="V120" s="12"/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IF(N117="základní",J116,0)</f>
        <v>0</v>
      </c>
      <c r="BF120" s="161">
        <f>IF(N117="snížená",J116,0)</f>
        <v>0</v>
      </c>
      <c r="BG120" s="161">
        <f>IF(N117="zákl. přenesená",J116,0)</f>
        <v>0</v>
      </c>
      <c r="BH120" s="161">
        <f>IF(N117="sníž. přenesená",J116,0)</f>
        <v>0</v>
      </c>
      <c r="BI120" s="161">
        <f>IF(N117="nulová",J116,0)</f>
        <v>0</v>
      </c>
      <c r="BJ120" s="747" t="s">
        <v>84</v>
      </c>
      <c r="BK120" s="161">
        <f>ROUND(I116*H116,2)</f>
        <v>0</v>
      </c>
      <c r="BL120" s="747" t="s">
        <v>165</v>
      </c>
      <c r="BM120" s="747" t="s">
        <v>2471</v>
      </c>
    </row>
    <row r="121" spans="1:51" s="12" customFormat="1" ht="12">
      <c r="A121" s="740"/>
      <c r="B121" s="390"/>
      <c r="C121" s="841" t="s">
        <v>225</v>
      </c>
      <c r="D121" s="841" t="s">
        <v>160</v>
      </c>
      <c r="E121" s="842" t="s">
        <v>1994</v>
      </c>
      <c r="F121" s="843" t="s">
        <v>1995</v>
      </c>
      <c r="G121" s="844" t="s">
        <v>222</v>
      </c>
      <c r="H121" s="810">
        <v>96.1</v>
      </c>
      <c r="I121" s="774">
        <v>0</v>
      </c>
      <c r="J121" s="867">
        <f aca="true" t="shared" si="0" ref="J121:J126">ROUND(I121*H121,2)</f>
        <v>0</v>
      </c>
      <c r="K121" s="843" t="s">
        <v>164</v>
      </c>
      <c r="L121" s="53"/>
      <c r="M121" s="171"/>
      <c r="N121" s="172"/>
      <c r="O121" s="172"/>
      <c r="P121" s="172"/>
      <c r="Q121" s="172"/>
      <c r="R121" s="172"/>
      <c r="S121" s="172"/>
      <c r="T121" s="173"/>
      <c r="U121" s="13"/>
      <c r="V121" s="13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84</v>
      </c>
      <c r="AY121" s="163" t="s">
        <v>158</v>
      </c>
    </row>
    <row r="122" spans="2:65" s="740" customFormat="1" ht="16.5" customHeight="1" hidden="1">
      <c r="B122" s="390"/>
      <c r="C122" s="841" t="s">
        <v>230</v>
      </c>
      <c r="D122" s="841" t="s">
        <v>160</v>
      </c>
      <c r="E122" s="842" t="s">
        <v>1996</v>
      </c>
      <c r="F122" s="843" t="s">
        <v>1997</v>
      </c>
      <c r="G122" s="844" t="s">
        <v>222</v>
      </c>
      <c r="H122" s="810">
        <v>0</v>
      </c>
      <c r="I122" s="774">
        <v>0</v>
      </c>
      <c r="J122" s="867">
        <f t="shared" si="0"/>
        <v>0</v>
      </c>
      <c r="K122" s="843" t="s">
        <v>164</v>
      </c>
      <c r="L122" s="53"/>
      <c r="M122" s="735" t="s">
        <v>1</v>
      </c>
      <c r="N122" s="372" t="s">
        <v>41</v>
      </c>
      <c r="O122" s="373">
        <v>0.07</v>
      </c>
      <c r="P122" s="373">
        <f>O122*H121</f>
        <v>6.727</v>
      </c>
      <c r="Q122" s="373">
        <v>0</v>
      </c>
      <c r="R122" s="373">
        <f>Q122*H121</f>
        <v>0</v>
      </c>
      <c r="S122" s="373">
        <v>0</v>
      </c>
      <c r="T122" s="374">
        <f>S122*H121</f>
        <v>0</v>
      </c>
      <c r="AR122" s="747" t="s">
        <v>165</v>
      </c>
      <c r="AT122" s="747" t="s">
        <v>160</v>
      </c>
      <c r="AU122" s="747" t="s">
        <v>86</v>
      </c>
      <c r="AY122" s="747" t="s">
        <v>158</v>
      </c>
      <c r="BE122" s="161">
        <f>IF(N119="základní",J118,0)</f>
        <v>0</v>
      </c>
      <c r="BF122" s="161">
        <f>IF(N119="snížená",J118,0)</f>
        <v>0</v>
      </c>
      <c r="BG122" s="161">
        <f>IF(N119="zákl. přenesená",J118,0)</f>
        <v>0</v>
      </c>
      <c r="BH122" s="161">
        <f>IF(N119="sníž. přenesená",J118,0)</f>
        <v>0</v>
      </c>
      <c r="BI122" s="161">
        <f>IF(N119="nulová",J118,0)</f>
        <v>0</v>
      </c>
      <c r="BJ122" s="747" t="s">
        <v>84</v>
      </c>
      <c r="BK122" s="161">
        <f>ROUND(I118*H118,2)</f>
        <v>0</v>
      </c>
      <c r="BL122" s="747" t="s">
        <v>165</v>
      </c>
      <c r="BM122" s="747" t="s">
        <v>2472</v>
      </c>
    </row>
    <row r="123" spans="1:51" s="12" customFormat="1" ht="12" hidden="1">
      <c r="A123" s="740"/>
      <c r="B123" s="390"/>
      <c r="C123" s="841" t="s">
        <v>235</v>
      </c>
      <c r="D123" s="841" t="s">
        <v>160</v>
      </c>
      <c r="E123" s="842" t="s">
        <v>1998</v>
      </c>
      <c r="F123" s="843" t="s">
        <v>1999</v>
      </c>
      <c r="G123" s="844" t="s">
        <v>222</v>
      </c>
      <c r="H123" s="810">
        <v>0</v>
      </c>
      <c r="I123" s="774">
        <v>0</v>
      </c>
      <c r="J123" s="867">
        <f t="shared" si="0"/>
        <v>0</v>
      </c>
      <c r="K123" s="843" t="s">
        <v>164</v>
      </c>
      <c r="L123" s="53"/>
      <c r="M123" s="165"/>
      <c r="N123" s="166"/>
      <c r="O123" s="166"/>
      <c r="P123" s="166"/>
      <c r="Q123" s="166"/>
      <c r="R123" s="166"/>
      <c r="S123" s="166"/>
      <c r="T123" s="167"/>
      <c r="AT123" s="163" t="s">
        <v>167</v>
      </c>
      <c r="AU123" s="163" t="s">
        <v>86</v>
      </c>
      <c r="AV123" s="12" t="s">
        <v>86</v>
      </c>
      <c r="AW123" s="12" t="s">
        <v>32</v>
      </c>
      <c r="AX123" s="12" t="s">
        <v>76</v>
      </c>
      <c r="AY123" s="163" t="s">
        <v>158</v>
      </c>
    </row>
    <row r="124" spans="1:51" s="13" customFormat="1" ht="12" hidden="1">
      <c r="A124" s="740"/>
      <c r="B124" s="390"/>
      <c r="C124" s="841" t="s">
        <v>8</v>
      </c>
      <c r="D124" s="841" t="s">
        <v>160</v>
      </c>
      <c r="E124" s="842" t="s">
        <v>2000</v>
      </c>
      <c r="F124" s="843" t="s">
        <v>2001</v>
      </c>
      <c r="G124" s="844" t="s">
        <v>163</v>
      </c>
      <c r="H124" s="810">
        <v>0</v>
      </c>
      <c r="I124" s="774">
        <v>0</v>
      </c>
      <c r="J124" s="867">
        <f t="shared" si="0"/>
        <v>0</v>
      </c>
      <c r="K124" s="843" t="s">
        <v>164</v>
      </c>
      <c r="L124" s="53"/>
      <c r="M124" s="735" t="s">
        <v>1</v>
      </c>
      <c r="N124" s="372" t="s">
        <v>41</v>
      </c>
      <c r="O124" s="373">
        <v>0.095</v>
      </c>
      <c r="P124" s="373">
        <f>O124*H123</f>
        <v>0</v>
      </c>
      <c r="Q124" s="373">
        <v>0</v>
      </c>
      <c r="R124" s="373">
        <f>Q124*H123</f>
        <v>0</v>
      </c>
      <c r="S124" s="373">
        <v>0</v>
      </c>
      <c r="T124" s="374">
        <f>S124*H123</f>
        <v>0</v>
      </c>
      <c r="U124" s="740"/>
      <c r="V124" s="740"/>
      <c r="AT124" s="169" t="s">
        <v>167</v>
      </c>
      <c r="AU124" s="169" t="s">
        <v>86</v>
      </c>
      <c r="AV124" s="13" t="s">
        <v>165</v>
      </c>
      <c r="AW124" s="13" t="s">
        <v>32</v>
      </c>
      <c r="AX124" s="13" t="s">
        <v>84</v>
      </c>
      <c r="AY124" s="169" t="s">
        <v>158</v>
      </c>
    </row>
    <row r="125" spans="2:65" s="740" customFormat="1" ht="16.5" customHeight="1" hidden="1">
      <c r="B125" s="390"/>
      <c r="C125" s="841" t="s">
        <v>245</v>
      </c>
      <c r="D125" s="841" t="s">
        <v>160</v>
      </c>
      <c r="E125" s="842" t="s">
        <v>2003</v>
      </c>
      <c r="F125" s="843" t="s">
        <v>2004</v>
      </c>
      <c r="G125" s="844" t="s">
        <v>163</v>
      </c>
      <c r="H125" s="810">
        <v>0</v>
      </c>
      <c r="I125" s="774">
        <v>0</v>
      </c>
      <c r="J125" s="867">
        <f t="shared" si="0"/>
        <v>0</v>
      </c>
      <c r="K125" s="843" t="s">
        <v>164</v>
      </c>
      <c r="L125" s="53"/>
      <c r="M125" s="165"/>
      <c r="N125" s="166"/>
      <c r="O125" s="166"/>
      <c r="P125" s="166"/>
      <c r="Q125" s="166"/>
      <c r="R125" s="166"/>
      <c r="S125" s="166"/>
      <c r="T125" s="167"/>
      <c r="U125" s="12"/>
      <c r="V125" s="12"/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IF(N122="základní",J121,0)</f>
        <v>0</v>
      </c>
      <c r="BF125" s="161">
        <f>IF(N122="snížená",J121,0)</f>
        <v>0</v>
      </c>
      <c r="BG125" s="161">
        <f>IF(N122="zákl. přenesená",J121,0)</f>
        <v>0</v>
      </c>
      <c r="BH125" s="161">
        <f>IF(N122="sníž. přenesená",J121,0)</f>
        <v>0</v>
      </c>
      <c r="BI125" s="161">
        <f>IF(N122="nulová",J121,0)</f>
        <v>0</v>
      </c>
      <c r="BJ125" s="747" t="s">
        <v>84</v>
      </c>
      <c r="BK125" s="161">
        <f>ROUND(I121*H121,2)</f>
        <v>0</v>
      </c>
      <c r="BL125" s="747" t="s">
        <v>165</v>
      </c>
      <c r="BM125" s="747" t="s">
        <v>2473</v>
      </c>
    </row>
    <row r="126" spans="2:65" s="740" customFormat="1" ht="16.5" customHeight="1">
      <c r="B126" s="390"/>
      <c r="C126" s="841" t="s">
        <v>250</v>
      </c>
      <c r="D126" s="841" t="s">
        <v>160</v>
      </c>
      <c r="E126" s="842" t="s">
        <v>2005</v>
      </c>
      <c r="F126" s="843" t="s">
        <v>2006</v>
      </c>
      <c r="G126" s="844" t="s">
        <v>163</v>
      </c>
      <c r="H126" s="810">
        <v>30.64</v>
      </c>
      <c r="I126" s="774">
        <v>0</v>
      </c>
      <c r="J126" s="867">
        <f t="shared" si="0"/>
        <v>0</v>
      </c>
      <c r="K126" s="843" t="s">
        <v>164</v>
      </c>
      <c r="L126" s="53"/>
      <c r="M126" s="735" t="s">
        <v>1</v>
      </c>
      <c r="N126" s="372" t="s">
        <v>41</v>
      </c>
      <c r="O126" s="373">
        <v>0.038</v>
      </c>
      <c r="P126" s="373">
        <f>O126*H125</f>
        <v>0</v>
      </c>
      <c r="Q126" s="373">
        <v>0</v>
      </c>
      <c r="R126" s="373">
        <f>Q126*H125</f>
        <v>0</v>
      </c>
      <c r="S126" s="373">
        <v>0</v>
      </c>
      <c r="T126" s="374">
        <f>S126*H125</f>
        <v>0</v>
      </c>
      <c r="AR126" s="747" t="s">
        <v>165</v>
      </c>
      <c r="AT126" s="747" t="s">
        <v>160</v>
      </c>
      <c r="AU126" s="747" t="s">
        <v>86</v>
      </c>
      <c r="AY126" s="747" t="s">
        <v>158</v>
      </c>
      <c r="BE126" s="161" t="e">
        <f>IF(#REF!="základní",J122,0)</f>
        <v>#REF!</v>
      </c>
      <c r="BF126" s="161" t="e">
        <f>IF(#REF!="snížená",J122,0)</f>
        <v>#REF!</v>
      </c>
      <c r="BG126" s="161" t="e">
        <f>IF(#REF!="zákl. přenesená",J122,0)</f>
        <v>#REF!</v>
      </c>
      <c r="BH126" s="161" t="e">
        <f>IF(#REF!="sníž. přenesená",J122,0)</f>
        <v>#REF!</v>
      </c>
      <c r="BI126" s="161" t="e">
        <f>IF(#REF!="nulová",J122,0)</f>
        <v>#REF!</v>
      </c>
      <c r="BJ126" s="747" t="s">
        <v>84</v>
      </c>
      <c r="BK126" s="161">
        <f>ROUND(I122*H122,2)</f>
        <v>0</v>
      </c>
      <c r="BL126" s="747" t="s">
        <v>165</v>
      </c>
      <c r="BM126" s="747" t="s">
        <v>2474</v>
      </c>
    </row>
    <row r="127" spans="1:51" s="12" customFormat="1" ht="12">
      <c r="A127" s="13"/>
      <c r="B127" s="778"/>
      <c r="C127" s="852"/>
      <c r="D127" s="845" t="s">
        <v>167</v>
      </c>
      <c r="E127" s="850" t="s">
        <v>1</v>
      </c>
      <c r="F127" s="851" t="s">
        <v>171</v>
      </c>
      <c r="G127" s="852"/>
      <c r="H127" s="853">
        <v>30.64</v>
      </c>
      <c r="I127" s="779"/>
      <c r="J127" s="852"/>
      <c r="K127" s="852"/>
      <c r="L127" s="17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740" customFormat="1" ht="16.5" customHeight="1">
      <c r="B128" s="390"/>
      <c r="C128" s="841" t="s">
        <v>255</v>
      </c>
      <c r="D128" s="841" t="s">
        <v>160</v>
      </c>
      <c r="E128" s="842" t="s">
        <v>182</v>
      </c>
      <c r="F128" s="843" t="s">
        <v>183</v>
      </c>
      <c r="G128" s="844" t="s">
        <v>163</v>
      </c>
      <c r="H128" s="810">
        <v>11.37</v>
      </c>
      <c r="I128" s="774">
        <v>0</v>
      </c>
      <c r="J128" s="867">
        <f>ROUND(I128*H128,2)</f>
        <v>0</v>
      </c>
      <c r="K128" s="843" t="s">
        <v>164</v>
      </c>
      <c r="L128" s="53"/>
      <c r="M128" s="171"/>
      <c r="N128" s="172"/>
      <c r="O128" s="172"/>
      <c r="P128" s="172"/>
      <c r="Q128" s="172"/>
      <c r="R128" s="172"/>
      <c r="S128" s="172"/>
      <c r="T128" s="173"/>
      <c r="U128" s="13"/>
      <c r="V128" s="13"/>
      <c r="AR128" s="747" t="s">
        <v>165</v>
      </c>
      <c r="AT128" s="747" t="s">
        <v>160</v>
      </c>
      <c r="AU128" s="747" t="s">
        <v>86</v>
      </c>
      <c r="AY128" s="747" t="s">
        <v>158</v>
      </c>
      <c r="BE128" s="161">
        <f>IF(N124="základní",J123,0)</f>
        <v>0</v>
      </c>
      <c r="BF128" s="161">
        <f>IF(N124="snížená",J123,0)</f>
        <v>0</v>
      </c>
      <c r="BG128" s="161">
        <f>IF(N124="zákl. přenesená",J123,0)</f>
        <v>0</v>
      </c>
      <c r="BH128" s="161">
        <f>IF(N124="sníž. přenesená",J123,0)</f>
        <v>0</v>
      </c>
      <c r="BI128" s="161">
        <f>IF(N124="nulová",J123,0)</f>
        <v>0</v>
      </c>
      <c r="BJ128" s="747" t="s">
        <v>84</v>
      </c>
      <c r="BK128" s="161">
        <f>ROUND(I123*H123,2)</f>
        <v>0</v>
      </c>
      <c r="BL128" s="747" t="s">
        <v>165</v>
      </c>
      <c r="BM128" s="747" t="s">
        <v>2475</v>
      </c>
    </row>
    <row r="129" spans="1:65" s="740" customFormat="1" ht="16.5" customHeight="1">
      <c r="A129" s="13"/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11.37</v>
      </c>
      <c r="I129" s="779"/>
      <c r="J129" s="852"/>
      <c r="K129" s="852"/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 t="e">
        <f>IF(#REF!="základní",J124,0)</f>
        <v>#REF!</v>
      </c>
      <c r="BF129" s="161" t="e">
        <f>IF(#REF!="snížená",J124,0)</f>
        <v>#REF!</v>
      </c>
      <c r="BG129" s="161" t="e">
        <f>IF(#REF!="zákl. přenesená",J124,0)</f>
        <v>#REF!</v>
      </c>
      <c r="BH129" s="161" t="e">
        <f>IF(#REF!="sníž. přenesená",J124,0)</f>
        <v>#REF!</v>
      </c>
      <c r="BI129" s="161" t="e">
        <f>IF(#REF!="nulová",J124,0)</f>
        <v>#REF!</v>
      </c>
      <c r="BJ129" s="747" t="s">
        <v>84</v>
      </c>
      <c r="BK129" s="161">
        <f>ROUND(I124*H124,2)</f>
        <v>0</v>
      </c>
      <c r="BL129" s="747" t="s">
        <v>165</v>
      </c>
      <c r="BM129" s="747" t="s">
        <v>2476</v>
      </c>
    </row>
    <row r="130" spans="1:51" s="12" customFormat="1" ht="12">
      <c r="A130" s="740"/>
      <c r="B130" s="390"/>
      <c r="C130" s="841" t="s">
        <v>260</v>
      </c>
      <c r="D130" s="841" t="s">
        <v>160</v>
      </c>
      <c r="E130" s="842" t="s">
        <v>192</v>
      </c>
      <c r="F130" s="843" t="s">
        <v>193</v>
      </c>
      <c r="G130" s="844" t="s">
        <v>163</v>
      </c>
      <c r="H130" s="810">
        <v>11.37</v>
      </c>
      <c r="I130" s="774">
        <v>0</v>
      </c>
      <c r="J130" s="867">
        <f>ROUND(I130*H130,2)</f>
        <v>0</v>
      </c>
      <c r="K130" s="843" t="s">
        <v>164</v>
      </c>
      <c r="L130" s="53"/>
      <c r="M130" s="171"/>
      <c r="N130" s="172"/>
      <c r="O130" s="172"/>
      <c r="P130" s="172"/>
      <c r="Q130" s="172"/>
      <c r="R130" s="172"/>
      <c r="S130" s="172"/>
      <c r="T130" s="173"/>
      <c r="U130" s="13"/>
      <c r="V130" s="13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2:65" s="740" customFormat="1" ht="16.5" customHeight="1">
      <c r="B131" s="752"/>
      <c r="C131" s="808"/>
      <c r="D131" s="845" t="s">
        <v>2013</v>
      </c>
      <c r="E131" s="808"/>
      <c r="F131" s="857" t="s">
        <v>3211</v>
      </c>
      <c r="G131" s="808"/>
      <c r="H131" s="808"/>
      <c r="I131" s="761"/>
      <c r="J131" s="808"/>
      <c r="K131" s="808"/>
      <c r="L131" s="53"/>
      <c r="M131" s="735" t="s">
        <v>1</v>
      </c>
      <c r="N131" s="372" t="s">
        <v>41</v>
      </c>
      <c r="O131" s="373">
        <v>0.009</v>
      </c>
      <c r="P131" s="373">
        <f>O131*H130</f>
        <v>0.10232999999999999</v>
      </c>
      <c r="Q131" s="373">
        <v>0</v>
      </c>
      <c r="R131" s="373">
        <f>Q131*H130</f>
        <v>0</v>
      </c>
      <c r="S131" s="373">
        <v>0</v>
      </c>
      <c r="T131" s="374">
        <f>S131*H130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IF(N126="základní",J125,0)</f>
        <v>0</v>
      </c>
      <c r="BF131" s="161">
        <f>IF(N126="snížená",J125,0)</f>
        <v>0</v>
      </c>
      <c r="BG131" s="161">
        <f>IF(N126="zákl. přenesená",J125,0)</f>
        <v>0</v>
      </c>
      <c r="BH131" s="161">
        <f>IF(N126="sníž. přenesená",J125,0)</f>
        <v>0</v>
      </c>
      <c r="BI131" s="161">
        <f>IF(N126="nulová",J125,0)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2477</v>
      </c>
    </row>
    <row r="132" spans="2:65" s="740" customFormat="1" ht="16.5" customHeight="1">
      <c r="B132" s="390"/>
      <c r="C132" s="841" t="s">
        <v>266</v>
      </c>
      <c r="D132" s="841" t="s">
        <v>160</v>
      </c>
      <c r="E132" s="842" t="s">
        <v>197</v>
      </c>
      <c r="F132" s="843" t="s">
        <v>198</v>
      </c>
      <c r="G132" s="844" t="s">
        <v>199</v>
      </c>
      <c r="H132" s="810">
        <v>20.466</v>
      </c>
      <c r="I132" s="774">
        <v>0</v>
      </c>
      <c r="J132" s="867">
        <f>ROUND(I132*H132,2)</f>
        <v>0</v>
      </c>
      <c r="K132" s="843" t="s">
        <v>164</v>
      </c>
      <c r="L132" s="53"/>
      <c r="M132" s="380"/>
      <c r="N132" s="53"/>
      <c r="O132" s="53"/>
      <c r="P132" s="53"/>
      <c r="Q132" s="53"/>
      <c r="R132" s="53"/>
      <c r="S132" s="53"/>
      <c r="T132" s="54"/>
      <c r="AR132" s="747" t="s">
        <v>165</v>
      </c>
      <c r="AT132" s="747" t="s">
        <v>160</v>
      </c>
      <c r="AU132" s="747" t="s">
        <v>86</v>
      </c>
      <c r="AY132" s="747" t="s">
        <v>158</v>
      </c>
      <c r="BE132" s="161" t="e">
        <f>IF(#REF!="základní",J126,0)</f>
        <v>#REF!</v>
      </c>
      <c r="BF132" s="161" t="e">
        <f>IF(#REF!="snížená",J126,0)</f>
        <v>#REF!</v>
      </c>
      <c r="BG132" s="161" t="e">
        <f>IF(#REF!="zákl. přenesená",J126,0)</f>
        <v>#REF!</v>
      </c>
      <c r="BH132" s="161" t="e">
        <f>IF(#REF!="sníž. přenesená",J126,0)</f>
        <v>#REF!</v>
      </c>
      <c r="BI132" s="161" t="e">
        <f>IF(#REF!="nulová",J126,0)</f>
        <v>#REF!</v>
      </c>
      <c r="BJ132" s="747" t="s">
        <v>84</v>
      </c>
      <c r="BK132" s="161">
        <f>ROUND(I126*H126,2)</f>
        <v>0</v>
      </c>
      <c r="BL132" s="747" t="s">
        <v>165</v>
      </c>
      <c r="BM132" s="747" t="s">
        <v>2478</v>
      </c>
    </row>
    <row r="133" spans="2:51" s="12" customFormat="1" ht="12">
      <c r="B133" s="776"/>
      <c r="C133" s="848"/>
      <c r="D133" s="845" t="s">
        <v>167</v>
      </c>
      <c r="E133" s="848"/>
      <c r="F133" s="847" t="s">
        <v>2479</v>
      </c>
      <c r="G133" s="848"/>
      <c r="H133" s="849">
        <v>20.466</v>
      </c>
      <c r="I133" s="777"/>
      <c r="J133" s="848"/>
      <c r="K133" s="848"/>
      <c r="L133" s="166"/>
      <c r="M133" s="735" t="s">
        <v>1</v>
      </c>
      <c r="N133" s="372" t="s">
        <v>41</v>
      </c>
      <c r="O133" s="373">
        <v>0</v>
      </c>
      <c r="P133" s="373">
        <f>O133*H132</f>
        <v>0</v>
      </c>
      <c r="Q133" s="373">
        <v>0</v>
      </c>
      <c r="R133" s="373">
        <f>Q133*H132</f>
        <v>0</v>
      </c>
      <c r="S133" s="373">
        <v>0</v>
      </c>
      <c r="T133" s="374">
        <f>S133*H132</f>
        <v>0</v>
      </c>
      <c r="U133" s="740"/>
      <c r="V133" s="740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90"/>
      <c r="C134" s="841" t="s">
        <v>7</v>
      </c>
      <c r="D134" s="841" t="s">
        <v>160</v>
      </c>
      <c r="E134" s="842" t="s">
        <v>2016</v>
      </c>
      <c r="F134" s="843" t="s">
        <v>2017</v>
      </c>
      <c r="G134" s="844" t="s">
        <v>163</v>
      </c>
      <c r="H134" s="810">
        <v>43.3</v>
      </c>
      <c r="I134" s="774">
        <v>0</v>
      </c>
      <c r="J134" s="867">
        <f>ROUND(I134*H134,2)</f>
        <v>0</v>
      </c>
      <c r="K134" s="843" t="s">
        <v>164</v>
      </c>
      <c r="L134" s="53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2:51" s="13" customFormat="1" ht="12">
      <c r="B135" s="778"/>
      <c r="C135" s="852"/>
      <c r="D135" s="845" t="s">
        <v>167</v>
      </c>
      <c r="E135" s="850" t="s">
        <v>1</v>
      </c>
      <c r="F135" s="851" t="s">
        <v>171</v>
      </c>
      <c r="G135" s="852"/>
      <c r="H135" s="853">
        <v>43.3</v>
      </c>
      <c r="I135" s="779"/>
      <c r="J135" s="852"/>
      <c r="K135" s="852"/>
      <c r="L135" s="172"/>
      <c r="M135" s="165"/>
      <c r="N135" s="166"/>
      <c r="O135" s="166"/>
      <c r="P135" s="166"/>
      <c r="Q135" s="166"/>
      <c r="R135" s="166"/>
      <c r="S135" s="166"/>
      <c r="T135" s="167"/>
      <c r="U135" s="12"/>
      <c r="V135" s="12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90"/>
      <c r="C136" s="841" t="s">
        <v>280</v>
      </c>
      <c r="D136" s="841" t="s">
        <v>160</v>
      </c>
      <c r="E136" s="842" t="s">
        <v>2023</v>
      </c>
      <c r="F136" s="843" t="s">
        <v>2024</v>
      </c>
      <c r="G136" s="844" t="s">
        <v>163</v>
      </c>
      <c r="H136" s="810">
        <v>8.933</v>
      </c>
      <c r="I136" s="774">
        <v>0</v>
      </c>
      <c r="J136" s="867">
        <f>ROUND(I136*H136,2)</f>
        <v>0</v>
      </c>
      <c r="K136" s="843" t="s">
        <v>164</v>
      </c>
      <c r="L136" s="53"/>
      <c r="M136" s="171"/>
      <c r="N136" s="172"/>
      <c r="O136" s="172"/>
      <c r="P136" s="172"/>
      <c r="Q136" s="172"/>
      <c r="R136" s="172"/>
      <c r="S136" s="172"/>
      <c r="T136" s="173"/>
      <c r="U136" s="13"/>
      <c r="V136" s="13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 t="e">
        <f>IF(#REF!="základní",J128,0)</f>
        <v>#REF!</v>
      </c>
      <c r="BF136" s="161" t="e">
        <f>IF(#REF!="snížená",J128,0)</f>
        <v>#REF!</v>
      </c>
      <c r="BG136" s="161" t="e">
        <f>IF(#REF!="zákl. přenesená",J128,0)</f>
        <v>#REF!</v>
      </c>
      <c r="BH136" s="161" t="e">
        <f>IF(#REF!="sníž. přenesená",J128,0)</f>
        <v>#REF!</v>
      </c>
      <c r="BI136" s="161" t="e">
        <f>IF(#REF!="nulová",J128,0)</f>
        <v>#REF!</v>
      </c>
      <c r="BJ136" s="747" t="s">
        <v>84</v>
      </c>
      <c r="BK136" s="161">
        <f>ROUND(I128*H128,2)</f>
        <v>0</v>
      </c>
      <c r="BL136" s="747" t="s">
        <v>165</v>
      </c>
      <c r="BM136" s="747" t="s">
        <v>2480</v>
      </c>
    </row>
    <row r="137" spans="1:51" s="12" customFormat="1" ht="12">
      <c r="A137" s="13"/>
      <c r="B137" s="778"/>
      <c r="C137" s="852"/>
      <c r="D137" s="845" t="s">
        <v>167</v>
      </c>
      <c r="E137" s="850" t="s">
        <v>1</v>
      </c>
      <c r="F137" s="851" t="s">
        <v>171</v>
      </c>
      <c r="G137" s="852"/>
      <c r="H137" s="853">
        <v>8.933</v>
      </c>
      <c r="I137" s="779"/>
      <c r="J137" s="852"/>
      <c r="K137" s="852"/>
      <c r="L137" s="172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32</v>
      </c>
      <c r="AX137" s="12" t="s">
        <v>76</v>
      </c>
      <c r="AY137" s="163" t="s">
        <v>158</v>
      </c>
    </row>
    <row r="138" spans="1:51" s="13" customFormat="1" ht="12">
      <c r="A138" s="740"/>
      <c r="B138" s="390"/>
      <c r="C138" s="858" t="s">
        <v>284</v>
      </c>
      <c r="D138" s="858" t="s">
        <v>420</v>
      </c>
      <c r="E138" s="859" t="s">
        <v>2026</v>
      </c>
      <c r="F138" s="860" t="s">
        <v>2027</v>
      </c>
      <c r="G138" s="861" t="s">
        <v>199</v>
      </c>
      <c r="H138" s="862">
        <v>17.866</v>
      </c>
      <c r="I138" s="783">
        <v>0</v>
      </c>
      <c r="J138" s="868">
        <f>ROUND(I138*H138,2)</f>
        <v>0</v>
      </c>
      <c r="K138" s="843" t="s">
        <v>164</v>
      </c>
      <c r="L138" s="381"/>
      <c r="M138" s="171"/>
      <c r="N138" s="172"/>
      <c r="O138" s="172"/>
      <c r="P138" s="172"/>
      <c r="Q138" s="172"/>
      <c r="R138" s="172"/>
      <c r="S138" s="172"/>
      <c r="T138" s="173"/>
      <c r="AT138" s="169" t="s">
        <v>167</v>
      </c>
      <c r="AU138" s="169" t="s">
        <v>86</v>
      </c>
      <c r="AV138" s="13" t="s">
        <v>165</v>
      </c>
      <c r="AW138" s="13" t="s">
        <v>32</v>
      </c>
      <c r="AX138" s="13" t="s">
        <v>84</v>
      </c>
      <c r="AY138" s="169" t="s">
        <v>158</v>
      </c>
    </row>
    <row r="139" spans="1:65" s="740" customFormat="1" ht="16.5" customHeight="1">
      <c r="A139" s="12"/>
      <c r="B139" s="776"/>
      <c r="C139" s="848"/>
      <c r="D139" s="845" t="s">
        <v>167</v>
      </c>
      <c r="E139" s="848"/>
      <c r="F139" s="847" t="s">
        <v>2481</v>
      </c>
      <c r="G139" s="848"/>
      <c r="H139" s="849">
        <v>17.866</v>
      </c>
      <c r="I139" s="777"/>
      <c r="J139" s="848"/>
      <c r="K139" s="848"/>
      <c r="L139" s="166"/>
      <c r="M139" s="382" t="s">
        <v>1</v>
      </c>
      <c r="N139" s="383" t="s">
        <v>41</v>
      </c>
      <c r="O139" s="373">
        <v>0</v>
      </c>
      <c r="P139" s="373">
        <f>O139*H138</f>
        <v>0</v>
      </c>
      <c r="Q139" s="373">
        <v>0</v>
      </c>
      <c r="R139" s="373">
        <f>Q139*H138</f>
        <v>0</v>
      </c>
      <c r="S139" s="373">
        <v>0</v>
      </c>
      <c r="T139" s="374">
        <f>S139*H138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IF(N131="základní",J130,0)</f>
        <v>0</v>
      </c>
      <c r="BF139" s="161">
        <f>IF(N131="snížená",J130,0)</f>
        <v>0</v>
      </c>
      <c r="BG139" s="161">
        <f>IF(N131="zákl. přenesená",J130,0)</f>
        <v>0</v>
      </c>
      <c r="BH139" s="161">
        <f>IF(N131="sníž. přenesená",J130,0)</f>
        <v>0</v>
      </c>
      <c r="BI139" s="161">
        <f>IF(N131="nulová",J130,0)</f>
        <v>0</v>
      </c>
      <c r="BJ139" s="747" t="s">
        <v>84</v>
      </c>
      <c r="BK139" s="161">
        <f>ROUND(I130*H130,2)</f>
        <v>0</v>
      </c>
      <c r="BL139" s="747" t="s">
        <v>165</v>
      </c>
      <c r="BM139" s="747" t="s">
        <v>2482</v>
      </c>
    </row>
    <row r="140" spans="2:47" s="740" customFormat="1" ht="12">
      <c r="B140" s="390"/>
      <c r="C140" s="841" t="s">
        <v>289</v>
      </c>
      <c r="D140" s="841" t="s">
        <v>160</v>
      </c>
      <c r="E140" s="842" t="s">
        <v>2030</v>
      </c>
      <c r="F140" s="843" t="s">
        <v>2031</v>
      </c>
      <c r="G140" s="844" t="s">
        <v>222</v>
      </c>
      <c r="H140" s="810">
        <v>23.312</v>
      </c>
      <c r="I140" s="774">
        <v>0</v>
      </c>
      <c r="J140" s="867">
        <f>ROUND(I140*H140,2)</f>
        <v>0</v>
      </c>
      <c r="K140" s="843" t="s">
        <v>164</v>
      </c>
      <c r="L140" s="53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747" t="s">
        <v>2013</v>
      </c>
      <c r="AU140" s="747" t="s">
        <v>86</v>
      </c>
    </row>
    <row r="141" spans="1:65" s="740" customFormat="1" ht="16.5" customHeight="1">
      <c r="A141" s="12"/>
      <c r="B141" s="776"/>
      <c r="C141" s="809"/>
      <c r="D141" s="838" t="s">
        <v>75</v>
      </c>
      <c r="E141" s="840" t="s">
        <v>177</v>
      </c>
      <c r="F141" s="840" t="s">
        <v>213</v>
      </c>
      <c r="G141" s="809"/>
      <c r="H141" s="809"/>
      <c r="I141" s="766"/>
      <c r="J141" s="866">
        <f>BK154</f>
        <v>0</v>
      </c>
      <c r="K141" s="809"/>
      <c r="L141" s="141"/>
      <c r="M141" s="165"/>
      <c r="N141" s="166"/>
      <c r="O141" s="166"/>
      <c r="P141" s="166"/>
      <c r="Q141" s="166"/>
      <c r="R141" s="166"/>
      <c r="S141" s="166"/>
      <c r="T141" s="167"/>
      <c r="U141" s="12"/>
      <c r="V141" s="12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IF(N133="základní",J132,0)</f>
        <v>0</v>
      </c>
      <c r="BF141" s="161">
        <f>IF(N133="snížená",J132,0)</f>
        <v>0</v>
      </c>
      <c r="BG141" s="161">
        <f>IF(N133="zákl. přenesená",J132,0)</f>
        <v>0</v>
      </c>
      <c r="BH141" s="161">
        <f>IF(N133="sníž. přenesená",J132,0)</f>
        <v>0</v>
      </c>
      <c r="BI141" s="161">
        <f>IF(N133="nulová",J132,0)</f>
        <v>0</v>
      </c>
      <c r="BJ141" s="747" t="s">
        <v>84</v>
      </c>
      <c r="BK141" s="161">
        <f>ROUND(I132*H132,2)</f>
        <v>0</v>
      </c>
      <c r="BL141" s="747" t="s">
        <v>165</v>
      </c>
      <c r="BM141" s="747" t="s">
        <v>2483</v>
      </c>
    </row>
    <row r="142" spans="1:51" s="12" customFormat="1" ht="12">
      <c r="A142" s="11"/>
      <c r="B142" s="763"/>
      <c r="C142" s="841" t="s">
        <v>293</v>
      </c>
      <c r="D142" s="841" t="s">
        <v>160</v>
      </c>
      <c r="E142" s="842" t="s">
        <v>2040</v>
      </c>
      <c r="F142" s="843" t="s">
        <v>2041</v>
      </c>
      <c r="G142" s="844" t="s">
        <v>359</v>
      </c>
      <c r="H142" s="810">
        <v>48.9</v>
      </c>
      <c r="I142" s="774">
        <v>0</v>
      </c>
      <c r="J142" s="867">
        <f>ROUND(I142*H142,2)</f>
        <v>0</v>
      </c>
      <c r="K142" s="843" t="s">
        <v>164</v>
      </c>
      <c r="L142" s="53"/>
      <c r="M142" s="140"/>
      <c r="N142" s="141"/>
      <c r="O142" s="141"/>
      <c r="P142" s="142">
        <f>P143</f>
        <v>4.1565</v>
      </c>
      <c r="Q142" s="141"/>
      <c r="R142" s="142">
        <f>R143</f>
        <v>0</v>
      </c>
      <c r="S142" s="141"/>
      <c r="T142" s="143">
        <f>T143</f>
        <v>0</v>
      </c>
      <c r="U142" s="11"/>
      <c r="V142" s="11"/>
      <c r="AT142" s="163" t="s">
        <v>167</v>
      </c>
      <c r="AU142" s="163" t="s">
        <v>86</v>
      </c>
      <c r="AV142" s="12" t="s">
        <v>86</v>
      </c>
      <c r="AW142" s="12" t="s">
        <v>3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09"/>
      <c r="D143" s="838" t="s">
        <v>75</v>
      </c>
      <c r="E143" s="840" t="s">
        <v>165</v>
      </c>
      <c r="F143" s="840" t="s">
        <v>265</v>
      </c>
      <c r="G143" s="809"/>
      <c r="H143" s="809"/>
      <c r="I143" s="766"/>
      <c r="J143" s="866">
        <f>BK156</f>
        <v>0</v>
      </c>
      <c r="K143" s="809"/>
      <c r="L143" s="141"/>
      <c r="M143" s="735" t="s">
        <v>1</v>
      </c>
      <c r="N143" s="372" t="s">
        <v>41</v>
      </c>
      <c r="O143" s="373">
        <v>0.085</v>
      </c>
      <c r="P143" s="373">
        <f>O143*H142</f>
        <v>4.1565</v>
      </c>
      <c r="Q143" s="373">
        <v>0</v>
      </c>
      <c r="R143" s="373">
        <f>Q143*H142</f>
        <v>0</v>
      </c>
      <c r="S143" s="373">
        <v>0</v>
      </c>
      <c r="T143" s="374">
        <f>S143*H142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IF(#REF!="základní",J134,0)</f>
        <v>#REF!</v>
      </c>
      <c r="BF143" s="161" t="e">
        <f>IF(#REF!="snížená",J134,0)</f>
        <v>#REF!</v>
      </c>
      <c r="BG143" s="161" t="e">
        <f>IF(#REF!="zákl. přenesená",J134,0)</f>
        <v>#REF!</v>
      </c>
      <c r="BH143" s="161" t="e">
        <f>IF(#REF!="sníž. přenesená",J134,0)</f>
        <v>#REF!</v>
      </c>
      <c r="BI143" s="161" t="e">
        <f>IF(#REF!="nulová",J134,0)</f>
        <v>#REF!</v>
      </c>
      <c r="BJ143" s="747" t="s">
        <v>84</v>
      </c>
      <c r="BK143" s="161">
        <f>ROUND(I134*H134,2)</f>
        <v>0</v>
      </c>
      <c r="BL143" s="747" t="s">
        <v>165</v>
      </c>
      <c r="BM143" s="747" t="s">
        <v>2484</v>
      </c>
    </row>
    <row r="144" spans="1:51" s="12" customFormat="1" ht="12">
      <c r="A144" s="11"/>
      <c r="B144" s="763"/>
      <c r="C144" s="841" t="s">
        <v>298</v>
      </c>
      <c r="D144" s="841" t="s">
        <v>160</v>
      </c>
      <c r="E144" s="842" t="s">
        <v>2043</v>
      </c>
      <c r="F144" s="843" t="s">
        <v>2044</v>
      </c>
      <c r="G144" s="844" t="s">
        <v>163</v>
      </c>
      <c r="H144" s="810">
        <v>2.03</v>
      </c>
      <c r="I144" s="774">
        <v>0</v>
      </c>
      <c r="J144" s="867">
        <f>ROUND(I144*H144,2)</f>
        <v>0</v>
      </c>
      <c r="K144" s="843" t="s">
        <v>164</v>
      </c>
      <c r="L144" s="53"/>
      <c r="M144" s="140"/>
      <c r="N144" s="141"/>
      <c r="O144" s="141"/>
      <c r="P144" s="142">
        <f>SUM(P145:P146)</f>
        <v>0</v>
      </c>
      <c r="Q144" s="141"/>
      <c r="R144" s="142">
        <f>SUM(R145:R146)</f>
        <v>0</v>
      </c>
      <c r="S144" s="141"/>
      <c r="T144" s="143">
        <f>SUM(T145:T146)</f>
        <v>0</v>
      </c>
      <c r="U144" s="11"/>
      <c r="V144" s="11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776"/>
      <c r="C145" s="852"/>
      <c r="D145" s="845" t="s">
        <v>167</v>
      </c>
      <c r="E145" s="850" t="s">
        <v>1</v>
      </c>
      <c r="F145" s="851" t="s">
        <v>171</v>
      </c>
      <c r="G145" s="852"/>
      <c r="H145" s="853">
        <v>2.03</v>
      </c>
      <c r="I145" s="779"/>
      <c r="J145" s="852"/>
      <c r="K145" s="852"/>
      <c r="L145" s="17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2:51" s="13" customFormat="1" ht="12.75">
      <c r="B146" s="778"/>
      <c r="C146" s="809"/>
      <c r="D146" s="838" t="s">
        <v>75</v>
      </c>
      <c r="E146" s="840" t="s">
        <v>203</v>
      </c>
      <c r="F146" s="840" t="s">
        <v>2062</v>
      </c>
      <c r="G146" s="809"/>
      <c r="H146" s="809"/>
      <c r="I146" s="766"/>
      <c r="J146" s="866">
        <f>BK160</f>
        <v>0</v>
      </c>
      <c r="K146" s="809"/>
      <c r="L146" s="141"/>
      <c r="M146" s="171"/>
      <c r="N146" s="172"/>
      <c r="O146" s="172"/>
      <c r="P146" s="172"/>
      <c r="Q146" s="172"/>
      <c r="R146" s="172"/>
      <c r="S146" s="172"/>
      <c r="T146" s="173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1"/>
      <c r="B147" s="763"/>
      <c r="C147" s="841" t="s">
        <v>302</v>
      </c>
      <c r="D147" s="841" t="s">
        <v>160</v>
      </c>
      <c r="E147" s="842" t="s">
        <v>2485</v>
      </c>
      <c r="F147" s="843" t="s">
        <v>2486</v>
      </c>
      <c r="G147" s="844" t="s">
        <v>359</v>
      </c>
      <c r="H147" s="810">
        <v>48.9</v>
      </c>
      <c r="I147" s="774">
        <v>0</v>
      </c>
      <c r="J147" s="867">
        <f>ROUND(I147*H147,2)</f>
        <v>0</v>
      </c>
      <c r="K147" s="843" t="s">
        <v>164</v>
      </c>
      <c r="L147" s="53"/>
      <c r="M147" s="140"/>
      <c r="N147" s="141"/>
      <c r="O147" s="141"/>
      <c r="P147" s="142">
        <f>SUM(P148:P156)</f>
        <v>22.135699999999996</v>
      </c>
      <c r="Q147" s="141"/>
      <c r="R147" s="142">
        <f>SUM(R148:R156)</f>
        <v>0.134302</v>
      </c>
      <c r="S147" s="141"/>
      <c r="T147" s="143">
        <f>SUM(T148:T156)</f>
        <v>0</v>
      </c>
      <c r="U147" s="11"/>
      <c r="V147" s="11"/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IF(#REF!="základní",J136,0)</f>
        <v>#REF!</v>
      </c>
      <c r="BF147" s="161" t="e">
        <f>IF(#REF!="snížená",J136,0)</f>
        <v>#REF!</v>
      </c>
      <c r="BG147" s="161" t="e">
        <f>IF(#REF!="zákl. přenesená",J136,0)</f>
        <v>#REF!</v>
      </c>
      <c r="BH147" s="161" t="e">
        <f>IF(#REF!="sníž. přenesená",J136,0)</f>
        <v>#REF!</v>
      </c>
      <c r="BI147" s="161" t="e">
        <f>IF(#REF!="nulová",J136,0)</f>
        <v>#REF!</v>
      </c>
      <c r="BJ147" s="747" t="s">
        <v>84</v>
      </c>
      <c r="BK147" s="161">
        <f>ROUND(I136*H136,2)</f>
        <v>0</v>
      </c>
      <c r="BL147" s="747" t="s">
        <v>165</v>
      </c>
      <c r="BM147" s="747" t="s">
        <v>2487</v>
      </c>
    </row>
    <row r="148" spans="1:51" s="12" customFormat="1" ht="12" hidden="1">
      <c r="A148" s="740"/>
      <c r="B148" s="390"/>
      <c r="C148" s="841" t="s">
        <v>306</v>
      </c>
      <c r="D148" s="841" t="s">
        <v>160</v>
      </c>
      <c r="E148" s="842" t="s">
        <v>2488</v>
      </c>
      <c r="F148" s="843" t="s">
        <v>2489</v>
      </c>
      <c r="G148" s="844" t="s">
        <v>359</v>
      </c>
      <c r="H148" s="810">
        <v>0</v>
      </c>
      <c r="I148" s="774">
        <v>0</v>
      </c>
      <c r="J148" s="867">
        <f>ROUND(I148*H148,2)</f>
        <v>0</v>
      </c>
      <c r="K148" s="843" t="s">
        <v>164</v>
      </c>
      <c r="L148" s="53"/>
      <c r="M148" s="735" t="s">
        <v>1</v>
      </c>
      <c r="N148" s="372" t="s">
        <v>41</v>
      </c>
      <c r="O148" s="373">
        <v>0.258</v>
      </c>
      <c r="P148" s="373">
        <f>O148*H147</f>
        <v>12.6162</v>
      </c>
      <c r="Q148" s="373">
        <v>0.00268</v>
      </c>
      <c r="R148" s="373">
        <f>Q148*H147</f>
        <v>0.131052</v>
      </c>
      <c r="S148" s="373">
        <v>0</v>
      </c>
      <c r="T148" s="374">
        <f>S148*H147</f>
        <v>0</v>
      </c>
      <c r="U148" s="740"/>
      <c r="V148" s="740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1:51" s="13" customFormat="1" ht="12" hidden="1">
      <c r="A149" s="740"/>
      <c r="B149" s="390"/>
      <c r="C149" s="848"/>
      <c r="D149" s="845" t="s">
        <v>167</v>
      </c>
      <c r="E149" s="846" t="s">
        <v>1</v>
      </c>
      <c r="F149" s="847" t="s">
        <v>2490</v>
      </c>
      <c r="G149" s="848"/>
      <c r="H149" s="849">
        <v>0</v>
      </c>
      <c r="I149" s="777"/>
      <c r="J149" s="848"/>
      <c r="K149" s="848"/>
      <c r="L149" s="166"/>
      <c r="M149" s="735" t="s">
        <v>1</v>
      </c>
      <c r="N149" s="372" t="s">
        <v>41</v>
      </c>
      <c r="O149" s="373">
        <v>0.386</v>
      </c>
      <c r="P149" s="373">
        <f>O149*H148</f>
        <v>0</v>
      </c>
      <c r="Q149" s="373">
        <v>0</v>
      </c>
      <c r="R149" s="373">
        <f>Q149*H148</f>
        <v>0</v>
      </c>
      <c r="S149" s="373">
        <v>0</v>
      </c>
      <c r="T149" s="374">
        <f>S149*H148</f>
        <v>0</v>
      </c>
      <c r="U149" s="740"/>
      <c r="V149" s="740"/>
      <c r="AT149" s="169" t="s">
        <v>167</v>
      </c>
      <c r="AU149" s="169" t="s">
        <v>86</v>
      </c>
      <c r="AV149" s="13" t="s">
        <v>165</v>
      </c>
      <c r="AW149" s="13" t="s">
        <v>32</v>
      </c>
      <c r="AX149" s="13" t="s">
        <v>84</v>
      </c>
      <c r="AY149" s="169" t="s">
        <v>158</v>
      </c>
    </row>
    <row r="150" spans="1:65" s="740" customFormat="1" ht="16.5" customHeight="1" hidden="1">
      <c r="A150" s="12"/>
      <c r="B150" s="776"/>
      <c r="C150" s="858" t="s">
        <v>310</v>
      </c>
      <c r="D150" s="858" t="s">
        <v>420</v>
      </c>
      <c r="E150" s="859" t="s">
        <v>2491</v>
      </c>
      <c r="F150" s="860" t="s">
        <v>2492</v>
      </c>
      <c r="G150" s="861" t="s">
        <v>359</v>
      </c>
      <c r="H150" s="862">
        <v>0</v>
      </c>
      <c r="I150" s="783">
        <v>0</v>
      </c>
      <c r="J150" s="868">
        <f aca="true" t="shared" si="1" ref="J150:J155">ROUND(I150*H150,2)</f>
        <v>0</v>
      </c>
      <c r="K150" s="843" t="s">
        <v>164</v>
      </c>
      <c r="L150" s="381"/>
      <c r="M150" s="165"/>
      <c r="N150" s="166"/>
      <c r="O150" s="166"/>
      <c r="P150" s="166"/>
      <c r="Q150" s="166"/>
      <c r="R150" s="166"/>
      <c r="S150" s="166"/>
      <c r="T150" s="167"/>
      <c r="U150" s="12"/>
      <c r="V150" s="12"/>
      <c r="AR150" s="747" t="s">
        <v>203</v>
      </c>
      <c r="AT150" s="747" t="s">
        <v>420</v>
      </c>
      <c r="AU150" s="747" t="s">
        <v>86</v>
      </c>
      <c r="AY150" s="747" t="s">
        <v>158</v>
      </c>
      <c r="BE150" s="161">
        <f>IF(N139="základní",J138,0)</f>
        <v>0</v>
      </c>
      <c r="BF150" s="161">
        <f>IF(N139="snížená",J138,0)</f>
        <v>0</v>
      </c>
      <c r="BG150" s="161">
        <f>IF(N139="zákl. přenesená",J138,0)</f>
        <v>0</v>
      </c>
      <c r="BH150" s="161">
        <f>IF(N139="sníž. přenesená",J138,0)</f>
        <v>0</v>
      </c>
      <c r="BI150" s="161">
        <f>IF(N139="nulová",J138,0)</f>
        <v>0</v>
      </c>
      <c r="BJ150" s="747" t="s">
        <v>84</v>
      </c>
      <c r="BK150" s="161">
        <f>ROUND(I138*H138,2)</f>
        <v>0</v>
      </c>
      <c r="BL150" s="747" t="s">
        <v>165</v>
      </c>
      <c r="BM150" s="747" t="s">
        <v>2493</v>
      </c>
    </row>
    <row r="151" spans="2:51" s="12" customFormat="1" ht="12">
      <c r="B151" s="776"/>
      <c r="C151" s="841" t="s">
        <v>315</v>
      </c>
      <c r="D151" s="841" t="s">
        <v>160</v>
      </c>
      <c r="E151" s="842" t="s">
        <v>2494</v>
      </c>
      <c r="F151" s="843" t="s">
        <v>2495</v>
      </c>
      <c r="G151" s="844" t="s">
        <v>238</v>
      </c>
      <c r="H151" s="810">
        <v>10</v>
      </c>
      <c r="I151" s="774">
        <v>0</v>
      </c>
      <c r="J151" s="867">
        <f t="shared" si="1"/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W151" s="740"/>
      <c r="AT151" s="163" t="s">
        <v>167</v>
      </c>
      <c r="AU151" s="163" t="s">
        <v>86</v>
      </c>
      <c r="AV151" s="12" t="s">
        <v>86</v>
      </c>
      <c r="AW151" s="12" t="s">
        <v>3</v>
      </c>
      <c r="AX151" s="12" t="s">
        <v>84</v>
      </c>
      <c r="AY151" s="163" t="s">
        <v>158</v>
      </c>
    </row>
    <row r="152" spans="2:65" s="740" customFormat="1" ht="16.5" customHeight="1">
      <c r="B152" s="390"/>
      <c r="C152" s="858" t="s">
        <v>320</v>
      </c>
      <c r="D152" s="858" t="s">
        <v>420</v>
      </c>
      <c r="E152" s="859" t="s">
        <v>2496</v>
      </c>
      <c r="F152" s="860" t="s">
        <v>2497</v>
      </c>
      <c r="G152" s="861" t="s">
        <v>238</v>
      </c>
      <c r="H152" s="862">
        <v>5</v>
      </c>
      <c r="I152" s="783">
        <v>0</v>
      </c>
      <c r="J152" s="868">
        <f t="shared" si="1"/>
        <v>0</v>
      </c>
      <c r="K152" s="843" t="s">
        <v>164</v>
      </c>
      <c r="L152" s="381"/>
      <c r="M152" s="735" t="s">
        <v>1</v>
      </c>
      <c r="N152" s="372" t="s">
        <v>41</v>
      </c>
      <c r="O152" s="373">
        <v>0.683</v>
      </c>
      <c r="P152" s="373">
        <f>O152*H151</f>
        <v>6.83</v>
      </c>
      <c r="Q152" s="373">
        <v>0</v>
      </c>
      <c r="R152" s="373">
        <f>Q152*H151</f>
        <v>0</v>
      </c>
      <c r="S152" s="373">
        <v>0</v>
      </c>
      <c r="T152" s="374">
        <f>S152*H151</f>
        <v>0</v>
      </c>
      <c r="W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 t="e">
        <f>IF(#REF!="základní",J140,0)</f>
        <v>#REF!</v>
      </c>
      <c r="BF152" s="161" t="e">
        <f>IF(#REF!="snížená",J140,0)</f>
        <v>#REF!</v>
      </c>
      <c r="BG152" s="161" t="e">
        <f>IF(#REF!="zákl. přenesená",J140,0)</f>
        <v>#REF!</v>
      </c>
      <c r="BH152" s="161" t="e">
        <f>IF(#REF!="sníž. přenesená",J140,0)</f>
        <v>#REF!</v>
      </c>
      <c r="BI152" s="161" t="e">
        <f>IF(#REF!="nulová",J140,0)</f>
        <v>#REF!</v>
      </c>
      <c r="BJ152" s="747" t="s">
        <v>84</v>
      </c>
      <c r="BK152" s="161">
        <f>ROUND(I140*H140,2)</f>
        <v>0</v>
      </c>
      <c r="BL152" s="747" t="s">
        <v>165</v>
      </c>
      <c r="BM152" s="747" t="s">
        <v>2498</v>
      </c>
    </row>
    <row r="153" spans="1:51" s="12" customFormat="1" ht="12">
      <c r="A153" s="740"/>
      <c r="B153" s="390"/>
      <c r="C153" s="841" t="s">
        <v>326</v>
      </c>
      <c r="D153" s="841" t="s">
        <v>160</v>
      </c>
      <c r="E153" s="842" t="s">
        <v>2499</v>
      </c>
      <c r="F153" s="843" t="s">
        <v>2500</v>
      </c>
      <c r="G153" s="844" t="s">
        <v>359</v>
      </c>
      <c r="H153" s="810">
        <v>48.9</v>
      </c>
      <c r="I153" s="774">
        <v>0</v>
      </c>
      <c r="J153" s="867">
        <f t="shared" si="1"/>
        <v>0</v>
      </c>
      <c r="K153" s="843" t="s">
        <v>164</v>
      </c>
      <c r="L153" s="53"/>
      <c r="M153" s="382" t="s">
        <v>1</v>
      </c>
      <c r="N153" s="383" t="s">
        <v>41</v>
      </c>
      <c r="O153" s="373">
        <v>0</v>
      </c>
      <c r="P153" s="373">
        <f>O153*H152</f>
        <v>0</v>
      </c>
      <c r="Q153" s="373">
        <v>0.00065</v>
      </c>
      <c r="R153" s="373">
        <f>Q153*H152</f>
        <v>0.00325</v>
      </c>
      <c r="S153" s="373">
        <v>0</v>
      </c>
      <c r="T153" s="374">
        <f>S153*H152</f>
        <v>0</v>
      </c>
      <c r="U153" s="740"/>
      <c r="V153" s="740"/>
      <c r="W153" s="11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84</v>
      </c>
      <c r="AY153" s="163" t="s">
        <v>158</v>
      </c>
    </row>
    <row r="154" spans="1:63" s="11" customFormat="1" ht="22.9" customHeight="1" hidden="1">
      <c r="A154" s="740"/>
      <c r="B154" s="390"/>
      <c r="C154" s="841" t="s">
        <v>331</v>
      </c>
      <c r="D154" s="841" t="s">
        <v>160</v>
      </c>
      <c r="E154" s="842" t="s">
        <v>2501</v>
      </c>
      <c r="F154" s="843" t="s">
        <v>2502</v>
      </c>
      <c r="G154" s="844" t="s">
        <v>238</v>
      </c>
      <c r="H154" s="810">
        <v>0</v>
      </c>
      <c r="I154" s="774">
        <v>0</v>
      </c>
      <c r="J154" s="867">
        <f t="shared" si="1"/>
        <v>0</v>
      </c>
      <c r="K154" s="843" t="s">
        <v>164</v>
      </c>
      <c r="L154" s="53"/>
      <c r="M154" s="735" t="s">
        <v>1</v>
      </c>
      <c r="N154" s="372" t="s">
        <v>41</v>
      </c>
      <c r="O154" s="373">
        <v>0.055</v>
      </c>
      <c r="P154" s="373">
        <f>O154*H153</f>
        <v>2.6895</v>
      </c>
      <c r="Q154" s="373">
        <v>0</v>
      </c>
      <c r="R154" s="373">
        <f>Q154*H153</f>
        <v>0</v>
      </c>
      <c r="S154" s="373">
        <v>0</v>
      </c>
      <c r="T154" s="374">
        <f>S154*H153</f>
        <v>0</v>
      </c>
      <c r="U154" s="740"/>
      <c r="V154" s="740"/>
      <c r="W154" s="740"/>
      <c r="AR154" s="136" t="s">
        <v>84</v>
      </c>
      <c r="AT154" s="144" t="s">
        <v>75</v>
      </c>
      <c r="AU154" s="144" t="s">
        <v>84</v>
      </c>
      <c r="AY154" s="136" t="s">
        <v>158</v>
      </c>
      <c r="BK154" s="145">
        <f>BK155</f>
        <v>0</v>
      </c>
    </row>
    <row r="155" spans="1:65" s="740" customFormat="1" ht="16.5" customHeight="1" hidden="1">
      <c r="A155" s="12"/>
      <c r="B155" s="776"/>
      <c r="C155" s="841" t="s">
        <v>335</v>
      </c>
      <c r="D155" s="841" t="s">
        <v>160</v>
      </c>
      <c r="E155" s="842" t="s">
        <v>2503</v>
      </c>
      <c r="F155" s="843" t="s">
        <v>2504</v>
      </c>
      <c r="G155" s="844" t="s">
        <v>238</v>
      </c>
      <c r="H155" s="810">
        <v>0</v>
      </c>
      <c r="I155" s="774">
        <v>0</v>
      </c>
      <c r="J155" s="867">
        <f t="shared" si="1"/>
        <v>0</v>
      </c>
      <c r="K155" s="843" t="s">
        <v>164</v>
      </c>
      <c r="L155" s="53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W155" s="11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IF(N143="základní",J142,0)</f>
        <v>0</v>
      </c>
      <c r="BF155" s="161">
        <f>IF(N143="snížená",J142,0)</f>
        <v>0</v>
      </c>
      <c r="BG155" s="161">
        <f>IF(N143="zákl. přenesená",J142,0)</f>
        <v>0</v>
      </c>
      <c r="BH155" s="161">
        <f>IF(N143="sníž. přenesená",J142,0)</f>
        <v>0</v>
      </c>
      <c r="BI155" s="161">
        <f>IF(N143="nulová",J142,0)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2505</v>
      </c>
    </row>
    <row r="156" spans="1:63" s="11" customFormat="1" ht="22.9" customHeight="1">
      <c r="A156" s="12"/>
      <c r="B156" s="776"/>
      <c r="C156" s="809"/>
      <c r="D156" s="838" t="s">
        <v>75</v>
      </c>
      <c r="E156" s="840" t="s">
        <v>555</v>
      </c>
      <c r="F156" s="840" t="s">
        <v>556</v>
      </c>
      <c r="G156" s="809"/>
      <c r="H156" s="809"/>
      <c r="I156" s="766"/>
      <c r="J156" s="866">
        <f>BK173</f>
        <v>0</v>
      </c>
      <c r="K156" s="809"/>
      <c r="L156" s="141"/>
      <c r="M156" s="165"/>
      <c r="N156" s="166"/>
      <c r="O156" s="166"/>
      <c r="P156" s="166"/>
      <c r="Q156" s="166"/>
      <c r="R156" s="166"/>
      <c r="S156" s="166"/>
      <c r="T156" s="167"/>
      <c r="U156" s="12"/>
      <c r="V156" s="12"/>
      <c r="W156" s="12"/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SUM(BK157:BK159)</f>
        <v>0</v>
      </c>
    </row>
    <row r="157" spans="1:65" s="740" customFormat="1" ht="16.5" customHeight="1">
      <c r="A157" s="11"/>
      <c r="B157" s="763"/>
      <c r="C157" s="841" t="s">
        <v>342</v>
      </c>
      <c r="D157" s="841" t="s">
        <v>160</v>
      </c>
      <c r="E157" s="842" t="s">
        <v>2118</v>
      </c>
      <c r="F157" s="843" t="s">
        <v>2119</v>
      </c>
      <c r="G157" s="844" t="s">
        <v>199</v>
      </c>
      <c r="H157" s="810">
        <v>7.586</v>
      </c>
      <c r="I157" s="774">
        <v>0</v>
      </c>
      <c r="J157" s="867">
        <f>ROUND(I157*H157,2)</f>
        <v>0</v>
      </c>
      <c r="K157" s="843" t="s">
        <v>164</v>
      </c>
      <c r="L157" s="53"/>
      <c r="M157" s="140"/>
      <c r="N157" s="141"/>
      <c r="O157" s="141"/>
      <c r="P157" s="142">
        <f>P158</f>
        <v>11.22728</v>
      </c>
      <c r="Q157" s="141"/>
      <c r="R157" s="142">
        <f>R158</f>
        <v>0</v>
      </c>
      <c r="S157" s="141"/>
      <c r="T157" s="143">
        <f>T158</f>
        <v>0</v>
      </c>
      <c r="U157" s="11"/>
      <c r="V157" s="11"/>
      <c r="W157" s="13"/>
      <c r="AR157" s="747" t="s">
        <v>165</v>
      </c>
      <c r="AT157" s="747" t="s">
        <v>160</v>
      </c>
      <c r="AU157" s="747" t="s">
        <v>86</v>
      </c>
      <c r="AY157" s="747" t="s">
        <v>158</v>
      </c>
      <c r="BE157" s="161" t="e">
        <f>IF(#REF!="základní",J144,0)</f>
        <v>#REF!</v>
      </c>
      <c r="BF157" s="161" t="e">
        <f>IF(#REF!="snížená",J144,0)</f>
        <v>#REF!</v>
      </c>
      <c r="BG157" s="161" t="e">
        <f>IF(#REF!="zákl. přenesená",J144,0)</f>
        <v>#REF!</v>
      </c>
      <c r="BH157" s="161" t="e">
        <f>IF(#REF!="sníž. přenesená",J144,0)</f>
        <v>#REF!</v>
      </c>
      <c r="BI157" s="161" t="e">
        <f>IF(#REF!="nulová",J144,0)</f>
        <v>#REF!</v>
      </c>
      <c r="BJ157" s="747" t="s">
        <v>84</v>
      </c>
      <c r="BK157" s="161">
        <f>ROUND(I144*H144,2)</f>
        <v>0</v>
      </c>
      <c r="BL157" s="747" t="s">
        <v>165</v>
      </c>
      <c r="BM157" s="747" t="s">
        <v>2506</v>
      </c>
    </row>
    <row r="158" spans="1:51" s="12" customFormat="1" ht="12">
      <c r="A158" s="740"/>
      <c r="B158" s="370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385" t="s">
        <v>1</v>
      </c>
      <c r="N158" s="386" t="s">
        <v>41</v>
      </c>
      <c r="O158" s="387">
        <v>1.48</v>
      </c>
      <c r="P158" s="387">
        <f>O158*H157</f>
        <v>11.22728</v>
      </c>
      <c r="Q158" s="387">
        <v>0</v>
      </c>
      <c r="R158" s="387">
        <f>Q158*H157</f>
        <v>0</v>
      </c>
      <c r="S158" s="387">
        <v>0</v>
      </c>
      <c r="T158" s="388">
        <f>S158*H157</f>
        <v>0</v>
      </c>
      <c r="U158" s="740"/>
      <c r="V158" s="740"/>
      <c r="W158" s="11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740"/>
      <c r="B159" s="53"/>
      <c r="C159" s="368"/>
      <c r="D159" s="368"/>
      <c r="E159" s="368"/>
      <c r="F159" s="368"/>
      <c r="G159" s="368"/>
      <c r="H159" s="368"/>
      <c r="I159" s="368"/>
      <c r="J159" s="368"/>
      <c r="K159" s="734"/>
      <c r="L159" s="734"/>
      <c r="M159" s="740"/>
      <c r="N159" s="740"/>
      <c r="O159" s="740"/>
      <c r="P159" s="740"/>
      <c r="Q159" s="740"/>
      <c r="R159" s="740"/>
      <c r="S159" s="740"/>
      <c r="T159" s="740"/>
      <c r="U159" s="740"/>
      <c r="V159" s="740"/>
      <c r="W159" s="740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3" s="11" customFormat="1" ht="22.9" customHeight="1">
      <c r="A160" s="734"/>
      <c r="B160" s="734"/>
      <c r="C160" s="734"/>
      <c r="D160" s="734"/>
      <c r="E160" s="734"/>
      <c r="F160" s="734"/>
      <c r="G160" s="734"/>
      <c r="H160" s="734"/>
      <c r="I160" s="734"/>
      <c r="J160" s="734"/>
      <c r="K160" s="734"/>
      <c r="L160" s="734"/>
      <c r="M160" s="734"/>
      <c r="N160" s="734"/>
      <c r="O160" s="734"/>
      <c r="P160" s="734"/>
      <c r="Q160" s="734"/>
      <c r="R160" s="734"/>
      <c r="S160" s="734"/>
      <c r="T160" s="734"/>
      <c r="U160" s="734"/>
      <c r="V160" s="734"/>
      <c r="W160" s="740"/>
      <c r="AR160" s="136" t="s">
        <v>84</v>
      </c>
      <c r="AT160" s="144" t="s">
        <v>75</v>
      </c>
      <c r="AU160" s="144" t="s">
        <v>84</v>
      </c>
      <c r="AY160" s="136" t="s">
        <v>158</v>
      </c>
      <c r="BK160" s="145">
        <f>SUM(BK161:BK172)</f>
        <v>0</v>
      </c>
    </row>
    <row r="161" spans="1:65" s="740" customFormat="1" ht="16.5" customHeight="1">
      <c r="A161" s="734"/>
      <c r="B161" s="734"/>
      <c r="C161" s="734"/>
      <c r="D161" s="734"/>
      <c r="E161" s="734"/>
      <c r="F161" s="734"/>
      <c r="G161" s="734"/>
      <c r="H161" s="734"/>
      <c r="I161" s="734"/>
      <c r="J161" s="734"/>
      <c r="K161" s="734"/>
      <c r="L161" s="734"/>
      <c r="M161" s="734"/>
      <c r="N161" s="734"/>
      <c r="O161" s="734"/>
      <c r="P161" s="734"/>
      <c r="Q161" s="734"/>
      <c r="R161" s="734"/>
      <c r="S161" s="734"/>
      <c r="T161" s="734"/>
      <c r="U161" s="734"/>
      <c r="V161" s="734"/>
      <c r="W161" s="12"/>
      <c r="AR161" s="747" t="s">
        <v>165</v>
      </c>
      <c r="AT161" s="747" t="s">
        <v>160</v>
      </c>
      <c r="AU161" s="747" t="s">
        <v>86</v>
      </c>
      <c r="AY161" s="747" t="s">
        <v>158</v>
      </c>
      <c r="BE161" s="161">
        <f>IF(N148="základní",J147,0)</f>
        <v>0</v>
      </c>
      <c r="BF161" s="161">
        <f>IF(N148="snížená",J147,0)</f>
        <v>0</v>
      </c>
      <c r="BG161" s="161">
        <f>IF(N148="zákl. přenesená",J147,0)</f>
        <v>0</v>
      </c>
      <c r="BH161" s="161">
        <f>IF(N148="sníž. přenesená",J147,0)</f>
        <v>0</v>
      </c>
      <c r="BI161" s="161">
        <f>IF(N148="nulová",J147,0)</f>
        <v>0</v>
      </c>
      <c r="BJ161" s="747" t="s">
        <v>84</v>
      </c>
      <c r="BK161" s="161">
        <f>ROUND(I147*H147,2)</f>
        <v>0</v>
      </c>
      <c r="BL161" s="747" t="s">
        <v>165</v>
      </c>
      <c r="BM161" s="747" t="s">
        <v>2507</v>
      </c>
    </row>
    <row r="162" spans="1:65" s="740" customFormat="1" ht="16.5" customHeight="1">
      <c r="A162" s="734"/>
      <c r="B162" s="734"/>
      <c r="C162" s="734"/>
      <c r="D162" s="734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4"/>
      <c r="S162" s="734"/>
      <c r="T162" s="734"/>
      <c r="U162" s="734"/>
      <c r="V162" s="734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IF(N149="základní",J148,0)</f>
        <v>0</v>
      </c>
      <c r="BF162" s="161">
        <f>IF(N149="snížená",J148,0)</f>
        <v>0</v>
      </c>
      <c r="BG162" s="161">
        <f>IF(N149="zákl. přenesená",J148,0)</f>
        <v>0</v>
      </c>
      <c r="BH162" s="161">
        <f>IF(N149="sníž. přenesená",J148,0)</f>
        <v>0</v>
      </c>
      <c r="BI162" s="161">
        <f>IF(N149="nulová",J148,0)</f>
        <v>0</v>
      </c>
      <c r="BJ162" s="747" t="s">
        <v>84</v>
      </c>
      <c r="BK162" s="161">
        <f>ROUND(I148*H148,2)</f>
        <v>0</v>
      </c>
      <c r="BL162" s="747" t="s">
        <v>165</v>
      </c>
      <c r="BM162" s="747" t="s">
        <v>2508</v>
      </c>
    </row>
    <row r="163" spans="1:51" s="12" customFormat="1" ht="12">
      <c r="A163" s="734"/>
      <c r="B163" s="734"/>
      <c r="C163" s="734"/>
      <c r="D163" s="734"/>
      <c r="E163" s="734"/>
      <c r="F163" s="734"/>
      <c r="G163" s="734"/>
      <c r="H163" s="734"/>
      <c r="I163" s="734"/>
      <c r="J163" s="734"/>
      <c r="K163" s="734"/>
      <c r="L163" s="734"/>
      <c r="M163" s="734"/>
      <c r="N163" s="734"/>
      <c r="O163" s="734"/>
      <c r="P163" s="734"/>
      <c r="Q163" s="734"/>
      <c r="R163" s="734"/>
      <c r="S163" s="734"/>
      <c r="T163" s="734"/>
      <c r="U163" s="734"/>
      <c r="V163" s="734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40" customFormat="1" ht="16.5" customHeight="1">
      <c r="A164" s="734"/>
      <c r="B164" s="734"/>
      <c r="C164" s="734"/>
      <c r="D164" s="734"/>
      <c r="E164" s="734"/>
      <c r="F164" s="734"/>
      <c r="G164" s="734"/>
      <c r="H164" s="734"/>
      <c r="I164" s="734"/>
      <c r="J164" s="734"/>
      <c r="K164" s="734"/>
      <c r="L164" s="734"/>
      <c r="M164" s="734"/>
      <c r="N164" s="734"/>
      <c r="O164" s="734"/>
      <c r="P164" s="734"/>
      <c r="Q164" s="734"/>
      <c r="R164" s="734"/>
      <c r="S164" s="734"/>
      <c r="T164" s="734"/>
      <c r="U164" s="734"/>
      <c r="V164" s="734"/>
      <c r="AR164" s="747" t="s">
        <v>203</v>
      </c>
      <c r="AT164" s="747" t="s">
        <v>420</v>
      </c>
      <c r="AU164" s="747" t="s">
        <v>86</v>
      </c>
      <c r="AY164" s="747" t="s">
        <v>158</v>
      </c>
      <c r="BE164" s="161" t="e">
        <f>IF(#REF!="základní",J150,0)</f>
        <v>#REF!</v>
      </c>
      <c r="BF164" s="161" t="e">
        <f>IF(#REF!="snížená",J150,0)</f>
        <v>#REF!</v>
      </c>
      <c r="BG164" s="161" t="e">
        <f>IF(#REF!="zákl. přenesená",J150,0)</f>
        <v>#REF!</v>
      </c>
      <c r="BH164" s="161" t="e">
        <f>IF(#REF!="sníž. přenesená",J150,0)</f>
        <v>#REF!</v>
      </c>
      <c r="BI164" s="161" t="e">
        <f>IF(#REF!="nulová",J150,0)</f>
        <v>#REF!</v>
      </c>
      <c r="BJ164" s="747" t="s">
        <v>84</v>
      </c>
      <c r="BK164" s="161">
        <f>ROUND(I150*H150,2)</f>
        <v>0</v>
      </c>
      <c r="BL164" s="747" t="s">
        <v>165</v>
      </c>
      <c r="BM164" s="747" t="s">
        <v>2509</v>
      </c>
    </row>
    <row r="165" spans="1:51" s="12" customFormat="1" ht="12">
      <c r="A165" s="734"/>
      <c r="B165" s="734"/>
      <c r="C165" s="734"/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4"/>
      <c r="T165" s="734"/>
      <c r="U165" s="734"/>
      <c r="V165" s="734"/>
      <c r="W165" s="740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1:65" s="740" customFormat="1" ht="16.5" customHeight="1">
      <c r="A166" s="734"/>
      <c r="B166" s="734"/>
      <c r="C166" s="734"/>
      <c r="D166" s="734"/>
      <c r="E166" s="734"/>
      <c r="F166" s="734"/>
      <c r="G166" s="734"/>
      <c r="H166" s="734"/>
      <c r="I166" s="734"/>
      <c r="J166" s="734"/>
      <c r="K166" s="734"/>
      <c r="L166" s="734"/>
      <c r="M166" s="734"/>
      <c r="N166" s="734"/>
      <c r="O166" s="734"/>
      <c r="P166" s="734"/>
      <c r="Q166" s="734"/>
      <c r="R166" s="734"/>
      <c r="S166" s="734"/>
      <c r="T166" s="734"/>
      <c r="U166" s="734"/>
      <c r="V166" s="734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IF(N152="základní",J151,0)</f>
        <v>0</v>
      </c>
      <c r="BF166" s="161">
        <f>IF(N152="snížená",J151,0)</f>
        <v>0</v>
      </c>
      <c r="BG166" s="161">
        <f>IF(N152="zákl. přenesená",J151,0)</f>
        <v>0</v>
      </c>
      <c r="BH166" s="161">
        <f>IF(N152="sníž. přenesená",J151,0)</f>
        <v>0</v>
      </c>
      <c r="BI166" s="161">
        <f>IF(N152="nulová",J151,0)</f>
        <v>0</v>
      </c>
      <c r="BJ166" s="747" t="s">
        <v>84</v>
      </c>
      <c r="BK166" s="161">
        <f>ROUND(I151*H151,2)</f>
        <v>0</v>
      </c>
      <c r="BL166" s="747" t="s">
        <v>165</v>
      </c>
      <c r="BM166" s="747" t="s">
        <v>2510</v>
      </c>
    </row>
    <row r="167" spans="1:65" s="740" customFormat="1" ht="16.5" customHeight="1">
      <c r="A167" s="734"/>
      <c r="B167" s="734"/>
      <c r="C167" s="734"/>
      <c r="D167" s="734"/>
      <c r="E167" s="734"/>
      <c r="F167" s="734"/>
      <c r="G167" s="734"/>
      <c r="H167" s="734"/>
      <c r="I167" s="734"/>
      <c r="J167" s="734"/>
      <c r="K167" s="734"/>
      <c r="L167" s="734"/>
      <c r="M167" s="734"/>
      <c r="N167" s="734"/>
      <c r="O167" s="734"/>
      <c r="P167" s="734"/>
      <c r="Q167" s="734"/>
      <c r="R167" s="734"/>
      <c r="S167" s="734"/>
      <c r="T167" s="734"/>
      <c r="U167" s="734"/>
      <c r="V167" s="734"/>
      <c r="AR167" s="747" t="s">
        <v>203</v>
      </c>
      <c r="AT167" s="747" t="s">
        <v>420</v>
      </c>
      <c r="AU167" s="747" t="s">
        <v>86</v>
      </c>
      <c r="AY167" s="747" t="s">
        <v>158</v>
      </c>
      <c r="BE167" s="161">
        <f>IF(N153="základní",J152,0)</f>
        <v>0</v>
      </c>
      <c r="BF167" s="161">
        <f>IF(N153="snížená",J152,0)</f>
        <v>0</v>
      </c>
      <c r="BG167" s="161">
        <f>IF(N153="zákl. přenesená",J152,0)</f>
        <v>0</v>
      </c>
      <c r="BH167" s="161">
        <f>IF(N153="sníž. přenesená",J152,0)</f>
        <v>0</v>
      </c>
      <c r="BI167" s="161">
        <f>IF(N153="nulová",J152,0)</f>
        <v>0</v>
      </c>
      <c r="BJ167" s="747" t="s">
        <v>84</v>
      </c>
      <c r="BK167" s="161">
        <f>ROUND(I152*H152,2)</f>
        <v>0</v>
      </c>
      <c r="BL167" s="747" t="s">
        <v>165</v>
      </c>
      <c r="BM167" s="747" t="s">
        <v>2511</v>
      </c>
    </row>
    <row r="168" spans="1:65" s="740" customFormat="1" ht="16.5" customHeight="1">
      <c r="A168" s="734"/>
      <c r="B168" s="734"/>
      <c r="C168" s="734"/>
      <c r="D168" s="734"/>
      <c r="E168" s="734"/>
      <c r="F168" s="734"/>
      <c r="G168" s="734"/>
      <c r="H168" s="734"/>
      <c r="I168" s="734"/>
      <c r="J168" s="734"/>
      <c r="K168" s="734"/>
      <c r="L168" s="734"/>
      <c r="M168" s="734"/>
      <c r="N168" s="734"/>
      <c r="O168" s="734"/>
      <c r="P168" s="734"/>
      <c r="Q168" s="734"/>
      <c r="R168" s="734"/>
      <c r="S168" s="734"/>
      <c r="T168" s="734"/>
      <c r="U168" s="734"/>
      <c r="V168" s="734"/>
      <c r="W168" s="12"/>
      <c r="AR168" s="747" t="s">
        <v>165</v>
      </c>
      <c r="AT168" s="747" t="s">
        <v>160</v>
      </c>
      <c r="AU168" s="747" t="s">
        <v>86</v>
      </c>
      <c r="AY168" s="747" t="s">
        <v>158</v>
      </c>
      <c r="BE168" s="161">
        <f>IF(N154="základní",J153,0)</f>
        <v>0</v>
      </c>
      <c r="BF168" s="161">
        <f>IF(N154="snížená",J153,0)</f>
        <v>0</v>
      </c>
      <c r="BG168" s="161">
        <f>IF(N154="zákl. přenesená",J153,0)</f>
        <v>0</v>
      </c>
      <c r="BH168" s="161">
        <f>IF(N154="sníž. přenesená",J153,0)</f>
        <v>0</v>
      </c>
      <c r="BI168" s="161">
        <f>IF(N154="nulová",J153,0)</f>
        <v>0</v>
      </c>
      <c r="BJ168" s="747" t="s">
        <v>84</v>
      </c>
      <c r="BK168" s="161">
        <f>ROUND(I153*H153,2)</f>
        <v>0</v>
      </c>
      <c r="BL168" s="747" t="s">
        <v>165</v>
      </c>
      <c r="BM168" s="747" t="s">
        <v>2512</v>
      </c>
    </row>
    <row r="169" spans="1:65" s="740" customFormat="1" ht="16.5" customHeight="1">
      <c r="A169" s="734"/>
      <c r="B169" s="734"/>
      <c r="C169" s="734"/>
      <c r="D169" s="734"/>
      <c r="E169" s="734"/>
      <c r="F169" s="734"/>
      <c r="G169" s="734"/>
      <c r="H169" s="734"/>
      <c r="I169" s="734"/>
      <c r="J169" s="734"/>
      <c r="K169" s="734"/>
      <c r="L169" s="734"/>
      <c r="M169" s="734"/>
      <c r="N169" s="734"/>
      <c r="O169" s="734"/>
      <c r="P169" s="734"/>
      <c r="Q169" s="734"/>
      <c r="R169" s="734"/>
      <c r="S169" s="734"/>
      <c r="T169" s="734"/>
      <c r="U169" s="734"/>
      <c r="V169" s="734"/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 t="e">
        <f>IF(#REF!="základní",J154,0)</f>
        <v>#REF!</v>
      </c>
      <c r="BF169" s="161" t="e">
        <f>IF(#REF!="snížená",J154,0)</f>
        <v>#REF!</v>
      </c>
      <c r="BG169" s="161" t="e">
        <f>IF(#REF!="zákl. přenesená",J154,0)</f>
        <v>#REF!</v>
      </c>
      <c r="BH169" s="161" t="e">
        <f>IF(#REF!="sníž. přenesená",J154,0)</f>
        <v>#REF!</v>
      </c>
      <c r="BI169" s="161" t="e">
        <f>IF(#REF!="nulová",J154,0)</f>
        <v>#REF!</v>
      </c>
      <c r="BJ169" s="747" t="s">
        <v>84</v>
      </c>
      <c r="BK169" s="161">
        <f>ROUND(I154*H154,2)</f>
        <v>0</v>
      </c>
      <c r="BL169" s="747" t="s">
        <v>165</v>
      </c>
      <c r="BM169" s="747" t="s">
        <v>2513</v>
      </c>
    </row>
    <row r="170" spans="1:51" s="12" customFormat="1" ht="12">
      <c r="A170" s="734"/>
      <c r="B170" s="734"/>
      <c r="C170" s="734"/>
      <c r="D170" s="734"/>
      <c r="E170" s="734"/>
      <c r="F170" s="734"/>
      <c r="G170" s="734"/>
      <c r="H170" s="734"/>
      <c r="I170" s="734"/>
      <c r="J170" s="734"/>
      <c r="K170" s="734"/>
      <c r="L170" s="734"/>
      <c r="M170" s="734"/>
      <c r="N170" s="734"/>
      <c r="O170" s="734"/>
      <c r="P170" s="734"/>
      <c r="Q170" s="734"/>
      <c r="R170" s="734"/>
      <c r="S170" s="734"/>
      <c r="T170" s="734"/>
      <c r="U170" s="734"/>
      <c r="V170" s="734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1:65" s="740" customFormat="1" ht="16.5" customHeight="1">
      <c r="A171" s="734"/>
      <c r="B171" s="734"/>
      <c r="C171" s="734"/>
      <c r="D171" s="734"/>
      <c r="E171" s="734"/>
      <c r="F171" s="734"/>
      <c r="G171" s="734"/>
      <c r="H171" s="734"/>
      <c r="I171" s="734"/>
      <c r="J171" s="734"/>
      <c r="K171" s="734"/>
      <c r="L171" s="734"/>
      <c r="M171" s="734"/>
      <c r="N171" s="734"/>
      <c r="O171" s="734"/>
      <c r="P171" s="734"/>
      <c r="Q171" s="734"/>
      <c r="R171" s="734"/>
      <c r="S171" s="734"/>
      <c r="T171" s="734"/>
      <c r="U171" s="734"/>
      <c r="V171" s="734"/>
      <c r="W171" s="11"/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 t="e">
        <f>IF(#REF!="základní",J155,0)</f>
        <v>#REF!</v>
      </c>
      <c r="BF171" s="161" t="e">
        <f>IF(#REF!="snížená",J155,0)</f>
        <v>#REF!</v>
      </c>
      <c r="BG171" s="161" t="e">
        <f>IF(#REF!="zákl. přenesená",J155,0)</f>
        <v>#REF!</v>
      </c>
      <c r="BH171" s="161" t="e">
        <f>IF(#REF!="sníž. přenesená",J155,0)</f>
        <v>#REF!</v>
      </c>
      <c r="BI171" s="161" t="e">
        <f>IF(#REF!="nulová",J155,0)</f>
        <v>#REF!</v>
      </c>
      <c r="BJ171" s="747" t="s">
        <v>84</v>
      </c>
      <c r="BK171" s="161">
        <f>ROUND(I155*H155,2)</f>
        <v>0</v>
      </c>
      <c r="BL171" s="747" t="s">
        <v>165</v>
      </c>
      <c r="BM171" s="747" t="s">
        <v>2514</v>
      </c>
    </row>
    <row r="172" spans="1:51" s="12" customFormat="1" ht="12">
      <c r="A172" s="734"/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84</v>
      </c>
      <c r="AY172" s="163" t="s">
        <v>158</v>
      </c>
    </row>
    <row r="173" spans="1:63" s="11" customFormat="1" ht="22.9" customHeight="1">
      <c r="A173" s="734"/>
      <c r="B173" s="734"/>
      <c r="C173" s="734"/>
      <c r="D173" s="734"/>
      <c r="E173" s="734"/>
      <c r="F173" s="734"/>
      <c r="G173" s="734"/>
      <c r="H173" s="734"/>
      <c r="I173" s="734"/>
      <c r="J173" s="734"/>
      <c r="K173" s="734"/>
      <c r="L173" s="734"/>
      <c r="M173" s="734"/>
      <c r="N173" s="734"/>
      <c r="O173" s="734"/>
      <c r="P173" s="734"/>
      <c r="Q173" s="734"/>
      <c r="R173" s="734"/>
      <c r="S173" s="734"/>
      <c r="T173" s="734"/>
      <c r="U173" s="734"/>
      <c r="V173" s="734"/>
      <c r="W173" s="740"/>
      <c r="AR173" s="136" t="s">
        <v>84</v>
      </c>
      <c r="AT173" s="144" t="s">
        <v>75</v>
      </c>
      <c r="AU173" s="144" t="s">
        <v>84</v>
      </c>
      <c r="AY173" s="136" t="s">
        <v>158</v>
      </c>
      <c r="BK173" s="145">
        <f>BK174</f>
        <v>0</v>
      </c>
    </row>
    <row r="174" spans="1:65" s="740" customFormat="1" ht="16.5" customHeight="1">
      <c r="A174" s="734"/>
      <c r="B174" s="734"/>
      <c r="C174" s="734"/>
      <c r="D174" s="734"/>
      <c r="E174" s="734"/>
      <c r="F174" s="734"/>
      <c r="G174" s="734"/>
      <c r="H174" s="734"/>
      <c r="I174" s="734"/>
      <c r="J174" s="734"/>
      <c r="K174" s="734"/>
      <c r="L174" s="734"/>
      <c r="M174" s="734"/>
      <c r="N174" s="734"/>
      <c r="O174" s="734"/>
      <c r="P174" s="734"/>
      <c r="Q174" s="734"/>
      <c r="R174" s="734"/>
      <c r="S174" s="734"/>
      <c r="T174" s="734"/>
      <c r="U174" s="734"/>
      <c r="V174" s="734"/>
      <c r="W174" s="734"/>
      <c r="AR174" s="747" t="s">
        <v>165</v>
      </c>
      <c r="AT174" s="747" t="s">
        <v>160</v>
      </c>
      <c r="AU174" s="747" t="s">
        <v>86</v>
      </c>
      <c r="AY174" s="747" t="s">
        <v>158</v>
      </c>
      <c r="BE174" s="161">
        <f>IF(N158="základní",J157,0)</f>
        <v>0</v>
      </c>
      <c r="BF174" s="161">
        <f>IF(N158="snížená",J157,0)</f>
        <v>0</v>
      </c>
      <c r="BG174" s="161">
        <f>IF(N158="zákl. přenesená",J157,0)</f>
        <v>0</v>
      </c>
      <c r="BH174" s="161">
        <f>IF(N158="sníž. přenesená",J157,0)</f>
        <v>0</v>
      </c>
      <c r="BI174" s="161">
        <f>IF(N158="nulová",J157,0)</f>
        <v>0</v>
      </c>
      <c r="BJ174" s="747" t="s">
        <v>84</v>
      </c>
      <c r="BK174" s="161">
        <f>ROUND(I157*H157,2)</f>
        <v>0</v>
      </c>
      <c r="BL174" s="747" t="s">
        <v>165</v>
      </c>
      <c r="BM174" s="747" t="s">
        <v>2515</v>
      </c>
    </row>
    <row r="175" spans="1:23" s="740" customFormat="1" ht="6.95" customHeight="1">
      <c r="A175" s="734"/>
      <c r="B175" s="734"/>
      <c r="C175" s="734"/>
      <c r="D175" s="734"/>
      <c r="E175" s="734"/>
      <c r="F175" s="734"/>
      <c r="G175" s="734"/>
      <c r="H175" s="734"/>
      <c r="I175" s="734"/>
      <c r="J175" s="734"/>
      <c r="K175" s="734"/>
      <c r="L175" s="734"/>
      <c r="M175" s="734"/>
      <c r="N175" s="734"/>
      <c r="O175" s="734"/>
      <c r="P175" s="734"/>
      <c r="Q175" s="734"/>
      <c r="R175" s="734"/>
      <c r="S175" s="734"/>
      <c r="T175" s="734"/>
      <c r="U175" s="734"/>
      <c r="V175" s="734"/>
      <c r="W175" s="734"/>
    </row>
  </sheetData>
  <sheetProtection algorithmName="SHA-512" hashValue="ZynzIT1A+cVYfQqSASmpRDCADmsafBtlNPmCHcjSUPKVsI4TjPKuu/RCRW8Wb5rXJOf/6VOJxuYeoowQL4GC8w==" saltValue="clJUxz5G1klx08AQExEDWQ==" spinCount="100000" sheet="1" objects="1" scenarios="1"/>
  <autoFilter ref="C90:K157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2"/>
  <sheetViews>
    <sheetView showGridLines="0" workbookViewId="0" topLeftCell="A25">
      <selection activeCell="F103" sqref="F103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1925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s="740" customFormat="1" ht="12" customHeight="1">
      <c r="B8" s="30"/>
      <c r="D8" s="96" t="s">
        <v>109</v>
      </c>
      <c r="L8" s="30"/>
    </row>
    <row r="9" spans="2:12" s="740" customFormat="1" ht="36.95" customHeight="1">
      <c r="B9" s="30"/>
      <c r="E9" s="908" t="s">
        <v>2516</v>
      </c>
      <c r="F9" s="923"/>
      <c r="G9" s="923"/>
      <c r="H9" s="923"/>
      <c r="L9" s="30"/>
    </row>
    <row r="10" spans="2:12" s="740" customFormat="1" ht="12">
      <c r="B10" s="30"/>
      <c r="L10" s="30"/>
    </row>
    <row r="11" spans="2:12" s="740" customFormat="1" ht="12" customHeight="1">
      <c r="B11" s="30"/>
      <c r="D11" s="96" t="s">
        <v>18</v>
      </c>
      <c r="F11" s="747" t="s">
        <v>1</v>
      </c>
      <c r="I11" s="96" t="s">
        <v>19</v>
      </c>
      <c r="J11" s="747" t="s">
        <v>1</v>
      </c>
      <c r="L11" s="30"/>
    </row>
    <row r="12" spans="2:12" s="740" customFormat="1" ht="12" customHeight="1">
      <c r="B12" s="30"/>
      <c r="D12" s="96" t="s">
        <v>20</v>
      </c>
      <c r="F12" s="747" t="s">
        <v>1904</v>
      </c>
      <c r="I12" s="96" t="s">
        <v>22</v>
      </c>
      <c r="J12" s="742">
        <f>'SO-12 - Rekapitulace stavby'!AN8</f>
        <v>43637</v>
      </c>
      <c r="L12" s="30"/>
    </row>
    <row r="13" spans="2:12" s="740" customFormat="1" ht="10.7" customHeight="1">
      <c r="B13" s="30"/>
      <c r="L13" s="30"/>
    </row>
    <row r="14" spans="2:12" s="740" customFormat="1" ht="12" customHeight="1">
      <c r="B14" s="30"/>
      <c r="D14" s="96" t="s">
        <v>24</v>
      </c>
      <c r="I14" s="96" t="s">
        <v>25</v>
      </c>
      <c r="J14" s="747" t="s">
        <v>1</v>
      </c>
      <c r="L14" s="30"/>
    </row>
    <row r="15" spans="2:12" s="740" customFormat="1" ht="18" customHeight="1">
      <c r="B15" s="30"/>
      <c r="E15" s="747" t="s">
        <v>1929</v>
      </c>
      <c r="I15" s="96" t="s">
        <v>27</v>
      </c>
      <c r="J15" s="747" t="s">
        <v>1</v>
      </c>
      <c r="L15" s="30"/>
    </row>
    <row r="16" spans="2:12" s="740" customFormat="1" ht="6.95" customHeight="1">
      <c r="B16" s="30"/>
      <c r="L16" s="30"/>
    </row>
    <row r="17" spans="2:12" s="740" customFormat="1" ht="12" customHeight="1">
      <c r="B17" s="30"/>
      <c r="D17" s="96" t="s">
        <v>28</v>
      </c>
      <c r="I17" s="96" t="s">
        <v>25</v>
      </c>
      <c r="J17" s="747" t="str">
        <f>'SO-12 - Rekapitulace stavby'!AN13</f>
        <v/>
      </c>
      <c r="L17" s="30"/>
    </row>
    <row r="18" spans="2:12" s="740" customFormat="1" ht="18" customHeight="1">
      <c r="B18" s="30"/>
      <c r="E18" s="1013" t="str">
        <f>'SO-12 - Rekapitulace stavby'!E14</f>
        <v xml:space="preserve"> </v>
      </c>
      <c r="F18" s="1013"/>
      <c r="G18" s="1013"/>
      <c r="H18" s="1013"/>
      <c r="I18" s="96" t="s">
        <v>27</v>
      </c>
      <c r="J18" s="747" t="str">
        <f>'SO-12 - Rekapitulace stavby'!AN14</f>
        <v/>
      </c>
      <c r="L18" s="30"/>
    </row>
    <row r="19" spans="2:12" s="740" customFormat="1" ht="6.95" customHeight="1">
      <c r="B19" s="30"/>
      <c r="L19" s="30"/>
    </row>
    <row r="20" spans="2:12" s="740" customFormat="1" ht="12" customHeight="1">
      <c r="B20" s="30"/>
      <c r="D20" s="96" t="s">
        <v>30</v>
      </c>
      <c r="I20" s="96" t="s">
        <v>25</v>
      </c>
      <c r="J20" s="747" t="s">
        <v>1</v>
      </c>
      <c r="L20" s="30"/>
    </row>
    <row r="21" spans="2:12" s="740" customFormat="1" ht="18" customHeight="1">
      <c r="B21" s="30"/>
      <c r="E21" s="747"/>
      <c r="I21" s="96" t="s">
        <v>27</v>
      </c>
      <c r="J21" s="747" t="s">
        <v>1</v>
      </c>
      <c r="L21" s="30"/>
    </row>
    <row r="22" spans="2:12" s="740" customFormat="1" ht="6.95" customHeight="1">
      <c r="B22" s="30"/>
      <c r="L22" s="30"/>
    </row>
    <row r="23" spans="2:12" s="740" customFormat="1" ht="12" customHeight="1">
      <c r="B23" s="30"/>
      <c r="D23" s="96" t="s">
        <v>33</v>
      </c>
      <c r="I23" s="96" t="s">
        <v>25</v>
      </c>
      <c r="J23" s="747" t="str">
        <f>IF('SO-12 - Rekapitulace stavby'!AN19="","",'SO-12 - Rekapitulace stavby'!AN19)</f>
        <v/>
      </c>
      <c r="L23" s="30"/>
    </row>
    <row r="24" spans="2:12" s="740" customFormat="1" ht="18" customHeight="1">
      <c r="B24" s="30"/>
      <c r="E24" s="747" t="str">
        <f>IF('SO-12 - Rekapitulace stavby'!E20="","",'SO-12 - Rekapitulace stavby'!E20)</f>
        <v xml:space="preserve"> </v>
      </c>
      <c r="I24" s="96" t="s">
        <v>27</v>
      </c>
      <c r="J24" s="747" t="str">
        <f>IF('SO-12 - Rekapitulace stavby'!AN20="","",'SO-12 - Rekapitulace stavby'!AN20)</f>
        <v/>
      </c>
      <c r="L24" s="30"/>
    </row>
    <row r="25" spans="2:12" s="740" customFormat="1" ht="6.95" customHeight="1">
      <c r="B25" s="30"/>
      <c r="L25" s="30"/>
    </row>
    <row r="26" spans="2:12" s="740" customFormat="1" ht="12" customHeight="1">
      <c r="B26" s="30"/>
      <c r="D26" s="96" t="s">
        <v>35</v>
      </c>
      <c r="L26" s="30"/>
    </row>
    <row r="27" spans="2:12" s="743" customFormat="1" ht="16.5" customHeight="1">
      <c r="B27" s="91"/>
      <c r="E27" s="1014" t="s">
        <v>1</v>
      </c>
      <c r="F27" s="1014"/>
      <c r="G27" s="1014"/>
      <c r="H27" s="1014"/>
      <c r="L27" s="91"/>
    </row>
    <row r="28" spans="2:12" s="740" customFormat="1" ht="6.95" customHeight="1">
      <c r="B28" s="30"/>
      <c r="L28" s="30"/>
    </row>
    <row r="29" spans="2:12" s="740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740" customFormat="1" ht="25.5" customHeight="1">
      <c r="B30" s="30"/>
      <c r="D30" s="94" t="s">
        <v>36</v>
      </c>
      <c r="J30" s="733">
        <f>ROUND(J85,2)</f>
        <v>0</v>
      </c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14.45" customHeight="1">
      <c r="B32" s="30"/>
      <c r="F32" s="746" t="s">
        <v>38</v>
      </c>
      <c r="I32" s="746" t="s">
        <v>37</v>
      </c>
      <c r="J32" s="746" t="s">
        <v>39</v>
      </c>
      <c r="L32" s="30"/>
    </row>
    <row r="33" spans="2:12" s="740" customFormat="1" ht="14.45" customHeight="1">
      <c r="B33" s="30"/>
      <c r="D33" s="96" t="s">
        <v>40</v>
      </c>
      <c r="E33" s="96" t="s">
        <v>41</v>
      </c>
      <c r="F33" s="750">
        <f>ROUND((SUM(BE85:BE111)),2)</f>
        <v>0</v>
      </c>
      <c r="I33" s="744">
        <v>0.21</v>
      </c>
      <c r="J33" s="750">
        <f>ROUND(((SUM(BE85:BE111))*I33),2)</f>
        <v>0</v>
      </c>
      <c r="L33" s="30"/>
    </row>
    <row r="34" spans="2:12" s="740" customFormat="1" ht="14.45" customHeight="1">
      <c r="B34" s="30"/>
      <c r="E34" s="96" t="s">
        <v>42</v>
      </c>
      <c r="F34" s="750">
        <f>ROUND((SUM(BF85:BF111)),2)</f>
        <v>0</v>
      </c>
      <c r="I34" s="744">
        <v>0.15</v>
      </c>
      <c r="J34" s="750">
        <f>ROUND(((SUM(BF85:BF111))*I34),2)</f>
        <v>0</v>
      </c>
      <c r="L34" s="30"/>
    </row>
    <row r="35" spans="2:12" s="740" customFormat="1" ht="14.45" customHeight="1" hidden="1">
      <c r="B35" s="30"/>
      <c r="E35" s="96" t="s">
        <v>43</v>
      </c>
      <c r="F35" s="750">
        <f>ROUND((SUM(BG85:BG111)),2)</f>
        <v>0</v>
      </c>
      <c r="I35" s="744">
        <v>0.21</v>
      </c>
      <c r="J35" s="750">
        <f>0</f>
        <v>0</v>
      </c>
      <c r="L35" s="30"/>
    </row>
    <row r="36" spans="2:12" s="740" customFormat="1" ht="14.45" customHeight="1" hidden="1">
      <c r="B36" s="30"/>
      <c r="E36" s="96" t="s">
        <v>44</v>
      </c>
      <c r="F36" s="750">
        <f>ROUND((SUM(BH85:BH111)),2)</f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45</v>
      </c>
      <c r="F37" s="750">
        <f>ROUND((SUM(BI85:BI111)),2)</f>
        <v>0</v>
      </c>
      <c r="I37" s="744">
        <v>0</v>
      </c>
      <c r="J37" s="750">
        <f>0</f>
        <v>0</v>
      </c>
      <c r="L37" s="30"/>
    </row>
    <row r="38" spans="2:12" s="740" customFormat="1" ht="6.95" customHeight="1">
      <c r="B38" s="30"/>
      <c r="L38" s="30"/>
    </row>
    <row r="39" spans="2:12" s="740" customFormat="1" ht="25.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55"/>
      <c r="J39" s="104">
        <f>SUM(J30:J37)</f>
        <v>0</v>
      </c>
      <c r="K39" s="105"/>
      <c r="L39" s="30"/>
    </row>
    <row r="40" spans="2:12" s="740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0"/>
    </row>
    <row r="44" spans="2:12" s="740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0"/>
    </row>
    <row r="45" spans="2:12" s="740" customFormat="1" ht="24.95" customHeight="1">
      <c r="B45" s="30"/>
      <c r="C45" s="19" t="s">
        <v>111</v>
      </c>
      <c r="L45" s="30"/>
    </row>
    <row r="46" spans="2:12" s="740" customFormat="1" ht="6.95" customHeight="1">
      <c r="B46" s="30"/>
      <c r="L46" s="30"/>
    </row>
    <row r="47" spans="2:12" s="740" customFormat="1" ht="12" customHeight="1">
      <c r="B47" s="30"/>
      <c r="C47" s="96" t="s">
        <v>16</v>
      </c>
      <c r="L47" s="30"/>
    </row>
    <row r="48" spans="2:12" s="740" customFormat="1" ht="16.5" customHeight="1">
      <c r="B48" s="30"/>
      <c r="E48" s="1019" t="str">
        <f>E7</f>
        <v>Národní hřebčín Kladruby nad Labem, stavební úpravy "BOREK"</v>
      </c>
      <c r="F48" s="1022"/>
      <c r="G48" s="1022"/>
      <c r="H48" s="1022"/>
      <c r="L48" s="30"/>
    </row>
    <row r="49" spans="2:12" s="740" customFormat="1" ht="12" customHeight="1">
      <c r="B49" s="30"/>
      <c r="C49" s="96" t="s">
        <v>109</v>
      </c>
      <c r="L49" s="30"/>
    </row>
    <row r="50" spans="2:12" s="740" customFormat="1" ht="16.5" customHeight="1">
      <c r="B50" s="30"/>
      <c r="E50" s="908" t="str">
        <f>E9</f>
        <v>VRN - Vedlejší rozpočtové náklady</v>
      </c>
      <c r="F50" s="923"/>
      <c r="G50" s="923"/>
      <c r="H50" s="923"/>
      <c r="L50" s="30"/>
    </row>
    <row r="51" spans="2:12" s="740" customFormat="1" ht="6.95" customHeight="1">
      <c r="B51" s="30"/>
      <c r="L51" s="30"/>
    </row>
    <row r="52" spans="2:12" s="740" customFormat="1" ht="12" customHeight="1">
      <c r="B52" s="30"/>
      <c r="C52" s="96" t="s">
        <v>20</v>
      </c>
      <c r="F52" s="747" t="str">
        <f>F12</f>
        <v>k.ú. Kladruby nad Labem</v>
      </c>
      <c r="I52" s="96" t="s">
        <v>22</v>
      </c>
      <c r="J52" s="742">
        <f>IF(J12="","",J12)</f>
        <v>43637</v>
      </c>
      <c r="L52" s="30"/>
    </row>
    <row r="53" spans="2:12" s="740" customFormat="1" ht="6.95" customHeight="1">
      <c r="B53" s="30"/>
      <c r="L53" s="30"/>
    </row>
    <row r="54" spans="2:12" s="740" customFormat="1" ht="24.95" customHeight="1">
      <c r="B54" s="30"/>
      <c r="C54" s="96" t="s">
        <v>24</v>
      </c>
      <c r="F54" s="747" t="str">
        <f>E15</f>
        <v>NH Kladruby nad Labem</v>
      </c>
      <c r="I54" s="96" t="s">
        <v>30</v>
      </c>
      <c r="J54" s="748">
        <f>E21</f>
        <v>0</v>
      </c>
      <c r="L54" s="30"/>
    </row>
    <row r="55" spans="2:12" s="740" customFormat="1" ht="13.7" customHeight="1">
      <c r="B55" s="30"/>
      <c r="C55" s="96" t="s">
        <v>28</v>
      </c>
      <c r="F55" s="747" t="str">
        <f>IF(E18="","",E18)</f>
        <v xml:space="preserve"> </v>
      </c>
      <c r="I55" s="96" t="s">
        <v>33</v>
      </c>
      <c r="J55" s="748" t="str">
        <f>E24</f>
        <v xml:space="preserve"> </v>
      </c>
      <c r="L55" s="30"/>
    </row>
    <row r="56" spans="2:12" s="740" customFormat="1" ht="10.35" customHeight="1">
      <c r="B56" s="30"/>
      <c r="L56" s="30"/>
    </row>
    <row r="57" spans="2:12" s="740" customFormat="1" ht="29.25" customHeight="1">
      <c r="B57" s="30"/>
      <c r="C57" s="112" t="s">
        <v>112</v>
      </c>
      <c r="D57" s="99"/>
      <c r="E57" s="99"/>
      <c r="F57" s="99"/>
      <c r="G57" s="99"/>
      <c r="H57" s="99"/>
      <c r="I57" s="99"/>
      <c r="J57" s="114" t="s">
        <v>113</v>
      </c>
      <c r="K57" s="99"/>
      <c r="L57" s="30"/>
    </row>
    <row r="58" spans="2:12" s="740" customFormat="1" ht="10.35" customHeight="1">
      <c r="B58" s="30"/>
      <c r="L58" s="30"/>
    </row>
    <row r="59" spans="2:47" s="740" customFormat="1" ht="22.9" customHeight="1">
      <c r="B59" s="30"/>
      <c r="C59" s="115" t="s">
        <v>114</v>
      </c>
      <c r="J59" s="733">
        <f>J85</f>
        <v>0</v>
      </c>
      <c r="L59" s="30"/>
      <c r="AU59" s="747" t="s">
        <v>115</v>
      </c>
    </row>
    <row r="60" spans="2:12" s="8" customFormat="1" ht="24.95" customHeight="1">
      <c r="B60" s="116"/>
      <c r="D60" s="117" t="s">
        <v>2516</v>
      </c>
      <c r="E60" s="118"/>
      <c r="F60" s="118"/>
      <c r="G60" s="118"/>
      <c r="H60" s="118"/>
      <c r="I60" s="118"/>
      <c r="J60" s="120">
        <f>J86</f>
        <v>0</v>
      </c>
      <c r="L60" s="116"/>
    </row>
    <row r="61" spans="2:12" s="741" customFormat="1" ht="20.1" customHeight="1">
      <c r="B61" s="121"/>
      <c r="D61" s="122" t="s">
        <v>2517</v>
      </c>
      <c r="E61" s="123"/>
      <c r="F61" s="123"/>
      <c r="G61" s="123"/>
      <c r="H61" s="123"/>
      <c r="I61" s="123"/>
      <c r="J61" s="125">
        <f>J87</f>
        <v>0</v>
      </c>
      <c r="L61" s="121"/>
    </row>
    <row r="62" spans="2:12" s="741" customFormat="1" ht="20.1" customHeight="1">
      <c r="B62" s="121"/>
      <c r="D62" s="122" t="s">
        <v>2518</v>
      </c>
      <c r="E62" s="123"/>
      <c r="F62" s="123"/>
      <c r="G62" s="123"/>
      <c r="H62" s="123"/>
      <c r="I62" s="123"/>
      <c r="J62" s="125">
        <f>J94</f>
        <v>0</v>
      </c>
      <c r="L62" s="121"/>
    </row>
    <row r="63" spans="2:12" s="741" customFormat="1" ht="20.1" customHeight="1">
      <c r="B63" s="121"/>
      <c r="D63" s="122" t="s">
        <v>2519</v>
      </c>
      <c r="E63" s="123"/>
      <c r="F63" s="123"/>
      <c r="G63" s="123"/>
      <c r="H63" s="123"/>
      <c r="I63" s="123"/>
      <c r="J63" s="125">
        <f>J97</f>
        <v>0</v>
      </c>
      <c r="L63" s="121"/>
    </row>
    <row r="64" spans="2:12" s="741" customFormat="1" ht="20.1" customHeight="1">
      <c r="B64" s="121"/>
      <c r="D64" s="122" t="s">
        <v>2520</v>
      </c>
      <c r="E64" s="123"/>
      <c r="F64" s="123"/>
      <c r="G64" s="123"/>
      <c r="H64" s="123"/>
      <c r="I64" s="123"/>
      <c r="J64" s="125">
        <f>J104</f>
        <v>0</v>
      </c>
      <c r="L64" s="121"/>
    </row>
    <row r="65" spans="2:12" s="741" customFormat="1" ht="20.1" customHeight="1">
      <c r="B65" s="121"/>
      <c r="D65" s="122" t="s">
        <v>2521</v>
      </c>
      <c r="E65" s="123"/>
      <c r="F65" s="123"/>
      <c r="G65" s="123"/>
      <c r="H65" s="123"/>
      <c r="I65" s="123"/>
      <c r="J65" s="125">
        <f>J107</f>
        <v>0</v>
      </c>
      <c r="L65" s="121"/>
    </row>
    <row r="66" spans="2:12" s="740" customFormat="1" ht="21.75" customHeight="1">
      <c r="B66" s="30"/>
      <c r="L66" s="30"/>
    </row>
    <row r="67" spans="2:12" s="740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0"/>
    </row>
    <row r="71" spans="2:12" s="740" customFormat="1" ht="6.95" customHeight="1"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53"/>
    </row>
    <row r="72" spans="2:12" s="740" customFormat="1" ht="24.95" customHeight="1">
      <c r="B72" s="752"/>
      <c r="C72" s="751" t="s">
        <v>143</v>
      </c>
      <c r="D72" s="752"/>
      <c r="E72" s="752"/>
      <c r="F72" s="752"/>
      <c r="G72" s="752"/>
      <c r="H72" s="752"/>
      <c r="I72" s="752"/>
      <c r="J72" s="752"/>
      <c r="K72" s="752"/>
      <c r="L72" s="53"/>
    </row>
    <row r="73" spans="2:12" s="740" customFormat="1" ht="6.95" customHeight="1"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53"/>
    </row>
    <row r="74" spans="2:12" s="740" customFormat="1" ht="12" customHeight="1">
      <c r="B74" s="752"/>
      <c r="C74" s="753" t="s">
        <v>16</v>
      </c>
      <c r="D74" s="752"/>
      <c r="E74" s="752"/>
      <c r="F74" s="752"/>
      <c r="G74" s="752"/>
      <c r="H74" s="752"/>
      <c r="I74" s="752"/>
      <c r="J74" s="752"/>
      <c r="K74" s="752"/>
      <c r="L74" s="53"/>
    </row>
    <row r="75" spans="2:12" s="740" customFormat="1" ht="16.5" customHeight="1">
      <c r="B75" s="752"/>
      <c r="C75" s="752"/>
      <c r="D75" s="752"/>
      <c r="E75" s="1020" t="str">
        <f>E7</f>
        <v>Národní hřebčín Kladruby nad Labem, stavební úpravy "BOREK"</v>
      </c>
      <c r="F75" s="1021"/>
      <c r="G75" s="1021"/>
      <c r="H75" s="1021"/>
      <c r="I75" s="752"/>
      <c r="J75" s="752"/>
      <c r="K75" s="752"/>
      <c r="L75" s="53"/>
    </row>
    <row r="76" spans="2:12" s="740" customFormat="1" ht="12" customHeight="1">
      <c r="B76" s="752"/>
      <c r="C76" s="753" t="s">
        <v>109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16.5" customHeight="1">
      <c r="B77" s="752"/>
      <c r="C77" s="752"/>
      <c r="D77" s="752"/>
      <c r="E77" s="1015" t="str">
        <f>E9</f>
        <v>VRN - Vedlejší rozpočtové náklady</v>
      </c>
      <c r="F77" s="1016"/>
      <c r="G77" s="1016"/>
      <c r="H77" s="1016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2" customHeight="1">
      <c r="B79" s="752"/>
      <c r="C79" s="753" t="s">
        <v>20</v>
      </c>
      <c r="D79" s="752"/>
      <c r="E79" s="752"/>
      <c r="F79" s="755" t="str">
        <f>F12</f>
        <v>k.ú. Kladruby nad Labem</v>
      </c>
      <c r="G79" s="752"/>
      <c r="H79" s="752"/>
      <c r="I79" s="753" t="s">
        <v>22</v>
      </c>
      <c r="J79" s="756">
        <f>IF(J12="","",J12)</f>
        <v>43637</v>
      </c>
      <c r="K79" s="752"/>
      <c r="L79" s="53"/>
    </row>
    <row r="80" spans="2:12" s="740" customFormat="1" ht="6.95" customHeight="1"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24.95" customHeight="1">
      <c r="B81" s="752"/>
      <c r="C81" s="753" t="s">
        <v>24</v>
      </c>
      <c r="D81" s="752"/>
      <c r="E81" s="752"/>
      <c r="F81" s="755" t="str">
        <f>E15</f>
        <v>NH Kladruby nad Labem</v>
      </c>
      <c r="G81" s="752"/>
      <c r="H81" s="752"/>
      <c r="I81" s="753" t="s">
        <v>30</v>
      </c>
      <c r="J81" s="757">
        <f>E21</f>
        <v>0</v>
      </c>
      <c r="K81" s="752"/>
      <c r="L81" s="53"/>
    </row>
    <row r="82" spans="2:12" s="740" customFormat="1" ht="13.7" customHeight="1">
      <c r="B82" s="752"/>
      <c r="C82" s="753" t="s">
        <v>28</v>
      </c>
      <c r="D82" s="752"/>
      <c r="E82" s="752"/>
      <c r="F82" s="755" t="str">
        <f>IF(E18="","",E18)</f>
        <v xml:space="preserve"> </v>
      </c>
      <c r="G82" s="752"/>
      <c r="H82" s="752"/>
      <c r="I82" s="753" t="s">
        <v>33</v>
      </c>
      <c r="J82" s="757" t="str">
        <f>E24</f>
        <v xml:space="preserve"> </v>
      </c>
      <c r="K82" s="752"/>
      <c r="L82" s="53"/>
    </row>
    <row r="83" spans="2:12" s="740" customFormat="1" ht="10.35" customHeight="1"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20" s="10" customFormat="1" ht="29.25" customHeight="1">
      <c r="B84" s="788"/>
      <c r="C84" s="758" t="s">
        <v>144</v>
      </c>
      <c r="D84" s="758" t="s">
        <v>61</v>
      </c>
      <c r="E84" s="758" t="s">
        <v>57</v>
      </c>
      <c r="F84" s="758" t="s">
        <v>58</v>
      </c>
      <c r="G84" s="758" t="s">
        <v>145</v>
      </c>
      <c r="H84" s="758" t="s">
        <v>146</v>
      </c>
      <c r="I84" s="805" t="s">
        <v>147</v>
      </c>
      <c r="J84" s="758" t="s">
        <v>113</v>
      </c>
      <c r="K84" s="758" t="s">
        <v>148</v>
      </c>
      <c r="L84" s="369"/>
      <c r="M84" s="57" t="s">
        <v>1</v>
      </c>
      <c r="N84" s="58" t="s">
        <v>40</v>
      </c>
      <c r="O84" s="58" t="s">
        <v>149</v>
      </c>
      <c r="P84" s="58" t="s">
        <v>150</v>
      </c>
      <c r="Q84" s="58" t="s">
        <v>151</v>
      </c>
      <c r="R84" s="58" t="s">
        <v>152</v>
      </c>
      <c r="S84" s="58" t="s">
        <v>153</v>
      </c>
      <c r="T84" s="59" t="s">
        <v>154</v>
      </c>
    </row>
    <row r="85" spans="2:63" s="740" customFormat="1" ht="22.9" customHeight="1">
      <c r="B85" s="752"/>
      <c r="C85" s="760" t="s">
        <v>155</v>
      </c>
      <c r="D85" s="752"/>
      <c r="E85" s="752"/>
      <c r="F85" s="752"/>
      <c r="G85" s="752"/>
      <c r="H85" s="808"/>
      <c r="I85" s="806"/>
      <c r="J85" s="762">
        <f>BK85</f>
        <v>0</v>
      </c>
      <c r="K85" s="752"/>
      <c r="L85" s="53"/>
      <c r="M85" s="60"/>
      <c r="N85" s="51"/>
      <c r="O85" s="51"/>
      <c r="P85" s="132">
        <f>P86</f>
        <v>0</v>
      </c>
      <c r="Q85" s="51"/>
      <c r="R85" s="132">
        <f>R86</f>
        <v>0</v>
      </c>
      <c r="S85" s="51"/>
      <c r="T85" s="133">
        <f>T86</f>
        <v>0</v>
      </c>
      <c r="AT85" s="747" t="s">
        <v>75</v>
      </c>
      <c r="AU85" s="747" t="s">
        <v>115</v>
      </c>
      <c r="BK85" s="134">
        <f>BK86</f>
        <v>0</v>
      </c>
    </row>
    <row r="86" spans="2:63" s="11" customFormat="1" ht="25.9" customHeight="1">
      <c r="B86" s="763"/>
      <c r="C86" s="763"/>
      <c r="D86" s="764" t="s">
        <v>75</v>
      </c>
      <c r="E86" s="765" t="s">
        <v>1923</v>
      </c>
      <c r="F86" s="765" t="s">
        <v>1556</v>
      </c>
      <c r="G86" s="763"/>
      <c r="H86" s="809"/>
      <c r="I86" s="807"/>
      <c r="J86" s="767">
        <f>BK86</f>
        <v>0</v>
      </c>
      <c r="K86" s="763"/>
      <c r="L86" s="141"/>
      <c r="M86" s="140"/>
      <c r="N86" s="141"/>
      <c r="O86" s="141"/>
      <c r="P86" s="142">
        <f>P87+P94+P97+P104+P107</f>
        <v>0</v>
      </c>
      <c r="Q86" s="141"/>
      <c r="R86" s="142">
        <f>R87+R94+R97+R104+R107</f>
        <v>0</v>
      </c>
      <c r="S86" s="141"/>
      <c r="T86" s="143">
        <f>T87+T94+T97+T104+T107</f>
        <v>0</v>
      </c>
      <c r="AR86" s="136" t="s">
        <v>186</v>
      </c>
      <c r="AT86" s="144" t="s">
        <v>75</v>
      </c>
      <c r="AU86" s="144" t="s">
        <v>76</v>
      </c>
      <c r="AY86" s="136" t="s">
        <v>158</v>
      </c>
      <c r="BK86" s="145">
        <f>BK87+BK94+BK97+BK104+BK107</f>
        <v>0</v>
      </c>
    </row>
    <row r="87" spans="2:63" s="11" customFormat="1" ht="22.9" customHeight="1">
      <c r="B87" s="763"/>
      <c r="C87" s="763"/>
      <c r="D87" s="764" t="s">
        <v>75</v>
      </c>
      <c r="E87" s="768" t="s">
        <v>2522</v>
      </c>
      <c r="F87" s="768" t="s">
        <v>2523</v>
      </c>
      <c r="G87" s="763"/>
      <c r="H87" s="809"/>
      <c r="I87" s="807"/>
      <c r="J87" s="769">
        <f>BK87</f>
        <v>0</v>
      </c>
      <c r="K87" s="763"/>
      <c r="L87" s="141"/>
      <c r="M87" s="140"/>
      <c r="N87" s="141"/>
      <c r="O87" s="141"/>
      <c r="P87" s="142">
        <f>SUM(P88:P93)</f>
        <v>0</v>
      </c>
      <c r="Q87" s="141"/>
      <c r="R87" s="142">
        <f>SUM(R88:R93)</f>
        <v>0</v>
      </c>
      <c r="S87" s="141"/>
      <c r="T87" s="143">
        <f>SUM(T88:T93)</f>
        <v>0</v>
      </c>
      <c r="AR87" s="136" t="s">
        <v>186</v>
      </c>
      <c r="AT87" s="144" t="s">
        <v>75</v>
      </c>
      <c r="AU87" s="144" t="s">
        <v>84</v>
      </c>
      <c r="AY87" s="136" t="s">
        <v>158</v>
      </c>
      <c r="BK87" s="145">
        <f>SUM(BK88:BK93)</f>
        <v>0</v>
      </c>
    </row>
    <row r="88" spans="2:65" s="740" customFormat="1" ht="16.5" customHeight="1">
      <c r="B88" s="390"/>
      <c r="C88" s="770" t="s">
        <v>84</v>
      </c>
      <c r="D88" s="770" t="s">
        <v>160</v>
      </c>
      <c r="E88" s="771" t="s">
        <v>2524</v>
      </c>
      <c r="F88" s="772" t="s">
        <v>2525</v>
      </c>
      <c r="G88" s="773" t="s">
        <v>2526</v>
      </c>
      <c r="H88" s="810">
        <v>1</v>
      </c>
      <c r="I88" s="774">
        <v>0</v>
      </c>
      <c r="J88" s="371">
        <f>ROUND(I88*H88,2)</f>
        <v>0</v>
      </c>
      <c r="K88" s="772" t="s">
        <v>1</v>
      </c>
      <c r="L88" s="53"/>
      <c r="M88" s="735" t="s">
        <v>1</v>
      </c>
      <c r="N88" s="372" t="s">
        <v>41</v>
      </c>
      <c r="O88" s="373">
        <v>0</v>
      </c>
      <c r="P88" s="373">
        <f>O88*H88</f>
        <v>0</v>
      </c>
      <c r="Q88" s="373">
        <v>0</v>
      </c>
      <c r="R88" s="373">
        <f>Q88*H88</f>
        <v>0</v>
      </c>
      <c r="S88" s="373">
        <v>0</v>
      </c>
      <c r="T88" s="374">
        <f>S88*H88</f>
        <v>0</v>
      </c>
      <c r="AR88" s="747" t="s">
        <v>2527</v>
      </c>
      <c r="AT88" s="747" t="s">
        <v>160</v>
      </c>
      <c r="AU88" s="747" t="s">
        <v>86</v>
      </c>
      <c r="AY88" s="747" t="s">
        <v>158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747" t="s">
        <v>84</v>
      </c>
      <c r="BK88" s="161">
        <f>ROUND(I88*H88,2)</f>
        <v>0</v>
      </c>
      <c r="BL88" s="747" t="s">
        <v>2527</v>
      </c>
      <c r="BM88" s="747" t="s">
        <v>2528</v>
      </c>
    </row>
    <row r="89" spans="2:65" s="740" customFormat="1" ht="16.5" customHeight="1">
      <c r="B89" s="390"/>
      <c r="C89" s="770" t="s">
        <v>86</v>
      </c>
      <c r="D89" s="770" t="s">
        <v>160</v>
      </c>
      <c r="E89" s="771" t="s">
        <v>2529</v>
      </c>
      <c r="F89" s="772" t="s">
        <v>2530</v>
      </c>
      <c r="G89" s="773" t="s">
        <v>2531</v>
      </c>
      <c r="H89" s="810">
        <v>1</v>
      </c>
      <c r="I89" s="774">
        <v>0</v>
      </c>
      <c r="J89" s="371">
        <f>ROUND(I89*H89,2)</f>
        <v>0</v>
      </c>
      <c r="K89" s="772" t="s">
        <v>164</v>
      </c>
      <c r="L89" s="53"/>
      <c r="M89" s="735" t="s">
        <v>1</v>
      </c>
      <c r="N89" s="372" t="s">
        <v>41</v>
      </c>
      <c r="O89" s="373">
        <v>0</v>
      </c>
      <c r="P89" s="373">
        <f>O89*H89</f>
        <v>0</v>
      </c>
      <c r="Q89" s="373">
        <v>0</v>
      </c>
      <c r="R89" s="373">
        <f>Q89*H89</f>
        <v>0</v>
      </c>
      <c r="S89" s="373">
        <v>0</v>
      </c>
      <c r="T89" s="374">
        <f>S89*H89</f>
        <v>0</v>
      </c>
      <c r="AR89" s="747" t="s">
        <v>2527</v>
      </c>
      <c r="AT89" s="747" t="s">
        <v>160</v>
      </c>
      <c r="AU89" s="747" t="s">
        <v>86</v>
      </c>
      <c r="AY89" s="747" t="s">
        <v>158</v>
      </c>
      <c r="BE89" s="161">
        <f>IF(N89="základní",J89,0)</f>
        <v>0</v>
      </c>
      <c r="BF89" s="161">
        <f>IF(N89="snížená",J89,0)</f>
        <v>0</v>
      </c>
      <c r="BG89" s="161">
        <f>IF(N89="zákl. přenesená",J89,0)</f>
        <v>0</v>
      </c>
      <c r="BH89" s="161">
        <f>IF(N89="sníž. přenesená",J89,0)</f>
        <v>0</v>
      </c>
      <c r="BI89" s="161">
        <f>IF(N89="nulová",J89,0)</f>
        <v>0</v>
      </c>
      <c r="BJ89" s="747" t="s">
        <v>84</v>
      </c>
      <c r="BK89" s="161">
        <f>ROUND(I89*H89,2)</f>
        <v>0</v>
      </c>
      <c r="BL89" s="747" t="s">
        <v>2527</v>
      </c>
      <c r="BM89" s="747" t="s">
        <v>2532</v>
      </c>
    </row>
    <row r="90" spans="2:47" s="740" customFormat="1" ht="29.25">
      <c r="B90" s="752"/>
      <c r="C90" s="752"/>
      <c r="D90" s="775" t="s">
        <v>2013</v>
      </c>
      <c r="E90" s="752"/>
      <c r="F90" s="782" t="s">
        <v>2533</v>
      </c>
      <c r="G90" s="752"/>
      <c r="H90" s="808"/>
      <c r="I90" s="806"/>
      <c r="J90" s="752"/>
      <c r="K90" s="752"/>
      <c r="L90" s="53"/>
      <c r="M90" s="380"/>
      <c r="N90" s="53"/>
      <c r="O90" s="53"/>
      <c r="P90" s="53"/>
      <c r="Q90" s="53"/>
      <c r="R90" s="53"/>
      <c r="S90" s="53"/>
      <c r="T90" s="54"/>
      <c r="AT90" s="747" t="s">
        <v>2013</v>
      </c>
      <c r="AU90" s="747" t="s">
        <v>86</v>
      </c>
    </row>
    <row r="91" spans="2:65" s="740" customFormat="1" ht="16.5" customHeight="1">
      <c r="B91" s="390"/>
      <c r="C91" s="770" t="s">
        <v>177</v>
      </c>
      <c r="D91" s="770" t="s">
        <v>160</v>
      </c>
      <c r="E91" s="771" t="s">
        <v>2534</v>
      </c>
      <c r="F91" s="772" t="s">
        <v>2535</v>
      </c>
      <c r="G91" s="773" t="s">
        <v>2531</v>
      </c>
      <c r="H91" s="810">
        <v>1</v>
      </c>
      <c r="I91" s="774">
        <v>0</v>
      </c>
      <c r="J91" s="371">
        <f>ROUND(I91*H91,2)</f>
        <v>0</v>
      </c>
      <c r="K91" s="772" t="s">
        <v>164</v>
      </c>
      <c r="L91" s="53"/>
      <c r="M91" s="735" t="s">
        <v>1</v>
      </c>
      <c r="N91" s="372" t="s">
        <v>41</v>
      </c>
      <c r="O91" s="373">
        <v>0</v>
      </c>
      <c r="P91" s="373">
        <f>O91*H91</f>
        <v>0</v>
      </c>
      <c r="Q91" s="373">
        <v>0</v>
      </c>
      <c r="R91" s="373">
        <f>Q91*H91</f>
        <v>0</v>
      </c>
      <c r="S91" s="373">
        <v>0</v>
      </c>
      <c r="T91" s="374">
        <f>S91*H91</f>
        <v>0</v>
      </c>
      <c r="AR91" s="747" t="s">
        <v>2527</v>
      </c>
      <c r="AT91" s="747" t="s">
        <v>160</v>
      </c>
      <c r="AU91" s="747" t="s">
        <v>86</v>
      </c>
      <c r="AY91" s="747" t="s">
        <v>158</v>
      </c>
      <c r="BE91" s="161">
        <f>IF(N91="základní",J91,0)</f>
        <v>0</v>
      </c>
      <c r="BF91" s="161">
        <f>IF(N91="snížená",J91,0)</f>
        <v>0</v>
      </c>
      <c r="BG91" s="161">
        <f>IF(N91="zákl. přenesená",J91,0)</f>
        <v>0</v>
      </c>
      <c r="BH91" s="161">
        <f>IF(N91="sníž. přenesená",J91,0)</f>
        <v>0</v>
      </c>
      <c r="BI91" s="161">
        <f>IF(N91="nulová",J91,0)</f>
        <v>0</v>
      </c>
      <c r="BJ91" s="747" t="s">
        <v>84</v>
      </c>
      <c r="BK91" s="161">
        <f>ROUND(I91*H91,2)</f>
        <v>0</v>
      </c>
      <c r="BL91" s="747" t="s">
        <v>2527</v>
      </c>
      <c r="BM91" s="747" t="s">
        <v>2536</v>
      </c>
    </row>
    <row r="92" spans="2:47" s="740" customFormat="1" ht="29.25">
      <c r="B92" s="752"/>
      <c r="C92" s="752"/>
      <c r="D92" s="775" t="s">
        <v>2013</v>
      </c>
      <c r="E92" s="752"/>
      <c r="F92" s="782" t="s">
        <v>2537</v>
      </c>
      <c r="G92" s="752"/>
      <c r="H92" s="808"/>
      <c r="I92" s="806"/>
      <c r="J92" s="752"/>
      <c r="K92" s="752"/>
      <c r="L92" s="53"/>
      <c r="M92" s="380"/>
      <c r="N92" s="53"/>
      <c r="O92" s="53"/>
      <c r="P92" s="53"/>
      <c r="Q92" s="53"/>
      <c r="R92" s="53"/>
      <c r="S92" s="53"/>
      <c r="T92" s="54"/>
      <c r="AT92" s="747" t="s">
        <v>2013</v>
      </c>
      <c r="AU92" s="747" t="s">
        <v>86</v>
      </c>
    </row>
    <row r="93" spans="2:65" s="740" customFormat="1" ht="16.5" customHeight="1">
      <c r="B93" s="390"/>
      <c r="C93" s="770" t="s">
        <v>165</v>
      </c>
      <c r="D93" s="770" t="s">
        <v>160</v>
      </c>
      <c r="E93" s="771" t="s">
        <v>2538</v>
      </c>
      <c r="F93" s="772" t="s">
        <v>2539</v>
      </c>
      <c r="G93" s="773" t="s">
        <v>2531</v>
      </c>
      <c r="H93" s="810">
        <v>1</v>
      </c>
      <c r="I93" s="774">
        <v>0</v>
      </c>
      <c r="J93" s="371">
        <f>ROUND(I93*H93,2)</f>
        <v>0</v>
      </c>
      <c r="K93" s="772" t="s">
        <v>164</v>
      </c>
      <c r="L93" s="53"/>
      <c r="M93" s="735" t="s">
        <v>1</v>
      </c>
      <c r="N93" s="372" t="s">
        <v>41</v>
      </c>
      <c r="O93" s="373">
        <v>0</v>
      </c>
      <c r="P93" s="373">
        <f>O93*H93</f>
        <v>0</v>
      </c>
      <c r="Q93" s="373">
        <v>0</v>
      </c>
      <c r="R93" s="373">
        <f>Q93*H93</f>
        <v>0</v>
      </c>
      <c r="S93" s="373">
        <v>0</v>
      </c>
      <c r="T93" s="374">
        <f>S93*H93</f>
        <v>0</v>
      </c>
      <c r="AR93" s="747" t="s">
        <v>2527</v>
      </c>
      <c r="AT93" s="747" t="s">
        <v>160</v>
      </c>
      <c r="AU93" s="747" t="s">
        <v>86</v>
      </c>
      <c r="AY93" s="747" t="s">
        <v>158</v>
      </c>
      <c r="BE93" s="161">
        <f>IF(N93="základní",J93,0)</f>
        <v>0</v>
      </c>
      <c r="BF93" s="161">
        <f>IF(N93="snížená",J93,0)</f>
        <v>0</v>
      </c>
      <c r="BG93" s="161">
        <f>IF(N93="zákl. přenesená",J93,0)</f>
        <v>0</v>
      </c>
      <c r="BH93" s="161">
        <f>IF(N93="sníž. přenesená",J93,0)</f>
        <v>0</v>
      </c>
      <c r="BI93" s="161">
        <f>IF(N93="nulová",J93,0)</f>
        <v>0</v>
      </c>
      <c r="BJ93" s="747" t="s">
        <v>84</v>
      </c>
      <c r="BK93" s="161">
        <f>ROUND(I93*H93,2)</f>
        <v>0</v>
      </c>
      <c r="BL93" s="747" t="s">
        <v>2527</v>
      </c>
      <c r="BM93" s="747" t="s">
        <v>2540</v>
      </c>
    </row>
    <row r="94" spans="2:63" s="11" customFormat="1" ht="22.9" customHeight="1">
      <c r="B94" s="763"/>
      <c r="C94" s="763"/>
      <c r="D94" s="764" t="s">
        <v>75</v>
      </c>
      <c r="E94" s="768" t="s">
        <v>2541</v>
      </c>
      <c r="F94" s="768" t="s">
        <v>2542</v>
      </c>
      <c r="G94" s="763"/>
      <c r="H94" s="809"/>
      <c r="I94" s="807"/>
      <c r="J94" s="769">
        <f>BK94</f>
        <v>0</v>
      </c>
      <c r="K94" s="763"/>
      <c r="L94" s="141"/>
      <c r="M94" s="140"/>
      <c r="N94" s="141"/>
      <c r="O94" s="141"/>
      <c r="P94" s="142">
        <f>SUM(P95:P96)</f>
        <v>0</v>
      </c>
      <c r="Q94" s="141"/>
      <c r="R94" s="142">
        <f>SUM(R95:R96)</f>
        <v>0</v>
      </c>
      <c r="S94" s="141"/>
      <c r="T94" s="143">
        <f>SUM(T95:T96)</f>
        <v>0</v>
      </c>
      <c r="AR94" s="136" t="s">
        <v>186</v>
      </c>
      <c r="AT94" s="144" t="s">
        <v>75</v>
      </c>
      <c r="AU94" s="144" t="s">
        <v>84</v>
      </c>
      <c r="AY94" s="136" t="s">
        <v>158</v>
      </c>
      <c r="BK94" s="145">
        <f>SUM(BK95:BK96)</f>
        <v>0</v>
      </c>
    </row>
    <row r="95" spans="2:65" s="740" customFormat="1" ht="16.5" customHeight="1">
      <c r="B95" s="390"/>
      <c r="C95" s="770" t="s">
        <v>186</v>
      </c>
      <c r="D95" s="770" t="s">
        <v>160</v>
      </c>
      <c r="E95" s="771" t="s">
        <v>2543</v>
      </c>
      <c r="F95" s="772" t="s">
        <v>2542</v>
      </c>
      <c r="G95" s="773" t="s">
        <v>2531</v>
      </c>
      <c r="H95" s="810">
        <v>1</v>
      </c>
      <c r="I95" s="774">
        <v>0</v>
      </c>
      <c r="J95" s="371">
        <f>ROUND(I95*H95,2)</f>
        <v>0</v>
      </c>
      <c r="K95" s="772" t="s">
        <v>164</v>
      </c>
      <c r="L95" s="53"/>
      <c r="M95" s="735" t="s">
        <v>1</v>
      </c>
      <c r="N95" s="372" t="s">
        <v>41</v>
      </c>
      <c r="O95" s="373">
        <v>0</v>
      </c>
      <c r="P95" s="373">
        <f>O95*H95</f>
        <v>0</v>
      </c>
      <c r="Q95" s="373">
        <v>0</v>
      </c>
      <c r="R95" s="373">
        <f>Q95*H95</f>
        <v>0</v>
      </c>
      <c r="S95" s="373">
        <v>0</v>
      </c>
      <c r="T95" s="374">
        <f>S95*H95</f>
        <v>0</v>
      </c>
      <c r="AR95" s="747" t="s">
        <v>2527</v>
      </c>
      <c r="AT95" s="747" t="s">
        <v>160</v>
      </c>
      <c r="AU95" s="747" t="s">
        <v>86</v>
      </c>
      <c r="AY95" s="747" t="s">
        <v>158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747" t="s">
        <v>84</v>
      </c>
      <c r="BK95" s="161">
        <f>ROUND(I95*H95,2)</f>
        <v>0</v>
      </c>
      <c r="BL95" s="747" t="s">
        <v>2527</v>
      </c>
      <c r="BM95" s="747" t="s">
        <v>2544</v>
      </c>
    </row>
    <row r="96" spans="2:47" s="740" customFormat="1" ht="19.5">
      <c r="B96" s="752"/>
      <c r="C96" s="752"/>
      <c r="D96" s="775" t="s">
        <v>2013</v>
      </c>
      <c r="E96" s="752"/>
      <c r="F96" s="782" t="s">
        <v>2545</v>
      </c>
      <c r="G96" s="752"/>
      <c r="H96" s="808"/>
      <c r="I96" s="806"/>
      <c r="J96" s="752"/>
      <c r="K96" s="752"/>
      <c r="L96" s="53"/>
      <c r="M96" s="380"/>
      <c r="N96" s="53"/>
      <c r="O96" s="53"/>
      <c r="P96" s="53"/>
      <c r="Q96" s="53"/>
      <c r="R96" s="53"/>
      <c r="S96" s="53"/>
      <c r="T96" s="54"/>
      <c r="AT96" s="747" t="s">
        <v>2013</v>
      </c>
      <c r="AU96" s="747" t="s">
        <v>86</v>
      </c>
    </row>
    <row r="97" spans="2:63" s="11" customFormat="1" ht="22.9" customHeight="1">
      <c r="B97" s="763"/>
      <c r="C97" s="763"/>
      <c r="D97" s="764" t="s">
        <v>75</v>
      </c>
      <c r="E97" s="768" t="s">
        <v>2546</v>
      </c>
      <c r="F97" s="768" t="s">
        <v>2547</v>
      </c>
      <c r="G97" s="763"/>
      <c r="H97" s="809"/>
      <c r="I97" s="807"/>
      <c r="J97" s="769">
        <f>BK97</f>
        <v>0</v>
      </c>
      <c r="K97" s="763"/>
      <c r="L97" s="141"/>
      <c r="M97" s="140"/>
      <c r="N97" s="141"/>
      <c r="O97" s="141"/>
      <c r="P97" s="142">
        <f>SUM(P98:P103)</f>
        <v>0</v>
      </c>
      <c r="Q97" s="141"/>
      <c r="R97" s="142">
        <f>SUM(R98:R103)</f>
        <v>0</v>
      </c>
      <c r="S97" s="141"/>
      <c r="T97" s="143">
        <f>SUM(T98:T103)</f>
        <v>0</v>
      </c>
      <c r="AR97" s="136" t="s">
        <v>186</v>
      </c>
      <c r="AT97" s="144" t="s">
        <v>75</v>
      </c>
      <c r="AU97" s="144" t="s">
        <v>84</v>
      </c>
      <c r="AY97" s="136" t="s">
        <v>158</v>
      </c>
      <c r="BK97" s="145">
        <f>SUM(BK98:BK103)</f>
        <v>0</v>
      </c>
    </row>
    <row r="98" spans="2:65" s="740" customFormat="1" ht="16.5" customHeight="1">
      <c r="B98" s="390"/>
      <c r="C98" s="770" t="s">
        <v>191</v>
      </c>
      <c r="D98" s="770" t="s">
        <v>160</v>
      </c>
      <c r="E98" s="771" t="s">
        <v>2548</v>
      </c>
      <c r="F98" s="772" t="s">
        <v>2549</v>
      </c>
      <c r="G98" s="773" t="s">
        <v>2531</v>
      </c>
      <c r="H98" s="810">
        <v>1</v>
      </c>
      <c r="I98" s="774">
        <v>0</v>
      </c>
      <c r="J98" s="371">
        <f>ROUND(I98*H98,2)</f>
        <v>0</v>
      </c>
      <c r="K98" s="772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2527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2527</v>
      </c>
      <c r="BM98" s="747" t="s">
        <v>2550</v>
      </c>
    </row>
    <row r="99" spans="2:47" s="740" customFormat="1" ht="29.25">
      <c r="B99" s="752"/>
      <c r="C99" s="752"/>
      <c r="D99" s="775" t="s">
        <v>2013</v>
      </c>
      <c r="E99" s="752"/>
      <c r="F99" s="782" t="s">
        <v>2551</v>
      </c>
      <c r="G99" s="752"/>
      <c r="H99" s="808"/>
      <c r="I99" s="806"/>
      <c r="J99" s="752"/>
      <c r="K99" s="752"/>
      <c r="L99" s="53"/>
      <c r="M99" s="380"/>
      <c r="N99" s="53"/>
      <c r="O99" s="53"/>
      <c r="P99" s="53"/>
      <c r="Q99" s="53"/>
      <c r="R99" s="53"/>
      <c r="S99" s="53"/>
      <c r="T99" s="54"/>
      <c r="AT99" s="747" t="s">
        <v>2013</v>
      </c>
      <c r="AU99" s="747" t="s">
        <v>86</v>
      </c>
    </row>
    <row r="100" spans="2:65" s="740" customFormat="1" ht="16.5" customHeight="1">
      <c r="B100" s="390"/>
      <c r="C100" s="770" t="s">
        <v>196</v>
      </c>
      <c r="D100" s="770" t="s">
        <v>160</v>
      </c>
      <c r="E100" s="771" t="s">
        <v>2552</v>
      </c>
      <c r="F100" s="772" t="s">
        <v>2553</v>
      </c>
      <c r="G100" s="773" t="s">
        <v>2531</v>
      </c>
      <c r="H100" s="810">
        <v>1</v>
      </c>
      <c r="I100" s="774">
        <v>0</v>
      </c>
      <c r="J100" s="371">
        <f>ROUND(I100*H100,2)</f>
        <v>0</v>
      </c>
      <c r="K100" s="772" t="s">
        <v>164</v>
      </c>
      <c r="L100" s="53"/>
      <c r="M100" s="735" t="s">
        <v>1</v>
      </c>
      <c r="N100" s="372" t="s">
        <v>41</v>
      </c>
      <c r="O100" s="373">
        <v>0</v>
      </c>
      <c r="P100" s="373">
        <f>O100*H100</f>
        <v>0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2527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2527</v>
      </c>
      <c r="BM100" s="747" t="s">
        <v>2554</v>
      </c>
    </row>
    <row r="101" spans="2:47" s="740" customFormat="1" ht="19.5">
      <c r="B101" s="752"/>
      <c r="C101" s="752"/>
      <c r="D101" s="775" t="s">
        <v>2013</v>
      </c>
      <c r="E101" s="752"/>
      <c r="F101" s="782" t="s">
        <v>2555</v>
      </c>
      <c r="G101" s="752"/>
      <c r="H101" s="808"/>
      <c r="I101" s="806"/>
      <c r="J101" s="752"/>
      <c r="K101" s="752"/>
      <c r="L101" s="53"/>
      <c r="M101" s="380"/>
      <c r="N101" s="53"/>
      <c r="O101" s="53"/>
      <c r="P101" s="53"/>
      <c r="Q101" s="53"/>
      <c r="R101" s="53"/>
      <c r="S101" s="53"/>
      <c r="T101" s="54"/>
      <c r="AT101" s="747" t="s">
        <v>2013</v>
      </c>
      <c r="AU101" s="747" t="s">
        <v>86</v>
      </c>
    </row>
    <row r="102" spans="2:65" s="740" customFormat="1" ht="16.5" customHeight="1">
      <c r="B102" s="390"/>
      <c r="C102" s="770" t="s">
        <v>203</v>
      </c>
      <c r="D102" s="770" t="s">
        <v>160</v>
      </c>
      <c r="E102" s="771" t="s">
        <v>2556</v>
      </c>
      <c r="F102" s="772" t="s">
        <v>2557</v>
      </c>
      <c r="G102" s="773" t="s">
        <v>2531</v>
      </c>
      <c r="H102" s="810">
        <v>1</v>
      </c>
      <c r="I102" s="774">
        <v>0</v>
      </c>
      <c r="J102" s="371">
        <f>ROUND(I102*H102,2)</f>
        <v>0</v>
      </c>
      <c r="K102" s="772" t="s">
        <v>164</v>
      </c>
      <c r="L102" s="53"/>
      <c r="M102" s="735" t="s">
        <v>1</v>
      </c>
      <c r="N102" s="372" t="s">
        <v>41</v>
      </c>
      <c r="O102" s="373">
        <v>0</v>
      </c>
      <c r="P102" s="373">
        <f>O102*H102</f>
        <v>0</v>
      </c>
      <c r="Q102" s="373">
        <v>0</v>
      </c>
      <c r="R102" s="373">
        <f>Q102*H102</f>
        <v>0</v>
      </c>
      <c r="S102" s="373">
        <v>0</v>
      </c>
      <c r="T102" s="374">
        <f>S102*H102</f>
        <v>0</v>
      </c>
      <c r="AR102" s="747" t="s">
        <v>2527</v>
      </c>
      <c r="AT102" s="747" t="s">
        <v>160</v>
      </c>
      <c r="AU102" s="747" t="s">
        <v>86</v>
      </c>
      <c r="AY102" s="747" t="s">
        <v>158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747" t="s">
        <v>84</v>
      </c>
      <c r="BK102" s="161">
        <f>ROUND(I102*H102,2)</f>
        <v>0</v>
      </c>
      <c r="BL102" s="747" t="s">
        <v>2527</v>
      </c>
      <c r="BM102" s="747" t="s">
        <v>2558</v>
      </c>
    </row>
    <row r="103" spans="2:47" s="740" customFormat="1" ht="42" customHeight="1">
      <c r="B103" s="752"/>
      <c r="C103" s="752"/>
      <c r="D103" s="775" t="s">
        <v>2013</v>
      </c>
      <c r="E103" s="752"/>
      <c r="F103" s="782" t="s">
        <v>3218</v>
      </c>
      <c r="G103" s="752"/>
      <c r="H103" s="808"/>
      <c r="I103" s="806"/>
      <c r="J103" s="752"/>
      <c r="K103" s="752"/>
      <c r="L103" s="53"/>
      <c r="M103" s="380"/>
      <c r="N103" s="53"/>
      <c r="O103" s="53"/>
      <c r="P103" s="53"/>
      <c r="Q103" s="53"/>
      <c r="R103" s="53"/>
      <c r="S103" s="53"/>
      <c r="T103" s="54"/>
      <c r="AT103" s="747" t="s">
        <v>2013</v>
      </c>
      <c r="AU103" s="747" t="s">
        <v>86</v>
      </c>
    </row>
    <row r="104" spans="2:63" s="11" customFormat="1" ht="22.9" customHeight="1">
      <c r="B104" s="763"/>
      <c r="C104" s="763"/>
      <c r="D104" s="764" t="s">
        <v>75</v>
      </c>
      <c r="E104" s="768" t="s">
        <v>2559</v>
      </c>
      <c r="F104" s="768" t="s">
        <v>2560</v>
      </c>
      <c r="G104" s="763"/>
      <c r="H104" s="809"/>
      <c r="I104" s="807"/>
      <c r="J104" s="769">
        <f>BK104</f>
        <v>0</v>
      </c>
      <c r="K104" s="763"/>
      <c r="L104" s="141"/>
      <c r="M104" s="140"/>
      <c r="N104" s="141"/>
      <c r="O104" s="141"/>
      <c r="P104" s="142">
        <f>SUM(P105:P106)</f>
        <v>0</v>
      </c>
      <c r="Q104" s="141"/>
      <c r="R104" s="142">
        <f>SUM(R105:R106)</f>
        <v>0</v>
      </c>
      <c r="S104" s="141"/>
      <c r="T104" s="143">
        <f>SUM(T105:T106)</f>
        <v>0</v>
      </c>
      <c r="AR104" s="136" t="s">
        <v>186</v>
      </c>
      <c r="AT104" s="144" t="s">
        <v>75</v>
      </c>
      <c r="AU104" s="144" t="s">
        <v>84</v>
      </c>
      <c r="AY104" s="136" t="s">
        <v>158</v>
      </c>
      <c r="BK104" s="145">
        <f>SUM(BK105:BK106)</f>
        <v>0</v>
      </c>
    </row>
    <row r="105" spans="2:65" s="740" customFormat="1" ht="16.5" customHeight="1">
      <c r="B105" s="390"/>
      <c r="C105" s="770" t="s">
        <v>208</v>
      </c>
      <c r="D105" s="770" t="s">
        <v>160</v>
      </c>
      <c r="E105" s="771" t="s">
        <v>2561</v>
      </c>
      <c r="F105" s="772" t="s">
        <v>2562</v>
      </c>
      <c r="G105" s="773" t="s">
        <v>2531</v>
      </c>
      <c r="H105" s="810">
        <v>1</v>
      </c>
      <c r="I105" s="774">
        <v>0</v>
      </c>
      <c r="J105" s="371">
        <f>ROUND(I105*H105,2)</f>
        <v>0</v>
      </c>
      <c r="K105" s="772" t="s">
        <v>164</v>
      </c>
      <c r="L105" s="53"/>
      <c r="M105" s="735" t="s">
        <v>1</v>
      </c>
      <c r="N105" s="372" t="s">
        <v>41</v>
      </c>
      <c r="O105" s="373">
        <v>0</v>
      </c>
      <c r="P105" s="373">
        <f>O105*H105</f>
        <v>0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2527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2527</v>
      </c>
      <c r="BM105" s="747" t="s">
        <v>2563</v>
      </c>
    </row>
    <row r="106" spans="2:47" s="740" customFormat="1" ht="39">
      <c r="B106" s="752"/>
      <c r="C106" s="752"/>
      <c r="D106" s="775" t="s">
        <v>2013</v>
      </c>
      <c r="E106" s="752"/>
      <c r="F106" s="782" t="s">
        <v>2564</v>
      </c>
      <c r="G106" s="752"/>
      <c r="H106" s="808"/>
      <c r="I106" s="806"/>
      <c r="J106" s="752"/>
      <c r="K106" s="752"/>
      <c r="L106" s="53"/>
      <c r="M106" s="380"/>
      <c r="N106" s="53"/>
      <c r="O106" s="53"/>
      <c r="P106" s="53"/>
      <c r="Q106" s="53"/>
      <c r="R106" s="53"/>
      <c r="S106" s="53"/>
      <c r="T106" s="54"/>
      <c r="AT106" s="747" t="s">
        <v>2013</v>
      </c>
      <c r="AU106" s="747" t="s">
        <v>86</v>
      </c>
    </row>
    <row r="107" spans="2:63" s="11" customFormat="1" ht="22.9" customHeight="1">
      <c r="B107" s="763"/>
      <c r="C107" s="763"/>
      <c r="D107" s="764" t="s">
        <v>75</v>
      </c>
      <c r="E107" s="768" t="s">
        <v>2565</v>
      </c>
      <c r="F107" s="768" t="s">
        <v>2566</v>
      </c>
      <c r="G107" s="763"/>
      <c r="H107" s="809"/>
      <c r="I107" s="807"/>
      <c r="J107" s="769">
        <f>BK107</f>
        <v>0</v>
      </c>
      <c r="K107" s="763"/>
      <c r="L107" s="141"/>
      <c r="M107" s="140"/>
      <c r="N107" s="141"/>
      <c r="O107" s="141"/>
      <c r="P107" s="142">
        <f>SUM(P108:P111)</f>
        <v>0</v>
      </c>
      <c r="Q107" s="141"/>
      <c r="R107" s="142">
        <f>SUM(R108:R111)</f>
        <v>0</v>
      </c>
      <c r="S107" s="141"/>
      <c r="T107" s="143">
        <f>SUM(T108:T111)</f>
        <v>0</v>
      </c>
      <c r="AR107" s="136" t="s">
        <v>186</v>
      </c>
      <c r="AT107" s="144" t="s">
        <v>75</v>
      </c>
      <c r="AU107" s="144" t="s">
        <v>84</v>
      </c>
      <c r="AY107" s="136" t="s">
        <v>158</v>
      </c>
      <c r="BK107" s="145">
        <f>SUM(BK108:BK111)</f>
        <v>0</v>
      </c>
    </row>
    <row r="108" spans="2:65" s="740" customFormat="1" ht="16.5" customHeight="1">
      <c r="B108" s="390"/>
      <c r="C108" s="770" t="s">
        <v>214</v>
      </c>
      <c r="D108" s="770" t="s">
        <v>160</v>
      </c>
      <c r="E108" s="771" t="s">
        <v>2567</v>
      </c>
      <c r="F108" s="772" t="s">
        <v>2568</v>
      </c>
      <c r="G108" s="773" t="s">
        <v>2531</v>
      </c>
      <c r="H108" s="810">
        <v>1</v>
      </c>
      <c r="I108" s="774">
        <v>0</v>
      </c>
      <c r="J108" s="371">
        <f>ROUND(I108*H108,2)</f>
        <v>0</v>
      </c>
      <c r="K108" s="772" t="s">
        <v>164</v>
      </c>
      <c r="L108" s="53"/>
      <c r="M108" s="735" t="s">
        <v>1</v>
      </c>
      <c r="N108" s="372" t="s">
        <v>41</v>
      </c>
      <c r="O108" s="373">
        <v>0</v>
      </c>
      <c r="P108" s="373">
        <f>O108*H108</f>
        <v>0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2527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2527</v>
      </c>
      <c r="BM108" s="747" t="s">
        <v>2569</v>
      </c>
    </row>
    <row r="109" spans="2:47" s="740" customFormat="1" ht="19.5">
      <c r="B109" s="752"/>
      <c r="C109" s="752"/>
      <c r="D109" s="775" t="s">
        <v>2013</v>
      </c>
      <c r="E109" s="752"/>
      <c r="F109" s="782" t="s">
        <v>2570</v>
      </c>
      <c r="G109" s="752"/>
      <c r="H109" s="808"/>
      <c r="I109" s="806"/>
      <c r="J109" s="752"/>
      <c r="K109" s="752"/>
      <c r="L109" s="53"/>
      <c r="M109" s="380"/>
      <c r="N109" s="53"/>
      <c r="O109" s="53"/>
      <c r="P109" s="53"/>
      <c r="Q109" s="53"/>
      <c r="R109" s="53"/>
      <c r="S109" s="53"/>
      <c r="T109" s="54"/>
      <c r="AT109" s="747" t="s">
        <v>2013</v>
      </c>
      <c r="AU109" s="747" t="s">
        <v>86</v>
      </c>
    </row>
    <row r="110" spans="2:65" s="740" customFormat="1" ht="16.5" customHeight="1">
      <c r="B110" s="390"/>
      <c r="C110" s="770" t="s">
        <v>219</v>
      </c>
      <c r="D110" s="770" t="s">
        <v>160</v>
      </c>
      <c r="E110" s="771" t="s">
        <v>2571</v>
      </c>
      <c r="F110" s="772" t="s">
        <v>2572</v>
      </c>
      <c r="G110" s="773" t="s">
        <v>2531</v>
      </c>
      <c r="H110" s="810">
        <v>1</v>
      </c>
      <c r="I110" s="774"/>
      <c r="J110" s="371">
        <f>ROUND(I110*H110,2)</f>
        <v>0</v>
      </c>
      <c r="K110" s="772" t="s">
        <v>164</v>
      </c>
      <c r="L110" s="53"/>
      <c r="M110" s="735" t="s">
        <v>1</v>
      </c>
      <c r="N110" s="372" t="s">
        <v>41</v>
      </c>
      <c r="O110" s="373">
        <v>0</v>
      </c>
      <c r="P110" s="373">
        <f>O110*H110</f>
        <v>0</v>
      </c>
      <c r="Q110" s="373">
        <v>0</v>
      </c>
      <c r="R110" s="373">
        <f>Q110*H110</f>
        <v>0</v>
      </c>
      <c r="S110" s="373">
        <v>0</v>
      </c>
      <c r="T110" s="374">
        <f>S110*H110</f>
        <v>0</v>
      </c>
      <c r="AR110" s="747" t="s">
        <v>2527</v>
      </c>
      <c r="AT110" s="747" t="s">
        <v>160</v>
      </c>
      <c r="AU110" s="747" t="s">
        <v>86</v>
      </c>
      <c r="AY110" s="747" t="s">
        <v>158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747" t="s">
        <v>84</v>
      </c>
      <c r="BK110" s="161">
        <f>ROUND(I110*H110,2)</f>
        <v>0</v>
      </c>
      <c r="BL110" s="747" t="s">
        <v>2527</v>
      </c>
      <c r="BM110" s="747" t="s">
        <v>2573</v>
      </c>
    </row>
    <row r="111" spans="2:47" s="740" customFormat="1" ht="19.5">
      <c r="B111" s="752"/>
      <c r="C111" s="752"/>
      <c r="D111" s="775" t="s">
        <v>2013</v>
      </c>
      <c r="E111" s="752"/>
      <c r="F111" s="782" t="s">
        <v>2574</v>
      </c>
      <c r="G111" s="752"/>
      <c r="H111" s="808"/>
      <c r="I111" s="806"/>
      <c r="J111" s="752"/>
      <c r="K111" s="752"/>
      <c r="L111" s="53"/>
      <c r="M111" s="802"/>
      <c r="N111" s="180"/>
      <c r="O111" s="180"/>
      <c r="P111" s="180"/>
      <c r="Q111" s="180"/>
      <c r="R111" s="180"/>
      <c r="S111" s="180"/>
      <c r="T111" s="803"/>
      <c r="AT111" s="747" t="s">
        <v>2013</v>
      </c>
      <c r="AU111" s="747" t="s">
        <v>86</v>
      </c>
    </row>
    <row r="112" spans="2:12" s="740" customFormat="1" ht="6.95" customHeight="1">
      <c r="B112" s="752"/>
      <c r="C112" s="752"/>
      <c r="D112" s="752"/>
      <c r="E112" s="752"/>
      <c r="F112" s="752"/>
      <c r="G112" s="752"/>
      <c r="H112" s="752"/>
      <c r="I112" s="806"/>
      <c r="J112" s="752"/>
      <c r="K112" s="752"/>
      <c r="L112" s="53"/>
    </row>
  </sheetData>
  <sheetProtection algorithmName="SHA-512" hashValue="1v5cYS6AGLR3dZl+tVncBeXkQEeMI3I9NxzIQFFLW0AO3xh94QG0gwdXmyTV1dwLLEj6EfOTQKqxSgdlYNW2uA==" saltValue="0Tl4+KzEa+d80+SBIa07Hw==" spinCount="100000" sheet="1" objects="1" scenarios="1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5"/>
  <sheetViews>
    <sheetView showGridLines="0" showZeros="0" zoomScaleSheetLayoutView="130" workbookViewId="0" topLeftCell="A1">
      <selection activeCell="H43" sqref="H4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0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J8" s="284"/>
    </row>
    <row r="9" spans="1:99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J9" s="284"/>
      <c r="AU9" s="253">
        <v>1</v>
      </c>
      <c r="AV9" s="253">
        <f>IF(AU9=1,H9,0)</f>
        <v>0</v>
      </c>
      <c r="AW9" s="253">
        <f>IF(AU9=2,H9,0)</f>
        <v>0</v>
      </c>
      <c r="AX9" s="253">
        <f>IF(AU9=3,H9,0)</f>
        <v>0</v>
      </c>
      <c r="AY9" s="253">
        <f>IF(AU9=4,H9,0)</f>
        <v>0</v>
      </c>
      <c r="AZ9" s="253">
        <f>IF(AU9=5,H9,0)</f>
        <v>0</v>
      </c>
      <c r="CU9" s="253">
        <v>0</v>
      </c>
    </row>
    <row r="10" spans="1:10" ht="12.75" customHeight="1">
      <c r="A10" s="266">
        <f aca="true" t="shared" si="0" ref="A10:A73">A9+1</f>
        <v>3</v>
      </c>
      <c r="B10" s="285"/>
      <c r="C10" s="286"/>
      <c r="D10" s="291" t="s">
        <v>1591</v>
      </c>
      <c r="E10" s="288" t="s">
        <v>238</v>
      </c>
      <c r="F10" s="289">
        <v>20</v>
      </c>
      <c r="G10" s="391"/>
      <c r="H10" s="290">
        <f>G10*F10</f>
        <v>0</v>
      </c>
      <c r="J10" s="284"/>
    </row>
    <row r="11" spans="1:10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J11" s="284"/>
    </row>
    <row r="12" spans="1:52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J12" s="284"/>
      <c r="AV12" s="303"/>
      <c r="AW12" s="303"/>
      <c r="AX12" s="303"/>
      <c r="AY12" s="303"/>
      <c r="AZ12" s="303"/>
    </row>
    <row r="13" spans="1:52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J13" s="284"/>
      <c r="AV13" s="303"/>
      <c r="AW13" s="303"/>
      <c r="AX13" s="303"/>
      <c r="AY13" s="303"/>
      <c r="AZ13" s="303"/>
    </row>
    <row r="14" spans="1:10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1594</v>
      </c>
      <c r="E14" s="280"/>
      <c r="F14" s="281"/>
      <c r="G14" s="395"/>
      <c r="H14" s="282"/>
      <c r="I14" s="283"/>
      <c r="J14" s="284"/>
    </row>
    <row r="15" spans="1:10" ht="12.95" customHeight="1">
      <c r="A15" s="266">
        <f t="shared" si="0"/>
        <v>8</v>
      </c>
      <c r="B15" s="277"/>
      <c r="C15" s="278"/>
      <c r="D15" s="287" t="s">
        <v>1595</v>
      </c>
      <c r="E15" s="288" t="s">
        <v>359</v>
      </c>
      <c r="F15" s="289">
        <v>160</v>
      </c>
      <c r="G15" s="391"/>
      <c r="H15" s="290">
        <f aca="true" t="shared" si="1" ref="H15:H25">F15*G15</f>
        <v>0</v>
      </c>
      <c r="I15" s="283"/>
      <c r="J15" s="284"/>
    </row>
    <row r="16" spans="1:10" ht="12.95" customHeight="1">
      <c r="A16" s="266">
        <f t="shared" si="0"/>
        <v>9</v>
      </c>
      <c r="B16" s="277"/>
      <c r="C16" s="278"/>
      <c r="D16" s="287" t="s">
        <v>1596</v>
      </c>
      <c r="E16" s="288" t="s">
        <v>359</v>
      </c>
      <c r="F16" s="289">
        <v>180</v>
      </c>
      <c r="G16" s="391"/>
      <c r="H16" s="290">
        <f t="shared" si="1"/>
        <v>0</v>
      </c>
      <c r="I16" s="283"/>
      <c r="J16" s="284"/>
    </row>
    <row r="17" spans="1:10" ht="12.95" customHeight="1">
      <c r="A17" s="266">
        <f t="shared" si="0"/>
        <v>10</v>
      </c>
      <c r="B17" s="277"/>
      <c r="C17" s="278"/>
      <c r="D17" s="287" t="s">
        <v>1597</v>
      </c>
      <c r="E17" s="288" t="s">
        <v>359</v>
      </c>
      <c r="F17" s="289">
        <v>130</v>
      </c>
      <c r="G17" s="391"/>
      <c r="H17" s="290">
        <f t="shared" si="1"/>
        <v>0</v>
      </c>
      <c r="I17" s="283"/>
      <c r="J17" s="284"/>
    </row>
    <row r="18" spans="1:10" ht="12.95" customHeight="1">
      <c r="A18" s="266">
        <f t="shared" si="0"/>
        <v>11</v>
      </c>
      <c r="B18" s="277"/>
      <c r="C18" s="278"/>
      <c r="D18" s="287" t="s">
        <v>1598</v>
      </c>
      <c r="E18" s="288" t="s">
        <v>359</v>
      </c>
      <c r="F18" s="289">
        <v>210</v>
      </c>
      <c r="G18" s="391"/>
      <c r="H18" s="290">
        <f t="shared" si="1"/>
        <v>0</v>
      </c>
      <c r="I18" s="283"/>
      <c r="J18" s="284"/>
    </row>
    <row r="19" spans="1:10" ht="12.95" customHeight="1">
      <c r="A19" s="266">
        <f t="shared" si="0"/>
        <v>12</v>
      </c>
      <c r="B19" s="277"/>
      <c r="C19" s="278"/>
      <c r="D19" s="287" t="s">
        <v>1599</v>
      </c>
      <c r="E19" s="288" t="s">
        <v>359</v>
      </c>
      <c r="F19" s="289">
        <v>95</v>
      </c>
      <c r="G19" s="391"/>
      <c r="H19" s="290">
        <f t="shared" si="1"/>
        <v>0</v>
      </c>
      <c r="I19" s="283"/>
      <c r="J19" s="284"/>
    </row>
    <row r="20" spans="1:10" ht="12.95" customHeight="1">
      <c r="A20" s="266">
        <f t="shared" si="0"/>
        <v>13</v>
      </c>
      <c r="B20" s="277"/>
      <c r="C20" s="278"/>
      <c r="D20" s="287" t="s">
        <v>1600</v>
      </c>
      <c r="E20" s="288" t="s">
        <v>359</v>
      </c>
      <c r="F20" s="289">
        <v>25</v>
      </c>
      <c r="G20" s="391"/>
      <c r="H20" s="290">
        <f t="shared" si="1"/>
        <v>0</v>
      </c>
      <c r="I20" s="283"/>
      <c r="J20" s="284"/>
    </row>
    <row r="21" spans="1:10" ht="12.95" customHeight="1">
      <c r="A21" s="266">
        <f t="shared" si="0"/>
        <v>14</v>
      </c>
      <c r="B21" s="277"/>
      <c r="C21" s="278"/>
      <c r="D21" s="287" t="s">
        <v>1601</v>
      </c>
      <c r="E21" s="288" t="s">
        <v>359</v>
      </c>
      <c r="F21" s="289">
        <f>SUM(F15:F20)</f>
        <v>800</v>
      </c>
      <c r="G21" s="391"/>
      <c r="H21" s="290">
        <f t="shared" si="1"/>
        <v>0</v>
      </c>
      <c r="I21" s="283"/>
      <c r="J21" s="284"/>
    </row>
    <row r="22" spans="1:10" ht="12.95" customHeight="1">
      <c r="A22" s="266">
        <f t="shared" si="0"/>
        <v>15</v>
      </c>
      <c r="B22" s="277"/>
      <c r="C22" s="278"/>
      <c r="D22" s="287" t="s">
        <v>1602</v>
      </c>
      <c r="E22" s="288" t="s">
        <v>359</v>
      </c>
      <c r="F22" s="289">
        <f>F21</f>
        <v>800</v>
      </c>
      <c r="G22" s="391"/>
      <c r="H22" s="290">
        <f t="shared" si="1"/>
        <v>0</v>
      </c>
      <c r="I22" s="283"/>
      <c r="J22" s="284"/>
    </row>
    <row r="23" spans="1:10" ht="12.95" customHeight="1">
      <c r="A23" s="266">
        <f t="shared" si="0"/>
        <v>16</v>
      </c>
      <c r="B23" s="277"/>
      <c r="C23" s="278"/>
      <c r="D23" s="287" t="s">
        <v>1603</v>
      </c>
      <c r="E23" s="288" t="s">
        <v>1134</v>
      </c>
      <c r="F23" s="289">
        <v>200</v>
      </c>
      <c r="G23" s="391"/>
      <c r="H23" s="290">
        <f t="shared" si="1"/>
        <v>0</v>
      </c>
      <c r="I23" s="283"/>
      <c r="J23" s="284"/>
    </row>
    <row r="24" spans="1:10" ht="12.95" customHeight="1">
      <c r="A24" s="266">
        <f t="shared" si="0"/>
        <v>17</v>
      </c>
      <c r="B24" s="277"/>
      <c r="C24" s="278"/>
      <c r="D24" s="287" t="s">
        <v>1604</v>
      </c>
      <c r="E24" s="288" t="s">
        <v>1398</v>
      </c>
      <c r="F24" s="289">
        <v>15</v>
      </c>
      <c r="G24" s="391"/>
      <c r="H24" s="290">
        <f t="shared" si="1"/>
        <v>0</v>
      </c>
      <c r="I24" s="283"/>
      <c r="J24" s="284"/>
    </row>
    <row r="25" spans="1:10" ht="12.95" customHeight="1">
      <c r="A25" s="266">
        <f t="shared" si="0"/>
        <v>18</v>
      </c>
      <c r="B25" s="277"/>
      <c r="C25" s="278"/>
      <c r="D25" s="287" t="s">
        <v>1605</v>
      </c>
      <c r="E25" s="288" t="s">
        <v>1480</v>
      </c>
      <c r="F25" s="289">
        <v>2.5</v>
      </c>
      <c r="G25" s="391"/>
      <c r="H25" s="290">
        <f t="shared" si="1"/>
        <v>0</v>
      </c>
      <c r="I25" s="283"/>
      <c r="J25" s="284"/>
    </row>
    <row r="26" spans="1:10" ht="12.95" customHeight="1">
      <c r="A26" s="266">
        <f t="shared" si="0"/>
        <v>19</v>
      </c>
      <c r="B26" s="277"/>
      <c r="C26" s="292" t="s">
        <v>1592</v>
      </c>
      <c r="D26" s="293" t="str">
        <f>CONCATENATE(C14," ",D14)</f>
        <v>3 Trubní vedení - vytápění</v>
      </c>
      <c r="E26" s="294"/>
      <c r="F26" s="295"/>
      <c r="G26" s="392"/>
      <c r="H26" s="296">
        <f>SUM(H15:H25)</f>
        <v>0</v>
      </c>
      <c r="I26" s="283"/>
      <c r="J26" s="284"/>
    </row>
    <row r="27" spans="1:10" ht="12.95" customHeight="1">
      <c r="A27" s="266">
        <f t="shared" si="0"/>
        <v>20</v>
      </c>
      <c r="B27" s="277"/>
      <c r="C27" s="278" t="s">
        <v>165</v>
      </c>
      <c r="D27" s="279" t="s">
        <v>1606</v>
      </c>
      <c r="E27" s="280"/>
      <c r="F27" s="281"/>
      <c r="G27" s="395"/>
      <c r="H27" s="282"/>
      <c r="I27" s="283"/>
      <c r="J27" s="284"/>
    </row>
    <row r="28" spans="1:10" ht="12.95" customHeight="1">
      <c r="A28" s="266">
        <f t="shared" si="0"/>
        <v>21</v>
      </c>
      <c r="B28" s="277"/>
      <c r="C28" s="278"/>
      <c r="D28" s="287" t="s">
        <v>1607</v>
      </c>
      <c r="E28" s="288" t="s">
        <v>238</v>
      </c>
      <c r="F28" s="289">
        <v>1</v>
      </c>
      <c r="G28" s="391"/>
      <c r="H28" s="290">
        <f aca="true" t="shared" si="2" ref="H28:H35">F28*G28</f>
        <v>0</v>
      </c>
      <c r="I28" s="283"/>
      <c r="J28" s="284"/>
    </row>
    <row r="29" spans="1:10" ht="12.95" customHeight="1">
      <c r="A29" s="266">
        <f t="shared" si="0"/>
        <v>22</v>
      </c>
      <c r="B29" s="277"/>
      <c r="C29" s="278"/>
      <c r="D29" s="287" t="s">
        <v>1608</v>
      </c>
      <c r="E29" s="288" t="s">
        <v>238</v>
      </c>
      <c r="F29" s="289">
        <v>1</v>
      </c>
      <c r="G29" s="391"/>
      <c r="H29" s="290">
        <f t="shared" si="2"/>
        <v>0</v>
      </c>
      <c r="I29" s="283"/>
      <c r="J29" s="284"/>
    </row>
    <row r="30" spans="1:10" ht="12.95" customHeight="1">
      <c r="A30" s="266">
        <f t="shared" si="0"/>
        <v>23</v>
      </c>
      <c r="B30" s="277"/>
      <c r="C30" s="278"/>
      <c r="D30" s="287" t="s">
        <v>1609</v>
      </c>
      <c r="E30" s="288" t="s">
        <v>238</v>
      </c>
      <c r="F30" s="289">
        <v>1</v>
      </c>
      <c r="G30" s="391"/>
      <c r="H30" s="290">
        <f t="shared" si="2"/>
        <v>0</v>
      </c>
      <c r="I30" s="283"/>
      <c r="J30" s="284"/>
    </row>
    <row r="31" spans="1:10" ht="12.95" customHeight="1">
      <c r="A31" s="266">
        <f t="shared" si="0"/>
        <v>24</v>
      </c>
      <c r="B31" s="277"/>
      <c r="C31" s="278"/>
      <c r="D31" s="287" t="s">
        <v>1610</v>
      </c>
      <c r="E31" s="288" t="s">
        <v>238</v>
      </c>
      <c r="F31" s="289">
        <v>1</v>
      </c>
      <c r="G31" s="391"/>
      <c r="H31" s="290">
        <f t="shared" si="2"/>
        <v>0</v>
      </c>
      <c r="I31" s="283"/>
      <c r="J31" s="284"/>
    </row>
    <row r="32" spans="1:10" ht="12.95" customHeight="1">
      <c r="A32" s="266">
        <f t="shared" si="0"/>
        <v>25</v>
      </c>
      <c r="B32" s="277"/>
      <c r="C32" s="278"/>
      <c r="D32" s="287" t="s">
        <v>1611</v>
      </c>
      <c r="E32" s="288" t="s">
        <v>238</v>
      </c>
      <c r="F32" s="289">
        <v>1</v>
      </c>
      <c r="G32" s="391"/>
      <c r="H32" s="290">
        <f t="shared" si="2"/>
        <v>0</v>
      </c>
      <c r="I32" s="283"/>
      <c r="J32" s="284"/>
    </row>
    <row r="33" spans="1:10" ht="12.95" customHeight="1">
      <c r="A33" s="266">
        <f t="shared" si="0"/>
        <v>26</v>
      </c>
      <c r="B33" s="277"/>
      <c r="C33" s="278"/>
      <c r="D33" s="287" t="s">
        <v>1612</v>
      </c>
      <c r="E33" s="288" t="s">
        <v>238</v>
      </c>
      <c r="F33" s="289">
        <v>1</v>
      </c>
      <c r="G33" s="391"/>
      <c r="H33" s="290">
        <f t="shared" si="2"/>
        <v>0</v>
      </c>
      <c r="I33" s="283"/>
      <c r="J33" s="284"/>
    </row>
    <row r="34" spans="1:10" ht="12.95" customHeight="1">
      <c r="A34" s="266">
        <f t="shared" si="0"/>
        <v>27</v>
      </c>
      <c r="B34" s="277"/>
      <c r="C34" s="278"/>
      <c r="D34" s="287" t="s">
        <v>1613</v>
      </c>
      <c r="E34" s="288" t="s">
        <v>238</v>
      </c>
      <c r="F34" s="289">
        <v>1</v>
      </c>
      <c r="G34" s="391"/>
      <c r="H34" s="290">
        <f t="shared" si="2"/>
        <v>0</v>
      </c>
      <c r="I34" s="283"/>
      <c r="J34" s="284"/>
    </row>
    <row r="35" spans="1:10" ht="12.95" customHeight="1">
      <c r="A35" s="266">
        <f t="shared" si="0"/>
        <v>28</v>
      </c>
      <c r="B35" s="277"/>
      <c r="C35" s="278"/>
      <c r="D35" s="287" t="s">
        <v>1614</v>
      </c>
      <c r="E35" s="288" t="s">
        <v>1480</v>
      </c>
      <c r="F35" s="289">
        <v>2.3</v>
      </c>
      <c r="G35" s="391"/>
      <c r="H35" s="290">
        <f t="shared" si="2"/>
        <v>0</v>
      </c>
      <c r="I35" s="283"/>
      <c r="J35" s="284"/>
    </row>
    <row r="36" spans="1:10" ht="12.95" customHeight="1">
      <c r="A36" s="266">
        <f t="shared" si="0"/>
        <v>29</v>
      </c>
      <c r="B36" s="277"/>
      <c r="C36" s="292" t="s">
        <v>1592</v>
      </c>
      <c r="D36" s="293" t="str">
        <f>CONCATENATE(C27," ",D27)</f>
        <v>4 Technická místnost</v>
      </c>
      <c r="E36" s="294"/>
      <c r="F36" s="295"/>
      <c r="G36" s="392"/>
      <c r="H36" s="296">
        <f>SUM(H28:H35)</f>
        <v>0</v>
      </c>
      <c r="I36" s="283"/>
      <c r="J36" s="284"/>
    </row>
    <row r="37" spans="1:10" ht="12.95" customHeight="1">
      <c r="A37" s="266">
        <f t="shared" si="0"/>
        <v>30</v>
      </c>
      <c r="B37" s="277"/>
      <c r="C37" s="278" t="s">
        <v>186</v>
      </c>
      <c r="D37" s="279" t="s">
        <v>1615</v>
      </c>
      <c r="E37" s="280"/>
      <c r="F37" s="281"/>
      <c r="G37" s="395"/>
      <c r="H37" s="282"/>
      <c r="I37" s="283"/>
      <c r="J37" s="284"/>
    </row>
    <row r="38" spans="1:10" ht="12.95" customHeight="1">
      <c r="A38" s="266">
        <f t="shared" si="0"/>
        <v>31</v>
      </c>
      <c r="B38" s="277"/>
      <c r="C38" s="287"/>
      <c r="D38" s="287" t="s">
        <v>1616</v>
      </c>
      <c r="E38" s="288" t="s">
        <v>238</v>
      </c>
      <c r="F38" s="289">
        <v>70</v>
      </c>
      <c r="G38" s="391"/>
      <c r="H38" s="290">
        <f aca="true" t="shared" si="3" ref="H38:H60">F38*G38</f>
        <v>0</v>
      </c>
      <c r="I38" s="283"/>
      <c r="J38" s="284"/>
    </row>
    <row r="39" spans="1:10" ht="12.95" customHeight="1">
      <c r="A39" s="266">
        <f t="shared" si="0"/>
        <v>32</v>
      </c>
      <c r="B39" s="277"/>
      <c r="C39" s="287"/>
      <c r="D39" s="287" t="s">
        <v>1617</v>
      </c>
      <c r="E39" s="288" t="s">
        <v>238</v>
      </c>
      <c r="F39" s="289">
        <v>70</v>
      </c>
      <c r="G39" s="391"/>
      <c r="H39" s="290">
        <f t="shared" si="3"/>
        <v>0</v>
      </c>
      <c r="I39" s="283"/>
      <c r="J39" s="284"/>
    </row>
    <row r="40" spans="1:10" ht="12.95" customHeight="1">
      <c r="A40" s="266">
        <f t="shared" si="0"/>
        <v>33</v>
      </c>
      <c r="B40" s="277"/>
      <c r="C40" s="287"/>
      <c r="D40" s="287" t="s">
        <v>1618</v>
      </c>
      <c r="E40" s="288" t="s">
        <v>238</v>
      </c>
      <c r="F40" s="289">
        <v>140</v>
      </c>
      <c r="G40" s="391"/>
      <c r="H40" s="290">
        <f t="shared" si="3"/>
        <v>0</v>
      </c>
      <c r="I40" s="283"/>
      <c r="J40" s="284"/>
    </row>
    <row r="41" spans="1:10" ht="12.95" customHeight="1">
      <c r="A41" s="266">
        <f t="shared" si="0"/>
        <v>34</v>
      </c>
      <c r="B41" s="277"/>
      <c r="C41" s="287"/>
      <c r="D41" s="287" t="s">
        <v>1619</v>
      </c>
      <c r="E41" s="288" t="s">
        <v>238</v>
      </c>
      <c r="F41" s="289">
        <v>17</v>
      </c>
      <c r="G41" s="391"/>
      <c r="H41" s="290">
        <f t="shared" si="3"/>
        <v>0</v>
      </c>
      <c r="I41" s="283"/>
      <c r="J41" s="284"/>
    </row>
    <row r="42" spans="1:10" ht="12.95" customHeight="1">
      <c r="A42" s="266">
        <f t="shared" si="0"/>
        <v>35</v>
      </c>
      <c r="B42" s="277"/>
      <c r="C42" s="287"/>
      <c r="D42" s="287" t="s">
        <v>1620</v>
      </c>
      <c r="E42" s="288" t="s">
        <v>238</v>
      </c>
      <c r="F42" s="289">
        <v>34</v>
      </c>
      <c r="G42" s="391"/>
      <c r="H42" s="290">
        <f t="shared" si="3"/>
        <v>0</v>
      </c>
      <c r="I42" s="283"/>
      <c r="J42" s="284"/>
    </row>
    <row r="43" spans="1:10" ht="12.95" customHeight="1">
      <c r="A43" s="266">
        <f t="shared" si="0"/>
        <v>36</v>
      </c>
      <c r="B43" s="277"/>
      <c r="C43" s="287"/>
      <c r="D43" s="287" t="s">
        <v>1621</v>
      </c>
      <c r="E43" s="288" t="s">
        <v>238</v>
      </c>
      <c r="F43" s="289">
        <v>53</v>
      </c>
      <c r="G43" s="391"/>
      <c r="H43" s="290">
        <f t="shared" si="3"/>
        <v>0</v>
      </c>
      <c r="I43" s="283"/>
      <c r="J43" s="284"/>
    </row>
    <row r="44" spans="1:10" ht="12.95" customHeight="1">
      <c r="A44" s="266">
        <f t="shared" si="0"/>
        <v>37</v>
      </c>
      <c r="B44" s="277"/>
      <c r="C44" s="287"/>
      <c r="D44" s="287" t="s">
        <v>1622</v>
      </c>
      <c r="E44" s="288" t="s">
        <v>238</v>
      </c>
      <c r="F44" s="289">
        <v>1</v>
      </c>
      <c r="G44" s="391"/>
      <c r="H44" s="290">
        <f t="shared" si="3"/>
        <v>0</v>
      </c>
      <c r="I44" s="283"/>
      <c r="J44" s="284"/>
    </row>
    <row r="45" spans="1:10" ht="12.95" customHeight="1">
      <c r="A45" s="266">
        <f t="shared" si="0"/>
        <v>38</v>
      </c>
      <c r="B45" s="277"/>
      <c r="C45" s="287"/>
      <c r="D45" s="287" t="s">
        <v>1623</v>
      </c>
      <c r="E45" s="288" t="s">
        <v>238</v>
      </c>
      <c r="F45" s="289">
        <v>2</v>
      </c>
      <c r="G45" s="391"/>
      <c r="H45" s="290">
        <f t="shared" si="3"/>
        <v>0</v>
      </c>
      <c r="I45" s="283"/>
      <c r="J45" s="284"/>
    </row>
    <row r="46" spans="1:10" ht="12.95" customHeight="1">
      <c r="A46" s="266">
        <f t="shared" si="0"/>
        <v>39</v>
      </c>
      <c r="B46" s="277"/>
      <c r="C46" s="287"/>
      <c r="D46" s="287" t="s">
        <v>1624</v>
      </c>
      <c r="E46" s="288" t="s">
        <v>238</v>
      </c>
      <c r="F46" s="289">
        <v>11</v>
      </c>
      <c r="G46" s="391"/>
      <c r="H46" s="290">
        <f t="shared" si="3"/>
        <v>0</v>
      </c>
      <c r="I46" s="283"/>
      <c r="J46" s="284"/>
    </row>
    <row r="47" spans="1:10" ht="12.95" customHeight="1">
      <c r="A47" s="266">
        <f t="shared" si="0"/>
        <v>40</v>
      </c>
      <c r="B47" s="277"/>
      <c r="C47" s="287"/>
      <c r="D47" s="287" t="s">
        <v>1625</v>
      </c>
      <c r="E47" s="288" t="s">
        <v>238</v>
      </c>
      <c r="F47" s="289">
        <v>7</v>
      </c>
      <c r="G47" s="391"/>
      <c r="H47" s="290">
        <f t="shared" si="3"/>
        <v>0</v>
      </c>
      <c r="I47" s="283"/>
      <c r="J47" s="284"/>
    </row>
    <row r="48" spans="1:10" ht="12.95" customHeight="1">
      <c r="A48" s="266">
        <f t="shared" si="0"/>
        <v>41</v>
      </c>
      <c r="B48" s="277"/>
      <c r="C48" s="287"/>
      <c r="D48" s="287" t="s">
        <v>1626</v>
      </c>
      <c r="E48" s="288" t="s">
        <v>238</v>
      </c>
      <c r="F48" s="289">
        <v>3</v>
      </c>
      <c r="G48" s="391"/>
      <c r="H48" s="290">
        <f t="shared" si="3"/>
        <v>0</v>
      </c>
      <c r="I48" s="283"/>
      <c r="J48" s="284"/>
    </row>
    <row r="49" spans="1:10" ht="12.95" customHeight="1">
      <c r="A49" s="266">
        <f t="shared" si="0"/>
        <v>42</v>
      </c>
      <c r="B49" s="277"/>
      <c r="C49" s="287"/>
      <c r="D49" s="287" t="s">
        <v>1627</v>
      </c>
      <c r="E49" s="288" t="s">
        <v>238</v>
      </c>
      <c r="F49" s="289">
        <v>1</v>
      </c>
      <c r="G49" s="391"/>
      <c r="H49" s="290">
        <f t="shared" si="3"/>
        <v>0</v>
      </c>
      <c r="I49" s="283"/>
      <c r="J49" s="284"/>
    </row>
    <row r="50" spans="1:10" ht="12.95" customHeight="1">
      <c r="A50" s="266">
        <f t="shared" si="0"/>
        <v>43</v>
      </c>
      <c r="B50" s="277"/>
      <c r="C50" s="287"/>
      <c r="D50" s="287" t="s">
        <v>1628</v>
      </c>
      <c r="E50" s="288" t="s">
        <v>238</v>
      </c>
      <c r="F50" s="289">
        <v>3</v>
      </c>
      <c r="G50" s="391"/>
      <c r="H50" s="290">
        <f t="shared" si="3"/>
        <v>0</v>
      </c>
      <c r="I50" s="283"/>
      <c r="J50" s="284"/>
    </row>
    <row r="51" spans="1:10" ht="12.95" customHeight="1">
      <c r="A51" s="266">
        <f t="shared" si="0"/>
        <v>44</v>
      </c>
      <c r="B51" s="277"/>
      <c r="C51" s="287"/>
      <c r="D51" s="287" t="s">
        <v>1629</v>
      </c>
      <c r="E51" s="288" t="s">
        <v>238</v>
      </c>
      <c r="F51" s="289">
        <v>1</v>
      </c>
      <c r="G51" s="391"/>
      <c r="H51" s="290">
        <f t="shared" si="3"/>
        <v>0</v>
      </c>
      <c r="I51" s="283"/>
      <c r="J51" s="284"/>
    </row>
    <row r="52" spans="1:10" ht="12.95" customHeight="1">
      <c r="A52" s="266">
        <f t="shared" si="0"/>
        <v>45</v>
      </c>
      <c r="B52" s="277"/>
      <c r="C52" s="287"/>
      <c r="D52" s="287" t="s">
        <v>1630</v>
      </c>
      <c r="E52" s="288" t="s">
        <v>238</v>
      </c>
      <c r="F52" s="289">
        <v>2</v>
      </c>
      <c r="G52" s="391"/>
      <c r="H52" s="290">
        <f t="shared" si="3"/>
        <v>0</v>
      </c>
      <c r="I52" s="283"/>
      <c r="J52" s="284"/>
    </row>
    <row r="53" spans="1:10" ht="12.95" customHeight="1">
      <c r="A53" s="266">
        <f t="shared" si="0"/>
        <v>46</v>
      </c>
      <c r="B53" s="277"/>
      <c r="C53" s="287"/>
      <c r="D53" s="287" t="s">
        <v>1631</v>
      </c>
      <c r="E53" s="288" t="s">
        <v>238</v>
      </c>
      <c r="F53" s="289">
        <v>8</v>
      </c>
      <c r="G53" s="391"/>
      <c r="H53" s="290">
        <f t="shared" si="3"/>
        <v>0</v>
      </c>
      <c r="I53" s="283"/>
      <c r="J53" s="284"/>
    </row>
    <row r="54" spans="1:10" ht="12.95" customHeight="1">
      <c r="A54" s="266">
        <f t="shared" si="0"/>
        <v>47</v>
      </c>
      <c r="B54" s="277"/>
      <c r="C54" s="287"/>
      <c r="D54" s="287" t="s">
        <v>1632</v>
      </c>
      <c r="E54" s="288" t="s">
        <v>238</v>
      </c>
      <c r="F54" s="289">
        <v>8</v>
      </c>
      <c r="G54" s="391"/>
      <c r="H54" s="290">
        <f t="shared" si="3"/>
        <v>0</v>
      </c>
      <c r="I54" s="283"/>
      <c r="J54" s="284"/>
    </row>
    <row r="55" spans="1:10" ht="12.95" customHeight="1">
      <c r="A55" s="266">
        <f t="shared" si="0"/>
        <v>48</v>
      </c>
      <c r="B55" s="277"/>
      <c r="C55" s="287"/>
      <c r="D55" s="287" t="s">
        <v>1633</v>
      </c>
      <c r="E55" s="288" t="s">
        <v>238</v>
      </c>
      <c r="F55" s="289">
        <v>7</v>
      </c>
      <c r="G55" s="391"/>
      <c r="H55" s="290">
        <f t="shared" si="3"/>
        <v>0</v>
      </c>
      <c r="I55" s="283"/>
      <c r="J55" s="284"/>
    </row>
    <row r="56" spans="1:10" ht="12.95" customHeight="1">
      <c r="A56" s="266">
        <f t="shared" si="0"/>
        <v>49</v>
      </c>
      <c r="B56" s="277"/>
      <c r="C56" s="287"/>
      <c r="D56" s="287" t="s">
        <v>1634</v>
      </c>
      <c r="E56" s="288" t="s">
        <v>238</v>
      </c>
      <c r="F56" s="289">
        <v>20</v>
      </c>
      <c r="G56" s="391"/>
      <c r="H56" s="290">
        <f t="shared" si="3"/>
        <v>0</v>
      </c>
      <c r="I56" s="283"/>
      <c r="J56" s="284"/>
    </row>
    <row r="57" spans="1:10" ht="12.95" customHeight="1">
      <c r="A57" s="266">
        <f t="shared" si="0"/>
        <v>50</v>
      </c>
      <c r="B57" s="277"/>
      <c r="C57" s="287"/>
      <c r="D57" s="287" t="s">
        <v>1635</v>
      </c>
      <c r="E57" s="288" t="s">
        <v>238</v>
      </c>
      <c r="F57" s="289">
        <v>3</v>
      </c>
      <c r="G57" s="391"/>
      <c r="H57" s="290">
        <f t="shared" si="3"/>
        <v>0</v>
      </c>
      <c r="I57" s="283"/>
      <c r="J57" s="284"/>
    </row>
    <row r="58" spans="1:10" ht="12.95" customHeight="1">
      <c r="A58" s="266">
        <f t="shared" si="0"/>
        <v>51</v>
      </c>
      <c r="B58" s="277"/>
      <c r="C58" s="287"/>
      <c r="D58" s="287" t="s">
        <v>1636</v>
      </c>
      <c r="E58" s="288" t="s">
        <v>238</v>
      </c>
      <c r="F58" s="289">
        <v>2</v>
      </c>
      <c r="G58" s="391"/>
      <c r="H58" s="290">
        <f t="shared" si="3"/>
        <v>0</v>
      </c>
      <c r="I58" s="283"/>
      <c r="J58" s="284"/>
    </row>
    <row r="59" spans="1:10" ht="12.95" customHeight="1">
      <c r="A59" s="266">
        <f t="shared" si="0"/>
        <v>52</v>
      </c>
      <c r="B59" s="277"/>
      <c r="C59" s="287"/>
      <c r="D59" s="287" t="s">
        <v>1637</v>
      </c>
      <c r="E59" s="288" t="s">
        <v>238</v>
      </c>
      <c r="F59" s="289">
        <v>50</v>
      </c>
      <c r="G59" s="391"/>
      <c r="H59" s="290">
        <f t="shared" si="3"/>
        <v>0</v>
      </c>
      <c r="I59" s="283"/>
      <c r="J59" s="284"/>
    </row>
    <row r="60" spans="1:10" ht="12.95" customHeight="1">
      <c r="A60" s="266">
        <f t="shared" si="0"/>
        <v>53</v>
      </c>
      <c r="B60" s="277"/>
      <c r="C60" s="287"/>
      <c r="D60" s="287" t="s">
        <v>1638</v>
      </c>
      <c r="E60" s="288" t="s">
        <v>1480</v>
      </c>
      <c r="F60" s="289">
        <v>2.9</v>
      </c>
      <c r="G60" s="391"/>
      <c r="H60" s="290">
        <f t="shared" si="3"/>
        <v>0</v>
      </c>
      <c r="I60" s="283"/>
      <c r="J60" s="284"/>
    </row>
    <row r="61" spans="1:10" ht="12.95" customHeight="1">
      <c r="A61" s="266">
        <f t="shared" si="0"/>
        <v>54</v>
      </c>
      <c r="B61" s="277"/>
      <c r="C61" s="292" t="s">
        <v>1592</v>
      </c>
      <c r="D61" s="293" t="str">
        <f>CONCATENATE(C37," ",D37)</f>
        <v>5 Armatury</v>
      </c>
      <c r="E61" s="294"/>
      <c r="F61" s="295"/>
      <c r="G61" s="392"/>
      <c r="H61" s="296">
        <f>SUM(H38:H60)</f>
        <v>0</v>
      </c>
      <c r="I61" s="283"/>
      <c r="J61" s="284"/>
    </row>
    <row r="62" spans="1:10" ht="12.95" customHeight="1">
      <c r="A62" s="266">
        <f t="shared" si="0"/>
        <v>55</v>
      </c>
      <c r="B62" s="277"/>
      <c r="C62" s="278" t="s">
        <v>191</v>
      </c>
      <c r="D62" s="279" t="s">
        <v>1639</v>
      </c>
      <c r="E62" s="280"/>
      <c r="F62" s="281"/>
      <c r="G62" s="395"/>
      <c r="H62" s="282"/>
      <c r="I62" s="283"/>
      <c r="J62" s="284"/>
    </row>
    <row r="63" spans="1:10" ht="12.95" customHeight="1">
      <c r="A63" s="266">
        <f t="shared" si="0"/>
        <v>56</v>
      </c>
      <c r="B63" s="277"/>
      <c r="C63" s="287"/>
      <c r="D63" s="287" t="s">
        <v>1640</v>
      </c>
      <c r="E63" s="288" t="s">
        <v>238</v>
      </c>
      <c r="F63" s="289">
        <v>1</v>
      </c>
      <c r="G63" s="391"/>
      <c r="H63" s="290">
        <f>G63*F63</f>
        <v>0</v>
      </c>
      <c r="I63" s="283"/>
      <c r="J63" s="284"/>
    </row>
    <row r="64" spans="1:10" ht="12.95" customHeight="1">
      <c r="A64" s="266">
        <f t="shared" si="0"/>
        <v>57</v>
      </c>
      <c r="B64" s="277"/>
      <c r="C64" s="287"/>
      <c r="D64" s="287" t="s">
        <v>1641</v>
      </c>
      <c r="E64" s="288" t="s">
        <v>238</v>
      </c>
      <c r="F64" s="289">
        <v>2</v>
      </c>
      <c r="G64" s="391"/>
      <c r="H64" s="290">
        <f aca="true" t="shared" si="4" ref="H64:H74">G64*F64</f>
        <v>0</v>
      </c>
      <c r="I64" s="283"/>
      <c r="J64" s="284"/>
    </row>
    <row r="65" spans="1:10" ht="12.95" customHeight="1">
      <c r="A65" s="266">
        <f t="shared" si="0"/>
        <v>58</v>
      </c>
      <c r="B65" s="277"/>
      <c r="C65" s="287"/>
      <c r="D65" s="287" t="s">
        <v>1642</v>
      </c>
      <c r="E65" s="288" t="s">
        <v>238</v>
      </c>
      <c r="F65" s="289">
        <v>1</v>
      </c>
      <c r="G65" s="391"/>
      <c r="H65" s="290">
        <f t="shared" si="4"/>
        <v>0</v>
      </c>
      <c r="I65" s="283"/>
      <c r="J65" s="284"/>
    </row>
    <row r="66" spans="1:10" ht="12.95" customHeight="1">
      <c r="A66" s="266">
        <f t="shared" si="0"/>
        <v>59</v>
      </c>
      <c r="B66" s="277"/>
      <c r="C66" s="287"/>
      <c r="D66" s="287" t="s">
        <v>1643</v>
      </c>
      <c r="E66" s="288" t="s">
        <v>238</v>
      </c>
      <c r="F66" s="289">
        <v>3</v>
      </c>
      <c r="G66" s="391"/>
      <c r="H66" s="290">
        <f t="shared" si="4"/>
        <v>0</v>
      </c>
      <c r="I66" s="283"/>
      <c r="J66" s="284"/>
    </row>
    <row r="67" spans="1:10" ht="12.95" customHeight="1">
      <c r="A67" s="266">
        <f t="shared" si="0"/>
        <v>60</v>
      </c>
      <c r="B67" s="277"/>
      <c r="C67" s="287"/>
      <c r="D67" s="287" t="s">
        <v>1644</v>
      </c>
      <c r="E67" s="288" t="s">
        <v>238</v>
      </c>
      <c r="F67" s="289">
        <v>20</v>
      </c>
      <c r="G67" s="391"/>
      <c r="H67" s="290">
        <f t="shared" si="4"/>
        <v>0</v>
      </c>
      <c r="I67" s="283"/>
      <c r="J67" s="284"/>
    </row>
    <row r="68" spans="1:10" ht="12.95" customHeight="1">
      <c r="A68" s="266">
        <f t="shared" si="0"/>
        <v>61</v>
      </c>
      <c r="B68" s="277"/>
      <c r="C68" s="287"/>
      <c r="D68" s="287" t="s">
        <v>1645</v>
      </c>
      <c r="E68" s="288" t="s">
        <v>238</v>
      </c>
      <c r="F68" s="289">
        <v>8</v>
      </c>
      <c r="G68" s="391"/>
      <c r="H68" s="290">
        <f t="shared" si="4"/>
        <v>0</v>
      </c>
      <c r="I68" s="283"/>
      <c r="J68" s="284"/>
    </row>
    <row r="69" spans="1:10" ht="12.95" customHeight="1">
      <c r="A69" s="266">
        <f t="shared" si="0"/>
        <v>62</v>
      </c>
      <c r="B69" s="277"/>
      <c r="C69" s="287"/>
      <c r="D69" s="287" t="s">
        <v>1646</v>
      </c>
      <c r="E69" s="288" t="s">
        <v>238</v>
      </c>
      <c r="F69" s="289">
        <v>16</v>
      </c>
      <c r="G69" s="391"/>
      <c r="H69" s="290">
        <f t="shared" si="4"/>
        <v>0</v>
      </c>
      <c r="I69" s="283"/>
      <c r="J69" s="284"/>
    </row>
    <row r="70" spans="1:10" ht="12.95" customHeight="1">
      <c r="A70" s="266">
        <f t="shared" si="0"/>
        <v>63</v>
      </c>
      <c r="B70" s="277"/>
      <c r="C70" s="287"/>
      <c r="D70" s="287" t="s">
        <v>1647</v>
      </c>
      <c r="E70" s="288" t="s">
        <v>238</v>
      </c>
      <c r="F70" s="289">
        <v>2</v>
      </c>
      <c r="G70" s="391"/>
      <c r="H70" s="290">
        <f t="shared" si="4"/>
        <v>0</v>
      </c>
      <c r="I70" s="283"/>
      <c r="J70" s="284"/>
    </row>
    <row r="71" spans="1:10" ht="12.95" customHeight="1">
      <c r="A71" s="266">
        <f t="shared" si="0"/>
        <v>64</v>
      </c>
      <c r="B71" s="277"/>
      <c r="C71" s="287"/>
      <c r="D71" s="287" t="s">
        <v>1648</v>
      </c>
      <c r="E71" s="288" t="s">
        <v>238</v>
      </c>
      <c r="F71" s="289">
        <v>17</v>
      </c>
      <c r="G71" s="391"/>
      <c r="H71" s="290">
        <f t="shared" si="4"/>
        <v>0</v>
      </c>
      <c r="I71" s="283"/>
      <c r="J71" s="284"/>
    </row>
    <row r="72" spans="1:10" ht="12.95" customHeight="1">
      <c r="A72" s="266">
        <f t="shared" si="0"/>
        <v>65</v>
      </c>
      <c r="B72" s="277"/>
      <c r="C72" s="287"/>
      <c r="D72" s="287" t="s">
        <v>1649</v>
      </c>
      <c r="E72" s="288" t="s">
        <v>238</v>
      </c>
      <c r="F72" s="289">
        <v>17</v>
      </c>
      <c r="G72" s="391"/>
      <c r="H72" s="290">
        <f t="shared" si="4"/>
        <v>0</v>
      </c>
      <c r="I72" s="283"/>
      <c r="J72" s="284"/>
    </row>
    <row r="73" spans="1:10" ht="12.95" customHeight="1">
      <c r="A73" s="266">
        <f t="shared" si="0"/>
        <v>66</v>
      </c>
      <c r="B73" s="277"/>
      <c r="C73" s="287"/>
      <c r="D73" s="287" t="s">
        <v>1650</v>
      </c>
      <c r="E73" s="288" t="s">
        <v>238</v>
      </c>
      <c r="F73" s="289">
        <v>70</v>
      </c>
      <c r="G73" s="391"/>
      <c r="H73" s="290">
        <f t="shared" si="4"/>
        <v>0</v>
      </c>
      <c r="I73" s="283"/>
      <c r="J73" s="284"/>
    </row>
    <row r="74" spans="1:10" ht="12.95" customHeight="1">
      <c r="A74" s="266">
        <f aca="true" t="shared" si="5" ref="A74:A83">A73+1</f>
        <v>67</v>
      </c>
      <c r="B74" s="277"/>
      <c r="C74" s="287"/>
      <c r="D74" s="287" t="s">
        <v>1651</v>
      </c>
      <c r="E74" s="288" t="s">
        <v>1480</v>
      </c>
      <c r="F74" s="289">
        <v>1.2</v>
      </c>
      <c r="G74" s="391"/>
      <c r="H74" s="290">
        <f t="shared" si="4"/>
        <v>0</v>
      </c>
      <c r="I74" s="283"/>
      <c r="J74" s="284"/>
    </row>
    <row r="75" spans="1:10" ht="12.95" customHeight="1">
      <c r="A75" s="266">
        <f t="shared" si="5"/>
        <v>68</v>
      </c>
      <c r="B75" s="277"/>
      <c r="C75" s="292" t="s">
        <v>1592</v>
      </c>
      <c r="D75" s="293" t="str">
        <f>CONCATENATE(C62," ",D62)</f>
        <v>6 Otopná tělesa</v>
      </c>
      <c r="E75" s="294"/>
      <c r="F75" s="295"/>
      <c r="G75" s="392"/>
      <c r="H75" s="296">
        <f>SUM(H63:H74)</f>
        <v>0</v>
      </c>
      <c r="I75" s="283"/>
      <c r="J75" s="284"/>
    </row>
    <row r="76" spans="1:10" ht="12.95" customHeight="1">
      <c r="A76" s="266">
        <f t="shared" si="5"/>
        <v>69</v>
      </c>
      <c r="B76" s="277"/>
      <c r="C76" s="308" t="s">
        <v>203</v>
      </c>
      <c r="D76" s="309" t="s">
        <v>1652</v>
      </c>
      <c r="E76" s="310"/>
      <c r="F76" s="311"/>
      <c r="G76" s="396"/>
      <c r="H76" s="312"/>
      <c r="I76" s="283"/>
      <c r="J76" s="284"/>
    </row>
    <row r="77" spans="1:10" ht="12.95" customHeight="1">
      <c r="A77" s="266">
        <f t="shared" si="5"/>
        <v>70</v>
      </c>
      <c r="B77" s="277"/>
      <c r="C77" s="286"/>
      <c r="D77" s="287" t="s">
        <v>1653</v>
      </c>
      <c r="E77" s="288" t="s">
        <v>238</v>
      </c>
      <c r="F77" s="289">
        <v>1</v>
      </c>
      <c r="G77" s="391"/>
      <c r="H77" s="290">
        <f>F77*G77</f>
        <v>0</v>
      </c>
      <c r="I77" s="283"/>
      <c r="J77" s="284"/>
    </row>
    <row r="78" spans="1:10" ht="12.95" customHeight="1">
      <c r="A78" s="266">
        <f t="shared" si="5"/>
        <v>71</v>
      </c>
      <c r="B78" s="277"/>
      <c r="C78" s="292" t="s">
        <v>1592</v>
      </c>
      <c r="D78" s="293" t="str">
        <f>CONCATENATE(C76," ",D76)</f>
        <v>8 Měření a regulace MaR</v>
      </c>
      <c r="E78" s="294"/>
      <c r="F78" s="295"/>
      <c r="G78" s="392"/>
      <c r="H78" s="296">
        <f>H77</f>
        <v>0</v>
      </c>
      <c r="I78" s="283"/>
      <c r="J78" s="284"/>
    </row>
    <row r="79" spans="1:10" ht="12.95" customHeight="1">
      <c r="A79" s="266">
        <f t="shared" si="5"/>
        <v>72</v>
      </c>
      <c r="B79" s="304"/>
      <c r="C79" s="272" t="s">
        <v>561</v>
      </c>
      <c r="D79" s="313" t="s">
        <v>1654</v>
      </c>
      <c r="E79" s="305"/>
      <c r="F79" s="306"/>
      <c r="G79" s="394"/>
      <c r="H79" s="307">
        <f>H78+H75+H61+H36+H26</f>
        <v>0</v>
      </c>
      <c r="I79" s="283"/>
      <c r="J79" s="284"/>
    </row>
    <row r="80" spans="1:8" ht="12">
      <c r="A80" s="266">
        <f t="shared" si="5"/>
        <v>73</v>
      </c>
      <c r="B80" s="277" t="s">
        <v>1588</v>
      </c>
      <c r="C80" s="278"/>
      <c r="D80" s="279" t="s">
        <v>1655</v>
      </c>
      <c r="E80" s="280"/>
      <c r="F80" s="281"/>
      <c r="G80" s="395"/>
      <c r="H80" s="282"/>
    </row>
    <row r="81" spans="1:8" ht="12">
      <c r="A81" s="266">
        <f t="shared" si="5"/>
        <v>74</v>
      </c>
      <c r="B81" s="285"/>
      <c r="C81" s="286"/>
      <c r="D81" s="287" t="s">
        <v>1656</v>
      </c>
      <c r="E81" s="288" t="s">
        <v>238</v>
      </c>
      <c r="F81" s="289">
        <v>1</v>
      </c>
      <c r="G81" s="391"/>
      <c r="H81" s="290">
        <f>F81*G81</f>
        <v>0</v>
      </c>
    </row>
    <row r="82" spans="1:8" ht="12">
      <c r="A82" s="266">
        <f t="shared" si="5"/>
        <v>75</v>
      </c>
      <c r="B82" s="285"/>
      <c r="C82" s="286"/>
      <c r="D82" s="287" t="s">
        <v>1657</v>
      </c>
      <c r="E82" s="288" t="s">
        <v>238</v>
      </c>
      <c r="F82" s="289">
        <v>1</v>
      </c>
      <c r="G82" s="391"/>
      <c r="H82" s="290">
        <f>F82*G82</f>
        <v>0</v>
      </c>
    </row>
    <row r="83" spans="1:8" ht="13.5" thickBot="1">
      <c r="A83" s="266">
        <f t="shared" si="5"/>
        <v>76</v>
      </c>
      <c r="B83" s="314"/>
      <c r="C83" s="292" t="s">
        <v>1592</v>
      </c>
      <c r="D83" s="293" t="str">
        <f>CONCATENATE(C80," ",D80)</f>
        <v xml:space="preserve"> VRN + práce</v>
      </c>
      <c r="E83" s="294"/>
      <c r="F83" s="295"/>
      <c r="G83" s="392"/>
      <c r="H83" s="296">
        <f>SUM(H81:H82)</f>
        <v>0</v>
      </c>
    </row>
    <row r="84" spans="1:8" ht="13.5" thickBot="1">
      <c r="A84" s="266">
        <f>A83+1</f>
        <v>77</v>
      </c>
      <c r="B84" s="315"/>
      <c r="C84" s="316"/>
      <c r="D84" s="317"/>
      <c r="E84" s="318"/>
      <c r="F84" s="319"/>
      <c r="G84" s="319"/>
      <c r="H84" s="320">
        <f>H79+H12+H83</f>
        <v>0</v>
      </c>
    </row>
    <row r="85" spans="1:8" ht="12">
      <c r="A85" s="266">
        <f>A84+1</f>
        <v>78</v>
      </c>
      <c r="B85" s="315"/>
      <c r="C85" s="321"/>
      <c r="D85" s="317"/>
      <c r="E85" s="318"/>
      <c r="F85" s="319"/>
      <c r="G85" s="319"/>
      <c r="H85" s="322"/>
    </row>
    <row r="86" spans="1:8" ht="13.5" thickBot="1">
      <c r="A86" s="266">
        <f>A85+1</f>
        <v>79</v>
      </c>
      <c r="B86" s="323"/>
      <c r="C86" s="324" t="s">
        <v>1658</v>
      </c>
      <c r="D86" s="324"/>
      <c r="E86" s="324"/>
      <c r="F86" s="324"/>
      <c r="G86" s="324"/>
      <c r="H86" s="325"/>
    </row>
    <row r="87" spans="1:6" ht="12">
      <c r="A87" s="326"/>
      <c r="D87" s="327"/>
      <c r="F87" s="253"/>
    </row>
    <row r="88" spans="1:6" ht="12">
      <c r="A88" s="326"/>
      <c r="F88" s="253"/>
    </row>
    <row r="89" spans="1:6" ht="12">
      <c r="A89" s="326"/>
      <c r="F89" s="253"/>
    </row>
    <row r="90" spans="1:6" ht="12">
      <c r="A90" s="326"/>
      <c r="F90" s="253"/>
    </row>
    <row r="91" spans="1:6" ht="12">
      <c r="A91" s="326"/>
      <c r="F91" s="253"/>
    </row>
    <row r="92" spans="1:6" ht="12">
      <c r="A92" s="326"/>
      <c r="F92" s="253"/>
    </row>
    <row r="93" spans="1:6" ht="12">
      <c r="A93" s="326"/>
      <c r="F93" s="253"/>
    </row>
    <row r="94" spans="1:6" ht="12">
      <c r="A94" s="326"/>
      <c r="F94" s="253"/>
    </row>
    <row r="95" spans="1:6" ht="12">
      <c r="A95" s="326"/>
      <c r="F95" s="253"/>
    </row>
    <row r="96" spans="1:6" ht="12">
      <c r="A96" s="326"/>
      <c r="F96" s="253"/>
    </row>
    <row r="97" spans="1:6" ht="12">
      <c r="A97" s="326"/>
      <c r="F97" s="253"/>
    </row>
    <row r="98" spans="1:6" ht="12">
      <c r="A98" s="326"/>
      <c r="F98" s="253"/>
    </row>
    <row r="99" spans="1:6" ht="12">
      <c r="A99" s="326"/>
      <c r="F99" s="253"/>
    </row>
    <row r="100" spans="1:6" ht="12">
      <c r="A100" s="326"/>
      <c r="F100" s="253"/>
    </row>
    <row r="101" spans="1:6" ht="12">
      <c r="A101" s="326"/>
      <c r="F101" s="253"/>
    </row>
    <row r="102" spans="1:6" ht="12">
      <c r="A102" s="326"/>
      <c r="F102" s="253"/>
    </row>
    <row r="103" spans="1:6" ht="12">
      <c r="A103" s="326"/>
      <c r="F103" s="253"/>
    </row>
    <row r="104" spans="1:6" ht="12">
      <c r="A104" s="326"/>
      <c r="F104" s="253"/>
    </row>
    <row r="105" spans="1:6" ht="12">
      <c r="A105" s="326"/>
      <c r="F105" s="253"/>
    </row>
    <row r="106" spans="1:8" ht="12">
      <c r="A106" s="326"/>
      <c r="B106" s="328"/>
      <c r="C106" s="328"/>
      <c r="D106" s="328"/>
      <c r="E106" s="328"/>
      <c r="F106" s="328"/>
      <c r="G106" s="328"/>
      <c r="H106" s="328"/>
    </row>
    <row r="107" spans="1:8" ht="12">
      <c r="A107" s="326"/>
      <c r="B107" s="328"/>
      <c r="C107" s="328"/>
      <c r="D107" s="328"/>
      <c r="E107" s="328"/>
      <c r="F107" s="328"/>
      <c r="G107" s="328"/>
      <c r="H107" s="328"/>
    </row>
    <row r="108" spans="2:8" ht="12">
      <c r="B108" s="328"/>
      <c r="C108" s="328"/>
      <c r="D108" s="328"/>
      <c r="E108" s="328"/>
      <c r="F108" s="328"/>
      <c r="G108" s="328"/>
      <c r="H108" s="328"/>
    </row>
    <row r="109" spans="2:8" ht="12">
      <c r="B109" s="328"/>
      <c r="C109" s="328"/>
      <c r="D109" s="328"/>
      <c r="E109" s="328"/>
      <c r="F109" s="328"/>
      <c r="G109" s="328"/>
      <c r="H109" s="328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spans="2:3" ht="12">
      <c r="B141" s="329"/>
      <c r="C141" s="329"/>
    </row>
    <row r="142" spans="2:8" ht="12">
      <c r="B142" s="328"/>
      <c r="C142" s="328"/>
      <c r="D142" s="331"/>
      <c r="E142" s="331"/>
      <c r="F142" s="332"/>
      <c r="G142" s="331"/>
      <c r="H142" s="333"/>
    </row>
    <row r="143" spans="2:8" ht="12">
      <c r="B143" s="334"/>
      <c r="C143" s="334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  <row r="151" spans="2:8" ht="12">
      <c r="B151" s="328"/>
      <c r="C151" s="328"/>
      <c r="D151" s="328"/>
      <c r="E151" s="328"/>
      <c r="F151" s="335"/>
      <c r="G151" s="328"/>
      <c r="H151" s="328"/>
    </row>
    <row r="152" spans="2:8" ht="12">
      <c r="B152" s="328"/>
      <c r="C152" s="328"/>
      <c r="D152" s="328"/>
      <c r="E152" s="328"/>
      <c r="F152" s="335"/>
      <c r="G152" s="328"/>
      <c r="H152" s="328"/>
    </row>
    <row r="153" spans="2:8" ht="12">
      <c r="B153" s="328"/>
      <c r="C153" s="328"/>
      <c r="D153" s="328"/>
      <c r="E153" s="328"/>
      <c r="F153" s="335"/>
      <c r="G153" s="328"/>
      <c r="H153" s="328"/>
    </row>
    <row r="154" spans="2:8" ht="12">
      <c r="B154" s="328"/>
      <c r="C154" s="328"/>
      <c r="D154" s="328"/>
      <c r="E154" s="328"/>
      <c r="F154" s="335"/>
      <c r="G154" s="328"/>
      <c r="H154" s="328"/>
    </row>
    <row r="155" spans="2:8" ht="12">
      <c r="B155" s="328"/>
      <c r="C155" s="328"/>
      <c r="D155" s="328"/>
      <c r="E155" s="328"/>
      <c r="F155" s="335"/>
      <c r="G155" s="328"/>
      <c r="H155" s="328"/>
    </row>
  </sheetData>
  <sheetProtection algorithmName="SHA-512" hashValue="7iwb2stda/fZm/IyxZ/R79iQ9F2UoQiUqT6pQXGQlLVrg2rzGzXx3bgqgM+/8aA81wzcoed8h0B8qw+OvbmDdw==" saltValue="WwpubK672iL/OJotoBOgQ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'VZT-Položky'!H36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7"/>
  <sheetViews>
    <sheetView showGridLines="0" showZeros="0" zoomScaleSheetLayoutView="130" workbookViewId="0" topLeftCell="A1">
      <selection activeCell="G27" sqref="G2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395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8">A9+1</f>
        <v>3</v>
      </c>
      <c r="B10" s="285"/>
      <c r="C10" s="286"/>
      <c r="D10" s="291" t="s">
        <v>1591</v>
      </c>
      <c r="E10" s="288" t="s">
        <v>238</v>
      </c>
      <c r="F10" s="289">
        <v>18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1660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1661</v>
      </c>
      <c r="E15" s="288" t="s">
        <v>359</v>
      </c>
      <c r="F15" s="289">
        <v>90</v>
      </c>
      <c r="G15" s="391"/>
      <c r="H15" s="290">
        <f aca="true" t="shared" si="1" ref="H15:H23"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1662</v>
      </c>
      <c r="E16" s="288" t="s">
        <v>359</v>
      </c>
      <c r="F16" s="289">
        <v>5</v>
      </c>
      <c r="G16" s="391"/>
      <c r="H16" s="290">
        <f t="shared" si="1"/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1663</v>
      </c>
      <c r="E17" s="288" t="s">
        <v>238</v>
      </c>
      <c r="F17" s="289">
        <v>17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1664</v>
      </c>
      <c r="E18" s="288" t="s">
        <v>238</v>
      </c>
      <c r="F18" s="289">
        <v>17</v>
      </c>
      <c r="G18" s="391"/>
      <c r="H18" s="290">
        <f>F18*G18</f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1665</v>
      </c>
      <c r="E19" s="288" t="s">
        <v>238</v>
      </c>
      <c r="F19" s="289">
        <v>1</v>
      </c>
      <c r="G19" s="391"/>
      <c r="H19" s="290">
        <f>F19*G19</f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1666</v>
      </c>
      <c r="E20" s="288" t="s">
        <v>1134</v>
      </c>
      <c r="F20" s="289">
        <v>100</v>
      </c>
      <c r="G20" s="391"/>
      <c r="H20" s="290">
        <f>F20*G20</f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1667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1668</v>
      </c>
      <c r="E22" s="288" t="s">
        <v>238</v>
      </c>
      <c r="F22" s="289">
        <v>17</v>
      </c>
      <c r="G22" s="391"/>
      <c r="H22" s="290">
        <f>F22*G22</f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1669</v>
      </c>
      <c r="E23" s="288" t="s">
        <v>238</v>
      </c>
      <c r="F23" s="289">
        <v>17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78"/>
      <c r="D24" s="287" t="s">
        <v>1670</v>
      </c>
      <c r="E24" s="288" t="s">
        <v>238</v>
      </c>
      <c r="F24" s="289">
        <v>1</v>
      </c>
      <c r="G24" s="391"/>
      <c r="H24" s="290">
        <f>F24*G24</f>
        <v>0</v>
      </c>
      <c r="I24" s="283"/>
      <c r="K24" s="284"/>
    </row>
    <row r="25" spans="1:11" ht="12.95" customHeight="1">
      <c r="A25" s="266">
        <f t="shared" si="0"/>
        <v>18</v>
      </c>
      <c r="B25" s="277"/>
      <c r="C25" s="278"/>
      <c r="D25" s="287" t="s">
        <v>1671</v>
      </c>
      <c r="E25" s="288" t="s">
        <v>238</v>
      </c>
      <c r="F25" s="289">
        <v>36</v>
      </c>
      <c r="G25" s="391"/>
      <c r="H25" s="290">
        <f>F25*G25</f>
        <v>0</v>
      </c>
      <c r="I25" s="283"/>
      <c r="K25" s="284"/>
    </row>
    <row r="26" spans="1:11" ht="12.95" customHeight="1">
      <c r="A26" s="266">
        <f t="shared" si="0"/>
        <v>19</v>
      </c>
      <c r="B26" s="277"/>
      <c r="C26" s="278"/>
      <c r="D26" s="287" t="s">
        <v>1672</v>
      </c>
      <c r="E26" s="288" t="s">
        <v>238</v>
      </c>
      <c r="F26" s="289">
        <v>36</v>
      </c>
      <c r="G26" s="391"/>
      <c r="H26" s="290">
        <f>F26*G26</f>
        <v>0</v>
      </c>
      <c r="I26" s="283"/>
      <c r="K26" s="284"/>
    </row>
    <row r="27" spans="1:11" ht="12.95" customHeight="1">
      <c r="A27" s="266">
        <f t="shared" si="0"/>
        <v>20</v>
      </c>
      <c r="B27" s="277"/>
      <c r="C27" s="278"/>
      <c r="D27" s="287" t="s">
        <v>1673</v>
      </c>
      <c r="E27" s="288" t="s">
        <v>238</v>
      </c>
      <c r="F27" s="289">
        <v>16</v>
      </c>
      <c r="G27" s="391"/>
      <c r="H27" s="290">
        <f>F27*G27</f>
        <v>0</v>
      </c>
      <c r="I27" s="283"/>
      <c r="K27" s="284"/>
    </row>
    <row r="28" spans="1:11" ht="12.95" customHeight="1">
      <c r="A28" s="266">
        <f t="shared" si="0"/>
        <v>21</v>
      </c>
      <c r="B28" s="277"/>
      <c r="C28" s="278"/>
      <c r="D28" s="287" t="s">
        <v>1674</v>
      </c>
      <c r="E28" s="288" t="s">
        <v>238</v>
      </c>
      <c r="F28" s="289">
        <v>2</v>
      </c>
      <c r="G28" s="391"/>
      <c r="H28" s="290">
        <f>F28*G28</f>
        <v>0</v>
      </c>
      <c r="I28" s="283"/>
      <c r="K28" s="284"/>
    </row>
    <row r="29" spans="1:11" ht="12.95" customHeight="1">
      <c r="A29" s="266">
        <f t="shared" si="0"/>
        <v>22</v>
      </c>
      <c r="B29" s="277"/>
      <c r="C29" s="278"/>
      <c r="D29" s="287" t="s">
        <v>1675</v>
      </c>
      <c r="E29" s="288" t="s">
        <v>1480</v>
      </c>
      <c r="F29" s="289">
        <v>2.5</v>
      </c>
      <c r="G29" s="391"/>
      <c r="H29" s="290">
        <f>G29*F29</f>
        <v>0</v>
      </c>
      <c r="I29" s="283"/>
      <c r="K29" s="284"/>
    </row>
    <row r="30" spans="1:11" ht="12.95" customHeight="1">
      <c r="A30" s="266">
        <f t="shared" si="0"/>
        <v>23</v>
      </c>
      <c r="B30" s="277"/>
      <c r="C30" s="292" t="s">
        <v>1592</v>
      </c>
      <c r="D30" s="293" t="str">
        <f>CONCATENATE(C14," ",D14)</f>
        <v>3 Nucené větrání</v>
      </c>
      <c r="E30" s="294"/>
      <c r="F30" s="295"/>
      <c r="G30" s="392"/>
      <c r="H30" s="296">
        <f>SUM(H15:H29)</f>
        <v>0</v>
      </c>
      <c r="I30" s="283"/>
      <c r="K30" s="284"/>
    </row>
    <row r="31" spans="1:11" ht="12.95" customHeight="1">
      <c r="A31" s="266">
        <f t="shared" si="0"/>
        <v>24</v>
      </c>
      <c r="B31" s="304"/>
      <c r="C31" s="272" t="s">
        <v>561</v>
      </c>
      <c r="D31" s="313" t="s">
        <v>1654</v>
      </c>
      <c r="E31" s="305"/>
      <c r="F31" s="306"/>
      <c r="G31" s="394"/>
      <c r="H31" s="307">
        <f>H30</f>
        <v>0</v>
      </c>
      <c r="I31" s="283"/>
      <c r="K31" s="284"/>
    </row>
    <row r="32" spans="1:8" ht="12">
      <c r="A32" s="266">
        <f t="shared" si="0"/>
        <v>25</v>
      </c>
      <c r="B32" s="277" t="s">
        <v>1588</v>
      </c>
      <c r="C32" s="278"/>
      <c r="D32" s="279" t="s">
        <v>1655</v>
      </c>
      <c r="E32" s="280"/>
      <c r="F32" s="281"/>
      <c r="G32" s="395"/>
      <c r="H32" s="282"/>
    </row>
    <row r="33" spans="1:8" ht="12">
      <c r="A33" s="266">
        <f t="shared" si="0"/>
        <v>26</v>
      </c>
      <c r="B33" s="285"/>
      <c r="C33" s="286"/>
      <c r="D33" s="287" t="s">
        <v>1656</v>
      </c>
      <c r="E33" s="288" t="s">
        <v>238</v>
      </c>
      <c r="F33" s="289">
        <v>1</v>
      </c>
      <c r="G33" s="391"/>
      <c r="H33" s="290">
        <f>F33*G33</f>
        <v>0</v>
      </c>
    </row>
    <row r="34" spans="1:8" ht="12">
      <c r="A34" s="266">
        <f t="shared" si="0"/>
        <v>27</v>
      </c>
      <c r="B34" s="285"/>
      <c r="C34" s="286"/>
      <c r="D34" s="287" t="s">
        <v>1657</v>
      </c>
      <c r="E34" s="288" t="s">
        <v>238</v>
      </c>
      <c r="F34" s="289">
        <v>1</v>
      </c>
      <c r="G34" s="391"/>
      <c r="H34" s="290">
        <f>F34*G34</f>
        <v>0</v>
      </c>
    </row>
    <row r="35" spans="1:8" ht="13.5" thickBot="1">
      <c r="A35" s="266">
        <f t="shared" si="0"/>
        <v>28</v>
      </c>
      <c r="B35" s="314"/>
      <c r="C35" s="292" t="s">
        <v>1592</v>
      </c>
      <c r="D35" s="293" t="str">
        <f>CONCATENATE(C32," ",D32)</f>
        <v xml:space="preserve"> VRN + práce</v>
      </c>
      <c r="E35" s="294"/>
      <c r="F35" s="295"/>
      <c r="G35" s="392"/>
      <c r="H35" s="296">
        <f>SUM(H33:H34)</f>
        <v>0</v>
      </c>
    </row>
    <row r="36" spans="1:8" ht="13.5" thickBot="1">
      <c r="A36" s="266">
        <f t="shared" si="0"/>
        <v>29</v>
      </c>
      <c r="B36" s="315"/>
      <c r="C36" s="316"/>
      <c r="D36" s="317"/>
      <c r="E36" s="318"/>
      <c r="F36" s="319"/>
      <c r="G36" s="319"/>
      <c r="H36" s="320">
        <f>H31+H12+H35</f>
        <v>0</v>
      </c>
    </row>
    <row r="37" spans="1:8" ht="12">
      <c r="A37" s="266">
        <f t="shared" si="0"/>
        <v>30</v>
      </c>
      <c r="B37" s="315"/>
      <c r="C37" s="321"/>
      <c r="D37" s="317"/>
      <c r="E37" s="318"/>
      <c r="F37" s="319"/>
      <c r="G37" s="319"/>
      <c r="H37" s="322"/>
    </row>
    <row r="38" spans="1:8" ht="13.5" thickBot="1">
      <c r="A38" s="266">
        <f t="shared" si="0"/>
        <v>31</v>
      </c>
      <c r="B38" s="323"/>
      <c r="C38" s="324" t="s">
        <v>1658</v>
      </c>
      <c r="D38" s="324"/>
      <c r="E38" s="324"/>
      <c r="F38" s="324"/>
      <c r="G38" s="324"/>
      <c r="H38" s="325"/>
    </row>
    <row r="39" spans="1:6" ht="12">
      <c r="A39" s="326"/>
      <c r="D39" s="327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6" ht="12">
      <c r="A52" s="326"/>
      <c r="F52" s="253"/>
    </row>
    <row r="53" spans="1:6" ht="12">
      <c r="A53" s="326"/>
      <c r="F53" s="253"/>
    </row>
    <row r="54" spans="1:6" ht="12">
      <c r="A54" s="326"/>
      <c r="F54" s="253"/>
    </row>
    <row r="55" spans="1:6" ht="12">
      <c r="A55" s="326"/>
      <c r="F55" s="253"/>
    </row>
    <row r="56" spans="1:6" ht="12">
      <c r="A56" s="326"/>
      <c r="F56" s="253"/>
    </row>
    <row r="57" spans="1:6" ht="12">
      <c r="A57" s="326"/>
      <c r="F57" s="253"/>
    </row>
    <row r="58" spans="1:8" ht="12">
      <c r="A58" s="326"/>
      <c r="B58" s="328"/>
      <c r="C58" s="328"/>
      <c r="D58" s="328"/>
      <c r="E58" s="328"/>
      <c r="F58" s="328"/>
      <c r="G58" s="328"/>
      <c r="H58" s="328"/>
    </row>
    <row r="59" spans="1:8" ht="12">
      <c r="A59" s="326"/>
      <c r="B59" s="328"/>
      <c r="C59" s="328"/>
      <c r="D59" s="328"/>
      <c r="E59" s="328"/>
      <c r="F59" s="328"/>
      <c r="G59" s="328"/>
      <c r="H59" s="328"/>
    </row>
    <row r="60" spans="2:8" ht="12">
      <c r="B60" s="328"/>
      <c r="C60" s="328"/>
      <c r="D60" s="328"/>
      <c r="E60" s="328"/>
      <c r="F60" s="328"/>
      <c r="G60" s="328"/>
      <c r="H60" s="328"/>
    </row>
    <row r="61" spans="2:8" ht="12">
      <c r="B61" s="328"/>
      <c r="C61" s="328"/>
      <c r="D61" s="328"/>
      <c r="E61" s="328"/>
      <c r="F61" s="328"/>
      <c r="G61" s="328"/>
      <c r="H61" s="328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spans="2:3" ht="12">
      <c r="B93" s="329"/>
      <c r="C93" s="329"/>
    </row>
    <row r="94" spans="2:8" ht="12">
      <c r="B94" s="328"/>
      <c r="C94" s="328"/>
      <c r="D94" s="331"/>
      <c r="E94" s="331"/>
      <c r="F94" s="332"/>
      <c r="G94" s="331"/>
      <c r="H94" s="333"/>
    </row>
    <row r="95" spans="2:8" ht="12">
      <c r="B95" s="334"/>
      <c r="C95" s="334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  <row r="102" spans="2:8" ht="12">
      <c r="B102" s="328"/>
      <c r="C102" s="328"/>
      <c r="D102" s="328"/>
      <c r="E102" s="328"/>
      <c r="F102" s="335"/>
      <c r="G102" s="328"/>
      <c r="H102" s="328"/>
    </row>
    <row r="103" spans="2:8" ht="12">
      <c r="B103" s="328"/>
      <c r="C103" s="328"/>
      <c r="D103" s="328"/>
      <c r="E103" s="328"/>
      <c r="F103" s="335"/>
      <c r="G103" s="328"/>
      <c r="H103" s="328"/>
    </row>
    <row r="104" spans="2:8" ht="12">
      <c r="B104" s="328"/>
      <c r="C104" s="328"/>
      <c r="D104" s="328"/>
      <c r="E104" s="328"/>
      <c r="F104" s="335"/>
      <c r="G104" s="328"/>
      <c r="H104" s="328"/>
    </row>
    <row r="105" spans="2:8" ht="12">
      <c r="B105" s="328"/>
      <c r="C105" s="328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</sheetData>
  <sheetProtection algorithmName="SHA-512" hashValue="yUC/84UEwCqfrTcQxuhwWAUW6TjSAzwvtYvIDoA1bsQ+kWmGHniL0oUzYF7S7JZER5YNEt2mSLfx97b2p0ugiA==" saltValue="8/1S8jh2mxcDO2y9N6S+x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F29" sqref="F29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1676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'ZTI-Položky'!H132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W203"/>
  <sheetViews>
    <sheetView showGridLines="0" showZeros="0" zoomScaleSheetLayoutView="130" workbookViewId="0" topLeftCell="A1">
      <selection activeCell="C10" sqref="C10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09.14062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9" width="11.8515625" style="253" bestFit="1" customWidth="1"/>
    <col min="10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09.14062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265" width="11.8515625" style="253" bestFit="1" customWidth="1"/>
    <col min="266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09.14062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521" width="11.8515625" style="253" bestFit="1" customWidth="1"/>
    <col min="522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09.14062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777" width="11.8515625" style="253" bestFit="1" customWidth="1"/>
    <col min="778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09.14062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033" width="11.8515625" style="253" bestFit="1" customWidth="1"/>
    <col min="1034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09.14062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289" width="11.8515625" style="253" bestFit="1" customWidth="1"/>
    <col min="1290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09.14062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545" width="11.8515625" style="253" bestFit="1" customWidth="1"/>
    <col min="1546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09.14062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1801" width="11.8515625" style="253" bestFit="1" customWidth="1"/>
    <col min="1802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09.14062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057" width="11.8515625" style="253" bestFit="1" customWidth="1"/>
    <col min="2058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09.14062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313" width="11.8515625" style="253" bestFit="1" customWidth="1"/>
    <col min="2314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09.14062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569" width="11.8515625" style="253" bestFit="1" customWidth="1"/>
    <col min="2570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09.14062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2825" width="11.8515625" style="253" bestFit="1" customWidth="1"/>
    <col min="2826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09.14062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081" width="11.8515625" style="253" bestFit="1" customWidth="1"/>
    <col min="3082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09.14062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337" width="11.8515625" style="253" bestFit="1" customWidth="1"/>
    <col min="3338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09.14062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593" width="11.8515625" style="253" bestFit="1" customWidth="1"/>
    <col min="3594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09.14062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3849" width="11.8515625" style="253" bestFit="1" customWidth="1"/>
    <col min="3850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09.14062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105" width="11.8515625" style="253" bestFit="1" customWidth="1"/>
    <col min="4106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09.14062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361" width="11.8515625" style="253" bestFit="1" customWidth="1"/>
    <col min="4362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09.14062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617" width="11.8515625" style="253" bestFit="1" customWidth="1"/>
    <col min="4618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09.14062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4873" width="11.8515625" style="253" bestFit="1" customWidth="1"/>
    <col min="4874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09.14062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129" width="11.8515625" style="253" bestFit="1" customWidth="1"/>
    <col min="5130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09.14062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385" width="11.8515625" style="253" bestFit="1" customWidth="1"/>
    <col min="5386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09.14062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641" width="11.8515625" style="253" bestFit="1" customWidth="1"/>
    <col min="5642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09.14062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5897" width="11.8515625" style="253" bestFit="1" customWidth="1"/>
    <col min="5898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09.14062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153" width="11.8515625" style="253" bestFit="1" customWidth="1"/>
    <col min="6154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09.14062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409" width="11.8515625" style="253" bestFit="1" customWidth="1"/>
    <col min="6410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09.14062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665" width="11.8515625" style="253" bestFit="1" customWidth="1"/>
    <col min="6666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09.14062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6921" width="11.8515625" style="253" bestFit="1" customWidth="1"/>
    <col min="6922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09.14062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177" width="11.8515625" style="253" bestFit="1" customWidth="1"/>
    <col min="7178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09.14062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433" width="11.8515625" style="253" bestFit="1" customWidth="1"/>
    <col min="7434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09.14062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689" width="11.8515625" style="253" bestFit="1" customWidth="1"/>
    <col min="7690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09.14062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7945" width="11.8515625" style="253" bestFit="1" customWidth="1"/>
    <col min="7946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09.14062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201" width="11.8515625" style="253" bestFit="1" customWidth="1"/>
    <col min="8202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09.14062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457" width="11.8515625" style="253" bestFit="1" customWidth="1"/>
    <col min="8458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09.14062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713" width="11.8515625" style="253" bestFit="1" customWidth="1"/>
    <col min="8714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09.14062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8969" width="11.8515625" style="253" bestFit="1" customWidth="1"/>
    <col min="8970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09.14062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225" width="11.8515625" style="253" bestFit="1" customWidth="1"/>
    <col min="9226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09.14062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481" width="11.8515625" style="253" bestFit="1" customWidth="1"/>
    <col min="9482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09.14062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737" width="11.8515625" style="253" bestFit="1" customWidth="1"/>
    <col min="9738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09.14062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9993" width="11.8515625" style="253" bestFit="1" customWidth="1"/>
    <col min="9994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09.14062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249" width="11.8515625" style="253" bestFit="1" customWidth="1"/>
    <col min="10250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09.14062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505" width="11.8515625" style="253" bestFit="1" customWidth="1"/>
    <col min="10506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09.14062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0761" width="11.8515625" style="253" bestFit="1" customWidth="1"/>
    <col min="10762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09.14062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017" width="11.8515625" style="253" bestFit="1" customWidth="1"/>
    <col min="11018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09.14062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273" width="11.8515625" style="253" bestFit="1" customWidth="1"/>
    <col min="11274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09.14062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529" width="11.8515625" style="253" bestFit="1" customWidth="1"/>
    <col min="11530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09.14062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1785" width="11.8515625" style="253" bestFit="1" customWidth="1"/>
    <col min="11786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09.14062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041" width="11.8515625" style="253" bestFit="1" customWidth="1"/>
    <col min="12042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09.14062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297" width="11.8515625" style="253" bestFit="1" customWidth="1"/>
    <col min="12298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09.14062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553" width="11.8515625" style="253" bestFit="1" customWidth="1"/>
    <col min="12554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09.14062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2809" width="11.8515625" style="253" bestFit="1" customWidth="1"/>
    <col min="12810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09.14062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065" width="11.8515625" style="253" bestFit="1" customWidth="1"/>
    <col min="13066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09.14062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321" width="11.8515625" style="253" bestFit="1" customWidth="1"/>
    <col min="13322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09.14062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577" width="11.8515625" style="253" bestFit="1" customWidth="1"/>
    <col min="13578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09.14062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3833" width="11.8515625" style="253" bestFit="1" customWidth="1"/>
    <col min="13834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09.14062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089" width="11.8515625" style="253" bestFit="1" customWidth="1"/>
    <col min="14090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09.14062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345" width="11.8515625" style="253" bestFit="1" customWidth="1"/>
    <col min="14346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09.14062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601" width="11.8515625" style="253" bestFit="1" customWidth="1"/>
    <col min="14602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09.14062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4857" width="11.8515625" style="253" bestFit="1" customWidth="1"/>
    <col min="14858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09.14062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113" width="11.8515625" style="253" bestFit="1" customWidth="1"/>
    <col min="15114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09.14062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369" width="11.8515625" style="253" bestFit="1" customWidth="1"/>
    <col min="15370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09.14062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625" width="11.8515625" style="253" bestFit="1" customWidth="1"/>
    <col min="15626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09.14062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5881" width="11.8515625" style="253" bestFit="1" customWidth="1"/>
    <col min="15882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09.14062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137" width="11.8515625" style="253" bestFit="1" customWidth="1"/>
    <col min="16138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">
        <v>1541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">
        <v>1676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8" ht="12.95" customHeight="1">
      <c r="A7" s="32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2" ht="12.95" customHeight="1">
      <c r="A8" s="32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L8" s="284"/>
    </row>
    <row r="9" spans="1:101" ht="12.95" customHeight="1">
      <c r="A9" s="32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L9" s="284"/>
      <c r="AW9" s="253">
        <v>1</v>
      </c>
      <c r="AX9" s="253">
        <f>IF(AW9=1,H9,0)</f>
        <v>0</v>
      </c>
      <c r="AY9" s="253">
        <f>IF(AW9=2,H9,0)</f>
        <v>0</v>
      </c>
      <c r="AZ9" s="253">
        <f>IF(AW9=3,H9,0)</f>
        <v>0</v>
      </c>
      <c r="BA9" s="253">
        <f>IF(AW9=4,H9,0)</f>
        <v>0</v>
      </c>
      <c r="BB9" s="253">
        <f>IF(AW9=5,H9,0)</f>
        <v>0</v>
      </c>
      <c r="CW9" s="253">
        <v>0</v>
      </c>
    </row>
    <row r="10" spans="1:12" ht="12.95" customHeight="1">
      <c r="A10" s="326">
        <f aca="true" t="shared" si="0" ref="A10:A73">A9+1</f>
        <v>3</v>
      </c>
      <c r="B10" s="285"/>
      <c r="C10" s="286"/>
      <c r="D10" s="287" t="s">
        <v>1760</v>
      </c>
      <c r="E10" s="288" t="s">
        <v>163</v>
      </c>
      <c r="F10" s="289">
        <v>50</v>
      </c>
      <c r="G10" s="391"/>
      <c r="H10" s="290">
        <f aca="true" t="shared" si="1" ref="H10:H25">G10*F10</f>
        <v>0</v>
      </c>
      <c r="L10" s="284"/>
    </row>
    <row r="11" spans="1:12" ht="12.95" customHeight="1">
      <c r="A11" s="326">
        <f t="shared" si="0"/>
        <v>4</v>
      </c>
      <c r="B11" s="285"/>
      <c r="C11" s="286"/>
      <c r="D11" s="287" t="s">
        <v>1761</v>
      </c>
      <c r="E11" s="288" t="s">
        <v>222</v>
      </c>
      <c r="F11" s="289">
        <v>505</v>
      </c>
      <c r="G11" s="391"/>
      <c r="H11" s="290">
        <f t="shared" si="1"/>
        <v>0</v>
      </c>
      <c r="L11" s="284"/>
    </row>
    <row r="12" spans="1:12" ht="12.95" customHeight="1">
      <c r="A12" s="326">
        <f t="shared" si="0"/>
        <v>5</v>
      </c>
      <c r="B12" s="285"/>
      <c r="C12" s="286"/>
      <c r="D12" s="287" t="s">
        <v>1762</v>
      </c>
      <c r="E12" s="288" t="s">
        <v>222</v>
      </c>
      <c r="F12" s="289">
        <v>505</v>
      </c>
      <c r="G12" s="391"/>
      <c r="H12" s="290">
        <f t="shared" si="1"/>
        <v>0</v>
      </c>
      <c r="L12" s="284"/>
    </row>
    <row r="13" spans="1:12" ht="12.95" customHeight="1">
      <c r="A13" s="326">
        <f t="shared" si="0"/>
        <v>6</v>
      </c>
      <c r="B13" s="285"/>
      <c r="C13" s="286"/>
      <c r="D13" s="287" t="s">
        <v>1763</v>
      </c>
      <c r="E13" s="288" t="s">
        <v>163</v>
      </c>
      <c r="F13" s="289">
        <v>157</v>
      </c>
      <c r="G13" s="391"/>
      <c r="H13" s="290">
        <f t="shared" si="1"/>
        <v>0</v>
      </c>
      <c r="L13" s="284"/>
    </row>
    <row r="14" spans="1:12" ht="12.95" customHeight="1">
      <c r="A14" s="326">
        <f t="shared" si="0"/>
        <v>7</v>
      </c>
      <c r="B14" s="285"/>
      <c r="C14" s="286"/>
      <c r="D14" s="287" t="s">
        <v>1764</v>
      </c>
      <c r="E14" s="288" t="s">
        <v>163</v>
      </c>
      <c r="F14" s="289">
        <v>24</v>
      </c>
      <c r="G14" s="391"/>
      <c r="H14" s="290">
        <f t="shared" si="1"/>
        <v>0</v>
      </c>
      <c r="L14" s="284"/>
    </row>
    <row r="15" spans="1:12" ht="12.95" customHeight="1">
      <c r="A15" s="326">
        <f t="shared" si="0"/>
        <v>8</v>
      </c>
      <c r="B15" s="285"/>
      <c r="C15" s="286"/>
      <c r="D15" s="287" t="s">
        <v>1765</v>
      </c>
      <c r="E15" s="288" t="s">
        <v>163</v>
      </c>
      <c r="F15" s="289">
        <v>181</v>
      </c>
      <c r="G15" s="391"/>
      <c r="H15" s="290">
        <f t="shared" si="1"/>
        <v>0</v>
      </c>
      <c r="L15" s="284"/>
    </row>
    <row r="16" spans="1:12" ht="12.95" customHeight="1">
      <c r="A16" s="326">
        <f t="shared" si="0"/>
        <v>9</v>
      </c>
      <c r="B16" s="285"/>
      <c r="C16" s="286"/>
      <c r="D16" s="287" t="s">
        <v>1766</v>
      </c>
      <c r="E16" s="288" t="s">
        <v>163</v>
      </c>
      <c r="F16" s="289">
        <v>181</v>
      </c>
      <c r="G16" s="391"/>
      <c r="H16" s="290">
        <f t="shared" si="1"/>
        <v>0</v>
      </c>
      <c r="L16" s="284"/>
    </row>
    <row r="17" spans="1:12" ht="12.95" customHeight="1">
      <c r="A17" s="326">
        <f t="shared" si="0"/>
        <v>10</v>
      </c>
      <c r="B17" s="285"/>
      <c r="C17" s="286"/>
      <c r="D17" s="287" t="s">
        <v>1867</v>
      </c>
      <c r="E17" s="288" t="s">
        <v>163</v>
      </c>
      <c r="F17" s="289">
        <v>40</v>
      </c>
      <c r="G17" s="391"/>
      <c r="H17" s="290">
        <f t="shared" si="1"/>
        <v>0</v>
      </c>
      <c r="L17" s="284"/>
    </row>
    <row r="18" spans="1:12" ht="12.95" customHeight="1">
      <c r="A18" s="326">
        <f t="shared" si="0"/>
        <v>11</v>
      </c>
      <c r="B18" s="285"/>
      <c r="C18" s="286"/>
      <c r="D18" s="287" t="s">
        <v>1768</v>
      </c>
      <c r="E18" s="288" t="s">
        <v>163</v>
      </c>
      <c r="F18" s="289">
        <v>141</v>
      </c>
      <c r="G18" s="391"/>
      <c r="H18" s="290">
        <f t="shared" si="1"/>
        <v>0</v>
      </c>
      <c r="L18" s="284"/>
    </row>
    <row r="19" spans="1:12" ht="12.95" customHeight="1">
      <c r="A19" s="326">
        <f t="shared" si="0"/>
        <v>12</v>
      </c>
      <c r="B19" s="285"/>
      <c r="C19" s="286"/>
      <c r="D19" s="287" t="s">
        <v>1769</v>
      </c>
      <c r="E19" s="288" t="s">
        <v>163</v>
      </c>
      <c r="F19" s="289">
        <v>40</v>
      </c>
      <c r="G19" s="391"/>
      <c r="H19" s="290">
        <f t="shared" si="1"/>
        <v>0</v>
      </c>
      <c r="L19" s="284"/>
    </row>
    <row r="20" spans="1:12" ht="12.95" customHeight="1">
      <c r="A20" s="326">
        <f t="shared" si="0"/>
        <v>13</v>
      </c>
      <c r="B20" s="285"/>
      <c r="C20" s="286"/>
      <c r="D20" s="287" t="s">
        <v>1770</v>
      </c>
      <c r="E20" s="288" t="s">
        <v>1771</v>
      </c>
      <c r="F20" s="289">
        <v>80</v>
      </c>
      <c r="G20" s="391"/>
      <c r="H20" s="290">
        <f t="shared" si="1"/>
        <v>0</v>
      </c>
      <c r="L20" s="284"/>
    </row>
    <row r="21" spans="1:12" ht="12.95" customHeight="1">
      <c r="A21" s="326">
        <f t="shared" si="0"/>
        <v>14</v>
      </c>
      <c r="B21" s="285"/>
      <c r="C21" s="286"/>
      <c r="D21" s="358" t="s">
        <v>3104</v>
      </c>
      <c r="E21" s="288" t="s">
        <v>163</v>
      </c>
      <c r="F21" s="289">
        <v>105</v>
      </c>
      <c r="G21" s="391"/>
      <c r="H21" s="290">
        <f t="shared" si="1"/>
        <v>0</v>
      </c>
      <c r="L21" s="284"/>
    </row>
    <row r="22" spans="1:12" ht="12.95" customHeight="1">
      <c r="A22" s="326">
        <f t="shared" si="0"/>
        <v>15</v>
      </c>
      <c r="B22" s="285"/>
      <c r="C22" s="286"/>
      <c r="D22" s="358" t="s">
        <v>3105</v>
      </c>
      <c r="E22" s="288" t="s">
        <v>222</v>
      </c>
      <c r="F22" s="289">
        <v>210</v>
      </c>
      <c r="G22" s="391"/>
      <c r="H22" s="290">
        <f t="shared" si="1"/>
        <v>0</v>
      </c>
      <c r="L22" s="284"/>
    </row>
    <row r="23" spans="1:12" ht="12.95" customHeight="1">
      <c r="A23" s="326">
        <f t="shared" si="0"/>
        <v>16</v>
      </c>
      <c r="B23" s="285"/>
      <c r="C23" s="286"/>
      <c r="D23" s="358" t="s">
        <v>3106</v>
      </c>
      <c r="E23" s="288" t="s">
        <v>222</v>
      </c>
      <c r="F23" s="289">
        <v>210</v>
      </c>
      <c r="G23" s="391"/>
      <c r="H23" s="290">
        <f t="shared" si="1"/>
        <v>0</v>
      </c>
      <c r="L23" s="284"/>
    </row>
    <row r="24" spans="1:12" ht="12.95" customHeight="1">
      <c r="A24" s="326">
        <f t="shared" si="0"/>
        <v>17</v>
      </c>
      <c r="B24" s="285"/>
      <c r="C24" s="286"/>
      <c r="D24" s="358" t="s">
        <v>3107</v>
      </c>
      <c r="E24" s="288" t="s">
        <v>222</v>
      </c>
      <c r="F24" s="289">
        <v>250</v>
      </c>
      <c r="G24" s="391"/>
      <c r="H24" s="290">
        <f t="shared" si="1"/>
        <v>0</v>
      </c>
      <c r="L24" s="284"/>
    </row>
    <row r="25" spans="1:12" ht="12.75" customHeight="1">
      <c r="A25" s="326">
        <f t="shared" si="0"/>
        <v>18</v>
      </c>
      <c r="B25" s="285"/>
      <c r="C25" s="286"/>
      <c r="D25" s="340" t="s">
        <v>1591</v>
      </c>
      <c r="E25" s="288" t="s">
        <v>238</v>
      </c>
      <c r="F25" s="289">
        <v>25</v>
      </c>
      <c r="G25" s="391"/>
      <c r="H25" s="290">
        <f t="shared" si="1"/>
        <v>0</v>
      </c>
      <c r="L25" s="284"/>
    </row>
    <row r="26" spans="1:54" ht="12.95" customHeight="1">
      <c r="A26" s="326">
        <f t="shared" si="0"/>
        <v>19</v>
      </c>
      <c r="B26" s="314"/>
      <c r="C26" s="292" t="s">
        <v>1592</v>
      </c>
      <c r="D26" s="293" t="s">
        <v>3219</v>
      </c>
      <c r="E26" s="294"/>
      <c r="F26" s="295"/>
      <c r="G26" s="392"/>
      <c r="H26" s="296">
        <f>SUM(H9:H25)</f>
        <v>0</v>
      </c>
      <c r="L26" s="284"/>
      <c r="AX26" s="303">
        <f>SUM(AX8:AX9)</f>
        <v>0</v>
      </c>
      <c r="AY26" s="303">
        <f>SUM(AY8:AY9)</f>
        <v>0</v>
      </c>
      <c r="AZ26" s="303">
        <f>SUM(AZ8:AZ9)</f>
        <v>0</v>
      </c>
      <c r="BA26" s="303">
        <f>SUM(BA8:BA9)</f>
        <v>0</v>
      </c>
      <c r="BB26" s="303">
        <f>SUM(BB8:BB9)</f>
        <v>0</v>
      </c>
    </row>
    <row r="27" spans="1:54" ht="12.95" customHeight="1">
      <c r="A27" s="326">
        <f t="shared" si="0"/>
        <v>20</v>
      </c>
      <c r="B27" s="297"/>
      <c r="C27" s="298" t="s">
        <v>156</v>
      </c>
      <c r="D27" s="299" t="s">
        <v>1593</v>
      </c>
      <c r="E27" s="300"/>
      <c r="F27" s="301"/>
      <c r="G27" s="393"/>
      <c r="H27" s="302">
        <f>H26</f>
        <v>0</v>
      </c>
      <c r="L27" s="284"/>
      <c r="AX27" s="303"/>
      <c r="AY27" s="303"/>
      <c r="AZ27" s="303"/>
      <c r="BA27" s="303"/>
      <c r="BB27" s="303"/>
    </row>
    <row r="28" spans="1:54" ht="12.95" customHeight="1">
      <c r="A28" s="326">
        <f t="shared" si="0"/>
        <v>21</v>
      </c>
      <c r="B28" s="304"/>
      <c r="C28" s="272" t="s">
        <v>561</v>
      </c>
      <c r="D28" s="273" t="s">
        <v>562</v>
      </c>
      <c r="E28" s="305"/>
      <c r="F28" s="306"/>
      <c r="G28" s="394"/>
      <c r="H28" s="307"/>
      <c r="L28" s="284"/>
      <c r="AX28" s="303"/>
      <c r="AY28" s="303"/>
      <c r="AZ28" s="303"/>
      <c r="BA28" s="303"/>
      <c r="BB28" s="303"/>
    </row>
    <row r="29" spans="1:12" ht="12.95" customHeight="1">
      <c r="A29" s="326">
        <f t="shared" si="0"/>
        <v>22</v>
      </c>
      <c r="B29" s="277" t="s">
        <v>1588</v>
      </c>
      <c r="C29" s="278" t="s">
        <v>86</v>
      </c>
      <c r="D29" s="279" t="s">
        <v>1677</v>
      </c>
      <c r="E29" s="280"/>
      <c r="F29" s="281"/>
      <c r="G29" s="395"/>
      <c r="H29" s="282"/>
      <c r="I29" s="283"/>
      <c r="L29" s="284"/>
    </row>
    <row r="30" spans="1:12" ht="12.95" customHeight="1">
      <c r="A30" s="326">
        <f t="shared" si="0"/>
        <v>23</v>
      </c>
      <c r="B30" s="277"/>
      <c r="C30" s="278"/>
      <c r="D30" s="287" t="s">
        <v>1678</v>
      </c>
      <c r="E30" s="288" t="s">
        <v>359</v>
      </c>
      <c r="F30" s="289">
        <v>20</v>
      </c>
      <c r="G30" s="391"/>
      <c r="H30" s="290">
        <f aca="true" t="shared" si="2" ref="H30:H36">F30*G30</f>
        <v>0</v>
      </c>
      <c r="I30" s="283"/>
      <c r="L30" s="284"/>
    </row>
    <row r="31" spans="1:12" ht="12.95" customHeight="1">
      <c r="A31" s="326">
        <f t="shared" si="0"/>
        <v>24</v>
      </c>
      <c r="B31" s="277"/>
      <c r="C31" s="278"/>
      <c r="D31" s="287" t="s">
        <v>1679</v>
      </c>
      <c r="E31" s="288" t="s">
        <v>359</v>
      </c>
      <c r="F31" s="289">
        <v>10</v>
      </c>
      <c r="G31" s="391"/>
      <c r="H31" s="290">
        <f t="shared" si="2"/>
        <v>0</v>
      </c>
      <c r="I31" s="283"/>
      <c r="L31" s="284"/>
    </row>
    <row r="32" spans="1:12" ht="12.95" customHeight="1">
      <c r="A32" s="326">
        <f t="shared" si="0"/>
        <v>25</v>
      </c>
      <c r="B32" s="277"/>
      <c r="C32" s="278"/>
      <c r="D32" s="287" t="s">
        <v>1680</v>
      </c>
      <c r="E32" s="288" t="s">
        <v>359</v>
      </c>
      <c r="F32" s="289">
        <v>80</v>
      </c>
      <c r="G32" s="391"/>
      <c r="H32" s="290">
        <f t="shared" si="2"/>
        <v>0</v>
      </c>
      <c r="I32" s="283"/>
      <c r="L32" s="284"/>
    </row>
    <row r="33" spans="1:12" ht="12.95" customHeight="1">
      <c r="A33" s="326">
        <f t="shared" si="0"/>
        <v>26</v>
      </c>
      <c r="B33" s="277"/>
      <c r="C33" s="278"/>
      <c r="D33" s="287" t="s">
        <v>1681</v>
      </c>
      <c r="E33" s="288" t="s">
        <v>359</v>
      </c>
      <c r="F33" s="289">
        <v>65</v>
      </c>
      <c r="G33" s="391"/>
      <c r="H33" s="290">
        <f t="shared" si="2"/>
        <v>0</v>
      </c>
      <c r="I33" s="283"/>
      <c r="L33" s="284"/>
    </row>
    <row r="34" spans="1:12" ht="12.95" customHeight="1">
      <c r="A34" s="326">
        <f t="shared" si="0"/>
        <v>27</v>
      </c>
      <c r="B34" s="277"/>
      <c r="C34" s="278"/>
      <c r="D34" s="287" t="s">
        <v>1682</v>
      </c>
      <c r="E34" s="288" t="s">
        <v>359</v>
      </c>
      <c r="F34" s="289">
        <f>SUM(F30:F33)</f>
        <v>175</v>
      </c>
      <c r="G34" s="391"/>
      <c r="H34" s="290">
        <f t="shared" si="2"/>
        <v>0</v>
      </c>
      <c r="I34" s="283"/>
      <c r="L34" s="284"/>
    </row>
    <row r="35" spans="1:12" ht="12.95" customHeight="1">
      <c r="A35" s="326">
        <f t="shared" si="0"/>
        <v>28</v>
      </c>
      <c r="B35" s="277"/>
      <c r="C35" s="278"/>
      <c r="D35" s="287" t="s">
        <v>3108</v>
      </c>
      <c r="E35" s="288" t="s">
        <v>238</v>
      </c>
      <c r="F35" s="289">
        <v>3</v>
      </c>
      <c r="G35" s="391"/>
      <c r="H35" s="290">
        <f t="shared" si="2"/>
        <v>0</v>
      </c>
      <c r="I35" s="283"/>
      <c r="L35" s="284"/>
    </row>
    <row r="36" spans="1:12" ht="12.95" customHeight="1">
      <c r="A36" s="326">
        <f t="shared" si="0"/>
        <v>29</v>
      </c>
      <c r="B36" s="277"/>
      <c r="C36" s="278"/>
      <c r="D36" s="287" t="s">
        <v>1605</v>
      </c>
      <c r="E36" s="288" t="s">
        <v>1480</v>
      </c>
      <c r="F36" s="289">
        <v>2.5</v>
      </c>
      <c r="G36" s="391"/>
      <c r="H36" s="290">
        <f t="shared" si="2"/>
        <v>0</v>
      </c>
      <c r="I36" s="283"/>
      <c r="L36" s="284"/>
    </row>
    <row r="37" spans="1:12" ht="12.95" customHeight="1">
      <c r="A37" s="326">
        <f t="shared" si="0"/>
        <v>30</v>
      </c>
      <c r="B37" s="277"/>
      <c r="C37" s="292" t="s">
        <v>1592</v>
      </c>
      <c r="D37" s="293" t="s">
        <v>3220</v>
      </c>
      <c r="E37" s="294"/>
      <c r="F37" s="295"/>
      <c r="G37" s="392"/>
      <c r="H37" s="296">
        <f>SUM(H30:H36)</f>
        <v>0</v>
      </c>
      <c r="I37" s="283"/>
      <c r="L37" s="284"/>
    </row>
    <row r="38" spans="1:12" ht="12.95" customHeight="1">
      <c r="A38" s="326">
        <f t="shared" si="0"/>
        <v>31</v>
      </c>
      <c r="B38" s="277"/>
      <c r="C38" s="278" t="s">
        <v>165</v>
      </c>
      <c r="D38" s="279" t="s">
        <v>1683</v>
      </c>
      <c r="E38" s="280"/>
      <c r="F38" s="281"/>
      <c r="G38" s="395"/>
      <c r="H38" s="282"/>
      <c r="I38" s="283"/>
      <c r="L38" s="284"/>
    </row>
    <row r="39" spans="1:12" ht="12.95" customHeight="1">
      <c r="A39" s="326">
        <f t="shared" si="0"/>
        <v>32</v>
      </c>
      <c r="B39" s="277"/>
      <c r="C39" s="278"/>
      <c r="D39" s="287" t="s">
        <v>1684</v>
      </c>
      <c r="E39" s="288" t="s">
        <v>359</v>
      </c>
      <c r="F39" s="289">
        <v>80</v>
      </c>
      <c r="G39" s="391"/>
      <c r="H39" s="290">
        <f>F39*G39</f>
        <v>0</v>
      </c>
      <c r="I39" s="283"/>
      <c r="L39" s="284"/>
    </row>
    <row r="40" spans="1:12" ht="12.95" customHeight="1">
      <c r="A40" s="326">
        <f t="shared" si="0"/>
        <v>33</v>
      </c>
      <c r="B40" s="277"/>
      <c r="C40" s="278"/>
      <c r="D40" s="287" t="s">
        <v>1685</v>
      </c>
      <c r="E40" s="288" t="s">
        <v>359</v>
      </c>
      <c r="F40" s="289">
        <v>140</v>
      </c>
      <c r="G40" s="391"/>
      <c r="H40" s="290">
        <f aca="true" t="shared" si="3" ref="H40:H48">F40*G40</f>
        <v>0</v>
      </c>
      <c r="I40" s="283"/>
      <c r="L40" s="284"/>
    </row>
    <row r="41" spans="1:12" ht="12.95" customHeight="1">
      <c r="A41" s="326">
        <f t="shared" si="0"/>
        <v>34</v>
      </c>
      <c r="B41" s="277"/>
      <c r="C41" s="278"/>
      <c r="D41" s="287" t="s">
        <v>1686</v>
      </c>
      <c r="E41" s="288" t="s">
        <v>359</v>
      </c>
      <c r="F41" s="289">
        <v>150</v>
      </c>
      <c r="G41" s="391"/>
      <c r="H41" s="290">
        <f t="shared" si="3"/>
        <v>0</v>
      </c>
      <c r="I41" s="283"/>
      <c r="L41" s="284"/>
    </row>
    <row r="42" spans="1:12" ht="12.95" customHeight="1">
      <c r="A42" s="326">
        <f t="shared" si="0"/>
        <v>35</v>
      </c>
      <c r="B42" s="277"/>
      <c r="C42" s="278"/>
      <c r="D42" s="287" t="s">
        <v>1687</v>
      </c>
      <c r="E42" s="288" t="s">
        <v>359</v>
      </c>
      <c r="F42" s="289">
        <v>20</v>
      </c>
      <c r="G42" s="391"/>
      <c r="H42" s="290">
        <f t="shared" si="3"/>
        <v>0</v>
      </c>
      <c r="I42" s="283"/>
      <c r="L42" s="284"/>
    </row>
    <row r="43" spans="1:12" ht="12.95" customHeight="1">
      <c r="A43" s="326">
        <f t="shared" si="0"/>
        <v>36</v>
      </c>
      <c r="B43" s="277"/>
      <c r="C43" s="278"/>
      <c r="D43" s="287" t="s">
        <v>1688</v>
      </c>
      <c r="E43" s="288" t="s">
        <v>359</v>
      </c>
      <c r="F43" s="289">
        <v>25</v>
      </c>
      <c r="G43" s="391"/>
      <c r="H43" s="290">
        <f t="shared" si="3"/>
        <v>0</v>
      </c>
      <c r="I43" s="283"/>
      <c r="L43" s="284"/>
    </row>
    <row r="44" spans="1:12" ht="12.95" customHeight="1">
      <c r="A44" s="326">
        <f t="shared" si="0"/>
        <v>37</v>
      </c>
      <c r="B44" s="277"/>
      <c r="C44" s="278"/>
      <c r="D44" s="287" t="s">
        <v>1689</v>
      </c>
      <c r="E44" s="288" t="s">
        <v>359</v>
      </c>
      <c r="F44" s="289">
        <v>80</v>
      </c>
      <c r="G44" s="391"/>
      <c r="H44" s="290">
        <f t="shared" si="3"/>
        <v>0</v>
      </c>
      <c r="I44" s="283"/>
      <c r="L44" s="284"/>
    </row>
    <row r="45" spans="1:12" ht="12.95" customHeight="1">
      <c r="A45" s="326">
        <f t="shared" si="0"/>
        <v>38</v>
      </c>
      <c r="B45" s="277"/>
      <c r="C45" s="278"/>
      <c r="D45" s="287" t="s">
        <v>1603</v>
      </c>
      <c r="E45" s="288" t="s">
        <v>1134</v>
      </c>
      <c r="F45" s="289">
        <v>100</v>
      </c>
      <c r="G45" s="391"/>
      <c r="H45" s="290">
        <f t="shared" si="3"/>
        <v>0</v>
      </c>
      <c r="I45" s="283"/>
      <c r="L45" s="284"/>
    </row>
    <row r="46" spans="1:12" ht="12.95" customHeight="1">
      <c r="A46" s="326">
        <f t="shared" si="0"/>
        <v>39</v>
      </c>
      <c r="B46" s="277"/>
      <c r="C46" s="278"/>
      <c r="D46" s="287" t="s">
        <v>1604</v>
      </c>
      <c r="E46" s="288" t="s">
        <v>1398</v>
      </c>
      <c r="F46" s="289">
        <v>40</v>
      </c>
      <c r="G46" s="391"/>
      <c r="H46" s="290">
        <f t="shared" si="3"/>
        <v>0</v>
      </c>
      <c r="I46" s="283"/>
      <c r="L46" s="284"/>
    </row>
    <row r="47" spans="1:12" ht="12.95" customHeight="1">
      <c r="A47" s="326">
        <f t="shared" si="0"/>
        <v>40</v>
      </c>
      <c r="B47" s="277"/>
      <c r="C47" s="278"/>
      <c r="D47" s="287" t="s">
        <v>1682</v>
      </c>
      <c r="E47" s="288" t="s">
        <v>359</v>
      </c>
      <c r="F47" s="289">
        <f>SUM(F39:F46)</f>
        <v>635</v>
      </c>
      <c r="G47" s="391"/>
      <c r="H47" s="290">
        <f t="shared" si="3"/>
        <v>0</v>
      </c>
      <c r="I47" s="283"/>
      <c r="L47" s="284"/>
    </row>
    <row r="48" spans="1:12" ht="12.95" customHeight="1">
      <c r="A48" s="326">
        <f t="shared" si="0"/>
        <v>41</v>
      </c>
      <c r="B48" s="277"/>
      <c r="C48" s="278"/>
      <c r="D48" s="287" t="s">
        <v>1605</v>
      </c>
      <c r="E48" s="288" t="s">
        <v>1480</v>
      </c>
      <c r="F48" s="289">
        <v>2.5</v>
      </c>
      <c r="G48" s="391"/>
      <c r="H48" s="290">
        <f t="shared" si="3"/>
        <v>0</v>
      </c>
      <c r="I48" s="283"/>
      <c r="L48" s="284"/>
    </row>
    <row r="49" spans="1:12" ht="12.95" customHeight="1">
      <c r="A49" s="326">
        <f t="shared" si="0"/>
        <v>42</v>
      </c>
      <c r="B49" s="277"/>
      <c r="C49" s="292" t="s">
        <v>1592</v>
      </c>
      <c r="D49" s="293" t="s">
        <v>3221</v>
      </c>
      <c r="E49" s="294"/>
      <c r="F49" s="295"/>
      <c r="G49" s="392"/>
      <c r="H49" s="296">
        <f>SUM(H39:H48)</f>
        <v>0</v>
      </c>
      <c r="I49" s="283"/>
      <c r="L49" s="284"/>
    </row>
    <row r="50" spans="1:12" ht="12.95" customHeight="1">
      <c r="A50" s="326">
        <f t="shared" si="0"/>
        <v>43</v>
      </c>
      <c r="B50" s="277"/>
      <c r="C50" s="278" t="s">
        <v>186</v>
      </c>
      <c r="D50" s="279" t="s">
        <v>1690</v>
      </c>
      <c r="E50" s="280"/>
      <c r="F50" s="281"/>
      <c r="G50" s="395"/>
      <c r="H50" s="282"/>
      <c r="I50" s="283"/>
      <c r="L50" s="284"/>
    </row>
    <row r="51" spans="1:12" ht="12.95" customHeight="1">
      <c r="A51" s="326">
        <f t="shared" si="0"/>
        <v>44</v>
      </c>
      <c r="B51" s="277"/>
      <c r="C51" s="278"/>
      <c r="D51" s="287" t="s">
        <v>1691</v>
      </c>
      <c r="E51" s="288" t="s">
        <v>238</v>
      </c>
      <c r="F51" s="289">
        <v>20</v>
      </c>
      <c r="G51" s="391"/>
      <c r="H51" s="290">
        <f>F51*G51</f>
        <v>0</v>
      </c>
      <c r="I51" s="283"/>
      <c r="L51" s="284"/>
    </row>
    <row r="52" spans="1:12" ht="12.95" customHeight="1">
      <c r="A52" s="326">
        <f t="shared" si="0"/>
        <v>45</v>
      </c>
      <c r="B52" s="277"/>
      <c r="C52" s="278"/>
      <c r="D52" s="287" t="s">
        <v>1692</v>
      </c>
      <c r="E52" s="288" t="s">
        <v>238</v>
      </c>
      <c r="F52" s="289">
        <v>72</v>
      </c>
      <c r="G52" s="391"/>
      <c r="H52" s="290">
        <f aca="true" t="shared" si="4" ref="H52:H63">F52*G52</f>
        <v>0</v>
      </c>
      <c r="I52" s="283"/>
      <c r="L52" s="284"/>
    </row>
    <row r="53" spans="1:12" ht="12.95" customHeight="1">
      <c r="A53" s="326">
        <f t="shared" si="0"/>
        <v>46</v>
      </c>
      <c r="B53" s="277"/>
      <c r="C53" s="278"/>
      <c r="D53" s="287" t="s">
        <v>1693</v>
      </c>
      <c r="E53" s="288" t="s">
        <v>238</v>
      </c>
      <c r="F53" s="289">
        <v>10</v>
      </c>
      <c r="G53" s="391"/>
      <c r="H53" s="290">
        <f t="shared" si="4"/>
        <v>0</v>
      </c>
      <c r="I53" s="283"/>
      <c r="L53" s="284"/>
    </row>
    <row r="54" spans="1:12" ht="12.95" customHeight="1">
      <c r="A54" s="326">
        <f t="shared" si="0"/>
        <v>47</v>
      </c>
      <c r="B54" s="277"/>
      <c r="C54" s="278"/>
      <c r="D54" s="287" t="s">
        <v>1694</v>
      </c>
      <c r="E54" s="288" t="s">
        <v>238</v>
      </c>
      <c r="F54" s="289">
        <v>18</v>
      </c>
      <c r="G54" s="391"/>
      <c r="H54" s="290">
        <f t="shared" si="4"/>
        <v>0</v>
      </c>
      <c r="I54" s="283"/>
      <c r="L54" s="284"/>
    </row>
    <row r="55" spans="1:12" ht="12.95" customHeight="1">
      <c r="A55" s="326">
        <f t="shared" si="0"/>
        <v>48</v>
      </c>
      <c r="B55" s="277"/>
      <c r="C55" s="278"/>
      <c r="D55" s="287" t="s">
        <v>1695</v>
      </c>
      <c r="E55" s="288" t="s">
        <v>238</v>
      </c>
      <c r="F55" s="289">
        <v>6</v>
      </c>
      <c r="G55" s="391"/>
      <c r="H55" s="290">
        <f t="shared" si="4"/>
        <v>0</v>
      </c>
      <c r="I55" s="283"/>
      <c r="L55" s="284"/>
    </row>
    <row r="56" spans="1:12" ht="12.95" customHeight="1">
      <c r="A56" s="326">
        <f t="shared" si="0"/>
        <v>49</v>
      </c>
      <c r="B56" s="277"/>
      <c r="C56" s="278"/>
      <c r="D56" s="287" t="s">
        <v>1696</v>
      </c>
      <c r="E56" s="288" t="s">
        <v>238</v>
      </c>
      <c r="F56" s="289">
        <v>1</v>
      </c>
      <c r="G56" s="391"/>
      <c r="H56" s="290">
        <f t="shared" si="4"/>
        <v>0</v>
      </c>
      <c r="I56" s="283"/>
      <c r="L56" s="284"/>
    </row>
    <row r="57" spans="1:12" ht="12.95" customHeight="1">
      <c r="A57" s="326">
        <f t="shared" si="0"/>
        <v>50</v>
      </c>
      <c r="B57" s="277"/>
      <c r="C57" s="278"/>
      <c r="D57" s="287" t="s">
        <v>1697</v>
      </c>
      <c r="E57" s="288" t="s">
        <v>238</v>
      </c>
      <c r="F57" s="289">
        <v>10</v>
      </c>
      <c r="G57" s="391"/>
      <c r="H57" s="290">
        <f t="shared" si="4"/>
        <v>0</v>
      </c>
      <c r="I57" s="283"/>
      <c r="L57" s="284"/>
    </row>
    <row r="58" spans="1:12" ht="12.95" customHeight="1">
      <c r="A58" s="326">
        <f t="shared" si="0"/>
        <v>51</v>
      </c>
      <c r="B58" s="277"/>
      <c r="C58" s="278"/>
      <c r="D58" s="287" t="s">
        <v>1698</v>
      </c>
      <c r="E58" s="288" t="s">
        <v>238</v>
      </c>
      <c r="F58" s="289">
        <v>1</v>
      </c>
      <c r="G58" s="391"/>
      <c r="H58" s="290">
        <f t="shared" si="4"/>
        <v>0</v>
      </c>
      <c r="I58" s="283"/>
      <c r="L58" s="284"/>
    </row>
    <row r="59" spans="1:12" ht="12.95" customHeight="1">
      <c r="A59" s="326">
        <f t="shared" si="0"/>
        <v>52</v>
      </c>
      <c r="B59" s="277"/>
      <c r="C59" s="278"/>
      <c r="D59" s="287" t="s">
        <v>1699</v>
      </c>
      <c r="E59" s="288" t="s">
        <v>238</v>
      </c>
      <c r="F59" s="289">
        <v>4</v>
      </c>
      <c r="G59" s="391"/>
      <c r="H59" s="290">
        <f t="shared" si="4"/>
        <v>0</v>
      </c>
      <c r="I59" s="283"/>
      <c r="L59" s="284"/>
    </row>
    <row r="60" spans="1:12" ht="12.95" customHeight="1">
      <c r="A60" s="326">
        <f t="shared" si="0"/>
        <v>53</v>
      </c>
      <c r="B60" s="277"/>
      <c r="C60" s="278"/>
      <c r="D60" s="287" t="s">
        <v>1700</v>
      </c>
      <c r="E60" s="288" t="s">
        <v>238</v>
      </c>
      <c r="F60" s="289">
        <v>1</v>
      </c>
      <c r="G60" s="391"/>
      <c r="H60" s="290">
        <f t="shared" si="4"/>
        <v>0</v>
      </c>
      <c r="I60" s="283"/>
      <c r="L60" s="284"/>
    </row>
    <row r="61" spans="1:12" ht="12.95" customHeight="1">
      <c r="A61" s="326">
        <f t="shared" si="0"/>
        <v>54</v>
      </c>
      <c r="B61" s="277"/>
      <c r="C61" s="278"/>
      <c r="D61" s="287" t="s">
        <v>1701</v>
      </c>
      <c r="E61" s="288" t="s">
        <v>238</v>
      </c>
      <c r="F61" s="289">
        <v>37</v>
      </c>
      <c r="G61" s="391"/>
      <c r="H61" s="290">
        <f t="shared" si="4"/>
        <v>0</v>
      </c>
      <c r="I61" s="283"/>
      <c r="L61" s="284"/>
    </row>
    <row r="62" spans="1:12" ht="12.95" customHeight="1">
      <c r="A62" s="326">
        <f t="shared" si="0"/>
        <v>55</v>
      </c>
      <c r="B62" s="277"/>
      <c r="C62" s="278"/>
      <c r="D62" s="287" t="s">
        <v>1702</v>
      </c>
      <c r="E62" s="288" t="s">
        <v>238</v>
      </c>
      <c r="F62" s="289">
        <v>17</v>
      </c>
      <c r="G62" s="391"/>
      <c r="H62" s="290">
        <f t="shared" si="4"/>
        <v>0</v>
      </c>
      <c r="I62" s="283"/>
      <c r="L62" s="284"/>
    </row>
    <row r="63" spans="1:12" ht="12.95" customHeight="1">
      <c r="A63" s="326">
        <f t="shared" si="0"/>
        <v>56</v>
      </c>
      <c r="B63" s="277"/>
      <c r="C63" s="278"/>
      <c r="D63" s="287" t="s">
        <v>1605</v>
      </c>
      <c r="E63" s="288" t="s">
        <v>1480</v>
      </c>
      <c r="F63" s="289">
        <v>2.5</v>
      </c>
      <c r="G63" s="391"/>
      <c r="H63" s="290">
        <f t="shared" si="4"/>
        <v>0</v>
      </c>
      <c r="I63" s="283"/>
      <c r="L63" s="284"/>
    </row>
    <row r="64" spans="1:12" ht="12.95" customHeight="1">
      <c r="A64" s="326">
        <f t="shared" si="0"/>
        <v>57</v>
      </c>
      <c r="B64" s="277"/>
      <c r="C64" s="292" t="s">
        <v>1592</v>
      </c>
      <c r="D64" s="293" t="s">
        <v>3222</v>
      </c>
      <c r="E64" s="294"/>
      <c r="F64" s="295"/>
      <c r="G64" s="392"/>
      <c r="H64" s="296">
        <f>SUM(H51:H63)</f>
        <v>0</v>
      </c>
      <c r="I64" s="283"/>
      <c r="L64" s="284"/>
    </row>
    <row r="65" spans="1:12" ht="12.95" customHeight="1">
      <c r="A65" s="326">
        <f t="shared" si="0"/>
        <v>58</v>
      </c>
      <c r="B65" s="277"/>
      <c r="C65" s="278" t="s">
        <v>191</v>
      </c>
      <c r="D65" s="279" t="s">
        <v>1703</v>
      </c>
      <c r="E65" s="280"/>
      <c r="F65" s="281"/>
      <c r="G65" s="395"/>
      <c r="H65" s="282"/>
      <c r="I65" s="283"/>
      <c r="L65" s="284"/>
    </row>
    <row r="66" spans="1:12" ht="12.95" customHeight="1">
      <c r="A66" s="326">
        <f t="shared" si="0"/>
        <v>59</v>
      </c>
      <c r="B66" s="277"/>
      <c r="C66" s="278"/>
      <c r="D66" s="287" t="s">
        <v>1704</v>
      </c>
      <c r="E66" s="288" t="s">
        <v>238</v>
      </c>
      <c r="F66" s="289">
        <v>18</v>
      </c>
      <c r="G66" s="391"/>
      <c r="H66" s="290">
        <f>G66*F66</f>
        <v>0</v>
      </c>
      <c r="I66" s="283"/>
      <c r="L66" s="284"/>
    </row>
    <row r="67" spans="1:12" ht="12.95" customHeight="1">
      <c r="A67" s="326">
        <f t="shared" si="0"/>
        <v>60</v>
      </c>
      <c r="B67" s="277"/>
      <c r="C67" s="278"/>
      <c r="D67" s="287" t="s">
        <v>1705</v>
      </c>
      <c r="E67" s="288" t="s">
        <v>238</v>
      </c>
      <c r="F67" s="289">
        <v>18</v>
      </c>
      <c r="G67" s="391"/>
      <c r="H67" s="290">
        <f aca="true" t="shared" si="5" ref="H67:H75">G67*F67</f>
        <v>0</v>
      </c>
      <c r="I67" s="283"/>
      <c r="L67" s="284"/>
    </row>
    <row r="68" spans="1:12" ht="12.95" customHeight="1">
      <c r="A68" s="326">
        <f t="shared" si="0"/>
        <v>61</v>
      </c>
      <c r="B68" s="277"/>
      <c r="C68" s="278"/>
      <c r="D68" s="287" t="s">
        <v>1706</v>
      </c>
      <c r="E68" s="288" t="s">
        <v>238</v>
      </c>
      <c r="F68" s="289">
        <v>18</v>
      </c>
      <c r="G68" s="391"/>
      <c r="H68" s="290">
        <f t="shared" si="5"/>
        <v>0</v>
      </c>
      <c r="I68" s="283"/>
      <c r="L68" s="284"/>
    </row>
    <row r="69" spans="1:12" ht="12.95" customHeight="1">
      <c r="A69" s="326">
        <f t="shared" si="0"/>
        <v>62</v>
      </c>
      <c r="B69" s="277"/>
      <c r="C69" s="278"/>
      <c r="D69" s="287" t="s">
        <v>1707</v>
      </c>
      <c r="E69" s="288" t="s">
        <v>238</v>
      </c>
      <c r="F69" s="289">
        <v>18</v>
      </c>
      <c r="G69" s="391"/>
      <c r="H69" s="290">
        <f t="shared" si="5"/>
        <v>0</v>
      </c>
      <c r="I69" s="283"/>
      <c r="L69" s="284"/>
    </row>
    <row r="70" spans="1:12" ht="12.95" customHeight="1">
      <c r="A70" s="326">
        <f t="shared" si="0"/>
        <v>63</v>
      </c>
      <c r="B70" s="277"/>
      <c r="C70" s="278"/>
      <c r="D70" s="287" t="s">
        <v>1708</v>
      </c>
      <c r="E70" s="288" t="s">
        <v>238</v>
      </c>
      <c r="F70" s="289">
        <v>18</v>
      </c>
      <c r="G70" s="391"/>
      <c r="H70" s="290">
        <f t="shared" si="5"/>
        <v>0</v>
      </c>
      <c r="I70" s="283"/>
      <c r="L70" s="284"/>
    </row>
    <row r="71" spans="1:12" ht="12.95" customHeight="1">
      <c r="A71" s="326">
        <f t="shared" si="0"/>
        <v>64</v>
      </c>
      <c r="B71" s="277"/>
      <c r="C71" s="278"/>
      <c r="D71" s="287" t="s">
        <v>1709</v>
      </c>
      <c r="E71" s="288" t="s">
        <v>238</v>
      </c>
      <c r="F71" s="289">
        <v>18</v>
      </c>
      <c r="G71" s="391"/>
      <c r="H71" s="290">
        <f t="shared" si="5"/>
        <v>0</v>
      </c>
      <c r="I71" s="283"/>
      <c r="L71" s="284"/>
    </row>
    <row r="72" spans="1:12" ht="12.95" customHeight="1">
      <c r="A72" s="326">
        <f t="shared" si="0"/>
        <v>65</v>
      </c>
      <c r="B72" s="277"/>
      <c r="C72" s="278"/>
      <c r="D72" s="287" t="s">
        <v>1710</v>
      </c>
      <c r="E72" s="288" t="s">
        <v>238</v>
      </c>
      <c r="F72" s="289">
        <v>1</v>
      </c>
      <c r="G72" s="391"/>
      <c r="H72" s="290">
        <f t="shared" si="5"/>
        <v>0</v>
      </c>
      <c r="I72" s="283"/>
      <c r="L72" s="284"/>
    </row>
    <row r="73" spans="1:12" ht="12.95" customHeight="1">
      <c r="A73" s="326">
        <f t="shared" si="0"/>
        <v>66</v>
      </c>
      <c r="B73" s="277"/>
      <c r="C73" s="278"/>
      <c r="D73" s="287" t="s">
        <v>1711</v>
      </c>
      <c r="E73" s="288" t="s">
        <v>238</v>
      </c>
      <c r="F73" s="289">
        <v>1</v>
      </c>
      <c r="G73" s="391"/>
      <c r="H73" s="290">
        <f t="shared" si="5"/>
        <v>0</v>
      </c>
      <c r="I73" s="283"/>
      <c r="L73" s="284"/>
    </row>
    <row r="74" spans="1:12" ht="12.95" customHeight="1">
      <c r="A74" s="326">
        <f aca="true" t="shared" si="6" ref="A74:A134">A73+1</f>
        <v>67</v>
      </c>
      <c r="B74" s="277"/>
      <c r="C74" s="278"/>
      <c r="D74" s="287" t="s">
        <v>1712</v>
      </c>
      <c r="E74" s="288" t="s">
        <v>238</v>
      </c>
      <c r="F74" s="289">
        <v>18</v>
      </c>
      <c r="G74" s="391"/>
      <c r="H74" s="290">
        <f t="shared" si="5"/>
        <v>0</v>
      </c>
      <c r="I74" s="283"/>
      <c r="L74" s="284"/>
    </row>
    <row r="75" spans="1:12" ht="12.95" customHeight="1">
      <c r="A75" s="326">
        <f t="shared" si="6"/>
        <v>68</v>
      </c>
      <c r="B75" s="277"/>
      <c r="C75" s="278"/>
      <c r="D75" s="287" t="s">
        <v>1713</v>
      </c>
      <c r="E75" s="288" t="s">
        <v>1480</v>
      </c>
      <c r="F75" s="289">
        <v>2.5</v>
      </c>
      <c r="G75" s="391"/>
      <c r="H75" s="290">
        <f t="shared" si="5"/>
        <v>0</v>
      </c>
      <c r="I75" s="283"/>
      <c r="L75" s="284"/>
    </row>
    <row r="76" spans="1:12" ht="12.95" customHeight="1">
      <c r="A76" s="326">
        <f t="shared" si="6"/>
        <v>69</v>
      </c>
      <c r="B76" s="277"/>
      <c r="C76" s="292" t="s">
        <v>1592</v>
      </c>
      <c r="D76" s="293" t="s">
        <v>3223</v>
      </c>
      <c r="E76" s="294"/>
      <c r="F76" s="295"/>
      <c r="G76" s="392"/>
      <c r="H76" s="296">
        <f>SUM(H66:H75)</f>
        <v>0</v>
      </c>
      <c r="I76" s="283"/>
      <c r="L76" s="284"/>
    </row>
    <row r="77" spans="1:12" ht="12.95" customHeight="1">
      <c r="A77" s="326">
        <f t="shared" si="6"/>
        <v>70</v>
      </c>
      <c r="B77" s="277"/>
      <c r="C77" s="278" t="s">
        <v>196</v>
      </c>
      <c r="D77" s="279" t="s">
        <v>1714</v>
      </c>
      <c r="E77" s="280"/>
      <c r="F77" s="281"/>
      <c r="G77" s="395"/>
      <c r="H77" s="282"/>
      <c r="I77" s="283"/>
      <c r="L77" s="284"/>
    </row>
    <row r="78" spans="1:12" ht="12.95" customHeight="1">
      <c r="A78" s="326">
        <f t="shared" si="6"/>
        <v>71</v>
      </c>
      <c r="B78" s="277"/>
      <c r="C78" s="278"/>
      <c r="D78" s="287" t="s">
        <v>1715</v>
      </c>
      <c r="E78" s="288" t="s">
        <v>359</v>
      </c>
      <c r="F78" s="289">
        <v>20</v>
      </c>
      <c r="G78" s="391"/>
      <c r="H78" s="290">
        <f>F78*G78</f>
        <v>0</v>
      </c>
      <c r="I78" s="283"/>
      <c r="L78" s="284"/>
    </row>
    <row r="79" spans="1:12" ht="12.95" customHeight="1">
      <c r="A79" s="326">
        <f t="shared" si="6"/>
        <v>72</v>
      </c>
      <c r="B79" s="277"/>
      <c r="C79" s="278"/>
      <c r="D79" s="287" t="s">
        <v>1716</v>
      </c>
      <c r="E79" s="288" t="s">
        <v>359</v>
      </c>
      <c r="F79" s="289">
        <v>80</v>
      </c>
      <c r="G79" s="391"/>
      <c r="H79" s="290">
        <f aca="true" t="shared" si="7" ref="H79:H87">F79*G79</f>
        <v>0</v>
      </c>
      <c r="I79" s="283"/>
      <c r="L79" s="284"/>
    </row>
    <row r="80" spans="1:12" ht="12.95" customHeight="1">
      <c r="A80" s="326">
        <f t="shared" si="6"/>
        <v>73</v>
      </c>
      <c r="B80" s="277"/>
      <c r="C80" s="278"/>
      <c r="D80" s="287" t="s">
        <v>1717</v>
      </c>
      <c r="E80" s="288" t="s">
        <v>359</v>
      </c>
      <c r="F80" s="289">
        <f>SUM(F78:F79)</f>
        <v>100</v>
      </c>
      <c r="G80" s="391"/>
      <c r="H80" s="290">
        <f t="shared" si="7"/>
        <v>0</v>
      </c>
      <c r="I80" s="283"/>
      <c r="L80" s="284"/>
    </row>
    <row r="81" spans="1:12" ht="12.95" customHeight="1">
      <c r="A81" s="326">
        <f t="shared" si="6"/>
        <v>74</v>
      </c>
      <c r="B81" s="277"/>
      <c r="C81" s="278"/>
      <c r="D81" s="287" t="s">
        <v>1718</v>
      </c>
      <c r="E81" s="288" t="s">
        <v>359</v>
      </c>
      <c r="F81" s="289">
        <f>F80</f>
        <v>100</v>
      </c>
      <c r="G81" s="391"/>
      <c r="H81" s="290">
        <f t="shared" si="7"/>
        <v>0</v>
      </c>
      <c r="I81" s="283"/>
      <c r="L81" s="284"/>
    </row>
    <row r="82" spans="1:12" ht="12.95" customHeight="1">
      <c r="A82" s="326">
        <f t="shared" si="6"/>
        <v>75</v>
      </c>
      <c r="B82" s="277"/>
      <c r="C82" s="278"/>
      <c r="D82" s="287" t="s">
        <v>1719</v>
      </c>
      <c r="E82" s="288" t="s">
        <v>359</v>
      </c>
      <c r="F82" s="289">
        <f>F81</f>
        <v>100</v>
      </c>
      <c r="G82" s="391"/>
      <c r="H82" s="290">
        <f t="shared" si="7"/>
        <v>0</v>
      </c>
      <c r="I82" s="283"/>
      <c r="L82" s="284"/>
    </row>
    <row r="83" spans="1:12" ht="12.95" customHeight="1">
      <c r="A83" s="326">
        <f t="shared" si="6"/>
        <v>76</v>
      </c>
      <c r="B83" s="277"/>
      <c r="C83" s="278"/>
      <c r="D83" s="287" t="s">
        <v>1603</v>
      </c>
      <c r="E83" s="288" t="s">
        <v>1134</v>
      </c>
      <c r="F83" s="289">
        <v>80</v>
      </c>
      <c r="G83" s="391"/>
      <c r="H83" s="290">
        <f t="shared" si="7"/>
        <v>0</v>
      </c>
      <c r="I83" s="283"/>
      <c r="L83" s="284"/>
    </row>
    <row r="84" spans="1:12" ht="12.95" customHeight="1">
      <c r="A84" s="326">
        <f t="shared" si="6"/>
        <v>77</v>
      </c>
      <c r="B84" s="277"/>
      <c r="C84" s="278"/>
      <c r="D84" s="287" t="s">
        <v>1604</v>
      </c>
      <c r="E84" s="288" t="s">
        <v>1398</v>
      </c>
      <c r="F84" s="289">
        <v>10</v>
      </c>
      <c r="G84" s="391"/>
      <c r="H84" s="290">
        <f t="shared" si="7"/>
        <v>0</v>
      </c>
      <c r="I84" s="283"/>
      <c r="L84" s="284"/>
    </row>
    <row r="85" spans="1:12" ht="12.95" customHeight="1">
      <c r="A85" s="326">
        <f t="shared" si="6"/>
        <v>78</v>
      </c>
      <c r="B85" s="277"/>
      <c r="C85" s="278"/>
      <c r="D85" s="287" t="s">
        <v>1720</v>
      </c>
      <c r="E85" s="288" t="s">
        <v>238</v>
      </c>
      <c r="F85" s="289">
        <v>1</v>
      </c>
      <c r="G85" s="391"/>
      <c r="H85" s="290">
        <f t="shared" si="7"/>
        <v>0</v>
      </c>
      <c r="I85" s="283"/>
      <c r="L85" s="284"/>
    </row>
    <row r="86" spans="1:12" ht="12.95" customHeight="1">
      <c r="A86" s="326">
        <f t="shared" si="6"/>
        <v>79</v>
      </c>
      <c r="B86" s="277"/>
      <c r="C86" s="278"/>
      <c r="D86" s="287" t="s">
        <v>1721</v>
      </c>
      <c r="E86" s="288" t="s">
        <v>238</v>
      </c>
      <c r="F86" s="289">
        <v>2</v>
      </c>
      <c r="G86" s="391"/>
      <c r="H86" s="290">
        <f t="shared" si="7"/>
        <v>0</v>
      </c>
      <c r="I86" s="283"/>
      <c r="L86" s="284"/>
    </row>
    <row r="87" spans="1:12" ht="12.95" customHeight="1">
      <c r="A87" s="326">
        <f t="shared" si="6"/>
        <v>80</v>
      </c>
      <c r="B87" s="277"/>
      <c r="C87" s="278"/>
      <c r="D87" s="287" t="s">
        <v>1605</v>
      </c>
      <c r="E87" s="288" t="s">
        <v>1480</v>
      </c>
      <c r="F87" s="289">
        <v>2.5</v>
      </c>
      <c r="G87" s="391"/>
      <c r="H87" s="290">
        <f t="shared" si="7"/>
        <v>0</v>
      </c>
      <c r="I87" s="283"/>
      <c r="L87" s="284"/>
    </row>
    <row r="88" spans="1:12" ht="12.95" customHeight="1">
      <c r="A88" s="326">
        <f t="shared" si="6"/>
        <v>81</v>
      </c>
      <c r="B88" s="277"/>
      <c r="C88" s="292" t="s">
        <v>1592</v>
      </c>
      <c r="D88" s="293" t="s">
        <v>3224</v>
      </c>
      <c r="E88" s="294"/>
      <c r="F88" s="295"/>
      <c r="G88" s="392"/>
      <c r="H88" s="296">
        <f>SUM(H78:H87)</f>
        <v>0</v>
      </c>
      <c r="I88" s="283"/>
      <c r="L88" s="284"/>
    </row>
    <row r="89" spans="1:12" ht="12.95" customHeight="1">
      <c r="A89" s="326">
        <f t="shared" si="6"/>
        <v>82</v>
      </c>
      <c r="B89" s="277"/>
      <c r="C89" s="278" t="s">
        <v>203</v>
      </c>
      <c r="D89" s="279" t="s">
        <v>1722</v>
      </c>
      <c r="E89" s="280"/>
      <c r="F89" s="281"/>
      <c r="G89" s="395"/>
      <c r="H89" s="282"/>
      <c r="I89" s="283"/>
      <c r="L89" s="284"/>
    </row>
    <row r="90" spans="1:12" ht="12.95" customHeight="1">
      <c r="A90" s="326">
        <f t="shared" si="6"/>
        <v>83</v>
      </c>
      <c r="B90" s="277"/>
      <c r="C90" s="278"/>
      <c r="D90" s="287" t="s">
        <v>1723</v>
      </c>
      <c r="E90" s="288" t="s">
        <v>359</v>
      </c>
      <c r="F90" s="289">
        <v>450</v>
      </c>
      <c r="G90" s="391"/>
      <c r="H90" s="290">
        <f>F90*G90</f>
        <v>0</v>
      </c>
      <c r="I90" s="283"/>
      <c r="L90" s="284"/>
    </row>
    <row r="91" spans="1:12" ht="12.95" customHeight="1">
      <c r="A91" s="326">
        <f t="shared" si="6"/>
        <v>84</v>
      </c>
      <c r="B91" s="277"/>
      <c r="C91" s="278"/>
      <c r="D91" s="287" t="s">
        <v>1724</v>
      </c>
      <c r="E91" s="288" t="s">
        <v>359</v>
      </c>
      <c r="F91" s="289">
        <v>250</v>
      </c>
      <c r="G91" s="391"/>
      <c r="H91" s="290">
        <f aca="true" t="shared" si="8" ref="H91:H101">F91*G91</f>
        <v>0</v>
      </c>
      <c r="I91" s="283"/>
      <c r="L91" s="284"/>
    </row>
    <row r="92" spans="1:12" ht="12.95" customHeight="1">
      <c r="A92" s="326">
        <f t="shared" si="6"/>
        <v>85</v>
      </c>
      <c r="B92" s="277"/>
      <c r="C92" s="278"/>
      <c r="D92" s="287" t="s">
        <v>1725</v>
      </c>
      <c r="E92" s="288" t="s">
        <v>359</v>
      </c>
      <c r="F92" s="289">
        <v>260</v>
      </c>
      <c r="G92" s="391"/>
      <c r="H92" s="290">
        <f t="shared" si="8"/>
        <v>0</v>
      </c>
      <c r="I92" s="283"/>
      <c r="L92" s="284"/>
    </row>
    <row r="93" spans="1:12" ht="12.95" customHeight="1">
      <c r="A93" s="326">
        <f t="shared" si="6"/>
        <v>86</v>
      </c>
      <c r="B93" s="277"/>
      <c r="C93" s="278"/>
      <c r="D93" s="287" t="s">
        <v>1726</v>
      </c>
      <c r="E93" s="288" t="s">
        <v>359</v>
      </c>
      <c r="F93" s="289">
        <v>30</v>
      </c>
      <c r="G93" s="391"/>
      <c r="H93" s="290">
        <f t="shared" si="8"/>
        <v>0</v>
      </c>
      <c r="I93" s="283"/>
      <c r="L93" s="284"/>
    </row>
    <row r="94" spans="1:12" ht="12.95" customHeight="1">
      <c r="A94" s="326">
        <f t="shared" si="6"/>
        <v>87</v>
      </c>
      <c r="B94" s="277"/>
      <c r="C94" s="278"/>
      <c r="D94" s="287" t="s">
        <v>1727</v>
      </c>
      <c r="E94" s="288" t="s">
        <v>359</v>
      </c>
      <c r="F94" s="289">
        <v>30</v>
      </c>
      <c r="G94" s="391"/>
      <c r="H94" s="290">
        <f t="shared" si="8"/>
        <v>0</v>
      </c>
      <c r="I94" s="283"/>
      <c r="L94" s="284"/>
    </row>
    <row r="95" spans="1:12" ht="12.95" customHeight="1">
      <c r="A95" s="326">
        <f t="shared" si="6"/>
        <v>88</v>
      </c>
      <c r="B95" s="277"/>
      <c r="C95" s="278"/>
      <c r="D95" s="287" t="s">
        <v>1728</v>
      </c>
      <c r="E95" s="288" t="s">
        <v>359</v>
      </c>
      <c r="F95" s="289">
        <v>30</v>
      </c>
      <c r="G95" s="391"/>
      <c r="H95" s="290">
        <f t="shared" si="8"/>
        <v>0</v>
      </c>
      <c r="I95" s="283"/>
      <c r="L95" s="284"/>
    </row>
    <row r="96" spans="1:12" ht="12.95" customHeight="1">
      <c r="A96" s="326">
        <f t="shared" si="6"/>
        <v>89</v>
      </c>
      <c r="B96" s="277"/>
      <c r="C96" s="278"/>
      <c r="D96" s="287" t="s">
        <v>1717</v>
      </c>
      <c r="E96" s="288" t="s">
        <v>359</v>
      </c>
      <c r="F96" s="289">
        <f>SUM(F90:F95)</f>
        <v>1050</v>
      </c>
      <c r="G96" s="391"/>
      <c r="H96" s="290">
        <f t="shared" si="8"/>
        <v>0</v>
      </c>
      <c r="I96" s="283"/>
      <c r="L96" s="284"/>
    </row>
    <row r="97" spans="1:12" ht="12.95" customHeight="1">
      <c r="A97" s="326">
        <f t="shared" si="6"/>
        <v>90</v>
      </c>
      <c r="B97" s="277"/>
      <c r="C97" s="278"/>
      <c r="D97" s="287" t="s">
        <v>1718</v>
      </c>
      <c r="E97" s="288" t="s">
        <v>359</v>
      </c>
      <c r="F97" s="289">
        <f>F96</f>
        <v>1050</v>
      </c>
      <c r="G97" s="391"/>
      <c r="H97" s="290">
        <f t="shared" si="8"/>
        <v>0</v>
      </c>
      <c r="I97" s="283"/>
      <c r="L97" s="284"/>
    </row>
    <row r="98" spans="1:12" ht="12.95" customHeight="1">
      <c r="A98" s="326">
        <f t="shared" si="6"/>
        <v>91</v>
      </c>
      <c r="B98" s="277"/>
      <c r="C98" s="278"/>
      <c r="D98" s="287" t="s">
        <v>1719</v>
      </c>
      <c r="E98" s="288" t="s">
        <v>359</v>
      </c>
      <c r="F98" s="289">
        <f>F97</f>
        <v>1050</v>
      </c>
      <c r="G98" s="391"/>
      <c r="H98" s="290">
        <f t="shared" si="8"/>
        <v>0</v>
      </c>
      <c r="I98" s="283"/>
      <c r="L98" s="284"/>
    </row>
    <row r="99" spans="1:12" ht="12.95" customHeight="1">
      <c r="A99" s="326">
        <f t="shared" si="6"/>
        <v>92</v>
      </c>
      <c r="B99" s="277"/>
      <c r="C99" s="278"/>
      <c r="D99" s="287" t="s">
        <v>1603</v>
      </c>
      <c r="E99" s="288" t="s">
        <v>1134</v>
      </c>
      <c r="F99" s="289">
        <v>300</v>
      </c>
      <c r="G99" s="391"/>
      <c r="H99" s="290">
        <f t="shared" si="8"/>
        <v>0</v>
      </c>
      <c r="I99" s="283"/>
      <c r="L99" s="284"/>
    </row>
    <row r="100" spans="1:12" ht="12.95" customHeight="1">
      <c r="A100" s="326">
        <f t="shared" si="6"/>
        <v>93</v>
      </c>
      <c r="B100" s="277"/>
      <c r="C100" s="278"/>
      <c r="D100" s="287" t="s">
        <v>1604</v>
      </c>
      <c r="E100" s="288" t="s">
        <v>1398</v>
      </c>
      <c r="F100" s="289">
        <v>10</v>
      </c>
      <c r="G100" s="391"/>
      <c r="H100" s="290">
        <f t="shared" si="8"/>
        <v>0</v>
      </c>
      <c r="I100" s="283"/>
      <c r="L100" s="284"/>
    </row>
    <row r="101" spans="1:12" ht="12.95" customHeight="1">
      <c r="A101" s="326">
        <f t="shared" si="6"/>
        <v>94</v>
      </c>
      <c r="B101" s="277"/>
      <c r="C101" s="278"/>
      <c r="D101" s="287" t="s">
        <v>1605</v>
      </c>
      <c r="E101" s="288" t="s">
        <v>1480</v>
      </c>
      <c r="F101" s="289">
        <v>2.5</v>
      </c>
      <c r="G101" s="391"/>
      <c r="H101" s="290">
        <f t="shared" si="8"/>
        <v>0</v>
      </c>
      <c r="I101" s="283"/>
      <c r="L101" s="284"/>
    </row>
    <row r="102" spans="1:12" ht="12.95" customHeight="1">
      <c r="A102" s="326">
        <f t="shared" si="6"/>
        <v>95</v>
      </c>
      <c r="B102" s="277"/>
      <c r="C102" s="292" t="s">
        <v>1592</v>
      </c>
      <c r="D102" s="293" t="s">
        <v>3225</v>
      </c>
      <c r="E102" s="294"/>
      <c r="F102" s="295"/>
      <c r="G102" s="392"/>
      <c r="H102" s="296">
        <f>SUM(H90:H101)</f>
        <v>0</v>
      </c>
      <c r="I102" s="283"/>
      <c r="L102" s="284"/>
    </row>
    <row r="103" spans="1:12" ht="12.95" customHeight="1">
      <c r="A103" s="326">
        <f t="shared" si="6"/>
        <v>96</v>
      </c>
      <c r="B103" s="277"/>
      <c r="C103" s="278" t="s">
        <v>208</v>
      </c>
      <c r="D103" s="279" t="s">
        <v>1729</v>
      </c>
      <c r="E103" s="280"/>
      <c r="F103" s="281"/>
      <c r="G103" s="395"/>
      <c r="H103" s="282"/>
      <c r="I103" s="283"/>
      <c r="L103" s="284"/>
    </row>
    <row r="104" spans="1:12" ht="12.95" customHeight="1">
      <c r="A104" s="326">
        <f t="shared" si="6"/>
        <v>97</v>
      </c>
      <c r="B104" s="277"/>
      <c r="C104" s="278"/>
      <c r="D104" s="287" t="s">
        <v>1730</v>
      </c>
      <c r="E104" s="288" t="s">
        <v>238</v>
      </c>
      <c r="F104" s="289">
        <v>2</v>
      </c>
      <c r="G104" s="391"/>
      <c r="H104" s="290">
        <f aca="true" t="shared" si="9" ref="H104:H125">F104*G104</f>
        <v>0</v>
      </c>
      <c r="I104" s="283"/>
      <c r="L104" s="284"/>
    </row>
    <row r="105" spans="1:12" ht="12.95" customHeight="1">
      <c r="A105" s="326">
        <f t="shared" si="6"/>
        <v>98</v>
      </c>
      <c r="B105" s="277"/>
      <c r="C105" s="278"/>
      <c r="D105" s="287" t="s">
        <v>1731</v>
      </c>
      <c r="E105" s="288" t="s">
        <v>238</v>
      </c>
      <c r="F105" s="289">
        <v>4</v>
      </c>
      <c r="G105" s="391"/>
      <c r="H105" s="290">
        <f t="shared" si="9"/>
        <v>0</v>
      </c>
      <c r="I105" s="283"/>
      <c r="L105" s="284"/>
    </row>
    <row r="106" spans="1:12" ht="12.95" customHeight="1">
      <c r="A106" s="326">
        <f t="shared" si="6"/>
        <v>99</v>
      </c>
      <c r="B106" s="277"/>
      <c r="C106" s="278"/>
      <c r="D106" s="287" t="s">
        <v>1624</v>
      </c>
      <c r="E106" s="288" t="s">
        <v>238</v>
      </c>
      <c r="F106" s="289">
        <v>2</v>
      </c>
      <c r="G106" s="391"/>
      <c r="H106" s="290">
        <f t="shared" si="9"/>
        <v>0</v>
      </c>
      <c r="I106" s="283"/>
      <c r="L106" s="284"/>
    </row>
    <row r="107" spans="1:12" ht="12.95" customHeight="1">
      <c r="A107" s="326">
        <f t="shared" si="6"/>
        <v>100</v>
      </c>
      <c r="B107" s="277"/>
      <c r="C107" s="278"/>
      <c r="D107" s="287" t="s">
        <v>1732</v>
      </c>
      <c r="E107" s="288" t="s">
        <v>238</v>
      </c>
      <c r="F107" s="289">
        <v>8</v>
      </c>
      <c r="G107" s="391"/>
      <c r="H107" s="290">
        <f t="shared" si="9"/>
        <v>0</v>
      </c>
      <c r="I107" s="283"/>
      <c r="L107" s="284"/>
    </row>
    <row r="108" spans="1:12" ht="12.95" customHeight="1">
      <c r="A108" s="326">
        <f t="shared" si="6"/>
        <v>101</v>
      </c>
      <c r="B108" s="277"/>
      <c r="C108" s="278"/>
      <c r="D108" s="287" t="s">
        <v>1733</v>
      </c>
      <c r="E108" s="288" t="s">
        <v>238</v>
      </c>
      <c r="F108" s="289">
        <v>1</v>
      </c>
      <c r="G108" s="391"/>
      <c r="H108" s="290">
        <f t="shared" si="9"/>
        <v>0</v>
      </c>
      <c r="I108" s="283"/>
      <c r="L108" s="284"/>
    </row>
    <row r="109" spans="1:12" ht="12.95" customHeight="1">
      <c r="A109" s="326">
        <f t="shared" si="6"/>
        <v>102</v>
      </c>
      <c r="B109" s="277"/>
      <c r="C109" s="278"/>
      <c r="D109" s="287" t="s">
        <v>1734</v>
      </c>
      <c r="E109" s="288" t="s">
        <v>238</v>
      </c>
      <c r="F109" s="289">
        <v>3</v>
      </c>
      <c r="G109" s="391"/>
      <c r="H109" s="290">
        <f t="shared" si="9"/>
        <v>0</v>
      </c>
      <c r="I109" s="283"/>
      <c r="L109" s="284"/>
    </row>
    <row r="110" spans="1:12" ht="12.95" customHeight="1">
      <c r="A110" s="326">
        <f t="shared" si="6"/>
        <v>103</v>
      </c>
      <c r="B110" s="277"/>
      <c r="C110" s="278"/>
      <c r="D110" s="287" t="s">
        <v>1735</v>
      </c>
      <c r="E110" s="288" t="s">
        <v>238</v>
      </c>
      <c r="F110" s="289">
        <v>1</v>
      </c>
      <c r="G110" s="391"/>
      <c r="H110" s="290">
        <f t="shared" si="9"/>
        <v>0</v>
      </c>
      <c r="I110" s="283"/>
      <c r="L110" s="284"/>
    </row>
    <row r="111" spans="1:12" ht="12.95" customHeight="1">
      <c r="A111" s="326">
        <f t="shared" si="6"/>
        <v>104</v>
      </c>
      <c r="B111" s="277"/>
      <c r="C111" s="278"/>
      <c r="D111" s="287" t="s">
        <v>1736</v>
      </c>
      <c r="E111" s="288" t="s">
        <v>238</v>
      </c>
      <c r="F111" s="289">
        <v>2</v>
      </c>
      <c r="G111" s="391"/>
      <c r="H111" s="290">
        <f t="shared" si="9"/>
        <v>0</v>
      </c>
      <c r="I111" s="283"/>
      <c r="L111" s="284"/>
    </row>
    <row r="112" spans="1:12" ht="12.95" customHeight="1">
      <c r="A112" s="326">
        <f t="shared" si="6"/>
        <v>105</v>
      </c>
      <c r="B112" s="277"/>
      <c r="C112" s="278"/>
      <c r="D112" s="287" t="s">
        <v>1737</v>
      </c>
      <c r="E112" s="288" t="s">
        <v>238</v>
      </c>
      <c r="F112" s="289">
        <v>1</v>
      </c>
      <c r="G112" s="391"/>
      <c r="H112" s="290">
        <f t="shared" si="9"/>
        <v>0</v>
      </c>
      <c r="I112" s="283"/>
      <c r="L112" s="284"/>
    </row>
    <row r="113" spans="1:12" ht="12.95" customHeight="1">
      <c r="A113" s="326">
        <f t="shared" si="6"/>
        <v>106</v>
      </c>
      <c r="B113" s="277"/>
      <c r="C113" s="278"/>
      <c r="D113" s="287" t="s">
        <v>1738</v>
      </c>
      <c r="E113" s="288" t="s">
        <v>238</v>
      </c>
      <c r="F113" s="289">
        <v>1</v>
      </c>
      <c r="G113" s="391"/>
      <c r="H113" s="290">
        <f t="shared" si="9"/>
        <v>0</v>
      </c>
      <c r="I113" s="283"/>
      <c r="L113" s="284"/>
    </row>
    <row r="114" spans="1:12" ht="12.95" customHeight="1">
      <c r="A114" s="326">
        <f t="shared" si="6"/>
        <v>107</v>
      </c>
      <c r="B114" s="277"/>
      <c r="C114" s="278"/>
      <c r="D114" s="287" t="s">
        <v>1739</v>
      </c>
      <c r="E114" s="288" t="s">
        <v>238</v>
      </c>
      <c r="F114" s="289">
        <v>2</v>
      </c>
      <c r="G114" s="391"/>
      <c r="H114" s="290">
        <f t="shared" si="9"/>
        <v>0</v>
      </c>
      <c r="I114" s="283"/>
      <c r="L114" s="284"/>
    </row>
    <row r="115" spans="1:12" ht="12.95" customHeight="1">
      <c r="A115" s="326">
        <f t="shared" si="6"/>
        <v>108</v>
      </c>
      <c r="B115" s="277"/>
      <c r="C115" s="278"/>
      <c r="D115" s="287" t="s">
        <v>1633</v>
      </c>
      <c r="E115" s="288" t="s">
        <v>238</v>
      </c>
      <c r="F115" s="289">
        <v>18</v>
      </c>
      <c r="G115" s="391"/>
      <c r="H115" s="290">
        <f t="shared" si="9"/>
        <v>0</v>
      </c>
      <c r="I115" s="283"/>
      <c r="L115" s="284"/>
    </row>
    <row r="116" spans="1:12" ht="12.95" customHeight="1">
      <c r="A116" s="326">
        <f t="shared" si="6"/>
        <v>109</v>
      </c>
      <c r="B116" s="277"/>
      <c r="C116" s="278"/>
      <c r="D116" s="287" t="s">
        <v>1740</v>
      </c>
      <c r="E116" s="288" t="s">
        <v>238</v>
      </c>
      <c r="F116" s="289">
        <v>90</v>
      </c>
      <c r="G116" s="391"/>
      <c r="H116" s="290">
        <f t="shared" si="9"/>
        <v>0</v>
      </c>
      <c r="I116" s="283"/>
      <c r="L116" s="284"/>
    </row>
    <row r="117" spans="1:12" ht="12.95" customHeight="1">
      <c r="A117" s="326">
        <f t="shared" si="6"/>
        <v>110</v>
      </c>
      <c r="B117" s="277"/>
      <c r="C117" s="278"/>
      <c r="D117" s="287" t="s">
        <v>1634</v>
      </c>
      <c r="E117" s="288" t="s">
        <v>238</v>
      </c>
      <c r="F117" s="289">
        <v>14</v>
      </c>
      <c r="G117" s="391"/>
      <c r="H117" s="290">
        <f t="shared" si="9"/>
        <v>0</v>
      </c>
      <c r="I117" s="283"/>
      <c r="L117" s="284"/>
    </row>
    <row r="118" spans="1:12" ht="12.95" customHeight="1">
      <c r="A118" s="326">
        <f t="shared" si="6"/>
        <v>111</v>
      </c>
      <c r="B118" s="277"/>
      <c r="C118" s="278"/>
      <c r="D118" s="287" t="s">
        <v>1741</v>
      </c>
      <c r="E118" s="288" t="s">
        <v>238</v>
      </c>
      <c r="F118" s="289">
        <v>1</v>
      </c>
      <c r="G118" s="391"/>
      <c r="H118" s="290">
        <f t="shared" si="9"/>
        <v>0</v>
      </c>
      <c r="I118" s="283"/>
      <c r="L118" s="284"/>
    </row>
    <row r="119" spans="1:12" ht="12.95" customHeight="1">
      <c r="A119" s="326">
        <f t="shared" si="6"/>
        <v>112</v>
      </c>
      <c r="B119" s="277"/>
      <c r="C119" s="278"/>
      <c r="D119" s="287" t="s">
        <v>1742</v>
      </c>
      <c r="E119" s="288" t="s">
        <v>238</v>
      </c>
      <c r="F119" s="289">
        <v>1</v>
      </c>
      <c r="G119" s="391"/>
      <c r="H119" s="290">
        <f t="shared" si="9"/>
        <v>0</v>
      </c>
      <c r="I119" s="283"/>
      <c r="L119" s="284"/>
    </row>
    <row r="120" spans="1:12" ht="12.95" customHeight="1">
      <c r="A120" s="326">
        <f t="shared" si="6"/>
        <v>113</v>
      </c>
      <c r="B120" s="277"/>
      <c r="C120" s="278"/>
      <c r="D120" s="287" t="s">
        <v>1743</v>
      </c>
      <c r="E120" s="288" t="s">
        <v>238</v>
      </c>
      <c r="F120" s="289">
        <v>1</v>
      </c>
      <c r="G120" s="391"/>
      <c r="H120" s="290">
        <f t="shared" si="9"/>
        <v>0</v>
      </c>
      <c r="I120" s="283"/>
      <c r="L120" s="284"/>
    </row>
    <row r="121" spans="1:12" ht="12.95" customHeight="1">
      <c r="A121" s="326">
        <f t="shared" si="6"/>
        <v>114</v>
      </c>
      <c r="B121" s="277"/>
      <c r="C121" s="278"/>
      <c r="D121" s="287" t="s">
        <v>1744</v>
      </c>
      <c r="E121" s="288" t="s">
        <v>238</v>
      </c>
      <c r="F121" s="289">
        <v>36</v>
      </c>
      <c r="G121" s="391"/>
      <c r="H121" s="290">
        <f t="shared" si="9"/>
        <v>0</v>
      </c>
      <c r="I121" s="283"/>
      <c r="L121" s="284"/>
    </row>
    <row r="122" spans="1:12" ht="12.95" customHeight="1">
      <c r="A122" s="326">
        <f t="shared" si="6"/>
        <v>115</v>
      </c>
      <c r="B122" s="277"/>
      <c r="C122" s="278"/>
      <c r="D122" s="287" t="s">
        <v>1745</v>
      </c>
      <c r="E122" s="288" t="s">
        <v>238</v>
      </c>
      <c r="F122" s="289">
        <v>170</v>
      </c>
      <c r="G122" s="391"/>
      <c r="H122" s="290">
        <f t="shared" si="9"/>
        <v>0</v>
      </c>
      <c r="I122" s="283"/>
      <c r="L122" s="284"/>
    </row>
    <row r="123" spans="1:12" ht="12.95" customHeight="1">
      <c r="A123" s="326">
        <f t="shared" si="6"/>
        <v>116</v>
      </c>
      <c r="B123" s="277"/>
      <c r="C123" s="278"/>
      <c r="D123" s="287" t="s">
        <v>1746</v>
      </c>
      <c r="E123" s="288" t="s">
        <v>1747</v>
      </c>
      <c r="F123" s="289">
        <v>17</v>
      </c>
      <c r="G123" s="391"/>
      <c r="H123" s="290">
        <f t="shared" si="9"/>
        <v>0</v>
      </c>
      <c r="I123" s="283"/>
      <c r="L123" s="284"/>
    </row>
    <row r="124" spans="1:12" ht="12.95" customHeight="1">
      <c r="A124" s="326">
        <f t="shared" si="6"/>
        <v>117</v>
      </c>
      <c r="B124" s="277"/>
      <c r="C124" s="278"/>
      <c r="D124" s="287" t="s">
        <v>1748</v>
      </c>
      <c r="E124" s="288" t="s">
        <v>238</v>
      </c>
      <c r="F124" s="289">
        <v>140</v>
      </c>
      <c r="G124" s="391"/>
      <c r="H124" s="290">
        <f t="shared" si="9"/>
        <v>0</v>
      </c>
      <c r="I124" s="283"/>
      <c r="L124" s="284"/>
    </row>
    <row r="125" spans="1:12" ht="12.95" customHeight="1">
      <c r="A125" s="326">
        <f t="shared" si="6"/>
        <v>118</v>
      </c>
      <c r="B125" s="277"/>
      <c r="C125" s="278"/>
      <c r="D125" s="287" t="s">
        <v>1638</v>
      </c>
      <c r="E125" s="288" t="s">
        <v>1480</v>
      </c>
      <c r="F125" s="289">
        <v>2.5</v>
      </c>
      <c r="G125" s="391"/>
      <c r="H125" s="290">
        <f t="shared" si="9"/>
        <v>0</v>
      </c>
      <c r="I125" s="283"/>
      <c r="L125" s="284"/>
    </row>
    <row r="126" spans="1:12" ht="12.95" customHeight="1">
      <c r="A126" s="326">
        <f t="shared" si="6"/>
        <v>119</v>
      </c>
      <c r="B126" s="277"/>
      <c r="C126" s="292" t="s">
        <v>1592</v>
      </c>
      <c r="D126" s="293" t="s">
        <v>3226</v>
      </c>
      <c r="E126" s="294"/>
      <c r="F126" s="295"/>
      <c r="G126" s="392"/>
      <c r="H126" s="296">
        <f>SUM(H104:H125)</f>
        <v>0</v>
      </c>
      <c r="I126" s="283"/>
      <c r="L126" s="284"/>
    </row>
    <row r="127" spans="1:12" ht="12.95" customHeight="1">
      <c r="A127" s="326">
        <f t="shared" si="6"/>
        <v>120</v>
      </c>
      <c r="B127" s="304"/>
      <c r="C127" s="272" t="s">
        <v>561</v>
      </c>
      <c r="D127" s="313" t="s">
        <v>1654</v>
      </c>
      <c r="E127" s="305"/>
      <c r="F127" s="306"/>
      <c r="G127" s="394"/>
      <c r="H127" s="307">
        <f>H126+H102+H88+H76+H64+H49+H37</f>
        <v>0</v>
      </c>
      <c r="I127" s="283"/>
      <c r="L127" s="284"/>
    </row>
    <row r="128" spans="1:8" ht="12">
      <c r="A128" s="326">
        <f t="shared" si="6"/>
        <v>121</v>
      </c>
      <c r="B128" s="277" t="s">
        <v>1588</v>
      </c>
      <c r="C128" s="278"/>
      <c r="D128" s="279" t="s">
        <v>1655</v>
      </c>
      <c r="E128" s="280"/>
      <c r="F128" s="281"/>
      <c r="G128" s="395"/>
      <c r="H128" s="282"/>
    </row>
    <row r="129" spans="1:8" ht="12">
      <c r="A129" s="326">
        <f t="shared" si="6"/>
        <v>122</v>
      </c>
      <c r="B129" s="285"/>
      <c r="C129" s="286"/>
      <c r="D129" s="341" t="s">
        <v>1656</v>
      </c>
      <c r="E129" s="288" t="s">
        <v>238</v>
      </c>
      <c r="F129" s="289">
        <v>1</v>
      </c>
      <c r="G129" s="391"/>
      <c r="H129" s="290">
        <f>F129*G129</f>
        <v>0</v>
      </c>
    </row>
    <row r="130" spans="1:8" ht="12">
      <c r="A130" s="326">
        <f t="shared" si="6"/>
        <v>123</v>
      </c>
      <c r="B130" s="285"/>
      <c r="C130" s="286"/>
      <c r="D130" s="341" t="s">
        <v>1657</v>
      </c>
      <c r="E130" s="288" t="s">
        <v>238</v>
      </c>
      <c r="F130" s="289">
        <v>1</v>
      </c>
      <c r="G130" s="391"/>
      <c r="H130" s="290">
        <f>F130*G130</f>
        <v>0</v>
      </c>
    </row>
    <row r="131" spans="1:8" ht="13.5" thickBot="1">
      <c r="A131" s="326">
        <f t="shared" si="6"/>
        <v>124</v>
      </c>
      <c r="B131" s="314"/>
      <c r="C131" s="292" t="s">
        <v>1592</v>
      </c>
      <c r="D131" s="293" t="str">
        <f>CONCATENATE(C128," ",D128)</f>
        <v xml:space="preserve"> VRN + práce</v>
      </c>
      <c r="E131" s="294"/>
      <c r="F131" s="295"/>
      <c r="G131" s="392"/>
      <c r="H131" s="296">
        <f>SUM(H129:H130)</f>
        <v>0</v>
      </c>
    </row>
    <row r="132" spans="1:8" ht="13.5" thickBot="1">
      <c r="A132" s="326">
        <f t="shared" si="6"/>
        <v>125</v>
      </c>
      <c r="B132" s="315"/>
      <c r="C132" s="316"/>
      <c r="D132" s="317"/>
      <c r="E132" s="318"/>
      <c r="F132" s="319"/>
      <c r="G132" s="319"/>
      <c r="H132" s="320">
        <f>H127+H27+H131</f>
        <v>0</v>
      </c>
    </row>
    <row r="133" spans="1:8" ht="12">
      <c r="A133" s="326">
        <f t="shared" si="6"/>
        <v>126</v>
      </c>
      <c r="B133" s="315"/>
      <c r="C133" s="321"/>
      <c r="D133" s="317"/>
      <c r="E133" s="318"/>
      <c r="F133" s="319"/>
      <c r="G133" s="319"/>
      <c r="H133" s="322"/>
    </row>
    <row r="134" spans="1:8" ht="13.5" thickBot="1">
      <c r="A134" s="326">
        <f t="shared" si="6"/>
        <v>127</v>
      </c>
      <c r="B134" s="323"/>
      <c r="C134" s="324" t="s">
        <v>1658</v>
      </c>
      <c r="D134" s="324"/>
      <c r="E134" s="324"/>
      <c r="F134" s="324"/>
      <c r="G134" s="324"/>
      <c r="H134" s="325"/>
    </row>
    <row r="135" spans="1:6" ht="12">
      <c r="A135" s="326"/>
      <c r="D135" s="327"/>
      <c r="F135" s="253"/>
    </row>
    <row r="136" spans="1:6" ht="12">
      <c r="A136" s="326"/>
      <c r="F136" s="253"/>
    </row>
    <row r="137" spans="1:6" ht="12">
      <c r="A137" s="326"/>
      <c r="F137" s="253"/>
    </row>
    <row r="138" spans="1:6" ht="12">
      <c r="A138" s="326"/>
      <c r="F138" s="253"/>
    </row>
    <row r="139" spans="1:6" ht="12">
      <c r="A139" s="326"/>
      <c r="F139" s="253"/>
    </row>
    <row r="140" spans="1:6" ht="12">
      <c r="A140" s="326"/>
      <c r="F140" s="253"/>
    </row>
    <row r="141" spans="1:6" ht="12">
      <c r="A141" s="326"/>
      <c r="F141" s="253"/>
    </row>
    <row r="142" spans="1:6" ht="12">
      <c r="A142" s="326"/>
      <c r="F142" s="253"/>
    </row>
    <row r="143" spans="1:6" ht="12">
      <c r="A143" s="326"/>
      <c r="F143" s="253"/>
    </row>
    <row r="144" spans="1:6" ht="12">
      <c r="A144" s="326"/>
      <c r="F144" s="253"/>
    </row>
    <row r="145" spans="1:6" ht="12">
      <c r="A145" s="326"/>
      <c r="F145" s="253"/>
    </row>
    <row r="146" spans="1:6" ht="12">
      <c r="A146" s="326"/>
      <c r="F146" s="253"/>
    </row>
    <row r="147" spans="1:6" ht="12">
      <c r="A147" s="326"/>
      <c r="F147" s="253"/>
    </row>
    <row r="148" spans="1:6" ht="12">
      <c r="A148" s="326"/>
      <c r="F148" s="253"/>
    </row>
    <row r="149" spans="1:6" ht="12">
      <c r="A149" s="326"/>
      <c r="F149" s="253"/>
    </row>
    <row r="150" spans="1:6" ht="12">
      <c r="A150" s="326"/>
      <c r="F150" s="253"/>
    </row>
    <row r="151" spans="1:6" ht="12">
      <c r="A151" s="326"/>
      <c r="F151" s="253"/>
    </row>
    <row r="152" spans="1:6" ht="12">
      <c r="A152" s="326"/>
      <c r="F152" s="253"/>
    </row>
    <row r="153" spans="1:6" ht="12">
      <c r="A153" s="326"/>
      <c r="F153" s="253"/>
    </row>
    <row r="154" spans="1:8" ht="12">
      <c r="A154" s="326"/>
      <c r="B154" s="328"/>
      <c r="C154" s="328"/>
      <c r="D154" s="328"/>
      <c r="E154" s="328"/>
      <c r="F154" s="328"/>
      <c r="G154" s="328"/>
      <c r="H154" s="328"/>
    </row>
    <row r="155" spans="1:8" ht="12">
      <c r="A155" s="326"/>
      <c r="B155" s="328"/>
      <c r="C155" s="328"/>
      <c r="D155" s="328"/>
      <c r="E155" s="328"/>
      <c r="F155" s="328"/>
      <c r="G155" s="328"/>
      <c r="H155" s="328"/>
    </row>
    <row r="156" spans="2:8" ht="12">
      <c r="B156" s="328"/>
      <c r="C156" s="328"/>
      <c r="D156" s="328"/>
      <c r="E156" s="328"/>
      <c r="F156" s="328"/>
      <c r="G156" s="328"/>
      <c r="H156" s="328"/>
    </row>
    <row r="157" spans="2:8" ht="12">
      <c r="B157" s="328"/>
      <c r="C157" s="328"/>
      <c r="D157" s="328"/>
      <c r="E157" s="328"/>
      <c r="F157" s="328"/>
      <c r="G157" s="328"/>
      <c r="H157" s="328"/>
    </row>
    <row r="158" ht="12">
      <c r="F158" s="253"/>
    </row>
    <row r="159" ht="12">
      <c r="F159" s="253"/>
    </row>
    <row r="160" ht="12">
      <c r="F160" s="253"/>
    </row>
    <row r="161" ht="12">
      <c r="F161" s="253"/>
    </row>
    <row r="162" ht="12">
      <c r="F162" s="253"/>
    </row>
    <row r="163" ht="12">
      <c r="F163" s="253"/>
    </row>
    <row r="164" ht="12">
      <c r="F164" s="253"/>
    </row>
    <row r="165" ht="12">
      <c r="F165" s="253"/>
    </row>
    <row r="166" ht="12">
      <c r="F166" s="253"/>
    </row>
    <row r="167" ht="12">
      <c r="F167" s="253"/>
    </row>
    <row r="168" ht="12">
      <c r="F168" s="253"/>
    </row>
    <row r="169" ht="12">
      <c r="F169" s="253"/>
    </row>
    <row r="170" ht="12">
      <c r="F170" s="253"/>
    </row>
    <row r="171" ht="12">
      <c r="F171" s="253"/>
    </row>
    <row r="172" ht="12">
      <c r="F172" s="253"/>
    </row>
    <row r="173" ht="12">
      <c r="F173" s="253"/>
    </row>
    <row r="174" ht="12">
      <c r="F174" s="253"/>
    </row>
    <row r="175" ht="12">
      <c r="F175" s="253"/>
    </row>
    <row r="176" ht="12">
      <c r="F176" s="253"/>
    </row>
    <row r="177" ht="12">
      <c r="F177" s="253"/>
    </row>
    <row r="178" ht="12">
      <c r="F178" s="253"/>
    </row>
    <row r="179" ht="12">
      <c r="F179" s="253"/>
    </row>
    <row r="180" ht="12">
      <c r="F180" s="253"/>
    </row>
    <row r="181" ht="12">
      <c r="F181" s="253"/>
    </row>
    <row r="182" ht="12">
      <c r="F182" s="253"/>
    </row>
    <row r="183" ht="12">
      <c r="F183" s="253"/>
    </row>
    <row r="184" ht="12">
      <c r="F184" s="253"/>
    </row>
    <row r="185" ht="12">
      <c r="F185" s="253"/>
    </row>
    <row r="186" ht="12">
      <c r="F186" s="253"/>
    </row>
    <row r="187" ht="12">
      <c r="F187" s="253"/>
    </row>
    <row r="188" ht="12">
      <c r="F188" s="253"/>
    </row>
    <row r="189" spans="2:3" ht="12">
      <c r="B189" s="329"/>
      <c r="C189" s="329"/>
    </row>
    <row r="190" spans="2:8" ht="12">
      <c r="B190" s="328"/>
      <c r="C190" s="328"/>
      <c r="D190" s="331"/>
      <c r="E190" s="331"/>
      <c r="F190" s="332"/>
      <c r="G190" s="331"/>
      <c r="H190" s="333"/>
    </row>
    <row r="191" spans="2:8" ht="12">
      <c r="B191" s="334"/>
      <c r="C191" s="334"/>
      <c r="D191" s="328"/>
      <c r="E191" s="328"/>
      <c r="F191" s="335"/>
      <c r="G191" s="328"/>
      <c r="H191" s="328"/>
    </row>
    <row r="192" spans="2:8" ht="12">
      <c r="B192" s="328"/>
      <c r="C192" s="328"/>
      <c r="D192" s="328"/>
      <c r="E192" s="328"/>
      <c r="F192" s="335"/>
      <c r="G192" s="328"/>
      <c r="H192" s="328"/>
    </row>
    <row r="193" spans="2:8" ht="12">
      <c r="B193" s="328"/>
      <c r="C193" s="328"/>
      <c r="D193" s="328"/>
      <c r="E193" s="328"/>
      <c r="F193" s="335"/>
      <c r="G193" s="328"/>
      <c r="H193" s="328"/>
    </row>
    <row r="194" spans="2:8" ht="12">
      <c r="B194" s="328"/>
      <c r="C194" s="328"/>
      <c r="D194" s="328"/>
      <c r="E194" s="328"/>
      <c r="F194" s="335"/>
      <c r="G194" s="328"/>
      <c r="H194" s="328"/>
    </row>
    <row r="195" spans="2:8" ht="12">
      <c r="B195" s="328"/>
      <c r="C195" s="328"/>
      <c r="D195" s="328"/>
      <c r="E195" s="328"/>
      <c r="F195" s="335"/>
      <c r="G195" s="328"/>
      <c r="H195" s="328"/>
    </row>
    <row r="196" spans="2:8" ht="12">
      <c r="B196" s="328"/>
      <c r="C196" s="328"/>
      <c r="D196" s="328"/>
      <c r="E196" s="328"/>
      <c r="F196" s="335"/>
      <c r="G196" s="328"/>
      <c r="H196" s="328"/>
    </row>
    <row r="197" spans="2:8" ht="12">
      <c r="B197" s="328"/>
      <c r="C197" s="328"/>
      <c r="D197" s="328"/>
      <c r="E197" s="328"/>
      <c r="F197" s="335"/>
      <c r="G197" s="328"/>
      <c r="H197" s="328"/>
    </row>
    <row r="198" spans="2:8" ht="12">
      <c r="B198" s="328"/>
      <c r="C198" s="328"/>
      <c r="D198" s="328"/>
      <c r="E198" s="328"/>
      <c r="F198" s="335"/>
      <c r="G198" s="328"/>
      <c r="H198" s="328"/>
    </row>
    <row r="199" spans="2:8" ht="12">
      <c r="B199" s="328"/>
      <c r="C199" s="328"/>
      <c r="D199" s="328"/>
      <c r="E199" s="328"/>
      <c r="F199" s="335"/>
      <c r="G199" s="328"/>
      <c r="H199" s="328"/>
    </row>
    <row r="200" spans="2:8" ht="12">
      <c r="B200" s="328"/>
      <c r="C200" s="328"/>
      <c r="D200" s="328"/>
      <c r="E200" s="328"/>
      <c r="F200" s="335"/>
      <c r="G200" s="328"/>
      <c r="H200" s="328"/>
    </row>
    <row r="201" spans="2:8" ht="12">
      <c r="B201" s="328"/>
      <c r="C201" s="328"/>
      <c r="D201" s="328"/>
      <c r="E201" s="328"/>
      <c r="F201" s="335"/>
      <c r="G201" s="328"/>
      <c r="H201" s="328"/>
    </row>
    <row r="202" spans="2:8" ht="12">
      <c r="B202" s="328"/>
      <c r="C202" s="328"/>
      <c r="D202" s="328"/>
      <c r="E202" s="328"/>
      <c r="F202" s="335"/>
      <c r="G202" s="328"/>
      <c r="H202" s="328"/>
    </row>
    <row r="203" spans="2:8" ht="12">
      <c r="B203" s="328"/>
      <c r="C203" s="328"/>
      <c r="D203" s="328"/>
      <c r="E203" s="328"/>
      <c r="F203" s="335"/>
      <c r="G203" s="328"/>
      <c r="H203" s="328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1749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'PLYN-Položky'!H30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systému Windows</cp:lastModifiedBy>
  <cp:lastPrinted>2019-07-09T07:18:03Z</cp:lastPrinted>
  <dcterms:created xsi:type="dcterms:W3CDTF">2019-06-27T04:11:49Z</dcterms:created>
  <dcterms:modified xsi:type="dcterms:W3CDTF">2019-11-08T13:53:54Z</dcterms:modified>
  <cp:category/>
  <cp:version/>
  <cp:contentType/>
  <cp:contentStatus/>
</cp:coreProperties>
</file>