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28800" windowHeight="11685" activeTab="0"/>
  </bookViews>
  <sheets>
    <sheet name="Rekapitulace stavby" sheetId="1" r:id="rId1"/>
    <sheet name="SO 01 - Rekonstrukce kory..." sheetId="2" r:id="rId2"/>
    <sheet name="SO 03.a - Odběrné objekty" sheetId="3" r:id="rId3"/>
    <sheet name="SO 03.b - Kanalizace" sheetId="4" r:id="rId4"/>
    <sheet name="SO 03.c - Schody" sheetId="5" r:id="rId5"/>
    <sheet name="SO 02 - Kácení" sheetId="6" r:id="rId6"/>
    <sheet name="20170051 VON - Vedlejší a..." sheetId="7" r:id="rId7"/>
  </sheets>
  <definedNames>
    <definedName name="_xlnm._FilterDatabase" localSheetId="6" hidden="1">'20170051 VON - Vedlejší a...'!$C$120:$K$173</definedName>
    <definedName name="_xlnm._FilterDatabase" localSheetId="1" hidden="1">'SO 01 - Rekonstrukce kory...'!$C$127:$K$450</definedName>
    <definedName name="_xlnm._FilterDatabase" localSheetId="5" hidden="1">'SO 02 - Kácení'!$C$119:$K$187</definedName>
    <definedName name="_xlnm._FilterDatabase" localSheetId="2" hidden="1">'SO 03.a - Odběrné objekty'!$C$126:$K$196</definedName>
    <definedName name="_xlnm._FilterDatabase" localSheetId="3" hidden="1">'SO 03.b - Kanalizace'!$C$124:$K$137</definedName>
    <definedName name="_xlnm._FilterDatabase" localSheetId="4" hidden="1">'SO 03.c - Schody'!$C$125:$K$149</definedName>
    <definedName name="_xlnm.Print_Area" localSheetId="6">'20170051 VON - Vedlejší a...'!$C$4:$J$76,'20170051 VON - Vedlejší a...'!$C$82:$J$102,'20170051 VON - Vedlejší a...'!$C$108:$K$173</definedName>
    <definedName name="_xlnm.Print_Area" localSheetId="0">'Rekapitulace stavby'!$D$4:$AO$76,'Rekapitulace stavby'!$C$82:$AQ$102</definedName>
    <definedName name="_xlnm.Print_Area" localSheetId="1">'SO 01 - Rekonstrukce kory...'!$C$4:$J$76,'SO 01 - Rekonstrukce kory...'!$C$82:$J$109,'SO 01 - Rekonstrukce kory...'!$C$115:$K$450</definedName>
    <definedName name="_xlnm.Print_Area" localSheetId="5">'SO 02 - Kácení'!$C$4:$J$76,'SO 02 - Kácení'!$C$82:$J$101,'SO 02 - Kácení'!$C$107:$K$187</definedName>
    <definedName name="_xlnm.Print_Area" localSheetId="2">'SO 03.a - Odběrné objekty'!$C$4:$J$76,'SO 03.a - Odběrné objekty'!$C$82:$J$106,'SO 03.a - Odběrné objekty'!$C$112:$K$196</definedName>
    <definedName name="_xlnm.Print_Area" localSheetId="3">'SO 03.b - Kanalizace'!$C$4:$J$76,'SO 03.b - Kanalizace'!$C$82:$J$104,'SO 03.b - Kanalizace'!$C$110:$K$137</definedName>
    <definedName name="_xlnm.Print_Area" localSheetId="4">'SO 03.c - Schody'!$C$4:$J$76,'SO 03.c - Schody'!$C$82:$J$105,'SO 03.c - Schody'!$C$111:$K$149</definedName>
    <definedName name="_xlnm.Print_Titles" localSheetId="0">'Rekapitulace stavby'!$92:$92</definedName>
    <definedName name="_xlnm.Print_Titles" localSheetId="1">'SO 01 - Rekonstrukce kory...'!$127:$127</definedName>
    <definedName name="_xlnm.Print_Titles" localSheetId="2">'SO 03.a - Odběrné objekty'!$126:$126</definedName>
    <definedName name="_xlnm.Print_Titles" localSheetId="3">'SO 03.b - Kanalizace'!$124:$124</definedName>
    <definedName name="_xlnm.Print_Titles" localSheetId="4">'SO 03.c - Schody'!$125:$125</definedName>
    <definedName name="_xlnm.Print_Titles" localSheetId="5">'SO 02 - Kácení'!$119:$119</definedName>
    <definedName name="_xlnm.Print_Titles" localSheetId="6">'20170051 VON - Vedlejší a...'!$120:$120</definedName>
  </definedNames>
  <calcPr calcId="162913"/>
</workbook>
</file>

<file path=xl/sharedStrings.xml><?xml version="1.0" encoding="utf-8"?>
<sst xmlns="http://schemas.openxmlformats.org/spreadsheetml/2006/main" count="6964" uniqueCount="1152">
  <si>
    <t>Export Komplet</t>
  </si>
  <si>
    <t/>
  </si>
  <si>
    <t>2.0</t>
  </si>
  <si>
    <t>ZAMOK</t>
  </si>
  <si>
    <t>False</t>
  </si>
  <si>
    <t>{343e1211-f5bb-44f4-8b87-115e9dd4cbce}</t>
  </si>
  <si>
    <t>0,01</t>
  </si>
  <si>
    <t>21</t>
  </si>
  <si>
    <t>15</t>
  </si>
  <si>
    <t>REKAPITULACE STAVBY</t>
  </si>
  <si>
    <t>v ---  níže se nacházejí doplnkové a pomocné údaje k sestavám  --- v</t>
  </si>
  <si>
    <t>Návod na vyplnění</t>
  </si>
  <si>
    <t>0,001</t>
  </si>
  <si>
    <t>Kód:</t>
  </si>
  <si>
    <t>20170051FK</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</si>
  <si>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</si>
  <si>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</si>
  <si>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Dlouhá Strouha, Kvasiny, rekonstrukce koryta, ř. km 4,735 - 4,885</t>
  </si>
  <si>
    <t>KSO:</t>
  </si>
  <si>
    <t>833 21 32</t>
  </si>
  <si>
    <t>CC-CZ:</t>
  </si>
  <si>
    <t>Místo:</t>
  </si>
  <si>
    <t>k.ú. Kvasiny</t>
  </si>
  <si>
    <t>Datum:</t>
  </si>
  <si>
    <t>Zadavatel:</t>
  </si>
  <si>
    <t>IČ:</t>
  </si>
  <si>
    <t>Povodí Labe, státní podnik</t>
  </si>
  <si>
    <t>DIČ:</t>
  </si>
  <si>
    <t>Uchazeč:</t>
  </si>
  <si>
    <t>Vyplň údaj</t>
  </si>
  <si>
    <t>Projektant:</t>
  </si>
  <si>
    <t>ŠINDLAR s.r.o.</t>
  </si>
  <si>
    <t>True</t>
  </si>
  <si>
    <t>Zpracovatel:</t>
  </si>
  <si>
    <t>Ing. Josef Jágr</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</si>
  <si>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</si>
  <si>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</si>
  <si>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</si>
  <si>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</si>
  <si>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</si>
  <si>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</si>
  <si>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</si>
  <si>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</si>
  <si>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</si>
  <si>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</si>
  <si>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</si>
  <si>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</si>
  <si>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</si>
  <si>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</si>
  <si>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</si>
  <si>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</si>
  <si>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</si>
  <si>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</si>
  <si>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</si>
  <si>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</si>
  <si>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</si>
  <si>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</si>
  <si>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</si>
  <si>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</si>
  <si>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</si>
  <si>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</si>
  <si>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</si>
  <si>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</si>
  <si>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</si>
  <si>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</si>
  <si>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</si>
  <si>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</si>
  <si>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</si>
  <si>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</si>
  <si>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</si>
  <si>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</si>
  <si>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</si>
  <si>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</si>
  <si>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</si>
  <si>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</si>
  <si>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</si>
  <si>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</si>
  <si>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</si>
  <si>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</si>
  <si>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</si>
  <si>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</si>
  <si>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</si>
  <si>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SO 01</t>
  </si>
  <si>
    <t>Rekonstrukce koryta, ř. km 4,735 - 4,885</t>
  </si>
  <si>
    <t>STA</t>
  </si>
  <si>
    <t>1</t>
  </si>
  <si>
    <t>{9fc81b0e-2828-4f0f-be4e-fdf3511a9d56}</t>
  </si>
  <si>
    <t>833 2</t>
  </si>
  <si>
    <t>2</t>
  </si>
  <si>
    <t>SO 03</t>
  </si>
  <si>
    <t>Vyvolané náklady</t>
  </si>
  <si>
    <t>{17447513-5c12-4754-900d-e5310c45c99d}</t>
  </si>
  <si>
    <t>SO 03.a</t>
  </si>
  <si>
    <t>Odběrné objekty</t>
  </si>
  <si>
    <t>Soupis</t>
  </si>
  <si>
    <t>{80709af1-4e59-4cdf-84fa-bc4a4e4fd03c}</t>
  </si>
  <si>
    <t>SO 03.b</t>
  </si>
  <si>
    <t>Kanalizace</t>
  </si>
  <si>
    <t>{0178f75f-8e93-4742-98dc-6791d9555a13}</t>
  </si>
  <si>
    <t>SO 03.c</t>
  </si>
  <si>
    <t>Schody</t>
  </si>
  <si>
    <t>{f4e62192-eae2-4ca3-8e5d-cfd4df26c94e}</t>
  </si>
  <si>
    <t>SO 02</t>
  </si>
  <si>
    <t>Kácení</t>
  </si>
  <si>
    <t>{a8a8c2b0-8368-469e-8905-cda0803b5b69}</t>
  </si>
  <si>
    <t>20170051 VON</t>
  </si>
  <si>
    <t>Vedlejší a ostatní náklady</t>
  </si>
  <si>
    <t>{3afcf044-b099-460a-80b0-de854c89215a}</t>
  </si>
  <si>
    <t>KRYCÍ LIST SOUPISU PRACÍ</t>
  </si>
  <si>
    <t>Objekt:</t>
  </si>
  <si>
    <t>SO 01 - Rekonstrukce koryta, ř. km 4,735 - 4,885</t>
  </si>
  <si>
    <t>REKAPITULACE ČLENĚNÍ SOUPISU PRACÍ</t>
  </si>
  <si>
    <t>Kód dílu - Popis</t>
  </si>
  <si>
    <t>Cena celkem [CZK]</t>
  </si>
  <si>
    <t>Náklady ze soupisu prací</t>
  </si>
  <si>
    <t>-1</t>
  </si>
  <si>
    <t>HSV - Práce a dodávky HSV</t>
  </si>
  <si>
    <t xml:space="preserve">    1 - Zemní práce</t>
  </si>
  <si>
    <t xml:space="preserve">    2 - Zakládání</t>
  </si>
  <si>
    <t xml:space="preserve">    3 - Svislé a kompletní konstrukce</t>
  </si>
  <si>
    <t xml:space="preserve">    4 - Vodorovné konstrukce</t>
  </si>
  <si>
    <t xml:space="preserve">    8 - Trubní vedení</t>
  </si>
  <si>
    <t xml:space="preserve">    9 - Ostatní konstrukce a práce, bourání</t>
  </si>
  <si>
    <t xml:space="preserve">    997 - Přesun sutě</t>
  </si>
  <si>
    <t xml:space="preserve">    998 - Přesun hmot</t>
  </si>
  <si>
    <t>PSV - Práce a dodávky PSV</t>
  </si>
  <si>
    <t xml:space="preserve">    711 - Izolace proti vodě, vlhkosti a plynům</t>
  </si>
  <si>
    <t>OST - Ostatní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</si>
  <si>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</si>
  <si>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</si>
  <si>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</si>
  <si>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</si>
  <si>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</si>
  <si>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</si>
  <si>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</si>
  <si>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</si>
  <si>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</si>
  <si>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</si>
  <si>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</si>
  <si>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</si>
  <si>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</si>
  <si>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</si>
  <si>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</si>
  <si>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</si>
  <si>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</si>
  <si>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</si>
  <si>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115001104</t>
  </si>
  <si>
    <t>Převedení vody potrubím průměru DN přes 250 do 300</t>
  </si>
  <si>
    <t>m</t>
  </si>
  <si>
    <t>CS ÚRS 2019 01</t>
  </si>
  <si>
    <t>4</t>
  </si>
  <si>
    <t>1713866562</t>
  </si>
  <si>
    <t>VV</t>
  </si>
  <si>
    <t>150,0 "150 m potrubí včetně kolen, včetně zajištění proti posunutí, podél bet. zdi"</t>
  </si>
  <si>
    <t>115101201</t>
  </si>
  <si>
    <t>Čerpání vody na dopravní výšku do 10 m s uvažovaným průměrným přítokem do 500 l/min</t>
  </si>
  <si>
    <t>hod</t>
  </si>
  <si>
    <t>1675762389</t>
  </si>
  <si>
    <t>čerpání průsakových vod při betonování základů</t>
  </si>
  <si>
    <t>20,0*24</t>
  </si>
  <si>
    <t>3</t>
  </si>
  <si>
    <t>115101203</t>
  </si>
  <si>
    <t>Čerpání vody na dopravní výšku do 10 m s uvažovaným průměrným přítokem přes 1 000 do 2 000 l/min</t>
  </si>
  <si>
    <t>651494908</t>
  </si>
  <si>
    <t xml:space="preserve"> "čerpání vody při přepojování vody z potrubí do potrubí - 5 dnů celkem" 5*24</t>
  </si>
  <si>
    <t>115101303</t>
  </si>
  <si>
    <t>Pohotovost záložní čerpací soupravy pro dopravní výšku do 10 m s uvažovaným průměrným přítokem přes 1 000 do 2 000 l/min</t>
  </si>
  <si>
    <t>den</t>
  </si>
  <si>
    <t>1043899942</t>
  </si>
  <si>
    <t>"čerpání vody při přepojování vody z potrubí do potrubí - 5 dnů celkem" 5</t>
  </si>
  <si>
    <t>5</t>
  </si>
  <si>
    <t>116103000 - R</t>
  </si>
  <si>
    <t>Příplatek za promísení zeminy z výskytu s dovezenou jílovitou zeminou</t>
  </si>
  <si>
    <t>m3</t>
  </si>
  <si>
    <t>1799326776</t>
  </si>
  <si>
    <t>"přehození původní zeminy a nově dovezené, veškerý objem" 1380</t>
  </si>
  <si>
    <t>6</t>
  </si>
  <si>
    <t>121101102</t>
  </si>
  <si>
    <t>Sejmutí ornice nebo lesní půdy  s vodorovným přemístěním na hromady v místě upotřebení nebo na dočasné či trvalé skládky se složením, na vzdálenost přes 50 do 100 m</t>
  </si>
  <si>
    <t>-589269696</t>
  </si>
  <si>
    <t>"svah v oblouku, plocha 170 m2, mocnost 0,15 m" 170*0,15</t>
  </si>
  <si>
    <t>Součet</t>
  </si>
  <si>
    <t>7</t>
  </si>
  <si>
    <t>122201102</t>
  </si>
  <si>
    <t>Odkopávky a prokopávky nezapažené  s přehozením výkopku na vzdálenost do 3 m nebo s naložením na dopravní prostředek v hornině tř. 3 přes 100 do 1 000 m3</t>
  </si>
  <si>
    <t>-572876663</t>
  </si>
  <si>
    <t>1380,0*0,4 " 40% z celkové kub. 1380 m3</t>
  </si>
  <si>
    <t>8</t>
  </si>
  <si>
    <t>122201109</t>
  </si>
  <si>
    <t>Odkopávky a prokopávky nezapažené  s přehozením výkopku na vzdálenost do 3 m nebo s naložením na dopravní prostředek v hornině tř. 3 Příplatek k cenám za lepivost horniny tř. 3</t>
  </si>
  <si>
    <t>445394089</t>
  </si>
  <si>
    <t>1380*0,4*0,3</t>
  </si>
  <si>
    <t>9</t>
  </si>
  <si>
    <t>122201402</t>
  </si>
  <si>
    <t>Vykopávky v zemnících na suchu  s přehozením výkopku na vzdálenost do 3 m nebo s naložením na dopravní prostředek v hornině tř. 3 přes 100 do 1 000 m3</t>
  </si>
  <si>
    <t>1056660771</t>
  </si>
  <si>
    <t>380,0 "jílovitá zemina pro promísení násypového materiálu</t>
  </si>
  <si>
    <t>10</t>
  </si>
  <si>
    <t>122201409</t>
  </si>
  <si>
    <t>Vykopávky v zemnících na suchu  s přehozením výkopku na vzdálenost do 3 m nebo s naložením na dopravní prostředek v hornině tř. 3 Příplatek k cenám za lepivost horniny tř. 3</t>
  </si>
  <si>
    <t>172044126</t>
  </si>
  <si>
    <t>380,0*0,3 "lepivost 30%</t>
  </si>
  <si>
    <t>11</t>
  </si>
  <si>
    <t>122301102</t>
  </si>
  <si>
    <t>Odkopávky a prokopávky nezapažené  s přehozením výkopku na vzdálenost do 3 m nebo s naložením na dopravní prostředek v hornině tř. 4 přes 100 do 1 000 m3</t>
  </si>
  <si>
    <t>-289064462</t>
  </si>
  <si>
    <t>1380,0*0,4 " 40% z celkové kub.</t>
  </si>
  <si>
    <t>-32,16 "odečet zeminy, hloubení rýh v hor. tř. 4</t>
  </si>
  <si>
    <t>12</t>
  </si>
  <si>
    <t>122301109</t>
  </si>
  <si>
    <t>Odkopávky a prokopávky nezapažené  s přehozením výkopku na vzdálenost do 3 m nebo s naložením na dopravní prostředek v hornině tř. 4 Příplatek k cenám za lepivost horniny tř. 4</t>
  </si>
  <si>
    <t>-116097130</t>
  </si>
  <si>
    <t>519,84*0,3</t>
  </si>
  <si>
    <t>13</t>
  </si>
  <si>
    <t>122301402</t>
  </si>
  <si>
    <t>Vykopávky v zemnících na suchu  s přehozením výkopku na vzdálenost do 3 m nebo s naložením na dopravní prostředek v hornině tř. 4 přes 100 do 1 000 m3</t>
  </si>
  <si>
    <t>982864092</t>
  </si>
  <si>
    <t>207,0 "jíl pro dotvarování koryta</t>
  </si>
  <si>
    <t>14</t>
  </si>
  <si>
    <t>122301409</t>
  </si>
  <si>
    <t>Vykopávky v zemnících na suchu  s přehozením výkopku na vzdálenost do 3 m nebo s naložením na dopravní prostředek v hornině tř. 4 Příplatek k cenám za lepivost horniny tř. 4</t>
  </si>
  <si>
    <t>2128124550</t>
  </si>
  <si>
    <t>207,0*0,5 "lepivost 50%</t>
  </si>
  <si>
    <t>M</t>
  </si>
  <si>
    <t>103641000-R</t>
  </si>
  <si>
    <t>zemina pro terénní úpravy - tříděná</t>
  </si>
  <si>
    <t>t</t>
  </si>
  <si>
    <t>-1467635060</t>
  </si>
  <si>
    <t>měrná hmotnost nakupované zeminy 1,8 t/m3</t>
  </si>
  <si>
    <t>380,0*1,8 "jílovitá zemina</t>
  </si>
  <si>
    <t>207,0*1,8 "jíl</t>
  </si>
  <si>
    <t>16</t>
  </si>
  <si>
    <t>122401102</t>
  </si>
  <si>
    <t>Odkopávky a prokopávky nezapažené  s přehozením výkopku na vzdálenost do 3 m nebo s naložením na dopravní prostředek v hornině tř. 5 přes 100 do 1 000 m3</t>
  </si>
  <si>
    <t>-1934614155</t>
  </si>
  <si>
    <t>1380,0*0,15 " 15% z celkové kub.</t>
  </si>
  <si>
    <t>-32,16 " odečet kubatury hloubení rýh tř. 5</t>
  </si>
  <si>
    <t>17</t>
  </si>
  <si>
    <t>122501101</t>
  </si>
  <si>
    <t>Odkopávky a prokopávky nezapažené  s přehozením výkopku na vzdálenost do 3 m nebo s naložením na dopravní prostředek v hornině tř. 6 do 100 m3</t>
  </si>
  <si>
    <t>-806572936</t>
  </si>
  <si>
    <t>1380,0*0,05 " 5% z celkové kub.</t>
  </si>
  <si>
    <t>18</t>
  </si>
  <si>
    <t>124203101</t>
  </si>
  <si>
    <t>Vykopávky pro koryta vodotečí  s přehozením výkopku na vzdálenost do 3 m nebo s naložením na dopravní prostředek v hornině tř. 3 do 1 000 m3</t>
  </si>
  <si>
    <t>775325267</t>
  </si>
  <si>
    <t>3*1,5*(1,8+0,5)/2*0,8 " odstranění příčných hrázek (jímky), 3 ks (2 na nátoku, 1 na výtoku)</t>
  </si>
  <si>
    <t>19</t>
  </si>
  <si>
    <t>132201101</t>
  </si>
  <si>
    <t>Hloubení zapažených i nezapažených rýh šířky do 600 mm  s urovnáním dna do předepsaného profilu a spádu v hornině tř. 3 do 100 m3</t>
  </si>
  <si>
    <t>997186830</t>
  </si>
  <si>
    <t>hloubení v nově nasypané zemině, nezapočítaná v bilanci zemin</t>
  </si>
  <si>
    <t>135*0,5*0,5 "rýha pro potrubí (převedení vody potrubím)</t>
  </si>
  <si>
    <t>20</t>
  </si>
  <si>
    <t>132201109</t>
  </si>
  <si>
    <t>Hloubení zapažených i nezapažených rýh šířky do 600 mm  s urovnáním dna do předepsaného profilu a spádu v hornině tř. 3 Příplatek k cenám za lepivost horniny tř. 3</t>
  </si>
  <si>
    <t>-1115403545</t>
  </si>
  <si>
    <t>33,75*0,3</t>
  </si>
  <si>
    <t>132301201</t>
  </si>
  <si>
    <t>Hloubení zapažených i nezapažených rýh šířky přes 600 do 2 000 mm  s urovnáním dna do předepsaného profilu a spádu v hornině tř. 4 do 100 m3</t>
  </si>
  <si>
    <t>1170178713</t>
  </si>
  <si>
    <t>pro základ, 50% pro tř. 4</t>
  </si>
  <si>
    <t>134,0*0,8*0,6*0,5</t>
  </si>
  <si>
    <t>22</t>
  </si>
  <si>
    <t>132301209</t>
  </si>
  <si>
    <t>Hloubení zapažených i nezapažených rýh šířky přes 600 do 2 000 mm  s urovnáním dna do předepsaného profilu a spádu v hornině tř. 4 Příplatek k cenám za lepivost horniny tř. 4</t>
  </si>
  <si>
    <t>1273377857</t>
  </si>
  <si>
    <t>32,16*0,3 "lepivost 30%</t>
  </si>
  <si>
    <t>23</t>
  </si>
  <si>
    <t>132401201</t>
  </si>
  <si>
    <t>Hloubení zapažených i nezapažených rýh šířky přes 600 do 2 000 mm  s urovnáním dna do předepsaného profilu a spádu s použitím trhavin v hornině tř. 5 pro jakékoliv množství</t>
  </si>
  <si>
    <t>-1215465225</t>
  </si>
  <si>
    <t>pro základ, 50% kubatury pro tř. 5</t>
  </si>
  <si>
    <t>24</t>
  </si>
  <si>
    <t>151000000-R</t>
  </si>
  <si>
    <t>Zřízení a likvidace provizorního statického zajištění potrubí pro převod vody</t>
  </si>
  <si>
    <t>kpl</t>
  </si>
  <si>
    <t>456663267</t>
  </si>
  <si>
    <t>Jedná se o nezávazný návrh řešení. položka obsahuje tyto činnosti:</t>
  </si>
  <si>
    <t>vrtání otvorů pro osazení ocelových zápor</t>
  </si>
  <si>
    <t>dodávka, úprava, osazení a zabetonování ocelových zápor</t>
  </si>
  <si>
    <t xml:space="preserve">zřízení pažení do ocelových zápor, </t>
  </si>
  <si>
    <t>odstranění pažení, vytažení zápor a jejich likvidace, sanace děr</t>
  </si>
  <si>
    <t>ocelové zápory zůstanou ve vlastnictví zhotovitele</t>
  </si>
  <si>
    <t xml:space="preserve">předpokládaná plocha pro zapažení je 250 m2 (L=138 m, H=1,8 m), rozspon zápor 3 m  </t>
  </si>
  <si>
    <t>25</t>
  </si>
  <si>
    <t>153111111</t>
  </si>
  <si>
    <t>Úprava ocelových štětovnic pro štětové stěny  řezání z terénu, štětovnic na skládce příčné</t>
  </si>
  <si>
    <t>kus</t>
  </si>
  <si>
    <t>-773461667</t>
  </si>
  <si>
    <t>40 "řezání ocelových pažnic UNION dl. 4,0 m</t>
  </si>
  <si>
    <t>26</t>
  </si>
  <si>
    <t>153112111</t>
  </si>
  <si>
    <t>Zřízení beraněných stěn z ocelových štětovnic  z terénu nastražení štětovnic ve standardních podmínkách, délky do 10 m</t>
  </si>
  <si>
    <t>m2</t>
  </si>
  <si>
    <t>537327402</t>
  </si>
  <si>
    <t>20,0*2,0 "provizorní zpevnění PB</t>
  </si>
  <si>
    <t>27</t>
  </si>
  <si>
    <t>153112121</t>
  </si>
  <si>
    <t>Zřízení beraněných stěn z ocelových štětovnic  z terénu zaberanění štětovnic ve standardních podmínkách, délky do 4 m</t>
  </si>
  <si>
    <t>1700828178</t>
  </si>
  <si>
    <t>20,0*1,0 " zaražení do hl. 1,0 m - provizorní zpevnění PB</t>
  </si>
  <si>
    <t>28</t>
  </si>
  <si>
    <t>15920310</t>
  </si>
  <si>
    <t>pažnice ocelová UNION dl 4 m</t>
  </si>
  <si>
    <t>-456587561</t>
  </si>
  <si>
    <t>P</t>
  </si>
  <si>
    <t>Poznámka k položce:
hmotnost: 8,4 kg/m</t>
  </si>
  <si>
    <t>hmotnost pažnic 33,60 kg/m2</t>
  </si>
  <si>
    <t>20,0*2,0*0,0336/2"dvojnásobná obratovost</t>
  </si>
  <si>
    <t>29</t>
  </si>
  <si>
    <t>162301101</t>
  </si>
  <si>
    <t>Vodorovné přemístění výkopku nebo sypaniny po suchu  na obvyklém dopravním prostředku, bez naložení výkopku, avšak se složením bez rozhrnutí z horniny tř. 1 až 4 na vzdálenost přes 50 do 500 m</t>
  </si>
  <si>
    <t>1619135135</t>
  </si>
  <si>
    <t>(1380,0-380,0)*2 "zemina pro násypy na meziskládku a zpět</t>
  </si>
  <si>
    <t>30</t>
  </si>
  <si>
    <t>1815926729</t>
  </si>
  <si>
    <t>25,50 "ornice z meziskládky</t>
  </si>
  <si>
    <t>31</t>
  </si>
  <si>
    <t>162701105</t>
  </si>
  <si>
    <t>Vodorovné přemístění výkopku nebo sypaniny po suchu  na obvyklém dopravním prostředku, bez naložení výkopku, avšak se složením bez rozhrnutí z horniny tř. 1 až 4 na vzdálenost přes 9 000 do 10 000 m</t>
  </si>
  <si>
    <t>665618897</t>
  </si>
  <si>
    <t>380,0+207,0 "jílovitá zemina a jíl ze zemníku</t>
  </si>
  <si>
    <t>32</t>
  </si>
  <si>
    <t>-1240751946</t>
  </si>
  <si>
    <t>380,0 "přebytečná zemina</t>
  </si>
  <si>
    <t>33</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</si>
  <si>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</si>
  <si>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</si>
  <si>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340676219</t>
  </si>
  <si>
    <t>(380,0+207,0)*5 "jílovitá zemina a jíl ze zemníku, 5 příplatků</t>
  </si>
  <si>
    <t>34</t>
  </si>
  <si>
    <t>-1517191876</t>
  </si>
  <si>
    <t>380,0*10 "přebytečná zemina na skládku, 10 příplatků</t>
  </si>
  <si>
    <t>35</t>
  </si>
  <si>
    <t>167101101</t>
  </si>
  <si>
    <t>Nakládání, skládání a překládání neulehlého výkopku nebo sypaniny  nakládání, množství do 100 m3, z hornin tř. 1 až 4</t>
  </si>
  <si>
    <t>-1566224165</t>
  </si>
  <si>
    <t>36</t>
  </si>
  <si>
    <t>167101102</t>
  </si>
  <si>
    <t>Nakládání, skládání a překládání neulehlého výkopku nebo sypaniny  nakládání, množství přes 100 m3, z hornin tř. 1 až 4</t>
  </si>
  <si>
    <t>1545883384</t>
  </si>
  <si>
    <t>(1380,0-380,0) "zemina z meziskládky(pro násypy )</t>
  </si>
  <si>
    <t>37</t>
  </si>
  <si>
    <t>171103101</t>
  </si>
  <si>
    <t>Zemní hrázky přívodních a odpadních melioračních kanálů  zhutňované po vrstvách tloušťky 200 mm, s přemístěním sypaniny do 20 m nebo s jejím přehozením do 3 m z hornin tř. 1 až 4</t>
  </si>
  <si>
    <t>1295085164</t>
  </si>
  <si>
    <t>3*1,5*(1,8+0,5)/2*0,8 "příčná hrázka (jímka), 3 ks, šířka 1,5 m, výška 0,8 m</t>
  </si>
  <si>
    <t>38</t>
  </si>
  <si>
    <t>171103213 - R</t>
  </si>
  <si>
    <t>Uložení netříděných sypanin z hornin tř. 1 až 4 do zemních hrází  pro jakoukoliv šířku koruny přívodních kanálů inundačních nebo ochranných se zhutněním do 98 % PS - koef. C s příměsí jílové hlíny přes 50 % objemu</t>
  </si>
  <si>
    <t>-1690720471</t>
  </si>
  <si>
    <t>1380,0 "výkaz - násypy celkem</t>
  </si>
  <si>
    <t>-1380,0*0,5 "odečet zeminy pro položku zásyp kolem objektů</t>
  </si>
  <si>
    <t>39</t>
  </si>
  <si>
    <t>171151101</t>
  </si>
  <si>
    <t>Hutnění boků násypů z hornin soudržných a sypkých  pro jakýkoliv sklon, délku a míru zhutnění svahu</t>
  </si>
  <si>
    <t>1866457582</t>
  </si>
  <si>
    <t>hutnění na 98% PS</t>
  </si>
  <si>
    <t xml:space="preserve">138,0*4,5 </t>
  </si>
  <si>
    <t>40</t>
  </si>
  <si>
    <t>171201211-R</t>
  </si>
  <si>
    <t>Poplatek za uložení stavebního odpadu na skládce (skládkovné) zeminy a kameniva zatříděného do Katalogu odpadů pod kódem 170 504</t>
  </si>
  <si>
    <t>-699488956</t>
  </si>
  <si>
    <t>poplatek za uložení přebytečné zeminy na skládku, hmotnost 1,8 t/m3</t>
  </si>
  <si>
    <t>380*1,8</t>
  </si>
  <si>
    <t>41</t>
  </si>
  <si>
    <t>174101101</t>
  </si>
  <si>
    <t>Zásyp sypaninou z jakékoliv horniny  s uložením výkopku ve vrstvách se zhutněním jam, šachet, rýh nebo kolem objektů v těchto vykopávkách</t>
  </si>
  <si>
    <t>154278137</t>
  </si>
  <si>
    <t>1380,0 "výkaz , násypy celkem</t>
  </si>
  <si>
    <t>-1380,0*0,5 "odečet zeminy pro položku uložení do hrází</t>
  </si>
  <si>
    <t>42</t>
  </si>
  <si>
    <t>174202101</t>
  </si>
  <si>
    <t>Zásyp sypaninou z jakékoliv horniny při překopech inženýrských sítí objemu do 30 m3 s uložením výkopku ve vrstvách bez zhutnění jam, šachet, rýh nebo kolem objektů v těchto vykopávkách</t>
  </si>
  <si>
    <t>1754429473</t>
  </si>
  <si>
    <t>1,2*0,1*1,5 "kolem řady pilot</t>
  </si>
  <si>
    <t>43</t>
  </si>
  <si>
    <t>583336770-R</t>
  </si>
  <si>
    <t>kamenivo těžené hrubé frakce 16-32</t>
  </si>
  <si>
    <t>874236797</t>
  </si>
  <si>
    <t>0,180*2,0 "pro obsyp kůlů</t>
  </si>
  <si>
    <t>44</t>
  </si>
  <si>
    <t>181301101</t>
  </si>
  <si>
    <t>Rozprostření a urovnání ornice v rovině nebo ve svahu sklonu do 1:5 při souvislé ploše do 500 m2, tl. vrstvy do 100 mm</t>
  </si>
  <si>
    <t>1085929001</t>
  </si>
  <si>
    <t>138,0*1,5 "koruna hrázky</t>
  </si>
  <si>
    <t>45</t>
  </si>
  <si>
    <t>181411121</t>
  </si>
  <si>
    <t>Založení trávníku na půdě předem připravené plochy do 1000 m2 výsevem včetně utažení lučního v rovině nebo na svahu do 1:5</t>
  </si>
  <si>
    <t>268125</t>
  </si>
  <si>
    <t>46</t>
  </si>
  <si>
    <t>005724720</t>
  </si>
  <si>
    <t>osivo směs travní krajinná-rovinná</t>
  </si>
  <si>
    <t>kg</t>
  </si>
  <si>
    <t>-158163589</t>
  </si>
  <si>
    <t>207*0,015 'Přepočtené koeficientem množství</t>
  </si>
  <si>
    <t>47</t>
  </si>
  <si>
    <t>181411122</t>
  </si>
  <si>
    <t>Založení trávníku na půdě předem připravené plochy do 1000 m2 výsevem včetně utažení lučního na svahu přes 1:5 do 1:2</t>
  </si>
  <si>
    <t>981662493</t>
  </si>
  <si>
    <t>138,0*4,5 "bok hrázky</t>
  </si>
  <si>
    <t>48</t>
  </si>
  <si>
    <t>005724740</t>
  </si>
  <si>
    <t>osivo směs travní krajinná-svahová</t>
  </si>
  <si>
    <t>1561197835</t>
  </si>
  <si>
    <t>621*0,015 'Přepočtené koeficientem množství</t>
  </si>
  <si>
    <t>49</t>
  </si>
  <si>
    <t>181951101</t>
  </si>
  <si>
    <t>Úprava pláně vyrovnáním výškových rozdílů  v hornině tř. 1 až 4 bez zhutnění</t>
  </si>
  <si>
    <t>519079778</t>
  </si>
  <si>
    <t>138,0*1,2 "dno koryta</t>
  </si>
  <si>
    <t>50</t>
  </si>
  <si>
    <t>182201101</t>
  </si>
  <si>
    <t>Svahování trvalých svahů do projektovaných profilů  s potřebným přemístěním výkopku při svahování násypů v jakékoliv hornině</t>
  </si>
  <si>
    <t>608731526</t>
  </si>
  <si>
    <t>2*138,0*1,0 "břehy koryta</t>
  </si>
  <si>
    <t>51</t>
  </si>
  <si>
    <t>182301121</t>
  </si>
  <si>
    <t>Rozprostření a urovnání ornice ve svahu sklonu přes 1:5 při souvislé ploše do 500 m2, tl. vrstvy do 100 mm</t>
  </si>
  <si>
    <t>120328545</t>
  </si>
  <si>
    <t>52</t>
  </si>
  <si>
    <t>183102133</t>
  </si>
  <si>
    <t>Hloubení jamek pro vysazování rostlin v zemině tř.1 až 4 bez výměny půdy  na svahu přes 1:5 do 1:2, objemu přes 0,02 do 0,05 m3</t>
  </si>
  <si>
    <t>1922897027</t>
  </si>
  <si>
    <t>10,0" pro keře ptačího zobu</t>
  </si>
  <si>
    <t>53</t>
  </si>
  <si>
    <t>183102134</t>
  </si>
  <si>
    <t>Hloubení jamek pro vysazování rostlin v zemině tř.1 až 4 bez výměny půdy  na svahu přes 1:5 do 1:2, objemu přes 0,05 do 0,125 m3</t>
  </si>
  <si>
    <t>495292393</t>
  </si>
  <si>
    <t>18 "pro odrostky stromků habru</t>
  </si>
  <si>
    <t>54</t>
  </si>
  <si>
    <t>184102211</t>
  </si>
  <si>
    <t>Výsadba keře bez balu do předem vyhloubené jamky se zalitím  v rovině nebo na svahu do 1:5 výšky do 1 m v terénu</t>
  </si>
  <si>
    <t>1518637615</t>
  </si>
  <si>
    <t>výkres C.5</t>
  </si>
  <si>
    <t>10 "náhradní výsadba</t>
  </si>
  <si>
    <t>55</t>
  </si>
  <si>
    <t>026505300 R</t>
  </si>
  <si>
    <t>Zlatice prostřední (Forsythia intermedia) 26 - 35 cm, KK</t>
  </si>
  <si>
    <t>8608496</t>
  </si>
  <si>
    <t>56</t>
  </si>
  <si>
    <t>184102123</t>
  </si>
  <si>
    <t>Výsadba dřeviny s balem do předem vyhloubené jamky se zalitím  na svahu přes 1:5 do 1:2, při průměru balu přes 300 do 400 mm</t>
  </si>
  <si>
    <t>178859478</t>
  </si>
  <si>
    <t>57</t>
  </si>
  <si>
    <t>026404450R</t>
  </si>
  <si>
    <t>Odrostky stromků 200-250cm se zapěstovanou korunkou, obvod kmene 8 -12 cm, ZB</t>
  </si>
  <si>
    <t>-1114565595</t>
  </si>
  <si>
    <t>15 "habr obecný</t>
  </si>
  <si>
    <t>3 "dub letní</t>
  </si>
  <si>
    <t>58</t>
  </si>
  <si>
    <t>184215132</t>
  </si>
  <si>
    <t>Ukotvení dřeviny kůly třemi kůly, délky přes 1 do 2 m</t>
  </si>
  <si>
    <t>1558552056</t>
  </si>
  <si>
    <t>59</t>
  </si>
  <si>
    <t>052171080</t>
  </si>
  <si>
    <t>tyče dřevěné v kůře D 80mm dl 6m</t>
  </si>
  <si>
    <t>400712092</t>
  </si>
  <si>
    <t>0,226*3 'Přepočtené koeficientem množství</t>
  </si>
  <si>
    <t>60</t>
  </si>
  <si>
    <t>184818242</t>
  </si>
  <si>
    <t>Ochrana kmene bedněním před poškozením stavebním provozem zřízení včetně odstranění výšky bednění přes 2 do 3 m průměru kmene přes 300 do 500 mm</t>
  </si>
  <si>
    <t>-409212716</t>
  </si>
  <si>
    <t>61</t>
  </si>
  <si>
    <t>184818243</t>
  </si>
  <si>
    <t>Ochrana kmene bedněním před poškozením stavebním provozem zřízení včetně odstranění výšky bednění přes 2 do 3 m průměru kmene přes 500 do 700 mm</t>
  </si>
  <si>
    <t>1314131163</t>
  </si>
  <si>
    <t>Zakládání</t>
  </si>
  <si>
    <t>62</t>
  </si>
  <si>
    <t>211571112</t>
  </si>
  <si>
    <t>Výplň kamenivem do rýh odvodňovacích žeber nebo trativodů  bez zhutnění, s úpravou povrchu výplně štěrkopískem netříděným</t>
  </si>
  <si>
    <t>1465552120</t>
  </si>
  <si>
    <t>((2*150,0)+3,1)*0,2*0,3 "obsyp drenáže</t>
  </si>
  <si>
    <t>63</t>
  </si>
  <si>
    <t>212755215</t>
  </si>
  <si>
    <t>Trativody bez lože z drenážních trubek  plastových flexibilních D 125 mm</t>
  </si>
  <si>
    <t>-1076899903</t>
  </si>
  <si>
    <t>2*150,0 "oboustranná drenáž podél paty zdi</t>
  </si>
  <si>
    <t>3,5 "svodné potrubí od drenáží zaústěné do revizní šachty</t>
  </si>
  <si>
    <t>64</t>
  </si>
  <si>
    <t>213141111</t>
  </si>
  <si>
    <t>Zřízení vrstvy z geotextilie  filtrační, separační, odvodňovací, ochranné, výztužné nebo protierozní v rovině nebo ve sklonu do 1:5, šířky do 3 m</t>
  </si>
  <si>
    <t>212962531</t>
  </si>
  <si>
    <t>specifikace viz TZ</t>
  </si>
  <si>
    <t>"dno koryta, délka 142 m, šířka 1,2m" 142*1,2</t>
  </si>
  <si>
    <t>65</t>
  </si>
  <si>
    <t>693110640-R</t>
  </si>
  <si>
    <t>geotextilie z polyesterových vláken netkaná, 500 g/m2, šíře 200 cm</t>
  </si>
  <si>
    <t>1698318988</t>
  </si>
  <si>
    <t>Poznámka k položce:
Plošná hmotnost: 500 g/m2, Pevnost v tahu (podélně/příčně): 6/5,5 kN/m, Statické protržení (CBR): 900 N, Funkce: F, F+S  Šířka: 2 m, Délka nábalu: 50 m
ztratné 15%</t>
  </si>
  <si>
    <t>170,4*1,15 'Přepočtené koeficientem množství</t>
  </si>
  <si>
    <t>66</t>
  </si>
  <si>
    <t>213141131</t>
  </si>
  <si>
    <t>Zřízení vrstvy z geotextilie  filtrační, separační, odvodňovací, ochranné, výztužné nebo protierozní ve sklonu přes 1:2 do 1:1, šířky do 3 m</t>
  </si>
  <si>
    <t>-1855227738</t>
  </si>
  <si>
    <t>"svahy koryta Dlouhé Strouhy, délka 142 m, šířka 2,9 m" 142*2,9</t>
  </si>
  <si>
    <t>67</t>
  </si>
  <si>
    <t>693110430</t>
  </si>
  <si>
    <t>geotextilie netkaná separační, ochranná, filtrační, drenážní PES 500g/m2</t>
  </si>
  <si>
    <t>312054580</t>
  </si>
  <si>
    <t>411,8*1,15 'Přepočtené koeficientem množství</t>
  </si>
  <si>
    <t>68</t>
  </si>
  <si>
    <t>224211116</t>
  </si>
  <si>
    <t>-247701047</t>
  </si>
  <si>
    <t>Finální řešení rozsahu, materiálu a technického provedení bude zpracováno formou dodavatelské dokumentace po odkrytí základové spáry.</t>
  </si>
  <si>
    <t>70,0/3,5*2*3,0 "vrty pro mikropiloty, ( stabilizace základů zdi v délce 70 m; rozteč 3,5 m, 2 ks dl.3,0 m)</t>
  </si>
  <si>
    <t>69</t>
  </si>
  <si>
    <t>54879250</t>
  </si>
  <si>
    <t>mikropilota šroubovitá vrtaná D 60mm</t>
  </si>
  <si>
    <t>-1549113000</t>
  </si>
  <si>
    <t>70</t>
  </si>
  <si>
    <t>232312111</t>
  </si>
  <si>
    <t>Opracování pilot ze dřeva  průměru přes 120 mm</t>
  </si>
  <si>
    <t>-1275698512</t>
  </si>
  <si>
    <t>"přechod u Z.Ú. - 7 kůlů, pr. 200 mm, výška 3,0 m" 7*(3,0*(0,1*0,1*3,14))</t>
  </si>
  <si>
    <t>71</t>
  </si>
  <si>
    <t>232321121</t>
  </si>
  <si>
    <t>Zaražení nebo nastražení a zaberanění dřevěných kůlů nebo pilot  svislých průměru přes 120 mm, na délku od 0 do 3 m</t>
  </si>
  <si>
    <t>-1248715214</t>
  </si>
  <si>
    <t>"přechod u Z.Ú. - 7 kůlů, pr. 200 mm, výška 3,0 m" 7*3</t>
  </si>
  <si>
    <t>72</t>
  </si>
  <si>
    <t>605911820R</t>
  </si>
  <si>
    <t>dřevěná odkorněná kulatina - jeden konce kolmo zaříznutý, druhý konec do špičky, průměr 200 mm, délka 3000 mm, tvrdé dřevo</t>
  </si>
  <si>
    <t>-1687090563</t>
  </si>
  <si>
    <t>"u Z.Ú. 7 kus" 7</t>
  </si>
  <si>
    <t>73</t>
  </si>
  <si>
    <t>239110000R</t>
  </si>
  <si>
    <t>Odříznutí spodní části dřevěných kůlů</t>
  </si>
  <si>
    <t>914319081</t>
  </si>
  <si>
    <t>76*2 " součást stávající srubové stěny, kůly budou seříznuty na 2x</t>
  </si>
  <si>
    <t>74</t>
  </si>
  <si>
    <t>274315412-R</t>
  </si>
  <si>
    <t>Základové konstrukce z betonu pasy prostého se zvýšenými nároky na prostředí tř. C 25/30 - upravena specifikace na XF3</t>
  </si>
  <si>
    <t>2044468276</t>
  </si>
  <si>
    <t>"základový pas, délka 134 m, šiřka 0,8 m, výška 0,8 m" 134*0,8*0,8</t>
  </si>
  <si>
    <t>75</t>
  </si>
  <si>
    <t>274315412-R1</t>
  </si>
  <si>
    <t>Základové konstrukce z betonu pasy prostého se zvýšenými nároky na prostředí tř. C 25/30 - upravena specifikace na XF3,  příplatek za ztížený přesun betonové směsi</t>
  </si>
  <si>
    <t>-1926721951</t>
  </si>
  <si>
    <t>Poznámka k položce:
předpokládá se použití mobilního čerpadla na vzdálenost cca 80 m</t>
  </si>
  <si>
    <t>85,76</t>
  </si>
  <si>
    <t>76</t>
  </si>
  <si>
    <t>274354111</t>
  </si>
  <si>
    <t>Bednění základových konstrukcí pasů, prahů, věnců a ostruh zřízení</t>
  </si>
  <si>
    <t>-564131779</t>
  </si>
  <si>
    <t>"čela dilatačních bloků - 16 ks" 16*0,8*0,8</t>
  </si>
  <si>
    <t>"délka 134 m, výška 0,8 m, 2 stěny" 2*0,8*134</t>
  </si>
  <si>
    <t>77</t>
  </si>
  <si>
    <t>274354211</t>
  </si>
  <si>
    <t>Bednění základových konstrukcí pasů, prahů, věnců a ostruh odstranění bednění</t>
  </si>
  <si>
    <t>1584112447</t>
  </si>
  <si>
    <t>78</t>
  </si>
  <si>
    <t>278311151</t>
  </si>
  <si>
    <t>Zálivka kotevních otvorů z betonu bez zvýšených nároků na prostředí tř. C 20/25 při objemu jednoho otvoru do 0,02 m3</t>
  </si>
  <si>
    <t>638543374</t>
  </si>
  <si>
    <t>120*0,02</t>
  </si>
  <si>
    <t>Svislé a kompletní konstrukce</t>
  </si>
  <si>
    <t>79</t>
  </si>
  <si>
    <t>321361101</t>
  </si>
  <si>
    <t>Výztuž železobetonových konstrukcí vodních staveb  přehrad, jezů a plavebních komor, spodní stavby vodních elektráren, jader přehrad, odběrných věží a výpustných zařízení, opěrných zdí, šachet, šachtic a ostatních konstrukcí jednotlivé pruty průměru do 12 mm, z oceli 10 216 (E)</t>
  </si>
  <si>
    <t>-896586918</t>
  </si>
  <si>
    <t>R 8, výkres D.10.</t>
  </si>
  <si>
    <t>0,2096</t>
  </si>
  <si>
    <t>80</t>
  </si>
  <si>
    <t>321368211</t>
  </si>
  <si>
    <t>Výztuž železobetonových konstrukcí vodních staveb  přehrad, jezů a plavebních komor, spodní stavby vodních elektráren, jader přehrad, odběrných věží a výpustných zařízení, opěrných zdí, šachet, šachtic a ostatních konstrukcí jednotlivé pruty svařované sítě z ocelových tažených drátů jakéhokoliv druhu oceli jakéhokoliv průměru a roztečí</t>
  </si>
  <si>
    <t>-1630675164</t>
  </si>
  <si>
    <t>kari 100x100x10</t>
  </si>
  <si>
    <t>výkres D.10.</t>
  </si>
  <si>
    <t>15,566</t>
  </si>
  <si>
    <t>81</t>
  </si>
  <si>
    <t>321321115</t>
  </si>
  <si>
    <t>Konstrukce vodních staveb z betonu přehrad, jezů a plavebních komor, spodní stavby vodních elektráren, jader přehrad, odběrných věží a výpustných zařízení, opěrných zdí, šachet, šachtic a ostatních konstrukcí železového pro prostředí s mrazovými cykly tř. C 25/30</t>
  </si>
  <si>
    <t>-1756851638</t>
  </si>
  <si>
    <t>"nižší část zdi, délka 66 m, výška 1,8 m" 66,0*0,4*1,8</t>
  </si>
  <si>
    <t>"vyšší část zdi, délka 68 m, výška 2,1 m" 68,0*0,4*2,1</t>
  </si>
  <si>
    <t>82</t>
  </si>
  <si>
    <t>321321115-R1</t>
  </si>
  <si>
    <t>Konstrukce z betonu vodních staveb  přehrad, jezů a plavebních komor, spodní stavby vodních elektráren, jader přehrad, odběrných věží a výpustných zařízení, opěrných zdí, šachet, šachtic a ostatních konstrukcí železového pro prostředí s mrazovými cykly tř. C 25/30 -   příplatek za ztížený přesun betonové směsi</t>
  </si>
  <si>
    <t>-656405722</t>
  </si>
  <si>
    <t>83</t>
  </si>
  <si>
    <t>326351111</t>
  </si>
  <si>
    <t>Bednění betonových konstrukcí ploch rovinných konstrukce tl. do 1 m</t>
  </si>
  <si>
    <t>247690523</t>
  </si>
  <si>
    <t>"nižší část zdi, délka 66 m, výška 1,8 m" 66,0*2*1,8</t>
  </si>
  <si>
    <t>"vyšší část zdi, délka 68 m, výška 2,1 m" 68,0*2*2,1</t>
  </si>
  <si>
    <t>"čela dilatačních bloků - nižší část zdi. 8 ks" 8*1,8*0,4</t>
  </si>
  <si>
    <t>"čela dilatačních bloků - vyšší část zdi, 8 ks" 8*2,1*0,4</t>
  </si>
  <si>
    <t>84</t>
  </si>
  <si>
    <t>334791113</t>
  </si>
  <si>
    <t>Prostup v betonových zdech z plastových trub  průměru do DN 160</t>
  </si>
  <si>
    <t>-145252465</t>
  </si>
  <si>
    <t>1*0,4 "převedení vody z podélné drenáže</t>
  </si>
  <si>
    <t>85</t>
  </si>
  <si>
    <t>R002</t>
  </si>
  <si>
    <t>Stabilizace potrubí DN500 po dobu betonáže a hutnění násypu</t>
  </si>
  <si>
    <t>-1162136687</t>
  </si>
  <si>
    <t>Poznámka k položce:
Před zahájením rozebírání vnější srubové konstrukce a odstraňování pařezů bude potrubí zajištěno proti nežádoucímu pohybu. Předpokládá se použití převázek (předpokládá se použití textilního úvazku) k výše položeným kmenům stromů a zaražení ocelových tyčí do podloží. Stromy, ke kterým bude provedeno ukotvení, budou obedněny tak, aby nedošlo k poškození.</t>
  </si>
  <si>
    <t>"celá trasa stávajícího potrubí DN500"</t>
  </si>
  <si>
    <t>86</t>
  </si>
  <si>
    <t>R003</t>
  </si>
  <si>
    <t>Ochrana potrubí DN500 při kácení stromů - Potrubí bude obsypáno pískem minimálně do výšky ¾ průměru potrub, D+M</t>
  </si>
  <si>
    <t>1666534306</t>
  </si>
  <si>
    <t>Poznámka k položce:
Potrubí bude obsypáno pískem minimálně do výšky ¾ průměru potrubí</t>
  </si>
  <si>
    <t>Vodorovné konstrukce</t>
  </si>
  <si>
    <t>87</t>
  </si>
  <si>
    <t>451315115</t>
  </si>
  <si>
    <t>Podkladní a výplňové vrstvy z betonu prostého  tloušťky do 100 mm, z betonu C 16/20</t>
  </si>
  <si>
    <t>-1177910258</t>
  </si>
  <si>
    <t>"pod základy, délka 134 m, šířka 1,2 m" 134*1,2</t>
  </si>
  <si>
    <t>88</t>
  </si>
  <si>
    <t>451571224</t>
  </si>
  <si>
    <t>Podklad pod dlažbu ze štěrkopísku  tl. přes 200 do 250 mm</t>
  </si>
  <si>
    <t>-1680396269</t>
  </si>
  <si>
    <t>"22 m délky, prům 1,2 m3 / mb" (22*1,2)/0,25</t>
  </si>
  <si>
    <t>89</t>
  </si>
  <si>
    <t>463211152</t>
  </si>
  <si>
    <t>Rovnanina z lomového kamene neupraveného pro podélné i příčné objekty objemu přes 3 m3 z kamene tříděného, s urovnáním líce a vyklínováním spár úlomky kamene hmotnost jednotlivých kamenů přes 80 do 200 kg</t>
  </si>
  <si>
    <t>-18543465</t>
  </si>
  <si>
    <t>"opevnění PB v ř. km 4,739-4,754, délka 15 m, pata + svah" 20*((0,6*0,4)+(0,4*0,4))</t>
  </si>
  <si>
    <t>90</t>
  </si>
  <si>
    <t>-667293953</t>
  </si>
  <si>
    <t>"opevnění PB, ř. km 4,846-4,686, 5 m3/mb, délka 22 m" 22*5</t>
  </si>
  <si>
    <t>91</t>
  </si>
  <si>
    <t>463212121</t>
  </si>
  <si>
    <t>Rovnanina z lomového kamene upraveného, tříděného  jakékoliv tloušťky rovnaniny s vyplněním spár a dutin těženým kamenivem</t>
  </si>
  <si>
    <t>376100678</t>
  </si>
  <si>
    <t>1,0*1,0*0,3 "stabilizace výtoku svodného potrubí</t>
  </si>
  <si>
    <t>92</t>
  </si>
  <si>
    <t>463212191</t>
  </si>
  <si>
    <t>Rovnanina z lomového kamene upraveného, tříděného  Příplatek k cenám za vypracování líce</t>
  </si>
  <si>
    <t>2140528209</t>
  </si>
  <si>
    <t>1,0*1,0</t>
  </si>
  <si>
    <t>93</t>
  </si>
  <si>
    <t>469151111- R</t>
  </si>
  <si>
    <t xml:space="preserve">Zřízení břehového opevnění sklonu do 1:1  </t>
  </si>
  <si>
    <t>2046142358</t>
  </si>
  <si>
    <t xml:space="preserve">(138,0+2,0+2,0)*4,0 " bentonitová matrace </t>
  </si>
  <si>
    <t>94</t>
  </si>
  <si>
    <t>283220000 - R</t>
  </si>
  <si>
    <t>bentonitová rohož</t>
  </si>
  <si>
    <t>273716737</t>
  </si>
  <si>
    <t xml:space="preserve">(138,0+2,0+2,0)*4,0*1,15 " bentonitová rohože, ztratné 15% </t>
  </si>
  <si>
    <t>95</t>
  </si>
  <si>
    <t>R014</t>
  </si>
  <si>
    <t>Stabilizace základové spáry v místech s nekvalitním podložím</t>
  </si>
  <si>
    <t>1369405591</t>
  </si>
  <si>
    <t>zalití puklin ve skalním podloží směsí z vody, bentonitu a cementu</t>
  </si>
  <si>
    <t>dle TZ Dokumentace objektů kapl D.1.A.4.</t>
  </si>
  <si>
    <t>uvažováno s aplikací 50 l.m-2</t>
  </si>
  <si>
    <t>Na 1 m3 směsi se předpokládá poměr cca 40-45 kg bentonitu a cca 200-250 kg cementu</t>
  </si>
  <si>
    <t>134,0/2*1,2</t>
  </si>
  <si>
    <t>Trubní vedení</t>
  </si>
  <si>
    <t>96</t>
  </si>
  <si>
    <t>877355211</t>
  </si>
  <si>
    <t>Montáž tvarovek na kanalizačním potrubí z trub z plastu  z tvrdého PVC nebo z polypropylenu v otevřeném výkopu jednoosých DN 200</t>
  </si>
  <si>
    <t>167901495</t>
  </si>
  <si>
    <t xml:space="preserve">3 "napojení drenáže na svodné potrubí </t>
  </si>
  <si>
    <t>97</t>
  </si>
  <si>
    <t>286110200 - R</t>
  </si>
  <si>
    <t>tvarovka plastová  T kus D 160  mm</t>
  </si>
  <si>
    <t>1786392095</t>
  </si>
  <si>
    <t>98</t>
  </si>
  <si>
    <t>895170201</t>
  </si>
  <si>
    <t>Drenážní šachta z polypropylenu PP DN 400 pro napojení potrubí D 110/160/200 šachtové dno s usazovacím prostorem 35 l</t>
  </si>
  <si>
    <t>1052213280</t>
  </si>
  <si>
    <t>99</t>
  </si>
  <si>
    <t>895170303</t>
  </si>
  <si>
    <t>Drenážní šachta z polypropylenu PP DN 400 šachtové prodloužení s drážkou, světlé hloubky 1200 mm</t>
  </si>
  <si>
    <t>877291263</t>
  </si>
  <si>
    <t>100</t>
  </si>
  <si>
    <t>895170401</t>
  </si>
  <si>
    <t>Drenážní šachta z polypropylenu PP DN 400 poklop pochůzí (pro zatížení) plastový (1,5 t)</t>
  </si>
  <si>
    <t>-1733955828</t>
  </si>
  <si>
    <t>101</t>
  </si>
  <si>
    <t>895170431</t>
  </si>
  <si>
    <t>Drenážní šachta z polypropylenu PP DN 400 Příplatek k cenám 0301 - 0305 za uříznutí šachtového prodloužení</t>
  </si>
  <si>
    <t>-481466680</t>
  </si>
  <si>
    <t>102</t>
  </si>
  <si>
    <t>899914116</t>
  </si>
  <si>
    <t>Montáž ocelové chráničky v otevřeném výkopu vnějšího průměru D 426 x 10 mm</t>
  </si>
  <si>
    <t>86053708</t>
  </si>
  <si>
    <t>ochrana potrubí pro převádění vody v místě přejezdu techniky</t>
  </si>
  <si>
    <t>5,0</t>
  </si>
  <si>
    <t>103</t>
  </si>
  <si>
    <t>14033234</t>
  </si>
  <si>
    <t>trubka ocelová bezešvá hladká tl 10mm ČSN 41 1375.1 D 426mm</t>
  </si>
  <si>
    <t>1987922117</t>
  </si>
  <si>
    <t>Ostatní konstrukce a práce, bourání</t>
  </si>
  <si>
    <t>104</t>
  </si>
  <si>
    <t>931992121</t>
  </si>
  <si>
    <t>Výplň dilatačních spár z polystyrenu  extrudovaného, tloušťky 20 mm</t>
  </si>
  <si>
    <t>-2049453215</t>
  </si>
  <si>
    <t>"7 dilatačních spár zákl. pasu a nižší zdi" 7*(0,8*0,8)+7*(0,4*1,8)</t>
  </si>
  <si>
    <t>"7 dilatačních spár zákl. pasu a vyšší zdi" 7*(0,8*0,8)+7*(0,4*2,1)</t>
  </si>
  <si>
    <t>105</t>
  </si>
  <si>
    <t>966008112</t>
  </si>
  <si>
    <t>Bourání trubního propustku  s odklizením a uložením vybouraného materiálu na skládku na vzdálenost do 3 m nebo s naložením na dopravní prostředek z trub DN přes 300 do 500 mm</t>
  </si>
  <si>
    <t>-1137911279</t>
  </si>
  <si>
    <t>stávající zatrubnění bude bez poškození rozebráno a složeno na provozní dvůr provozovatele toku</t>
  </si>
  <si>
    <t>150,0 "stávající zatrubnění</t>
  </si>
  <si>
    <t>106</t>
  </si>
  <si>
    <t>966008114</t>
  </si>
  <si>
    <t>Bourání trubního propustku  s odklizením a uložením vybouraného materiálu na skládku na vzdálenost do 3 m nebo s naložením na dopravní prostředek z trub DN přes 800 do 1200 mm</t>
  </si>
  <si>
    <t>-458233981</t>
  </si>
  <si>
    <t>22,0 "odstranění betonového potrubíř. km 4,846-4,868 DN 1000</t>
  </si>
  <si>
    <t>107</t>
  </si>
  <si>
    <t>966061111</t>
  </si>
  <si>
    <t>Bourání konstrukcí LTM ve vodních tocích s přemístěním suti na hromady na vzdálenost do 20 m nebo s naložením na dopravní prostředek ručně dřevěných včetně výplně</t>
  </si>
  <si>
    <t>2101282098</t>
  </si>
  <si>
    <t>"délka odstraňované srubovky 140 m, 2 stěny, průměrná výška 1,5 m" 140*2*1,5*0,3</t>
  </si>
  <si>
    <t>"odstranění dřevěných kůlů - průměrná výška  4,0 m, celkem 76 ks" 76* 4,0*3,14*0,15*0,15</t>
  </si>
  <si>
    <t>997</t>
  </si>
  <si>
    <t>Přesun sutě</t>
  </si>
  <si>
    <t>108</t>
  </si>
  <si>
    <t>997221571</t>
  </si>
  <si>
    <t>Vodorovná doprava vybouraných hmot  bez naložení, ale se složením a s hrubým urovnáním na vzdálenost do 1 km</t>
  </si>
  <si>
    <t>601385501</t>
  </si>
  <si>
    <t>67,32 "hmotnost betonnových trub (zatrubnění)</t>
  </si>
  <si>
    <t>147,478*0,550 "vybourané srubové stěny, hmotnost dřeva 0,55 t/m3</t>
  </si>
  <si>
    <t>150,0*0,008 "odstraněné plastové potrubí, hmotnost 8 kg/m</t>
  </si>
  <si>
    <t>109</t>
  </si>
  <si>
    <t>997221579</t>
  </si>
  <si>
    <t>Vodorovná doprava vybouraných hmot  bez naložení, ale se složením a s hrubým urovnáním na vzdálenost Příplatek k ceně za každý další i započatý 1 km přes 1 km</t>
  </si>
  <si>
    <t>-445437095</t>
  </si>
  <si>
    <t>149,633*28 "vybouraný materiál na provozvnu PL Žamberk  vzdál. 29 km tj. 28 příplatků</t>
  </si>
  <si>
    <t>998</t>
  </si>
  <si>
    <t>Přesun hmot</t>
  </si>
  <si>
    <t>110</t>
  </si>
  <si>
    <t>998332011</t>
  </si>
  <si>
    <t>Přesun hmot pro úpravy vodních toků a kanály, hráze rybníků apod.  dopravní vzdálenost do 500 m</t>
  </si>
  <si>
    <t>1211421770</t>
  </si>
  <si>
    <t>111</t>
  </si>
  <si>
    <t>998332091</t>
  </si>
  <si>
    <t>Přesun hmot pro úpravy vodních toků a kanály, hráze rybníků apod.  Příplatek k ceně za zvětšený přesun přes vymezenou největší dopravní vzdálenost do 1 000 m</t>
  </si>
  <si>
    <t>-545386222</t>
  </si>
  <si>
    <t>PSV</t>
  </si>
  <si>
    <t>Práce a dodávky PSV</t>
  </si>
  <si>
    <t>711</t>
  </si>
  <si>
    <t>Izolace proti vodě, vlhkosti a plynům</t>
  </si>
  <si>
    <t>112</t>
  </si>
  <si>
    <t>711491173-R</t>
  </si>
  <si>
    <t>Provedení izolace proti povrchové a podpovrchové tlakové vodě ostatní  na ploše vodorovné V z nopové fólie</t>
  </si>
  <si>
    <t>371377331</t>
  </si>
  <si>
    <t>(138,0+2,0+2,0)*4,3 " hydroizolační fólie</t>
  </si>
  <si>
    <t>113</t>
  </si>
  <si>
    <t>28322005-R</t>
  </si>
  <si>
    <t>fólie zemní hydroizolační PVC tl 2mm</t>
  </si>
  <si>
    <t>-881183490</t>
  </si>
  <si>
    <t>(138,0+2,0+2,0)*4,3*1,15 " hydroizolační fólie, ztratné 15%, položka zahrnuje provádění svárů</t>
  </si>
  <si>
    <t>114</t>
  </si>
  <si>
    <t>998711101</t>
  </si>
  <si>
    <t>Přesun hmot pro izolace proti vodě, vlhkosti a plynům  stanovený z hmotnosti přesunovaného materiálu vodorovná dopravní vzdálenost do 50 m v objektech výšky do 6 m</t>
  </si>
  <si>
    <t>140943278</t>
  </si>
  <si>
    <t>1,784</t>
  </si>
  <si>
    <t>OST</t>
  </si>
  <si>
    <t>Ostatní</t>
  </si>
  <si>
    <t>115</t>
  </si>
  <si>
    <t>R091</t>
  </si>
  <si>
    <t xml:space="preserve">Položka zahrnuje činnosti a konstrukce spojené s dočasným převáděním vody v místě začátku úseku při pokládce, provozu a následném odstranění obtokového potrubí DN300: 
-výkop a zpětný zásyp vhodnou zeminou pro uložení potrubí pro převádění vody v prostoru levého břehu koryta – předpoklad vytěženého zemního materiálu v levobřežní rýze 2,8 m3 (5,0 x 0,7 x 0,8 m) a dále objemu zemního jílovitého materiálu pro dělící zemní hrázku 2,16 m3 (1,2 x 1,0 x 1,8 m)
- dočasné rozebrání srubové konstrukce levého břehu v délce 2 polí srubové stěny. Předpokládá se odstranění 4 horizontálních kulatin tak, aby byla umožněna pokládka obtokového potrubí. Kulatina bude dočasně umístěna v prostoru zařízení staveniště a po instalaci svislých dřevěných kůlů zpět vrácena na své původní místo. Během zpětného osazování kulatin bude nutné čerpání průtoku tak, aby se v prostoru mohli pohybovat pracovníci a mechanizace.  
</t>
  </si>
  <si>
    <t>Kpl</t>
  </si>
  <si>
    <t>512</t>
  </si>
  <si>
    <t>-1727988580</t>
  </si>
  <si>
    <t xml:space="preserve">Poznámka k položce:
Položka zahrnuje činnosti a konstrukce spojené s dočasným převáděním vody v místě začátku úseku při pokládce, provozu a následném odstranění obtokového potrubí DN300: 
-výkop a zpětný zásyp vhodnou zeminou pro uložení potrubí pro převádění vody v prostoru levého břehu koryta – předpoklad vytěženého zemního materiálu v levobřežní rýze 2,8 m3 (5,0 x 0,7 x 0,8 m) a dále objemu zemního jílovitého materiálu pro dělící zemní hrázku 2,16 m3 (1,2 x 1,0 x 1,8 m)
- dočasné rozebrání srubové konstrukce levého břehu v délce 2 polí srubové stěny. Předpokládá se odstranění 4 horizontálních kulatin tak, aby byla umožněna pokládka obtokového potrubí. Kulatina bude dočasně umístěna v prostoru zařízení staveniště a po instalaci svislých dřevěných kůlů zpět vrácena na své původní místo. Během zpětného osazování kulatin bude nutné čerpání průtoku tak, aby se v prostoru mohli pohybovat pracovníci a mechanizace.  
</t>
  </si>
  <si>
    <t>Položka zahrnuje činnosti a konstrukce spojené s dočasným převáděním vody v místě začátku úseku při pokládce:</t>
  </si>
  <si>
    <t>výkop a zpětný zásyp vhodnou zeminou pro uložení potrubí DN300 předpoklad: levobřežní rýha 2,8 m3;  dělící zemní hrázka 2,16 m3</t>
  </si>
  <si>
    <t xml:space="preserve">dočasné rozebrání srubové konstrukce levého břehu v délce 2 polí srubové stěny. Předp. odstranění 4 horizontálních kulatin. Zpětná instalace. </t>
  </si>
  <si>
    <t>během zpětného osazování kulatin čerpání průtoku (předpoklad max 1 pracovní den)</t>
  </si>
  <si>
    <t>116</t>
  </si>
  <si>
    <t>R097</t>
  </si>
  <si>
    <t>Ochrana obnažených kořenů během stavby</t>
  </si>
  <si>
    <t>1330043550</t>
  </si>
  <si>
    <t>- překrytí obnažených kořenů navlhčenou geotextilii a fólii min. tl. 1,5 mm</t>
  </si>
  <si>
    <t>- pravidelné vlhčení geotextilie</t>
  </si>
  <si>
    <t>10,0 "dle TZ</t>
  </si>
  <si>
    <t>SO 03 - Vyvolané náklady</t>
  </si>
  <si>
    <t>Soupis:</t>
  </si>
  <si>
    <t>SO 03.a - Odběrné objekty</t>
  </si>
  <si>
    <t>175111101</t>
  </si>
  <si>
    <t>Obsypání potrubí ručně sypaninou z vhodných hornin tř. 1 až 4 nebo materiálem připraveným podél výkopu ve vzdálenosti do 3 m od jeho kraje, pro jakoukoliv hloubku výkopu a míru zhutnění bez prohození sypaniny sítem</t>
  </si>
  <si>
    <t>-1369616752</t>
  </si>
  <si>
    <t>"3*7 m obsypu ve svahu od betonové zdi, rozměry obsypu 0,3*0,2" 3*7,0*(0,3*0,2-3,14*0,08*0,08)</t>
  </si>
  <si>
    <t>583312000</t>
  </si>
  <si>
    <t>štěrkopísek netříděný zásypový</t>
  </si>
  <si>
    <t>-112361423</t>
  </si>
  <si>
    <t>0,838*2 'Přepočtené koeficientem množství</t>
  </si>
  <si>
    <t>334791114</t>
  </si>
  <si>
    <t>Prostup v betonových zdech z plastových trub  průměru do DN 200</t>
  </si>
  <si>
    <t>-1205319924</t>
  </si>
  <si>
    <t>3*0,4 "odběry</t>
  </si>
  <si>
    <t>857311141</t>
  </si>
  <si>
    <t>Montáž litinových tvarovek na potrubí litinovém tlakovém jednoosých na potrubí z trub hrdlových v otevřeném výkopu, kanálu nebo v šachtě s těsnícím nebo zámkovým spojem vnějšího průměru DE 160</t>
  </si>
  <si>
    <t>-673655260</t>
  </si>
  <si>
    <t>2 "přechodový kus - z nového plastového DN160 na stávající potrubí - předpoklad ocel</t>
  </si>
  <si>
    <t>797415010016-R</t>
  </si>
  <si>
    <t>SPOJKA REDUKOVANÁ ZAKUSOVACÍ 150/100 (155-192/104-132)</t>
  </si>
  <si>
    <t>1720951861</t>
  </si>
  <si>
    <t>871310310</t>
  </si>
  <si>
    <t>Montáž kanalizačního potrubí z plastů z polypropylenu PP hladkého plnostěnného SN 10 DN 150</t>
  </si>
  <si>
    <t>1478896534</t>
  </si>
  <si>
    <t>0,5 "propojení revizní šachty a PE potrubí odběru</t>
  </si>
  <si>
    <t>28617003</t>
  </si>
  <si>
    <t>trubka kanalizační PP plnostěnná třívrstvá DN 150x1000 mm SN 10</t>
  </si>
  <si>
    <t>947696227</t>
  </si>
  <si>
    <t>871321211</t>
  </si>
  <si>
    <t>Montáž vodovodního potrubí z plastů v otevřeném výkopu z polyetylenu PE 100 svařovaných elektrotvarovkou SDR 11/PN16 D 160 x 14,6 mm</t>
  </si>
  <si>
    <t>-545780351</t>
  </si>
  <si>
    <t>"3 odběry" 3*9,0</t>
  </si>
  <si>
    <t>286136040</t>
  </si>
  <si>
    <t>potrubí dvouvrstvé PE100 s 10% signalizační vrstvou SDR 11 160x14,6 dl 12m</t>
  </si>
  <si>
    <t>-390360853</t>
  </si>
  <si>
    <t>877315211</t>
  </si>
  <si>
    <t>Montáž tvarovek na kanalizačním potrubí z trub z plastu  z tvrdého PVC nebo z polypropylenu v otevřeném výkopu jednoosých DN 160</t>
  </si>
  <si>
    <t>-359160272</t>
  </si>
  <si>
    <t>1 "propojení PP a PE potrubí</t>
  </si>
  <si>
    <t>59713313-R</t>
  </si>
  <si>
    <t>manžeta převlečná pro normální zatížení DN 150 průměr 175-200 š 150mm</t>
  </si>
  <si>
    <t>1500107159</t>
  </si>
  <si>
    <t>pružná spojka pro spojení PP a PE potrubí DN 150/D 160</t>
  </si>
  <si>
    <t>spojka bude opatřena nerezovými utahovacími pásky</t>
  </si>
  <si>
    <t>877315231</t>
  </si>
  <si>
    <t>Montáž tvarovek na kanalizačním potrubí z trub z plastu  z tvrdého PVC nebo z polypropylenu v otevřeném výkopu víček DN 160</t>
  </si>
  <si>
    <t>-1455086759</t>
  </si>
  <si>
    <t>zaslepení výtoku šachty ř.km 4,755</t>
  </si>
  <si>
    <t>28611588</t>
  </si>
  <si>
    <t>zátka kanalizace plastové KG DN 150</t>
  </si>
  <si>
    <t>-2082727524</t>
  </si>
  <si>
    <t>877321110</t>
  </si>
  <si>
    <t>Montáž tvarovek na vodovodním plastovém potrubí z polyetylenu PE 100 elektrotvarovek SDR 11/PN16 kolen 45° d 160</t>
  </si>
  <si>
    <t>-1304313014</t>
  </si>
  <si>
    <t>28614951</t>
  </si>
  <si>
    <t>elektrokoleno 45° PE 100 PN 16 D 160mm</t>
  </si>
  <si>
    <t>-1587024423</t>
  </si>
  <si>
    <t>6*0,5 'Přepočtené koeficientem množství</t>
  </si>
  <si>
    <t>28614951-R</t>
  </si>
  <si>
    <t>elektrokoleno 30° PE 100 PN 16 d 160</t>
  </si>
  <si>
    <t>684564015</t>
  </si>
  <si>
    <t>2 "odběry p. Háněla - ř. km 4,806 a 4,868</t>
  </si>
  <si>
    <t>2*0,5 'Přepočtené koeficientem množství</t>
  </si>
  <si>
    <t>877321101</t>
  </si>
  <si>
    <t>Montáž tvarovek na vodovodním plastovém potrubí z polyetylenu PE 100 elektrotvarovek SDR 11/PN16 spojek, oblouků nebo redukcí d 160</t>
  </si>
  <si>
    <t>-330986601</t>
  </si>
  <si>
    <t>prostup skrz hydroizolační fólii - standartizovaný kus</t>
  </si>
  <si>
    <t>286123480-R</t>
  </si>
  <si>
    <t>prostup pro utěsnění prostupů potrubí přes hydroizolační fölii</t>
  </si>
  <si>
    <t>-1797187467</t>
  </si>
  <si>
    <t>osazení prostupu bude provedeno dle doporučeného postupu výrobce</t>
  </si>
  <si>
    <t>891311112</t>
  </si>
  <si>
    <t>Montáž vodovodních armatur na potrubí šoupátek nebo klapek uzavíracích v otevřeném výkopu nebo v šachtách s osazením zemní soupravy (bez poklopů) DN 150</t>
  </si>
  <si>
    <t>849058048</t>
  </si>
  <si>
    <t>42221153</t>
  </si>
  <si>
    <t>šoupátko s PE vevařovacími konci voda PN 10 DN 150/160 PE 100</t>
  </si>
  <si>
    <t>-200895026</t>
  </si>
  <si>
    <t>950112515002</t>
  </si>
  <si>
    <t>SOUPRAVA ZEMNÍ TELESKOPICKÁ E1/A-1,15-1,3 125-150 (1,15-1,3m)</t>
  </si>
  <si>
    <t>-142854259</t>
  </si>
  <si>
    <t>899401112</t>
  </si>
  <si>
    <t>Osazení poklopů litinových šoupátkových</t>
  </si>
  <si>
    <t>-44353966</t>
  </si>
  <si>
    <t>42291352</t>
  </si>
  <si>
    <t>poklop litinový šoupátkový pro zemní soupravy osazení do terénu a do vozovky</t>
  </si>
  <si>
    <t>1639172970</t>
  </si>
  <si>
    <t>348100000000</t>
  </si>
  <si>
    <t>PODKLAD. DESKA  UNI UNI</t>
  </si>
  <si>
    <t>1736646872</t>
  </si>
  <si>
    <t>891316331-R</t>
  </si>
  <si>
    <t>Montáž vodovodních armatur na potrubí vtokových košů  DN 150</t>
  </si>
  <si>
    <t>-881249554</t>
  </si>
  <si>
    <t>3 odběry</t>
  </si>
  <si>
    <t>42692252-R</t>
  </si>
  <si>
    <t>-1866857547</t>
  </si>
  <si>
    <t>vtokový koš s možností regulace průtoku</t>
  </si>
  <si>
    <t>894812311</t>
  </si>
  <si>
    <t>Revizní a čistící šachta z polypropylenu PP pro hladké trouby DN 600 šachtové dno (DN šachty / DN trubního vedení) DN 600/160 průtočné</t>
  </si>
  <si>
    <t>1690364770</t>
  </si>
  <si>
    <t>998276101</t>
  </si>
  <si>
    <t>Přesun hmot pro trubní vedení hloubené z trub z plastických hmot nebo sklolaminátových pro vodovody nebo kanalizace v otevřeném výkopu dopravní vzdálenost do 15 m</t>
  </si>
  <si>
    <t>1366603579</t>
  </si>
  <si>
    <t>998276124</t>
  </si>
  <si>
    <t>Přesun hmot pro trubní vedení hloubené z trub z plastických hmot nebo sklolaminátových Příplatek k cenám za zvětšený přesun přes vymezenou největší dopravní vzdálenost do 500 m</t>
  </si>
  <si>
    <t>524066434</t>
  </si>
  <si>
    <t>711786066-R</t>
  </si>
  <si>
    <t>Izolace proti vodě těsnění trubních prostupů do 200 mm prostupovým těsněním</t>
  </si>
  <si>
    <t>707685175</t>
  </si>
  <si>
    <t>3*2 "Rub a líc prostupu</t>
  </si>
  <si>
    <t>27322513020128-</t>
  </si>
  <si>
    <t>pryžové segmentové těsnění pro otvory od DN 200</t>
  </si>
  <si>
    <t>1843740005</t>
  </si>
  <si>
    <t>prostupové těsnění pro potrubí d160 a otvor DN 200</t>
  </si>
  <si>
    <t>1739983711</t>
  </si>
  <si>
    <t>SO 03.b - Kanalizace</t>
  </si>
  <si>
    <t>334791117</t>
  </si>
  <si>
    <t>Prostup v betonových zdech z plastových trub  průměru do DN 400</t>
  </si>
  <si>
    <t>1409318243</t>
  </si>
  <si>
    <t>"pro kanalizaci" 0,4</t>
  </si>
  <si>
    <t>871375241</t>
  </si>
  <si>
    <t>Kanalizační potrubí z tvrdého PVC v otevřeném výkopu ve sklonu do 20 %, hladkého plnostěnného vícevrstvého, tuhost třídy SN 12 DN 300</t>
  </si>
  <si>
    <t>77976580</t>
  </si>
  <si>
    <t>877375231</t>
  </si>
  <si>
    <t>Montáž tvarovek na kanalizačním potrubí z trub z plastu  z tvrdého PVC nebo z polypropylenu v otevřeném výkopu víček DN 315</t>
  </si>
  <si>
    <t>1193571830</t>
  </si>
  <si>
    <t>28611594</t>
  </si>
  <si>
    <t>zátka kanalizace plastové KG DN 300</t>
  </si>
  <si>
    <t>194659420</t>
  </si>
  <si>
    <t>1466820838</t>
  </si>
  <si>
    <t>737580114</t>
  </si>
  <si>
    <t>SO 03.c - Schody</t>
  </si>
  <si>
    <t xml:space="preserve">    5 - Komunikace pozemní</t>
  </si>
  <si>
    <t>153121112</t>
  </si>
  <si>
    <t>Opracování a případné okování štětových stěn ze dřeva  bez dodání vodicích pilot a kleštin nasazených nebo tabulových</t>
  </si>
  <si>
    <t>342893499</t>
  </si>
  <si>
    <t>15,0*1,5*0,30*0,05 "15 schodů, šířka 1,5 m, výška 0,3 m, tl. 0,05 m"</t>
  </si>
  <si>
    <t>153124111</t>
  </si>
  <si>
    <t>Zřízení dřevěných stěn nasazených nebo tabulových  jakékoliv výšky a tloušťky stěny, s dodáním spojovacího materiálu z terénu mezi zaberaněné vodicí piloty</t>
  </si>
  <si>
    <t>1499280476</t>
  </si>
  <si>
    <t>60511011</t>
  </si>
  <si>
    <t>řezivo jehličnaté deskové neopracované střed</t>
  </si>
  <si>
    <t>-1503144205</t>
  </si>
  <si>
    <t>15,0*1,5*0,30*0,05</t>
  </si>
  <si>
    <t>232211111</t>
  </si>
  <si>
    <t>Úprava ocelových jehel, pilot nebo zápor pro zaražení nebo zaberanění  z válcovaných tyčí o hmotnosti do 15 kg/m</t>
  </si>
  <si>
    <t>-217488782</t>
  </si>
  <si>
    <t>15*2*1,0*0,0055 "15 stupnů, 2 tyče na jeden stupeň, váha 5,5 kg/m, délka tyčí 1 m</t>
  </si>
  <si>
    <t>232221111</t>
  </si>
  <si>
    <t>Zaražení nebo nastražení a zaberanění ocelových jehel, pilot nebo zápor  z válcovaných tyčí nebo kolejnic, s případným zarovnáním volných konců svislých, o hmotnosti do 15 kg/m, na délku od 0 do 2 m</t>
  </si>
  <si>
    <t>1926606120</t>
  </si>
  <si>
    <t>15*2*0,8 "hloubka zaražení 0,8 m"</t>
  </si>
  <si>
    <t>13010019</t>
  </si>
  <si>
    <t>tyč ocelová kruhová jakost 11 375 D 30mm</t>
  </si>
  <si>
    <t>-351171894</t>
  </si>
  <si>
    <t>Poznámka k položce:
Hmotnost: 5,55 kg/m</t>
  </si>
  <si>
    <t>15*2*1,0*0,0055</t>
  </si>
  <si>
    <t>421958111-R</t>
  </si>
  <si>
    <t>Dřevěné zábradlí sestávající z svislých kůlů - kulatina (průměr 6 cm, výška 1,4 m) 6 ks
Madlo: kulatina (průměr 6 cm, dl 8,0 m).
Kulatina bude ošetřena proti škůdcům a vlhkosti.  D+M</t>
  </si>
  <si>
    <t>2080559328</t>
  </si>
  <si>
    <t>01</t>
  </si>
  <si>
    <t>Komunikace pozemní</t>
  </si>
  <si>
    <t>564661111</t>
  </si>
  <si>
    <t>Podklad z kameniva hrubého drceného  vel. 63-125 mm, s rozprostřením a zhutněním, po zhutnění tl. 200 mm</t>
  </si>
  <si>
    <t>-32720679</t>
  </si>
  <si>
    <t>7,1*1,0*1,5 "nášlapná plocha schodů; šířka 1,5 m</t>
  </si>
  <si>
    <t>998225111</t>
  </si>
  <si>
    <t>Přesun hmot pro komunikace s krytem z kameniva, monolitickým betonovým nebo živičným  dopravní vzdálenost do 200 m jakékoliv délky objektu</t>
  </si>
  <si>
    <t>-613852286</t>
  </si>
  <si>
    <t>FREZOVANI</t>
  </si>
  <si>
    <t>3,423</t>
  </si>
  <si>
    <t>Stromy_1100</t>
  </si>
  <si>
    <t>Stromy_300</t>
  </si>
  <si>
    <t>Stromy_500</t>
  </si>
  <si>
    <t>Stromy_700</t>
  </si>
  <si>
    <t>Stromy_900</t>
  </si>
  <si>
    <t>SO 02 - Kácení</t>
  </si>
  <si>
    <t>111201102</t>
  </si>
  <si>
    <t>Odstranění křovin a stromů s odstraněním kořenů  průměru kmene do 100 mm do sklonu terénu 1 : 5, při celkové ploše přes 1 000 do 10 000 m2</t>
  </si>
  <si>
    <t>-1446910686</t>
  </si>
  <si>
    <t>"délka úseku 150 m, prům 3 m šířky" 150,0*3,0</t>
  </si>
  <si>
    <t>KEŘE</t>
  </si>
  <si>
    <t>112151352</t>
  </si>
  <si>
    <t>Pokácení stromu postupné se spouštěním částí kmene a koruny o průměru na řezné ploše pařezu přes 200 do 300 mm</t>
  </si>
  <si>
    <t>-493227422</t>
  </si>
  <si>
    <t>stromy_300</t>
  </si>
  <si>
    <t>112151354</t>
  </si>
  <si>
    <t>Pokácení stromu postupné se spouštěním částí kmene a koruny o průměru na řezné ploše pařezu přes 400 do 500 mm</t>
  </si>
  <si>
    <t>-1128521092</t>
  </si>
  <si>
    <t>stromy_500</t>
  </si>
  <si>
    <t>112151356</t>
  </si>
  <si>
    <t>Pokácení stromu postupné se spouštěním částí kmene a koruny o průměru na řezné ploše pařezu přes 600 do 700 mm</t>
  </si>
  <si>
    <t>-1875873300</t>
  </si>
  <si>
    <t>stromy_700</t>
  </si>
  <si>
    <t>112151358</t>
  </si>
  <si>
    <t>Pokácení stromu postupné se spouštěním částí kmene a koruny o průměru na řezné ploše pařezu přes 800 do 900 mm</t>
  </si>
  <si>
    <t>-1709687809</t>
  </si>
  <si>
    <t>stromy_900</t>
  </si>
  <si>
    <t>112151360</t>
  </si>
  <si>
    <t>Pokácení stromu postupné se spouštěním částí kmene a koruny o průměru na řezné ploše pařezu přes 1000 do 1100 mm</t>
  </si>
  <si>
    <t>-707094016</t>
  </si>
  <si>
    <t>stromy_1100</t>
  </si>
  <si>
    <t>R098</t>
  </si>
  <si>
    <t>Příplatek ke kácení stromů za pokrácení kmenů na délku 2 m</t>
  </si>
  <si>
    <t>ks</t>
  </si>
  <si>
    <t>-1160170163</t>
  </si>
  <si>
    <t>13+14+6+2+1</t>
  </si>
  <si>
    <t>112201101</t>
  </si>
  <si>
    <t>Odstranění pařezů  s jejich vykopáním, vytrháním nebo odstřelením, s přesekáním kořenů průměru přes 100 do 300 mm</t>
  </si>
  <si>
    <t>-852171170</t>
  </si>
  <si>
    <t>"pařezy po stromech do 300 mm mínus stromy, jejichž pařez se pouze odfrézuje" Stromy_300-4</t>
  </si>
  <si>
    <t>112201102</t>
  </si>
  <si>
    <t>Odstranění pařezů  s jejich vykopáním, vytrháním nebo odstřelením, s přesekáním kořenů průměru přes 300 do 500 mm</t>
  </si>
  <si>
    <t>-1234381570</t>
  </si>
  <si>
    <t>"pařezy po stromech do 500 mm mínus stromy, jejichž pařez se pouze odfrézuje" Stromy_500-4</t>
  </si>
  <si>
    <t>112201103</t>
  </si>
  <si>
    <t>Odstranění pařezů  s jejich vykopáním, vytrháním nebo odstřelením, s přesekáním kořenů průměru přes 500 do 700 mm</t>
  </si>
  <si>
    <t>-196347901</t>
  </si>
  <si>
    <t>"pařezy po stromech do 700 mm mínus stromy, jejichž pařez se pouze odfrézuje" Stromy_700-2</t>
  </si>
  <si>
    <t>112201104</t>
  </si>
  <si>
    <t>Odstranění pařezů  s jejich vykopáním, vytrháním nebo odstřelením, s přesekáním kořenů průměru přes 700 do 900 mm</t>
  </si>
  <si>
    <t>1537393583</t>
  </si>
  <si>
    <t>"pařezy po stromech do 900 mm mínus stromy, jejichž pařez se pouze odfrézuje" Stromy_900-1</t>
  </si>
  <si>
    <t>112251212</t>
  </si>
  <si>
    <t>Odstranění pařezu odfrézováním nebo odvrtáním hloubky do 200 mm na svahu přes 1:5 do 1:2</t>
  </si>
  <si>
    <t>-1330002286</t>
  </si>
  <si>
    <t>"Plocha kruhu po odstranění stromů do D300, 4 ks, " 3,14*0,15*0,15*4</t>
  </si>
  <si>
    <t>"Plocha kruhu po odstranění stromů do D500, 4 ks" 3,14*0,25*0,25*4</t>
  </si>
  <si>
    <t>"Plocha kruhu po odstranění stromů do D700, 2 ks" 3,14*0,35*0,35*2</t>
  </si>
  <si>
    <t>"Plocha kruhu po odstranění stromů do D900, 1 ks" 3,14*0,45*0,45*1</t>
  </si>
  <si>
    <t>"Plocha kruhu po odstranění stromů do D1100, 1 ks" 3,14*0,55*0,55*1</t>
  </si>
  <si>
    <t>122911112</t>
  </si>
  <si>
    <t>Odstranění vyfrézované dřevní hmoty hloubky do 200 mm na svahu přes 1:5 do 1:2</t>
  </si>
  <si>
    <t>1981988591</t>
  </si>
  <si>
    <t>FREZOVANI "z pol. odstranění pařezů odfrézováním</t>
  </si>
  <si>
    <t>162201401</t>
  </si>
  <si>
    <t>Vodorovné přemístění větví, kmenů nebo pařezů  s naložením, složením a dopravou do 1000 m větví stromů listnatých, průměru kmene přes 100 do 300 mm</t>
  </si>
  <si>
    <t>-2028146832</t>
  </si>
  <si>
    <t>"přesun větví na místo mezideponie" Stromy_300</t>
  </si>
  <si>
    <t>162201402</t>
  </si>
  <si>
    <t>Vodorovné přemístění větví, kmenů nebo pařezů  s naložením, složením a dopravou do 1000 m větví stromů listnatých, průměru kmene přes 300 do 500 mm</t>
  </si>
  <si>
    <t>804930865</t>
  </si>
  <si>
    <t>"přesun větví na místo mezideponie" Stromy_500</t>
  </si>
  <si>
    <t>162201403</t>
  </si>
  <si>
    <t>Vodorovné přemístění větví, kmenů nebo pařezů  s naložením, složením a dopravou do 1000 m větví stromů listnatých, průměru kmene přes 500 do 700 mm</t>
  </si>
  <si>
    <t>-369835205</t>
  </si>
  <si>
    <t>"přesun větví na místo mezideponie" Stromy_700</t>
  </si>
  <si>
    <t>162201404</t>
  </si>
  <si>
    <t>Vodorovné přemístění větví, kmenů nebo pařezů  s naložením, složením a dopravou do 1000 m větví stromů listnatých, průměru kmene přes 700 do 900 mm</t>
  </si>
  <si>
    <t>1948893537</t>
  </si>
  <si>
    <t>"přesun větví na místo mezideponie" Stromy_900</t>
  </si>
  <si>
    <t>162201404-R</t>
  </si>
  <si>
    <t>Vodorovné přemístění větví, kmenů nebo pařezů s naložením, složením a dopravou do 1000 m větví stromů listnatých, průměru kmene přes 900 do 1000 mm</t>
  </si>
  <si>
    <t>-1847678420</t>
  </si>
  <si>
    <t>162201411</t>
  </si>
  <si>
    <t>Vodorovné přemístění větví, kmenů nebo pařezů  s naložením, složením a dopravou do 1000 m kmenů stromů listnatých, průměru přes 100 do 300 mm</t>
  </si>
  <si>
    <t>-1798492110</t>
  </si>
  <si>
    <t>"na mezideponii u cesty" Stromy_300</t>
  </si>
  <si>
    <t>162201412</t>
  </si>
  <si>
    <t>Vodorovné přemístění větví, kmenů nebo pařezů  s naložením, složením a dopravou do 1000 m kmenů stromů listnatých, průměru přes 300 do 500 mm</t>
  </si>
  <si>
    <t>-1177801366</t>
  </si>
  <si>
    <t>"na mezideponii u cesty" Stromy_500</t>
  </si>
  <si>
    <t>162201413</t>
  </si>
  <si>
    <t>Vodorovné přemístění větví, kmenů nebo pařezů  s naložením, složením a dopravou do 1000 m kmenů stromů listnatých, průměru přes 500 do 700 mm</t>
  </si>
  <si>
    <t>-829277659</t>
  </si>
  <si>
    <t>"na mezideponii u cesty" Stromy_700</t>
  </si>
  <si>
    <t>162201414</t>
  </si>
  <si>
    <t>Vodorovné přemístění větví, kmenů nebo pařezů  s naložením, složením a dopravou do 1000 m kmenů stromů listnatých, průměru přes 700 do 900 mm</t>
  </si>
  <si>
    <t>1142673930</t>
  </si>
  <si>
    <t>"na mezideponii u cesty" Stromy_900</t>
  </si>
  <si>
    <t>162201414-R</t>
  </si>
  <si>
    <t>Vodorovné přemístění větví, kmenů nebo pařezů s naložením, složením a dopravou do 1000 m kmenů stromů listnatých, průměru přes 900 do 1100 mm</t>
  </si>
  <si>
    <t>-1367006369</t>
  </si>
  <si>
    <t>R099</t>
  </si>
  <si>
    <t>Příplatek za přesun kmenů drobnou techninou</t>
  </si>
  <si>
    <t>60776196</t>
  </si>
  <si>
    <t>174111112</t>
  </si>
  <si>
    <t>Zásyp jam po vyfrézovaných pařezech hloubky do 200 mm na svahu přes 1:5 do 1:2</t>
  </si>
  <si>
    <t>658689736</t>
  </si>
  <si>
    <t>R004</t>
  </si>
  <si>
    <t>Likvidace dřevního odpadu v souladu se zákonem O odpadech včetně veškerých souvisejícíh činností, popř. poplatků</t>
  </si>
  <si>
    <t>-2089578916</t>
  </si>
  <si>
    <t xml:space="preserve">Poznámka k položce:
Položka zahrnuje všechny činnosti spojené s odstraněním veškerého dřevního odpadu např. štěpkováním křovin a větví, vodorovný přesun dřevního odpadu (větví, křoví, štěpky, pařezy) do 30 km, včetně jeho likvidace v souladu se zákonem O odpadech 185/2001 Sb.  </t>
  </si>
  <si>
    <t>vodo</t>
  </si>
  <si>
    <t>998231311</t>
  </si>
  <si>
    <t>Přesun hmot pro sadovnické a krajinářské úpravy - strojně dopravní vzdálenost do 5000 m</t>
  </si>
  <si>
    <t>-1569920718</t>
  </si>
  <si>
    <t>20170051 VON - Vedlejší a ostatní náklady</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</si>
  <si>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</si>
  <si>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</si>
  <si>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</si>
  <si>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</si>
  <si>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</si>
  <si>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VRN</t>
  </si>
  <si>
    <t>Vedlejší rozpočtové náklady</t>
  </si>
  <si>
    <t>R015</t>
  </si>
  <si>
    <t>Zpevnění přístupových cest</t>
  </si>
  <si>
    <t>-762293196</t>
  </si>
  <si>
    <t>Poznámka k položce:
zpevnění výjezdů na zpevněné komunikace, předpokládaný rozsah 3,5 m x 10 m na dvou místech výjezdů, zpevnění silničními panely na podkladu ze štěrkodrti a geotextilii. Zřízení a odstranění</t>
  </si>
  <si>
    <t>VRN1</t>
  </si>
  <si>
    <t>Průzkumné, geodetické a projektové práce</t>
  </si>
  <si>
    <t>010001000-R</t>
  </si>
  <si>
    <t>Geodetické práce</t>
  </si>
  <si>
    <t>1024</t>
  </si>
  <si>
    <t>-638196352</t>
  </si>
  <si>
    <t>VRN3</t>
  </si>
  <si>
    <t>Zařízení staveniště</t>
  </si>
  <si>
    <t>030001000-R</t>
  </si>
  <si>
    <t xml:space="preserve">Zařízení staveniště a mezideponie v prostoru vyznačeném PD
Položka zahrnuje i průběžnou manipulaci se zeminou ve stísněných prostorových podmínkách. </t>
  </si>
  <si>
    <t>210542205</t>
  </si>
  <si>
    <t>VRN4</t>
  </si>
  <si>
    <t>Inženýrská činnost</t>
  </si>
  <si>
    <t>R085</t>
  </si>
  <si>
    <t>Uvedení dočasně dotčených pozemků do vzájemně odsouhlaseného stavu a protokolární předání zpět jejich majitelům</t>
  </si>
  <si>
    <t>-1572628830</t>
  </si>
  <si>
    <t>Poznámka k položce:
Zajištění písemných souhlasných vyjádření všech dotčených vlastníků a uživatelů všech pozemků dotčených stavbou s jejich konečnou úpravou po ukončení prací</t>
  </si>
  <si>
    <t>VRN7</t>
  </si>
  <si>
    <t>Provozní vlivy</t>
  </si>
  <si>
    <t>R009</t>
  </si>
  <si>
    <t>10101577</t>
  </si>
  <si>
    <t>R089</t>
  </si>
  <si>
    <t>Hutnicí zkoušky</t>
  </si>
  <si>
    <t>-1483210297</t>
  </si>
  <si>
    <t>Poznámka k položce:
Položka zahrnuje veškerou činnost související s provedením hutnících zkoušek - mimo jiné odběr vzorků, samotné provedení zkoušky a sepsání záznamu o zkoušce. Zkouška bude provedena v souladu s ČSN 7210185 (laboratorní zkouška zhutnitelnosti).</t>
  </si>
  <si>
    <t>R087</t>
  </si>
  <si>
    <t>Biologický dozor</t>
  </si>
  <si>
    <t>1197439625</t>
  </si>
  <si>
    <t>Poznámka k položce:
slovení a transport vodních živočichů apod.</t>
  </si>
  <si>
    <t>R084</t>
  </si>
  <si>
    <t>246797152</t>
  </si>
  <si>
    <t>R090</t>
  </si>
  <si>
    <t xml:space="preserve">Zkouška odtrhem bude provedena 5 ks, dále bude svár průběžně kontrolován vizuálně a mechanicky kontrolní jehlou. </t>
  </si>
  <si>
    <t>897757708</t>
  </si>
  <si>
    <t>075002000-R</t>
  </si>
  <si>
    <t>Ochranná pásma</t>
  </si>
  <si>
    <t>-573933121</t>
  </si>
  <si>
    <t>R080</t>
  </si>
  <si>
    <t>Zpracování a projednání povodňového a havarijního plánu</t>
  </si>
  <si>
    <t>-1006206240</t>
  </si>
  <si>
    <t>R081</t>
  </si>
  <si>
    <t xml:space="preserve">Zpracování a předání Dokumentace skutečného provedení stavby </t>
  </si>
  <si>
    <t>1511420054</t>
  </si>
  <si>
    <t>předání 3 paré v tištěné podobě, 1x elektronicky na CD</t>
  </si>
  <si>
    <t>R082</t>
  </si>
  <si>
    <t>Vypracování geodetického zaměření skutečného stavu</t>
  </si>
  <si>
    <t>2142105298</t>
  </si>
  <si>
    <t>předání 2 paré v tištěné podobě, 1x elektronicky na CD</t>
  </si>
  <si>
    <t>R088</t>
  </si>
  <si>
    <t>-1739984153</t>
  </si>
  <si>
    <t>potvrdí předpoklady projektu pro založení betonové zdi</t>
  </si>
  <si>
    <t>bude kontrolovat kvalitu prací z hlediska vhodnosti využívané zeminy a kvality hutnění</t>
  </si>
  <si>
    <t>V případě potřeby bude předkládat návrhy na úpravy základové spáry včetně statického posouzení k odsouhlasení objednatelem</t>
  </si>
  <si>
    <t>Posuzování a odsouhlasování základových spár pod betonovými zdmi</t>
  </si>
  <si>
    <t>Dozor v průběhu hutnění zásypu a při provádění odběrných vzorků pro kontrolu hutnění</t>
  </si>
  <si>
    <t>Účast na kontrolních prohlídkách stavby</t>
  </si>
  <si>
    <t>Specifikace požadavků na kontrolní zkoušky</t>
  </si>
  <si>
    <t>R096</t>
  </si>
  <si>
    <t>Vybavení pro případ havárie či poruchy</t>
  </si>
  <si>
    <t>-1537921605</t>
  </si>
  <si>
    <t>- pohotovostní čerpání pro průtok min. 20 l/s, včetně potrubí na celou délku řešeného úseku</t>
  </si>
  <si>
    <t>1x náhradní potrubí  PVC DN 500, SN 8 m, 3 m</t>
  </si>
  <si>
    <t>2x přesuvka PVC DN 500</t>
  </si>
  <si>
    <t>1x náhradní potrubí  DN 300, SN 8 m, 3 m</t>
  </si>
  <si>
    <t>2x přesuvka DN 300</t>
  </si>
  <si>
    <t>Zajištění stability přístupového koridoru</t>
  </si>
  <si>
    <t>-173719136</t>
  </si>
  <si>
    <t>Poznámka k položce:
V případě nepříznivých klimatických podmínek přistoupí zhotovitel stavby k takovým opatřením, aby zamezil snížení kvality a stability přístupového koridoru – např. položením betonových silničních panelů, geomříží, ocelových plátů apod</t>
  </si>
  <si>
    <t>Zpracování dodavatelské dokumentace</t>
  </si>
  <si>
    <t xml:space="preserve">Předmětem dokumentace je detailní návrh sacího koše, detailní návrh mikropilotáže (finální řešení rozsahu, materiálu a technického provedení) a stabilizace potrubí během výstavby </t>
  </si>
  <si>
    <t>Maloprofilové vrty průběžným sacím vrtáním průměru přes 56 do 93 mm do úklonu 45° v hl 0 až 25 m v hornině tř. V a VI</t>
  </si>
  <si>
    <t>předpoklad materiálu: pozinkovaná ocel</t>
  </si>
  <si>
    <t xml:space="preserve">atypický sací koš DN 150, </t>
  </si>
  <si>
    <t>předpoklad provedení: 2 válcovité pláště (vnitřní a vnější). Vnější rotující plášť je čepem spojený s pevným vnitřním pláštem. Do obou budou vyvrtány kruhové otvory. Regulace průtoku bude probíhat rotací vnějšího pláště, čímž se bude měnit průtočná plocha odběru. Viz D.13. Finální návrh bude řešen dodavatelskou dokumentací viz VON</t>
  </si>
  <si>
    <t>Pasportizace stávajících objektů a staveb</t>
  </si>
  <si>
    <t xml:space="preserve">srubové opevnění pod ZU poproudně, vodní nádrž pod svahem, přístupové schody, stromový porost, okolní pozemky a nemovitosti dotčené stavbou. </t>
  </si>
  <si>
    <t>Přítomnost geotechnika na stavbě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</si>
</sst>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2">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1"/>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i/>
      <sz val="7"/>
      <color rgb="FF969696"/>
      <name val="Arial CE"/>
      <family val="2"/>
    </font>
    <font>
      <sz val="8"/>
      <color rgb="FF000000"/>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375">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0"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0" xfId="0" applyFont="1" applyFill="1" applyAlignment="1" applyProtection="1">
      <alignment horizontal="center" vertical="center"/>
      <protection/>
    </xf>
    <xf numFmtId="0" fontId="24" fillId="0" borderId="13" xfId="0" applyFont="1" applyBorder="1" applyAlignment="1" applyProtection="1">
      <alignment horizontal="center" vertical="center" wrapText="1"/>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0" fillId="0" borderId="16"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7"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7"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2" xfId="0" applyNumberFormat="1" applyFont="1" applyBorder="1" applyAlignment="1" applyProtection="1">
      <alignment vertical="center"/>
      <protection/>
    </xf>
    <xf numFmtId="0" fontId="6" fillId="0" borderId="0" xfId="0" applyFont="1" applyAlignment="1">
      <alignment horizontal="left" vertical="center"/>
    </xf>
    <xf numFmtId="0" fontId="8" fillId="0" borderId="0" xfId="0" applyFont="1" applyAlignment="1" applyProtection="1">
      <alignment vertical="center"/>
      <protection/>
    </xf>
    <xf numFmtId="0" fontId="3" fillId="0" borderId="0" xfId="0" applyFont="1" applyAlignment="1" applyProtection="1">
      <alignment horizontal="center" vertical="center"/>
      <protection/>
    </xf>
    <xf numFmtId="4" fontId="2" fillId="0" borderId="17"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2" xfId="0" applyNumberFormat="1" applyFont="1" applyBorder="1" applyAlignment="1" applyProtection="1">
      <alignment vertical="center"/>
      <protection/>
    </xf>
    <xf numFmtId="0" fontId="3" fillId="0" borderId="0" xfId="0" applyFont="1" applyAlignment="1">
      <alignment horizontal="left" vertical="center"/>
    </xf>
    <xf numFmtId="4" fontId="30" fillId="0" borderId="18" xfId="0" applyNumberFormat="1" applyFont="1" applyBorder="1" applyAlignment="1" applyProtection="1">
      <alignment vertical="center"/>
      <protection/>
    </xf>
    <xf numFmtId="4" fontId="30" fillId="0" borderId="19" xfId="0" applyNumberFormat="1" applyFont="1" applyBorder="1" applyAlignment="1" applyProtection="1">
      <alignment vertical="center"/>
      <protection/>
    </xf>
    <xf numFmtId="166"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4"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18"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20" fillId="0" borderId="4" xfId="0" applyFont="1" applyBorder="1" applyAlignment="1">
      <alignment horizontal="left" vertical="center"/>
    </xf>
    <xf numFmtId="0" fontId="0" fillId="0" borderId="4" xfId="0" applyBorder="1" applyAlignment="1">
      <alignment vertical="center"/>
    </xf>
    <xf numFmtId="0" fontId="0" fillId="0" borderId="4" xfId="0" applyBorder="1" applyAlignment="1" applyProtection="1">
      <alignment vertical="center"/>
      <protection locked="0"/>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0" fillId="0" borderId="5" xfId="0" applyFont="1" applyBorder="1" applyAlignment="1" applyProtection="1">
      <alignment vertical="center"/>
      <protection locked="0"/>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4" xfId="0" applyFont="1" applyBorder="1" applyAlignment="1" applyProtection="1">
      <alignment vertical="center"/>
      <protection locked="0"/>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19" xfId="0" applyFont="1" applyBorder="1" applyAlignment="1" applyProtection="1">
      <alignment horizontal="left" vertical="center"/>
      <protection/>
    </xf>
    <xf numFmtId="0" fontId="7" fillId="0" borderId="19" xfId="0" applyFont="1" applyBorder="1" applyAlignment="1" applyProtection="1">
      <alignment vertical="center"/>
      <protection/>
    </xf>
    <xf numFmtId="0" fontId="7" fillId="0" borderId="19" xfId="0" applyFont="1" applyBorder="1" applyAlignment="1" applyProtection="1">
      <alignment vertical="center"/>
      <protection locked="0"/>
    </xf>
    <xf numFmtId="4" fontId="7" fillId="0" borderId="19"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19" xfId="0" applyFont="1" applyBorder="1" applyAlignment="1" applyProtection="1">
      <alignment horizontal="left" vertical="center"/>
      <protection/>
    </xf>
    <xf numFmtId="0" fontId="8" fillId="0" borderId="19" xfId="0" applyFont="1" applyBorder="1" applyAlignment="1" applyProtection="1">
      <alignment vertical="center"/>
      <protection/>
    </xf>
    <xf numFmtId="0" fontId="8" fillId="0" borderId="19" xfId="0" applyFont="1" applyBorder="1" applyAlignment="1" applyProtection="1">
      <alignment vertical="center"/>
      <protection locked="0"/>
    </xf>
    <xf numFmtId="4" fontId="8" fillId="0" borderId="19"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3" xfId="0" applyFont="1" applyFill="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locked="0"/>
    </xf>
    <xf numFmtId="0" fontId="23" fillId="4" borderId="15"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0" xfId="0" applyBorder="1" applyAlignment="1" applyProtection="1">
      <alignment vertical="center"/>
      <protection/>
    </xf>
    <xf numFmtId="166" fontId="34" fillId="0" borderId="10" xfId="0" applyNumberFormat="1" applyFont="1" applyBorder="1" applyAlignment="1" applyProtection="1">
      <alignment/>
      <protection/>
    </xf>
    <xf numFmtId="166" fontId="34" fillId="0" borderId="11"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7"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7"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6"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7"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39" fillId="0" borderId="0" xfId="0" applyFont="1" applyAlignment="1" applyProtection="1">
      <alignment vertical="center" wrapText="1"/>
      <protection/>
    </xf>
    <xf numFmtId="0" fontId="0" fillId="0" borderId="17" xfId="0" applyFont="1" applyBorder="1" applyAlignment="1" applyProtection="1">
      <alignment vertical="center"/>
      <protection/>
    </xf>
    <xf numFmtId="0" fontId="0" fillId="0" borderId="0" xfId="0" applyBorder="1" applyAlignment="1" applyProtection="1">
      <alignment vertical="center"/>
      <protection/>
    </xf>
    <xf numFmtId="0" fontId="10" fillId="0" borderId="18" xfId="0" applyFont="1" applyBorder="1" applyAlignment="1" applyProtection="1">
      <alignment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24" fillId="2" borderId="18" xfId="0" applyFont="1" applyFill="1" applyBorder="1" applyAlignment="1" applyProtection="1">
      <alignment horizontal="left" vertical="center"/>
      <protection locked="0"/>
    </xf>
    <xf numFmtId="0" fontId="24" fillId="0" borderId="19" xfId="0" applyFont="1" applyBorder="1" applyAlignment="1" applyProtection="1">
      <alignment horizontal="center" vertical="center"/>
      <protection/>
    </xf>
    <xf numFmtId="0" fontId="0" fillId="0" borderId="19" xfId="0" applyFont="1" applyBorder="1" applyAlignment="1" applyProtection="1">
      <alignment vertical="center"/>
      <protection/>
    </xf>
    <xf numFmtId="166" fontId="24" fillId="0" borderId="19" xfId="0" applyNumberFormat="1" applyFont="1" applyBorder="1" applyAlignment="1" applyProtection="1">
      <alignment vertical="center"/>
      <protection/>
    </xf>
    <xf numFmtId="166" fontId="24" fillId="0" borderId="20" xfId="0" applyNumberFormat="1" applyFont="1" applyBorder="1" applyAlignment="1" applyProtection="1">
      <alignment vertical="center"/>
      <protection/>
    </xf>
    <xf numFmtId="0" fontId="40" fillId="0" borderId="0" xfId="0" applyFont="1" applyAlignment="1">
      <alignment horizontal="left" vertical="center"/>
    </xf>
    <xf numFmtId="0" fontId="0" fillId="0" borderId="18" xfId="0" applyFont="1" applyBorder="1" applyAlignment="1" applyProtection="1">
      <alignment vertical="center"/>
      <protection/>
    </xf>
    <xf numFmtId="0" fontId="0" fillId="0" borderId="19" xfId="0" applyBorder="1" applyAlignment="1" applyProtection="1">
      <alignment vertical="center"/>
      <protection/>
    </xf>
    <xf numFmtId="0" fontId="0" fillId="0" borderId="20" xfId="0" applyFont="1" applyBorder="1" applyAlignment="1" applyProtection="1">
      <alignment vertical="center"/>
      <protection/>
    </xf>
    <xf numFmtId="0" fontId="8" fillId="0" borderId="0" xfId="0" applyFont="1" applyAlignment="1" applyProtection="1">
      <alignment vertical="center"/>
      <protection/>
    </xf>
    <xf numFmtId="4" fontId="25" fillId="0" borderId="0" xfId="0" applyNumberFormat="1"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horizontal="left" vertical="center"/>
      <protection/>
    </xf>
    <xf numFmtId="0" fontId="0" fillId="0" borderId="0" xfId="0" applyProtection="1">
      <protection/>
    </xf>
    <xf numFmtId="0" fontId="3" fillId="0" borderId="0" xfId="0" applyFont="1" applyAlignment="1" applyProtection="1">
      <alignment horizontal="left" vertical="center" wrapText="1"/>
      <protection/>
    </xf>
    <xf numFmtId="0" fontId="2" fillId="0" borderId="0" xfId="0" applyFont="1" applyAlignment="1" applyProtection="1">
      <alignment horizontal="right" vertical="center"/>
      <protection/>
    </xf>
    <xf numFmtId="0" fontId="0" fillId="0" borderId="5" xfId="0" applyFont="1" applyBorder="1" applyAlignment="1" applyProtection="1">
      <alignment vertical="center"/>
      <protection/>
    </xf>
    <xf numFmtId="0" fontId="0" fillId="0" borderId="0" xfId="0" applyFont="1" applyAlignment="1" applyProtection="1">
      <alignment vertical="center"/>
      <protection/>
    </xf>
    <xf numFmtId="0" fontId="2" fillId="0" borderId="0" xfId="0" applyFont="1" applyAlignment="1" applyProtection="1">
      <alignment horizontal="left" vertical="center"/>
      <protection/>
    </xf>
    <xf numFmtId="0" fontId="0" fillId="0" borderId="0" xfId="0" applyFont="1" applyAlignment="1" applyProtection="1">
      <alignment horizontal="left" vertical="center"/>
      <protection/>
    </xf>
    <xf numFmtId="0" fontId="32" fillId="0" borderId="0" xfId="0" applyFont="1" applyAlignment="1" applyProtection="1">
      <alignment horizontal="left" vertical="center"/>
      <protection/>
    </xf>
    <xf numFmtId="0" fontId="3" fillId="2" borderId="0" xfId="0" applyFont="1" applyFill="1" applyAlignment="1" applyProtection="1">
      <alignment horizontal="left" vertical="center"/>
      <protection/>
    </xf>
    <xf numFmtId="0" fontId="0" fillId="0" borderId="0" xfId="0" applyFont="1" applyAlignment="1" applyProtection="1">
      <alignment vertical="center" wrapText="1"/>
      <protection/>
    </xf>
    <xf numFmtId="0" fontId="0" fillId="0" borderId="3" xfId="0" applyFont="1" applyBorder="1" applyAlignment="1" applyProtection="1">
      <alignment vertical="center" wrapText="1"/>
      <protection/>
    </xf>
    <xf numFmtId="0" fontId="0" fillId="0" borderId="3" xfId="0" applyBorder="1" applyAlignment="1" applyProtection="1">
      <alignment vertical="center" wrapText="1"/>
      <protection/>
    </xf>
    <xf numFmtId="0" fontId="0" fillId="0" borderId="0" xfId="0" applyAlignment="1" applyProtection="1">
      <alignment vertical="center" wrapText="1"/>
      <protection/>
    </xf>
    <xf numFmtId="0" fontId="18" fillId="0" borderId="0" xfId="0" applyFont="1" applyAlignment="1" applyProtection="1">
      <alignment horizontal="left" vertical="center"/>
      <protection/>
    </xf>
    <xf numFmtId="0" fontId="22" fillId="0" borderId="0" xfId="0" applyFont="1" applyAlignment="1" applyProtection="1">
      <alignment horizontal="left" vertical="center"/>
      <protection/>
    </xf>
    <xf numFmtId="4" fontId="2" fillId="0" borderId="0" xfId="0" applyNumberFormat="1" applyFont="1" applyAlignment="1" applyProtection="1">
      <alignment vertical="center"/>
      <protection/>
    </xf>
    <xf numFmtId="0" fontId="5" fillId="4" borderId="6" xfId="0" applyFont="1" applyFill="1" applyBorder="1" applyAlignment="1" applyProtection="1">
      <alignment horizontal="left" vertical="center"/>
      <protection/>
    </xf>
    <xf numFmtId="0" fontId="5" fillId="4" borderId="7" xfId="0" applyFont="1" applyFill="1" applyBorder="1" applyAlignment="1" applyProtection="1">
      <alignment horizontal="right" vertical="center"/>
      <protection/>
    </xf>
    <xf numFmtId="0" fontId="5" fillId="4" borderId="7" xfId="0" applyFont="1" applyFill="1" applyBorder="1" applyAlignment="1" applyProtection="1">
      <alignment horizontal="center" vertical="center"/>
      <protection/>
    </xf>
    <xf numFmtId="4" fontId="5" fillId="4" borderId="7" xfId="0" applyNumberFormat="1" applyFont="1" applyFill="1" applyBorder="1" applyAlignment="1" applyProtection="1">
      <alignment vertical="center"/>
      <protection/>
    </xf>
    <xf numFmtId="0" fontId="0" fillId="4" borderId="21" xfId="0" applyFont="1" applyFill="1" applyBorder="1" applyAlignment="1" applyProtection="1">
      <alignment vertical="center"/>
      <protection/>
    </xf>
    <xf numFmtId="0" fontId="2" fillId="0" borderId="5" xfId="0" applyFont="1" applyBorder="1" applyAlignment="1" applyProtection="1">
      <alignment horizontal="center" vertical="center"/>
      <protection/>
    </xf>
    <xf numFmtId="0" fontId="2" fillId="0" borderId="5" xfId="0" applyFont="1" applyBorder="1" applyAlignment="1" applyProtection="1">
      <alignment horizontal="right" vertical="center"/>
      <protection/>
    </xf>
    <xf numFmtId="0" fontId="0" fillId="0" borderId="0" xfId="0" applyFont="1" applyAlignment="1" applyProtection="1">
      <alignment horizontal="center" vertical="center" wrapText="1"/>
      <protection/>
    </xf>
    <xf numFmtId="0" fontId="0" fillId="0" borderId="3" xfId="0" applyBorder="1" applyAlignment="1" applyProtection="1">
      <alignment horizontal="center" vertical="center" wrapText="1"/>
      <protection/>
    </xf>
    <xf numFmtId="0" fontId="0" fillId="0" borderId="0" xfId="0" applyAlignment="1" applyProtection="1">
      <alignment horizontal="center" vertical="center" wrapText="1"/>
      <protection/>
    </xf>
    <xf numFmtId="4" fontId="35" fillId="0" borderId="0" xfId="0" applyNumberFormat="1" applyFont="1" applyAlignment="1" applyProtection="1">
      <alignment vertical="center"/>
      <protection/>
    </xf>
    <xf numFmtId="0" fontId="9" fillId="0" borderId="0" xfId="0" applyFont="1" applyAlignment="1" applyProtection="1">
      <alignment horizontal="center"/>
      <protection/>
    </xf>
    <xf numFmtId="4" fontId="9" fillId="0" borderId="0" xfId="0" applyNumberFormat="1" applyFont="1" applyAlignment="1" applyProtection="1">
      <alignment vertical="center"/>
      <protection/>
    </xf>
    <xf numFmtId="0" fontId="24" fillId="2" borderId="17" xfId="0" applyFont="1" applyFill="1" applyBorder="1" applyAlignment="1" applyProtection="1">
      <alignment horizontal="left" vertical="center"/>
      <protection/>
    </xf>
    <xf numFmtId="0" fontId="23" fillId="0" borderId="0" xfId="0" applyFont="1" applyAlignment="1" applyProtection="1">
      <alignment horizontal="left" vertical="center"/>
      <protection/>
    </xf>
    <xf numFmtId="4" fontId="0" fillId="0" borderId="0" xfId="0" applyNumberFormat="1" applyFont="1" applyAlignment="1" applyProtection="1">
      <alignment vertical="center"/>
      <protection/>
    </xf>
    <xf numFmtId="0" fontId="38" fillId="0" borderId="3" xfId="0" applyFont="1" applyBorder="1" applyAlignment="1" applyProtection="1">
      <alignment vertical="center"/>
      <protection/>
    </xf>
    <xf numFmtId="0" fontId="37" fillId="2" borderId="17" xfId="0" applyFont="1" applyFill="1" applyBorder="1" applyAlignment="1" applyProtection="1">
      <alignment horizontal="left" vertical="center"/>
      <protection/>
    </xf>
    <xf numFmtId="0" fontId="24" fillId="2" borderId="18" xfId="0" applyFont="1" applyFill="1" applyBorder="1" applyAlignment="1" applyProtection="1">
      <alignment horizontal="left" vertical="center"/>
      <protection/>
    </xf>
    <xf numFmtId="14" fontId="3" fillId="2" borderId="0" xfId="0" applyNumberFormat="1" applyFont="1" applyFill="1" applyAlignment="1" applyProtection="1">
      <alignment horizontal="left" vertical="center"/>
      <protection locked="0"/>
    </xf>
    <xf numFmtId="4" fontId="19" fillId="0" borderId="0" xfId="0" applyNumberFormat="1" applyFont="1" applyAlignment="1" applyProtection="1">
      <alignment vertical="center"/>
      <protection/>
    </xf>
    <xf numFmtId="0" fontId="2" fillId="0" borderId="0" xfId="0" applyFont="1" applyAlignment="1" applyProtection="1">
      <alignment vertical="center"/>
      <protection/>
    </xf>
    <xf numFmtId="4" fontId="18"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0" fillId="0" borderId="0" xfId="0"/>
    <xf numFmtId="0" fontId="21" fillId="0" borderId="16" xfId="0" applyFont="1" applyBorder="1" applyAlignment="1">
      <alignment horizontal="center" vertical="center"/>
    </xf>
    <xf numFmtId="0" fontId="21" fillId="0" borderId="10" xfId="0" applyFont="1" applyBorder="1" applyAlignment="1">
      <alignment horizontal="left" vertical="center"/>
    </xf>
    <xf numFmtId="0" fontId="22" fillId="0" borderId="17" xfId="0" applyFont="1" applyBorder="1" applyAlignment="1">
      <alignment horizontal="left" vertical="center"/>
    </xf>
    <xf numFmtId="0" fontId="22" fillId="0" borderId="0" xfId="0" applyFont="1" applyBorder="1" applyAlignment="1">
      <alignment horizontal="left" vertical="center"/>
    </xf>
    <xf numFmtId="0" fontId="22" fillId="0" borderId="17"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2" fillId="0" borderId="0" xfId="0" applyFont="1" applyAlignment="1" applyProtection="1">
      <alignment horizontal="right" vertical="center"/>
      <protection/>
    </xf>
    <xf numFmtId="164" fontId="2" fillId="0" borderId="0" xfId="0" applyNumberFormat="1" applyFont="1" applyAlignment="1" applyProtection="1">
      <alignment horizontal="left" vertical="center"/>
      <protection/>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21" xfId="0" applyFont="1" applyFill="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23" fillId="4" borderId="7" xfId="0" applyFont="1" applyFill="1" applyBorder="1" applyAlignment="1" applyProtection="1">
      <alignment horizontal="center" vertical="center"/>
      <protection/>
    </xf>
    <xf numFmtId="0" fontId="28" fillId="0" borderId="0" xfId="0" applyFont="1" applyAlignment="1" applyProtection="1">
      <alignment horizontal="left" vertical="center" wrapText="1"/>
      <protection/>
    </xf>
    <xf numFmtId="0" fontId="31" fillId="0" borderId="0" xfId="0" applyFont="1" applyAlignment="1" applyProtection="1">
      <alignment horizontal="left" vertical="center" wrapText="1"/>
      <protection/>
    </xf>
    <xf numFmtId="0" fontId="23" fillId="4" borderId="21" xfId="0" applyFont="1" applyFill="1" applyBorder="1" applyAlignment="1" applyProtection="1">
      <alignment horizontal="left" vertical="center"/>
      <protection/>
    </xf>
    <xf numFmtId="0" fontId="23" fillId="4" borderId="7" xfId="0" applyFont="1" applyFill="1" applyBorder="1" applyAlignment="1" applyProtection="1">
      <alignment horizontal="right" vertical="center"/>
      <protection/>
    </xf>
    <xf numFmtId="4" fontId="29" fillId="0" borderId="0" xfId="0" applyNumberFormat="1" applyFont="1" applyAlignment="1" applyProtection="1">
      <alignment horizontal="right" vertical="center"/>
      <protection/>
    </xf>
    <xf numFmtId="0" fontId="0"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Font="1" applyAlignment="1">
      <alignment vertical="center"/>
    </xf>
    <xf numFmtId="0" fontId="4" fillId="0" borderId="0" xfId="0" applyFont="1" applyAlignment="1">
      <alignment horizontal="left" vertical="center" wrapText="1"/>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03"/>
  <sheetViews>
    <sheetView showGridLines="0" tabSelected="1" workbookViewId="0" topLeftCell="A1">
      <selection activeCell="BE85" sqref="BE85"/>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5" customHeight="1">
      <c r="AR2" s="323"/>
      <c r="AS2" s="323"/>
      <c r="AT2" s="323"/>
      <c r="AU2" s="323"/>
      <c r="AV2" s="323"/>
      <c r="AW2" s="323"/>
      <c r="AX2" s="323"/>
      <c r="AY2" s="323"/>
      <c r="AZ2" s="323"/>
      <c r="BA2" s="323"/>
      <c r="BB2" s="323"/>
      <c r="BC2" s="323"/>
      <c r="BD2" s="323"/>
      <c r="BE2" s="323"/>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s="1" customFormat="1" ht="12" customHeight="1">
      <c r="B5" s="21"/>
      <c r="C5" s="22"/>
      <c r="D5" s="26" t="s">
        <v>13</v>
      </c>
      <c r="E5" s="22"/>
      <c r="F5" s="22"/>
      <c r="G5" s="22"/>
      <c r="H5" s="22"/>
      <c r="I5" s="22"/>
      <c r="J5" s="22"/>
      <c r="K5" s="335" t="s">
        <v>14</v>
      </c>
      <c r="L5" s="336"/>
      <c r="M5" s="336"/>
      <c r="N5" s="336"/>
      <c r="O5" s="336"/>
      <c r="P5" s="336"/>
      <c r="Q5" s="336"/>
      <c r="R5" s="336"/>
      <c r="S5" s="336"/>
      <c r="T5" s="336"/>
      <c r="U5" s="336"/>
      <c r="V5" s="336"/>
      <c r="W5" s="336"/>
      <c r="X5" s="336"/>
      <c r="Y5" s="336"/>
      <c r="Z5" s="336"/>
      <c r="AA5" s="336"/>
      <c r="AB5" s="336"/>
      <c r="AC5" s="336"/>
      <c r="AD5" s="336"/>
      <c r="AE5" s="336"/>
      <c r="AF5" s="336"/>
      <c r="AG5" s="336"/>
      <c r="AH5" s="336"/>
      <c r="AI5" s="336"/>
      <c r="AJ5" s="336"/>
      <c r="AK5" s="336"/>
      <c r="AL5" s="336"/>
      <c r="AM5" s="336"/>
      <c r="AN5" s="336"/>
      <c r="AO5" s="336"/>
      <c r="AP5" s="22"/>
      <c r="AQ5" s="22"/>
      <c r="AR5" s="20"/>
      <c r="BE5" s="343" t="s">
        <v>15</v>
      </c>
      <c r="BS5" s="17" t="s">
        <v>6</v>
      </c>
    </row>
    <row r="6" spans="2:71" s="1" customFormat="1" ht="36.95" customHeight="1">
      <c r="B6" s="21"/>
      <c r="C6" s="22"/>
      <c r="D6" s="28" t="s">
        <v>16</v>
      </c>
      <c r="E6" s="22"/>
      <c r="F6" s="22"/>
      <c r="G6" s="22"/>
      <c r="H6" s="22"/>
      <c r="I6" s="22"/>
      <c r="J6" s="22"/>
      <c r="K6" s="337" t="s">
        <v>17</v>
      </c>
      <c r="L6" s="336"/>
      <c r="M6" s="336"/>
      <c r="N6" s="336"/>
      <c r="O6" s="336"/>
      <c r="P6" s="336"/>
      <c r="Q6" s="336"/>
      <c r="R6" s="336"/>
      <c r="S6" s="336"/>
      <c r="T6" s="336"/>
      <c r="U6" s="336"/>
      <c r="V6" s="336"/>
      <c r="W6" s="336"/>
      <c r="X6" s="336"/>
      <c r="Y6" s="336"/>
      <c r="Z6" s="336"/>
      <c r="AA6" s="336"/>
      <c r="AB6" s="336"/>
      <c r="AC6" s="336"/>
      <c r="AD6" s="336"/>
      <c r="AE6" s="336"/>
      <c r="AF6" s="336"/>
      <c r="AG6" s="336"/>
      <c r="AH6" s="336"/>
      <c r="AI6" s="336"/>
      <c r="AJ6" s="336"/>
      <c r="AK6" s="336"/>
      <c r="AL6" s="336"/>
      <c r="AM6" s="336"/>
      <c r="AN6" s="336"/>
      <c r="AO6" s="336"/>
      <c r="AP6" s="22"/>
      <c r="AQ6" s="22"/>
      <c r="AR6" s="20"/>
      <c r="BE6" s="344"/>
      <c r="BS6" s="17" t="s">
        <v>6</v>
      </c>
    </row>
    <row r="7" spans="2:71" s="1" customFormat="1" ht="12" customHeight="1">
      <c r="B7" s="21"/>
      <c r="C7" s="22"/>
      <c r="D7" s="29"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29" t="s">
        <v>20</v>
      </c>
      <c r="AL7" s="22"/>
      <c r="AM7" s="22"/>
      <c r="AN7" s="27" t="s">
        <v>1</v>
      </c>
      <c r="AO7" s="22"/>
      <c r="AP7" s="22"/>
      <c r="AQ7" s="22"/>
      <c r="AR7" s="20"/>
      <c r="BE7" s="344"/>
      <c r="BS7" s="17" t="s">
        <v>6</v>
      </c>
    </row>
    <row r="8" spans="2:71" s="1" customFormat="1" ht="12" customHeight="1">
      <c r="B8" s="21"/>
      <c r="C8" s="22"/>
      <c r="D8" s="29" t="s">
        <v>21</v>
      </c>
      <c r="E8" s="22"/>
      <c r="F8" s="22"/>
      <c r="G8" s="22"/>
      <c r="H8" s="22"/>
      <c r="I8" s="22"/>
      <c r="J8" s="22"/>
      <c r="K8" s="27" t="s">
        <v>22</v>
      </c>
      <c r="L8" s="22"/>
      <c r="M8" s="22"/>
      <c r="N8" s="22"/>
      <c r="O8" s="22"/>
      <c r="P8" s="22"/>
      <c r="Q8" s="22"/>
      <c r="R8" s="22"/>
      <c r="S8" s="22"/>
      <c r="T8" s="22"/>
      <c r="U8" s="22"/>
      <c r="V8" s="22"/>
      <c r="W8" s="22"/>
      <c r="X8" s="22"/>
      <c r="Y8" s="22"/>
      <c r="Z8" s="22"/>
      <c r="AA8" s="22"/>
      <c r="AB8" s="22"/>
      <c r="AC8" s="22"/>
      <c r="AD8" s="22"/>
      <c r="AE8" s="22"/>
      <c r="AF8" s="22"/>
      <c r="AG8" s="22"/>
      <c r="AH8" s="22"/>
      <c r="AI8" s="22"/>
      <c r="AJ8" s="22"/>
      <c r="AK8" s="29" t="s">
        <v>23</v>
      </c>
      <c r="AL8" s="22"/>
      <c r="AM8" s="22"/>
      <c r="AN8" s="318">
        <v>43727</v>
      </c>
      <c r="AO8" s="22"/>
      <c r="AP8" s="22"/>
      <c r="AQ8" s="22"/>
      <c r="AR8" s="20"/>
      <c r="BE8" s="344"/>
      <c r="BS8" s="17" t="s">
        <v>6</v>
      </c>
    </row>
    <row r="9" spans="2:71" s="1" customFormat="1" ht="14.45"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44"/>
      <c r="BS9" s="17" t="s">
        <v>6</v>
      </c>
    </row>
    <row r="10" spans="2:71" s="1" customFormat="1" ht="12" customHeight="1">
      <c r="B10" s="21"/>
      <c r="C10" s="22"/>
      <c r="D10" s="29" t="s">
        <v>24</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9" t="s">
        <v>25</v>
      </c>
      <c r="AL10" s="22"/>
      <c r="AM10" s="22"/>
      <c r="AN10" s="27" t="s">
        <v>1</v>
      </c>
      <c r="AO10" s="22"/>
      <c r="AP10" s="22"/>
      <c r="AQ10" s="22"/>
      <c r="AR10" s="20"/>
      <c r="BE10" s="344"/>
      <c r="BS10" s="17" t="s">
        <v>6</v>
      </c>
    </row>
    <row r="11" spans="2:71" s="1" customFormat="1" ht="18.4" customHeight="1">
      <c r="B11" s="21"/>
      <c r="C11" s="22"/>
      <c r="D11" s="22"/>
      <c r="E11" s="27" t="s">
        <v>26</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9" t="s">
        <v>27</v>
      </c>
      <c r="AL11" s="22"/>
      <c r="AM11" s="22"/>
      <c r="AN11" s="27" t="s">
        <v>1</v>
      </c>
      <c r="AO11" s="22"/>
      <c r="AP11" s="22"/>
      <c r="AQ11" s="22"/>
      <c r="AR11" s="20"/>
      <c r="BE11" s="344"/>
      <c r="BS11" s="17" t="s">
        <v>6</v>
      </c>
    </row>
    <row r="12" spans="2:71"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44"/>
      <c r="BS12" s="17" t="s">
        <v>6</v>
      </c>
    </row>
    <row r="13" spans="2:71" s="1" customFormat="1" ht="12" customHeight="1">
      <c r="B13" s="21"/>
      <c r="C13" s="22"/>
      <c r="D13" s="29" t="s">
        <v>28</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9" t="s">
        <v>25</v>
      </c>
      <c r="AL13" s="22"/>
      <c r="AM13" s="22"/>
      <c r="AN13" s="31" t="s">
        <v>29</v>
      </c>
      <c r="AO13" s="22"/>
      <c r="AP13" s="22"/>
      <c r="AQ13" s="22"/>
      <c r="AR13" s="20"/>
      <c r="BE13" s="344"/>
      <c r="BS13" s="17" t="s">
        <v>6</v>
      </c>
    </row>
    <row r="14" spans="2:71" ht="12.75">
      <c r="B14" s="21"/>
      <c r="C14" s="22"/>
      <c r="D14" s="22"/>
      <c r="E14" s="338" t="s">
        <v>29</v>
      </c>
      <c r="F14" s="339"/>
      <c r="G14" s="339"/>
      <c r="H14" s="339"/>
      <c r="I14" s="339"/>
      <c r="J14" s="339"/>
      <c r="K14" s="339"/>
      <c r="L14" s="339"/>
      <c r="M14" s="339"/>
      <c r="N14" s="339"/>
      <c r="O14" s="339"/>
      <c r="P14" s="339"/>
      <c r="Q14" s="339"/>
      <c r="R14" s="339"/>
      <c r="S14" s="339"/>
      <c r="T14" s="339"/>
      <c r="U14" s="339"/>
      <c r="V14" s="339"/>
      <c r="W14" s="339"/>
      <c r="X14" s="339"/>
      <c r="Y14" s="339"/>
      <c r="Z14" s="339"/>
      <c r="AA14" s="339"/>
      <c r="AB14" s="339"/>
      <c r="AC14" s="339"/>
      <c r="AD14" s="339"/>
      <c r="AE14" s="339"/>
      <c r="AF14" s="339"/>
      <c r="AG14" s="339"/>
      <c r="AH14" s="339"/>
      <c r="AI14" s="339"/>
      <c r="AJ14" s="339"/>
      <c r="AK14" s="29" t="s">
        <v>27</v>
      </c>
      <c r="AL14" s="22"/>
      <c r="AM14" s="22"/>
      <c r="AN14" s="31" t="s">
        <v>29</v>
      </c>
      <c r="AO14" s="22"/>
      <c r="AP14" s="22"/>
      <c r="AQ14" s="22"/>
      <c r="AR14" s="20"/>
      <c r="BE14" s="344"/>
      <c r="BS14" s="17" t="s">
        <v>6</v>
      </c>
    </row>
    <row r="15" spans="2:71"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44"/>
      <c r="BS15" s="17" t="s">
        <v>4</v>
      </c>
    </row>
    <row r="16" spans="2:71" s="1" customFormat="1" ht="12" customHeight="1">
      <c r="B16" s="21"/>
      <c r="C16" s="22"/>
      <c r="D16" s="29" t="s">
        <v>30</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9" t="s">
        <v>25</v>
      </c>
      <c r="AL16" s="22"/>
      <c r="AM16" s="22"/>
      <c r="AN16" s="27" t="s">
        <v>1</v>
      </c>
      <c r="AO16" s="22"/>
      <c r="AP16" s="22"/>
      <c r="AQ16" s="22"/>
      <c r="AR16" s="20"/>
      <c r="BE16" s="344"/>
      <c r="BS16" s="17" t="s">
        <v>4</v>
      </c>
    </row>
    <row r="17" spans="2:71" s="1" customFormat="1" ht="18.4" customHeight="1">
      <c r="B17" s="21"/>
      <c r="C17" s="22"/>
      <c r="D17" s="22"/>
      <c r="E17" s="27" t="s">
        <v>31</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9" t="s">
        <v>27</v>
      </c>
      <c r="AL17" s="22"/>
      <c r="AM17" s="22"/>
      <c r="AN17" s="27" t="s">
        <v>1</v>
      </c>
      <c r="AO17" s="22"/>
      <c r="AP17" s="22"/>
      <c r="AQ17" s="22"/>
      <c r="AR17" s="20"/>
      <c r="BE17" s="344"/>
      <c r="BS17" s="17" t="s">
        <v>32</v>
      </c>
    </row>
    <row r="18" spans="2: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44"/>
      <c r="BS18" s="17" t="s">
        <v>6</v>
      </c>
    </row>
    <row r="19" spans="2:71" s="1" customFormat="1" ht="12" customHeight="1">
      <c r="B19" s="21"/>
      <c r="C19" s="22"/>
      <c r="D19" s="29" t="s">
        <v>33</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9" t="s">
        <v>25</v>
      </c>
      <c r="AL19" s="22"/>
      <c r="AM19" s="22"/>
      <c r="AN19" s="27" t="s">
        <v>1</v>
      </c>
      <c r="AO19" s="22"/>
      <c r="AP19" s="22"/>
      <c r="AQ19" s="22"/>
      <c r="AR19" s="20"/>
      <c r="BE19" s="344"/>
      <c r="BS19" s="17" t="s">
        <v>6</v>
      </c>
    </row>
    <row r="20" spans="2:71" s="1" customFormat="1" ht="18.4" customHeight="1">
      <c r="B20" s="21"/>
      <c r="C20" s="22"/>
      <c r="D20" s="22"/>
      <c r="E20" s="27" t="s">
        <v>34</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9" t="s">
        <v>27</v>
      </c>
      <c r="AL20" s="22"/>
      <c r="AM20" s="22"/>
      <c r="AN20" s="27" t="s">
        <v>1</v>
      </c>
      <c r="AO20" s="22"/>
      <c r="AP20" s="22"/>
      <c r="AQ20" s="22"/>
      <c r="AR20" s="20"/>
      <c r="BE20" s="344"/>
      <c r="BS20" s="17" t="s">
        <v>4</v>
      </c>
    </row>
    <row r="21" spans="2:57"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44"/>
    </row>
    <row r="22" spans="2:57" s="1" customFormat="1" ht="12" customHeight="1">
      <c r="B22" s="21"/>
      <c r="C22" s="22"/>
      <c r="D22" s="29" t="s">
        <v>35</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44"/>
    </row>
    <row r="23" spans="2:57" s="1" customFormat="1" ht="51" customHeight="1">
      <c r="B23" s="21"/>
      <c r="C23" s="22"/>
      <c r="D23" s="22"/>
      <c r="E23" s="340" t="s">
        <v>36</v>
      </c>
      <c r="F23" s="340"/>
      <c r="G23" s="340"/>
      <c r="H23" s="340"/>
      <c r="I23" s="340"/>
      <c r="J23" s="340"/>
      <c r="K23" s="340"/>
      <c r="L23" s="340"/>
      <c r="M23" s="340"/>
      <c r="N23" s="340"/>
      <c r="O23" s="340"/>
      <c r="P23" s="340"/>
      <c r="Q23" s="340"/>
      <c r="R23" s="340"/>
      <c r="S23" s="340"/>
      <c r="T23" s="340"/>
      <c r="U23" s="340"/>
      <c r="V23" s="340"/>
      <c r="W23" s="340"/>
      <c r="X23" s="340"/>
      <c r="Y23" s="340"/>
      <c r="Z23" s="340"/>
      <c r="AA23" s="340"/>
      <c r="AB23" s="340"/>
      <c r="AC23" s="340"/>
      <c r="AD23" s="340"/>
      <c r="AE23" s="340"/>
      <c r="AF23" s="340"/>
      <c r="AG23" s="340"/>
      <c r="AH23" s="340"/>
      <c r="AI23" s="340"/>
      <c r="AJ23" s="340"/>
      <c r="AK23" s="340"/>
      <c r="AL23" s="340"/>
      <c r="AM23" s="340"/>
      <c r="AN23" s="340"/>
      <c r="AO23" s="22"/>
      <c r="AP23" s="22"/>
      <c r="AQ23" s="22"/>
      <c r="AR23" s="20"/>
      <c r="BE23" s="344"/>
    </row>
    <row r="24" spans="2:57"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44"/>
    </row>
    <row r="25" spans="2:57" s="1" customFormat="1" ht="6.95" customHeight="1">
      <c r="B25" s="21"/>
      <c r="C25" s="22"/>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22"/>
      <c r="AQ25" s="22"/>
      <c r="AR25" s="20"/>
      <c r="BE25" s="344"/>
    </row>
    <row r="26" spans="1:57" s="2" customFormat="1" ht="25.9" customHeight="1">
      <c r="A26" s="34"/>
      <c r="B26" s="35"/>
      <c r="C26" s="36"/>
      <c r="D26" s="37" t="s">
        <v>37</v>
      </c>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21">
        <f>ROUND(AG94,2)</f>
        <v>0</v>
      </c>
      <c r="AL26" s="322"/>
      <c r="AM26" s="322"/>
      <c r="AN26" s="322"/>
      <c r="AO26" s="322"/>
      <c r="AP26" s="36"/>
      <c r="AQ26" s="36"/>
      <c r="AR26" s="39"/>
      <c r="BE26" s="344"/>
    </row>
    <row r="27" spans="1:57" s="2" customFormat="1" ht="6.95" customHeight="1">
      <c r="A27" s="34"/>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9"/>
      <c r="BE27" s="344"/>
    </row>
    <row r="28" spans="1:57" s="2" customFormat="1" ht="12.75">
      <c r="A28" s="34"/>
      <c r="B28" s="35"/>
      <c r="C28" s="36"/>
      <c r="D28" s="36"/>
      <c r="E28" s="36"/>
      <c r="F28" s="36"/>
      <c r="G28" s="36"/>
      <c r="H28" s="36"/>
      <c r="I28" s="36"/>
      <c r="J28" s="36"/>
      <c r="K28" s="36"/>
      <c r="L28" s="341" t="s">
        <v>38</v>
      </c>
      <c r="M28" s="341"/>
      <c r="N28" s="341"/>
      <c r="O28" s="341"/>
      <c r="P28" s="341"/>
      <c r="Q28" s="36"/>
      <c r="R28" s="36"/>
      <c r="S28" s="36"/>
      <c r="T28" s="36"/>
      <c r="U28" s="36"/>
      <c r="V28" s="36"/>
      <c r="W28" s="341" t="s">
        <v>39</v>
      </c>
      <c r="X28" s="341"/>
      <c r="Y28" s="341"/>
      <c r="Z28" s="341"/>
      <c r="AA28" s="341"/>
      <c r="AB28" s="341"/>
      <c r="AC28" s="341"/>
      <c r="AD28" s="341"/>
      <c r="AE28" s="341"/>
      <c r="AF28" s="36"/>
      <c r="AG28" s="36"/>
      <c r="AH28" s="36"/>
      <c r="AI28" s="36"/>
      <c r="AJ28" s="36"/>
      <c r="AK28" s="341" t="s">
        <v>40</v>
      </c>
      <c r="AL28" s="341"/>
      <c r="AM28" s="341"/>
      <c r="AN28" s="341"/>
      <c r="AO28" s="341"/>
      <c r="AP28" s="36"/>
      <c r="AQ28" s="36"/>
      <c r="AR28" s="39"/>
      <c r="BE28" s="344"/>
    </row>
    <row r="29" spans="2:57" s="3" customFormat="1" ht="14.45" customHeight="1">
      <c r="B29" s="40"/>
      <c r="C29" s="41"/>
      <c r="D29" s="29" t="s">
        <v>41</v>
      </c>
      <c r="E29" s="41"/>
      <c r="F29" s="29" t="s">
        <v>42</v>
      </c>
      <c r="G29" s="41"/>
      <c r="H29" s="41"/>
      <c r="I29" s="41"/>
      <c r="J29" s="41"/>
      <c r="K29" s="41"/>
      <c r="L29" s="342">
        <v>0.21</v>
      </c>
      <c r="M29" s="320"/>
      <c r="N29" s="320"/>
      <c r="O29" s="320"/>
      <c r="P29" s="320"/>
      <c r="Q29" s="41"/>
      <c r="R29" s="41"/>
      <c r="S29" s="41"/>
      <c r="T29" s="41"/>
      <c r="U29" s="41"/>
      <c r="V29" s="41"/>
      <c r="W29" s="319">
        <f>ROUND(AZ94,2)</f>
        <v>0</v>
      </c>
      <c r="X29" s="320"/>
      <c r="Y29" s="320"/>
      <c r="Z29" s="320"/>
      <c r="AA29" s="320"/>
      <c r="AB29" s="320"/>
      <c r="AC29" s="320"/>
      <c r="AD29" s="320"/>
      <c r="AE29" s="320"/>
      <c r="AF29" s="41"/>
      <c r="AG29" s="41"/>
      <c r="AH29" s="41"/>
      <c r="AI29" s="41"/>
      <c r="AJ29" s="41"/>
      <c r="AK29" s="319">
        <f>ROUND(AV94,2)</f>
        <v>0</v>
      </c>
      <c r="AL29" s="320"/>
      <c r="AM29" s="320"/>
      <c r="AN29" s="320"/>
      <c r="AO29" s="320"/>
      <c r="AP29" s="41"/>
      <c r="AQ29" s="41"/>
      <c r="AR29" s="42"/>
      <c r="BE29" s="345"/>
    </row>
    <row r="30" spans="2:57" s="3" customFormat="1" ht="14.45" customHeight="1">
      <c r="B30" s="40"/>
      <c r="C30" s="41"/>
      <c r="D30" s="41"/>
      <c r="E30" s="41"/>
      <c r="F30" s="29" t="s">
        <v>43</v>
      </c>
      <c r="G30" s="41"/>
      <c r="H30" s="41"/>
      <c r="I30" s="41"/>
      <c r="J30" s="41"/>
      <c r="K30" s="41"/>
      <c r="L30" s="342">
        <v>0.15</v>
      </c>
      <c r="M30" s="320"/>
      <c r="N30" s="320"/>
      <c r="O30" s="320"/>
      <c r="P30" s="320"/>
      <c r="Q30" s="41"/>
      <c r="R30" s="41"/>
      <c r="S30" s="41"/>
      <c r="T30" s="41"/>
      <c r="U30" s="41"/>
      <c r="V30" s="41"/>
      <c r="W30" s="319">
        <f>ROUND(BA94,2)</f>
        <v>0</v>
      </c>
      <c r="X30" s="320"/>
      <c r="Y30" s="320"/>
      <c r="Z30" s="320"/>
      <c r="AA30" s="320"/>
      <c r="AB30" s="320"/>
      <c r="AC30" s="320"/>
      <c r="AD30" s="320"/>
      <c r="AE30" s="320"/>
      <c r="AF30" s="41"/>
      <c r="AG30" s="41"/>
      <c r="AH30" s="41"/>
      <c r="AI30" s="41"/>
      <c r="AJ30" s="41"/>
      <c r="AK30" s="319">
        <f>ROUND(AW94,2)</f>
        <v>0</v>
      </c>
      <c r="AL30" s="320"/>
      <c r="AM30" s="320"/>
      <c r="AN30" s="320"/>
      <c r="AO30" s="320"/>
      <c r="AP30" s="41"/>
      <c r="AQ30" s="41"/>
      <c r="AR30" s="42"/>
      <c r="BE30" s="345"/>
    </row>
    <row r="31" spans="2:57" s="3" customFormat="1" ht="14.45" customHeight="1" hidden="1">
      <c r="B31" s="40"/>
      <c r="C31" s="41"/>
      <c r="D31" s="41"/>
      <c r="E31" s="41"/>
      <c r="F31" s="29" t="s">
        <v>44</v>
      </c>
      <c r="G31" s="41"/>
      <c r="H31" s="41"/>
      <c r="I31" s="41"/>
      <c r="J31" s="41"/>
      <c r="K31" s="41"/>
      <c r="L31" s="342">
        <v>0.21</v>
      </c>
      <c r="M31" s="320"/>
      <c r="N31" s="320"/>
      <c r="O31" s="320"/>
      <c r="P31" s="320"/>
      <c r="Q31" s="41"/>
      <c r="R31" s="41"/>
      <c r="S31" s="41"/>
      <c r="T31" s="41"/>
      <c r="U31" s="41"/>
      <c r="V31" s="41"/>
      <c r="W31" s="319">
        <f>ROUND(BB94,2)</f>
        <v>0</v>
      </c>
      <c r="X31" s="320"/>
      <c r="Y31" s="320"/>
      <c r="Z31" s="320"/>
      <c r="AA31" s="320"/>
      <c r="AB31" s="320"/>
      <c r="AC31" s="320"/>
      <c r="AD31" s="320"/>
      <c r="AE31" s="320"/>
      <c r="AF31" s="41"/>
      <c r="AG31" s="41"/>
      <c r="AH31" s="41"/>
      <c r="AI31" s="41"/>
      <c r="AJ31" s="41"/>
      <c r="AK31" s="319">
        <v>0</v>
      </c>
      <c r="AL31" s="320"/>
      <c r="AM31" s="320"/>
      <c r="AN31" s="320"/>
      <c r="AO31" s="320"/>
      <c r="AP31" s="41"/>
      <c r="AQ31" s="41"/>
      <c r="AR31" s="42"/>
      <c r="BE31" s="345"/>
    </row>
    <row r="32" spans="2:57" s="3" customFormat="1" ht="14.45" customHeight="1" hidden="1">
      <c r="B32" s="40"/>
      <c r="C32" s="41"/>
      <c r="D32" s="41"/>
      <c r="E32" s="41"/>
      <c r="F32" s="29" t="s">
        <v>45</v>
      </c>
      <c r="G32" s="41"/>
      <c r="H32" s="41"/>
      <c r="I32" s="41"/>
      <c r="J32" s="41"/>
      <c r="K32" s="41"/>
      <c r="L32" s="342">
        <v>0.15</v>
      </c>
      <c r="M32" s="320"/>
      <c r="N32" s="320"/>
      <c r="O32" s="320"/>
      <c r="P32" s="320"/>
      <c r="Q32" s="41"/>
      <c r="R32" s="41"/>
      <c r="S32" s="41"/>
      <c r="T32" s="41"/>
      <c r="U32" s="41"/>
      <c r="V32" s="41"/>
      <c r="W32" s="319">
        <f>ROUND(BC94,2)</f>
        <v>0</v>
      </c>
      <c r="X32" s="320"/>
      <c r="Y32" s="320"/>
      <c r="Z32" s="320"/>
      <c r="AA32" s="320"/>
      <c r="AB32" s="320"/>
      <c r="AC32" s="320"/>
      <c r="AD32" s="320"/>
      <c r="AE32" s="320"/>
      <c r="AF32" s="41"/>
      <c r="AG32" s="41"/>
      <c r="AH32" s="41"/>
      <c r="AI32" s="41"/>
      <c r="AJ32" s="41"/>
      <c r="AK32" s="319">
        <v>0</v>
      </c>
      <c r="AL32" s="320"/>
      <c r="AM32" s="320"/>
      <c r="AN32" s="320"/>
      <c r="AO32" s="320"/>
      <c r="AP32" s="41"/>
      <c r="AQ32" s="41"/>
      <c r="AR32" s="42"/>
      <c r="BE32" s="345"/>
    </row>
    <row r="33" spans="2:57" s="3" customFormat="1" ht="14.45" customHeight="1" hidden="1">
      <c r="B33" s="40"/>
      <c r="C33" s="41"/>
      <c r="D33" s="41"/>
      <c r="E33" s="41"/>
      <c r="F33" s="29" t="s">
        <v>46</v>
      </c>
      <c r="G33" s="41"/>
      <c r="H33" s="41"/>
      <c r="I33" s="41"/>
      <c r="J33" s="41"/>
      <c r="K33" s="41"/>
      <c r="L33" s="342">
        <v>0</v>
      </c>
      <c r="M33" s="320"/>
      <c r="N33" s="320"/>
      <c r="O33" s="320"/>
      <c r="P33" s="320"/>
      <c r="Q33" s="41"/>
      <c r="R33" s="41"/>
      <c r="S33" s="41"/>
      <c r="T33" s="41"/>
      <c r="U33" s="41"/>
      <c r="V33" s="41"/>
      <c r="W33" s="319">
        <f>ROUND(BD94,2)</f>
        <v>0</v>
      </c>
      <c r="X33" s="320"/>
      <c r="Y33" s="320"/>
      <c r="Z33" s="320"/>
      <c r="AA33" s="320"/>
      <c r="AB33" s="320"/>
      <c r="AC33" s="320"/>
      <c r="AD33" s="320"/>
      <c r="AE33" s="320"/>
      <c r="AF33" s="41"/>
      <c r="AG33" s="41"/>
      <c r="AH33" s="41"/>
      <c r="AI33" s="41"/>
      <c r="AJ33" s="41"/>
      <c r="AK33" s="319">
        <v>0</v>
      </c>
      <c r="AL33" s="320"/>
      <c r="AM33" s="320"/>
      <c r="AN33" s="320"/>
      <c r="AO33" s="320"/>
      <c r="AP33" s="41"/>
      <c r="AQ33" s="41"/>
      <c r="AR33" s="42"/>
      <c r="BE33" s="345"/>
    </row>
    <row r="34" spans="1:57" s="2" customFormat="1" ht="6.95" customHeight="1">
      <c r="A34" s="34"/>
      <c r="B34" s="35"/>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9"/>
      <c r="BE34" s="344"/>
    </row>
    <row r="35" spans="1:57" s="2" customFormat="1" ht="25.9" customHeight="1">
      <c r="A35" s="34"/>
      <c r="B35" s="35"/>
      <c r="C35" s="43"/>
      <c r="D35" s="44" t="s">
        <v>47</v>
      </c>
      <c r="E35" s="45"/>
      <c r="F35" s="45"/>
      <c r="G35" s="45"/>
      <c r="H35" s="45"/>
      <c r="I35" s="45"/>
      <c r="J35" s="45"/>
      <c r="K35" s="45"/>
      <c r="L35" s="45"/>
      <c r="M35" s="45"/>
      <c r="N35" s="45"/>
      <c r="O35" s="45"/>
      <c r="P35" s="45"/>
      <c r="Q35" s="45"/>
      <c r="R35" s="45"/>
      <c r="S35" s="45"/>
      <c r="T35" s="46" t="s">
        <v>48</v>
      </c>
      <c r="U35" s="45"/>
      <c r="V35" s="45"/>
      <c r="W35" s="45"/>
      <c r="X35" s="352" t="s">
        <v>49</v>
      </c>
      <c r="Y35" s="353"/>
      <c r="Z35" s="353"/>
      <c r="AA35" s="353"/>
      <c r="AB35" s="353"/>
      <c r="AC35" s="45"/>
      <c r="AD35" s="45"/>
      <c r="AE35" s="45"/>
      <c r="AF35" s="45"/>
      <c r="AG35" s="45"/>
      <c r="AH35" s="45"/>
      <c r="AI35" s="45"/>
      <c r="AJ35" s="45"/>
      <c r="AK35" s="354">
        <f>SUM(AK26:AK33)</f>
        <v>0</v>
      </c>
      <c r="AL35" s="353"/>
      <c r="AM35" s="353"/>
      <c r="AN35" s="353"/>
      <c r="AO35" s="355"/>
      <c r="AP35" s="43"/>
      <c r="AQ35" s="43"/>
      <c r="AR35" s="39"/>
      <c r="BE35" s="34"/>
    </row>
    <row r="36" spans="1:57" s="2" customFormat="1" ht="6.95" customHeight="1">
      <c r="A36" s="34"/>
      <c r="B36" s="35"/>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9"/>
      <c r="BE36" s="34"/>
    </row>
    <row r="37" spans="1:57" s="2" customFormat="1" ht="14.45" customHeight="1">
      <c r="A37" s="34"/>
      <c r="B37" s="35"/>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9"/>
      <c r="BE37" s="34"/>
    </row>
    <row r="38" spans="2:44" s="1" customFormat="1" ht="14.45" customHeight="1">
      <c r="B38" s="21"/>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0"/>
    </row>
    <row r="39" spans="2:44" s="1" customFormat="1" ht="14.45"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0"/>
    </row>
    <row r="40" spans="2:44" s="1" customFormat="1" ht="14.45" customHeight="1">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0"/>
    </row>
    <row r="41" spans="2:44" s="1" customFormat="1" ht="14.45" customHeight="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0"/>
    </row>
    <row r="42" spans="2:44" s="1" customFormat="1" ht="14.45" customHeight="1">
      <c r="B42" s="2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0"/>
    </row>
    <row r="43" spans="2:44" s="1" customFormat="1" ht="14.45" customHeigh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0"/>
    </row>
    <row r="44" spans="2:44" s="1" customFormat="1" ht="14.45" customHeight="1">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0"/>
    </row>
    <row r="45" spans="2:44" s="1" customFormat="1" ht="14.45" customHeight="1">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0"/>
    </row>
    <row r="46" spans="2:44" s="1" customFormat="1" ht="14.45"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0"/>
    </row>
    <row r="47" spans="2:44" s="1" customFormat="1" ht="14.45" customHeight="1">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0"/>
    </row>
    <row r="48" spans="2:44" s="1" customFormat="1" ht="14.45" customHeigh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0"/>
    </row>
    <row r="49" spans="2:44" s="2" customFormat="1" ht="14.45" customHeight="1">
      <c r="B49" s="47"/>
      <c r="C49" s="48"/>
      <c r="D49" s="49" t="s">
        <v>50</v>
      </c>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49" t="s">
        <v>51</v>
      </c>
      <c r="AI49" s="50"/>
      <c r="AJ49" s="50"/>
      <c r="AK49" s="50"/>
      <c r="AL49" s="50"/>
      <c r="AM49" s="50"/>
      <c r="AN49" s="50"/>
      <c r="AO49" s="50"/>
      <c r="AP49" s="48"/>
      <c r="AQ49" s="48"/>
      <c r="AR49" s="51"/>
    </row>
    <row r="50" spans="2:44" ht="12">
      <c r="B50" s="2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0"/>
    </row>
    <row r="51" spans="2:44" ht="12">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0"/>
    </row>
    <row r="52" spans="2:44" ht="12">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0"/>
    </row>
    <row r="53" spans="2:44" ht="12">
      <c r="B53" s="2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0"/>
    </row>
    <row r="54" spans="2:44" ht="12">
      <c r="B54" s="2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0"/>
    </row>
    <row r="55" spans="2:44" ht="12">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0"/>
    </row>
    <row r="56" spans="2:44" ht="12">
      <c r="B56" s="21"/>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0"/>
    </row>
    <row r="57" spans="2:44" ht="12">
      <c r="B57" s="2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0"/>
    </row>
    <row r="58" spans="2:44" ht="12">
      <c r="B58" s="2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0"/>
    </row>
    <row r="59" spans="2:44" ht="1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0"/>
    </row>
    <row r="60" spans="1:57" s="2" customFormat="1" ht="12.75">
      <c r="A60" s="34"/>
      <c r="B60" s="35"/>
      <c r="C60" s="36"/>
      <c r="D60" s="52" t="s">
        <v>52</v>
      </c>
      <c r="E60" s="38"/>
      <c r="F60" s="38"/>
      <c r="G60" s="38"/>
      <c r="H60" s="38"/>
      <c r="I60" s="38"/>
      <c r="J60" s="38"/>
      <c r="K60" s="38"/>
      <c r="L60" s="38"/>
      <c r="M60" s="38"/>
      <c r="N60" s="38"/>
      <c r="O60" s="38"/>
      <c r="P60" s="38"/>
      <c r="Q60" s="38"/>
      <c r="R60" s="38"/>
      <c r="S60" s="38"/>
      <c r="T60" s="38"/>
      <c r="U60" s="38"/>
      <c r="V60" s="52" t="s">
        <v>53</v>
      </c>
      <c r="W60" s="38"/>
      <c r="X60" s="38"/>
      <c r="Y60" s="38"/>
      <c r="Z60" s="38"/>
      <c r="AA60" s="38"/>
      <c r="AB60" s="38"/>
      <c r="AC60" s="38"/>
      <c r="AD60" s="38"/>
      <c r="AE60" s="38"/>
      <c r="AF60" s="38"/>
      <c r="AG60" s="38"/>
      <c r="AH60" s="52" t="s">
        <v>52</v>
      </c>
      <c r="AI60" s="38"/>
      <c r="AJ60" s="38"/>
      <c r="AK60" s="38"/>
      <c r="AL60" s="38"/>
      <c r="AM60" s="52" t="s">
        <v>53</v>
      </c>
      <c r="AN60" s="38"/>
      <c r="AO60" s="38"/>
      <c r="AP60" s="36"/>
      <c r="AQ60" s="36"/>
      <c r="AR60" s="39"/>
      <c r="BE60" s="34"/>
    </row>
    <row r="61" spans="2:44" ht="12">
      <c r="B61" s="2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0"/>
    </row>
    <row r="62" spans="2:44" ht="12">
      <c r="B62" s="2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0"/>
    </row>
    <row r="63" spans="2:44" ht="12">
      <c r="B63" s="2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0"/>
    </row>
    <row r="64" spans="1:57" s="2" customFormat="1" ht="12.75">
      <c r="A64" s="34"/>
      <c r="B64" s="35"/>
      <c r="C64" s="36"/>
      <c r="D64" s="49" t="s">
        <v>54</v>
      </c>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49" t="s">
        <v>55</v>
      </c>
      <c r="AI64" s="53"/>
      <c r="AJ64" s="53"/>
      <c r="AK64" s="53"/>
      <c r="AL64" s="53"/>
      <c r="AM64" s="53"/>
      <c r="AN64" s="53"/>
      <c r="AO64" s="53"/>
      <c r="AP64" s="36"/>
      <c r="AQ64" s="36"/>
      <c r="AR64" s="39"/>
      <c r="BE64" s="34"/>
    </row>
    <row r="65" spans="2:44" ht="12">
      <c r="B65" s="2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0"/>
    </row>
    <row r="66" spans="2:44" ht="12">
      <c r="B66" s="2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0"/>
    </row>
    <row r="67" spans="2:44" ht="12">
      <c r="B67" s="2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0"/>
    </row>
    <row r="68" spans="2:44" ht="12">
      <c r="B68" s="2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0"/>
    </row>
    <row r="69" spans="2:44" ht="12">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0"/>
    </row>
    <row r="70" spans="2:44" ht="12">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0"/>
    </row>
    <row r="71" spans="2:44" ht="12">
      <c r="B71" s="2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0"/>
    </row>
    <row r="72" spans="2:44" ht="12">
      <c r="B72" s="2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0"/>
    </row>
    <row r="73" spans="2:44" ht="12">
      <c r="B73" s="21"/>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0"/>
    </row>
    <row r="74" spans="2:44" ht="12">
      <c r="B74" s="2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0"/>
    </row>
    <row r="75" spans="1:57" s="2" customFormat="1" ht="12.75">
      <c r="A75" s="34"/>
      <c r="B75" s="35"/>
      <c r="C75" s="36"/>
      <c r="D75" s="52" t="s">
        <v>52</v>
      </c>
      <c r="E75" s="38"/>
      <c r="F75" s="38"/>
      <c r="G75" s="38"/>
      <c r="H75" s="38"/>
      <c r="I75" s="38"/>
      <c r="J75" s="38"/>
      <c r="K75" s="38"/>
      <c r="L75" s="38"/>
      <c r="M75" s="38"/>
      <c r="N75" s="38"/>
      <c r="O75" s="38"/>
      <c r="P75" s="38"/>
      <c r="Q75" s="38"/>
      <c r="R75" s="38"/>
      <c r="S75" s="38"/>
      <c r="T75" s="38"/>
      <c r="U75" s="38"/>
      <c r="V75" s="52" t="s">
        <v>53</v>
      </c>
      <c r="W75" s="38"/>
      <c r="X75" s="38"/>
      <c r="Y75" s="38"/>
      <c r="Z75" s="38"/>
      <c r="AA75" s="38"/>
      <c r="AB75" s="38"/>
      <c r="AC75" s="38"/>
      <c r="AD75" s="38"/>
      <c r="AE75" s="38"/>
      <c r="AF75" s="38"/>
      <c r="AG75" s="38"/>
      <c r="AH75" s="52" t="s">
        <v>52</v>
      </c>
      <c r="AI75" s="38"/>
      <c r="AJ75" s="38"/>
      <c r="AK75" s="38"/>
      <c r="AL75" s="38"/>
      <c r="AM75" s="52" t="s">
        <v>53</v>
      </c>
      <c r="AN75" s="38"/>
      <c r="AO75" s="38"/>
      <c r="AP75" s="36"/>
      <c r="AQ75" s="36"/>
      <c r="AR75" s="39"/>
      <c r="BE75" s="34"/>
    </row>
    <row r="76" spans="1:57" s="2" customFormat="1" ht="12">
      <c r="A76" s="34"/>
      <c r="B76" s="35"/>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9"/>
      <c r="BE76" s="34"/>
    </row>
    <row r="77" spans="1:57" s="2" customFormat="1" ht="6.95" customHeight="1">
      <c r="A77" s="34"/>
      <c r="B77" s="54"/>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39"/>
      <c r="BE77" s="34"/>
    </row>
    <row r="81" spans="1:57" s="2" customFormat="1" ht="6.95" customHeight="1">
      <c r="A81" s="34"/>
      <c r="B81" s="56"/>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39"/>
      <c r="BE81" s="34"/>
    </row>
    <row r="82" spans="1:57" s="2" customFormat="1" ht="24.95" customHeight="1">
      <c r="A82" s="34"/>
      <c r="B82" s="35"/>
      <c r="C82" s="23" t="s">
        <v>56</v>
      </c>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9"/>
      <c r="BE82" s="34"/>
    </row>
    <row r="83" spans="1:57" s="2" customFormat="1" ht="6.95" customHeight="1">
      <c r="A83" s="34"/>
      <c r="B83" s="35"/>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9"/>
      <c r="BE83" s="34"/>
    </row>
    <row r="84" spans="2:44" s="4" customFormat="1" ht="12" customHeight="1">
      <c r="B84" s="58"/>
      <c r="C84" s="29" t="s">
        <v>13</v>
      </c>
      <c r="D84" s="59"/>
      <c r="E84" s="59"/>
      <c r="F84" s="59"/>
      <c r="G84" s="59"/>
      <c r="H84" s="59"/>
      <c r="I84" s="59"/>
      <c r="J84" s="59"/>
      <c r="K84" s="59"/>
      <c r="L84" s="59" t="str">
        <f>K5</f>
        <v>20170051FK</v>
      </c>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60"/>
    </row>
    <row r="85" spans="2:44" s="5" customFormat="1" ht="36.95" customHeight="1">
      <c r="B85" s="61"/>
      <c r="C85" s="62" t="s">
        <v>16</v>
      </c>
      <c r="D85" s="63"/>
      <c r="E85" s="63"/>
      <c r="F85" s="63"/>
      <c r="G85" s="63"/>
      <c r="H85" s="63"/>
      <c r="I85" s="63"/>
      <c r="J85" s="63"/>
      <c r="K85" s="63"/>
      <c r="L85" s="332" t="str">
        <f>K6</f>
        <v>Dlouhá Strouha, Kvasiny, rekonstrukce koryta, ř. km 4,735 - 4,885</v>
      </c>
      <c r="M85" s="333"/>
      <c r="N85" s="333"/>
      <c r="O85" s="333"/>
      <c r="P85" s="333"/>
      <c r="Q85" s="333"/>
      <c r="R85" s="333"/>
      <c r="S85" s="333"/>
      <c r="T85" s="333"/>
      <c r="U85" s="333"/>
      <c r="V85" s="333"/>
      <c r="W85" s="333"/>
      <c r="X85" s="333"/>
      <c r="Y85" s="333"/>
      <c r="Z85" s="333"/>
      <c r="AA85" s="333"/>
      <c r="AB85" s="333"/>
      <c r="AC85" s="333"/>
      <c r="AD85" s="333"/>
      <c r="AE85" s="333"/>
      <c r="AF85" s="333"/>
      <c r="AG85" s="333"/>
      <c r="AH85" s="333"/>
      <c r="AI85" s="333"/>
      <c r="AJ85" s="333"/>
      <c r="AK85" s="333"/>
      <c r="AL85" s="333"/>
      <c r="AM85" s="333"/>
      <c r="AN85" s="333"/>
      <c r="AO85" s="333"/>
      <c r="AP85" s="63"/>
      <c r="AQ85" s="63"/>
      <c r="AR85" s="64"/>
    </row>
    <row r="86" spans="1:57" s="2" customFormat="1" ht="6.95" customHeight="1">
      <c r="A86" s="34"/>
      <c r="B86" s="35"/>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9"/>
      <c r="BE86" s="34"/>
    </row>
    <row r="87" spans="1:57" s="2" customFormat="1" ht="12" customHeight="1">
      <c r="A87" s="34"/>
      <c r="B87" s="35"/>
      <c r="C87" s="29" t="s">
        <v>21</v>
      </c>
      <c r="D87" s="36"/>
      <c r="E87" s="36"/>
      <c r="F87" s="36"/>
      <c r="G87" s="36"/>
      <c r="H87" s="36"/>
      <c r="I87" s="36"/>
      <c r="J87" s="36"/>
      <c r="K87" s="36"/>
      <c r="L87" s="65" t="str">
        <f>IF(K8="","",K8)</f>
        <v>k.ú. Kvasiny</v>
      </c>
      <c r="M87" s="36"/>
      <c r="N87" s="36"/>
      <c r="O87" s="36"/>
      <c r="P87" s="36"/>
      <c r="Q87" s="36"/>
      <c r="R87" s="36"/>
      <c r="S87" s="36"/>
      <c r="T87" s="36"/>
      <c r="U87" s="36"/>
      <c r="V87" s="36"/>
      <c r="W87" s="36"/>
      <c r="X87" s="36"/>
      <c r="Y87" s="36"/>
      <c r="Z87" s="36"/>
      <c r="AA87" s="36"/>
      <c r="AB87" s="36"/>
      <c r="AC87" s="36"/>
      <c r="AD87" s="36"/>
      <c r="AE87" s="36"/>
      <c r="AF87" s="36"/>
      <c r="AG87" s="36"/>
      <c r="AH87" s="36"/>
      <c r="AI87" s="29" t="s">
        <v>23</v>
      </c>
      <c r="AJ87" s="36"/>
      <c r="AK87" s="36"/>
      <c r="AL87" s="36"/>
      <c r="AM87" s="334">
        <f>IF(AN8="","",AN8)</f>
        <v>43727</v>
      </c>
      <c r="AN87" s="334"/>
      <c r="AO87" s="36"/>
      <c r="AP87" s="36"/>
      <c r="AQ87" s="36"/>
      <c r="AR87" s="39"/>
      <c r="BE87" s="34"/>
    </row>
    <row r="88" spans="1:57" s="2" customFormat="1" ht="6.95" customHeight="1">
      <c r="A88" s="34"/>
      <c r="B88" s="35"/>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9"/>
      <c r="BE88" s="34"/>
    </row>
    <row r="89" spans="1:57" s="2" customFormat="1" ht="15.2" customHeight="1">
      <c r="A89" s="34"/>
      <c r="B89" s="35"/>
      <c r="C89" s="29" t="s">
        <v>24</v>
      </c>
      <c r="D89" s="36"/>
      <c r="E89" s="36"/>
      <c r="F89" s="36"/>
      <c r="G89" s="36"/>
      <c r="H89" s="36"/>
      <c r="I89" s="36"/>
      <c r="J89" s="36"/>
      <c r="K89" s="36"/>
      <c r="L89" s="59" t="str">
        <f>IF(E11="","",E11)</f>
        <v>Povodí Labe, státní podnik</v>
      </c>
      <c r="M89" s="36"/>
      <c r="N89" s="36"/>
      <c r="O89" s="36"/>
      <c r="P89" s="36"/>
      <c r="Q89" s="36"/>
      <c r="R89" s="36"/>
      <c r="S89" s="36"/>
      <c r="T89" s="36"/>
      <c r="U89" s="36"/>
      <c r="V89" s="36"/>
      <c r="W89" s="36"/>
      <c r="X89" s="36"/>
      <c r="Y89" s="36"/>
      <c r="Z89" s="36"/>
      <c r="AA89" s="36"/>
      <c r="AB89" s="36"/>
      <c r="AC89" s="36"/>
      <c r="AD89" s="36"/>
      <c r="AE89" s="36"/>
      <c r="AF89" s="36"/>
      <c r="AG89" s="36"/>
      <c r="AH89" s="36"/>
      <c r="AI89" s="29" t="s">
        <v>30</v>
      </c>
      <c r="AJ89" s="36"/>
      <c r="AK89" s="36"/>
      <c r="AL89" s="36"/>
      <c r="AM89" s="330" t="str">
        <f>IF(E17="","",E17)</f>
        <v>ŠINDLAR s.r.o.</v>
      </c>
      <c r="AN89" s="331"/>
      <c r="AO89" s="331"/>
      <c r="AP89" s="331"/>
      <c r="AQ89" s="36"/>
      <c r="AR89" s="39"/>
      <c r="AS89" s="324" t="s">
        <v>57</v>
      </c>
      <c r="AT89" s="325"/>
      <c r="AU89" s="67"/>
      <c r="AV89" s="67"/>
      <c r="AW89" s="67"/>
      <c r="AX89" s="67"/>
      <c r="AY89" s="67"/>
      <c r="AZ89" s="67"/>
      <c r="BA89" s="67"/>
      <c r="BB89" s="67"/>
      <c r="BC89" s="67"/>
      <c r="BD89" s="68"/>
      <c r="BE89" s="34"/>
    </row>
    <row r="90" spans="1:57" s="2" customFormat="1" ht="15.2" customHeight="1">
      <c r="A90" s="34"/>
      <c r="B90" s="35"/>
      <c r="C90" s="29" t="s">
        <v>28</v>
      </c>
      <c r="D90" s="36"/>
      <c r="E90" s="36"/>
      <c r="F90" s="36"/>
      <c r="G90" s="36"/>
      <c r="H90" s="36"/>
      <c r="I90" s="36"/>
      <c r="J90" s="36"/>
      <c r="K90" s="36"/>
      <c r="L90" s="59" t="str">
        <f>IF(E14="Vyplň údaj","",E14)</f>
        <v/>
      </c>
      <c r="M90" s="36"/>
      <c r="N90" s="36"/>
      <c r="O90" s="36"/>
      <c r="P90" s="36"/>
      <c r="Q90" s="36"/>
      <c r="R90" s="36"/>
      <c r="S90" s="36"/>
      <c r="T90" s="36"/>
      <c r="U90" s="36"/>
      <c r="V90" s="36"/>
      <c r="W90" s="36"/>
      <c r="X90" s="36"/>
      <c r="Y90" s="36"/>
      <c r="Z90" s="36"/>
      <c r="AA90" s="36"/>
      <c r="AB90" s="36"/>
      <c r="AC90" s="36"/>
      <c r="AD90" s="36"/>
      <c r="AE90" s="36"/>
      <c r="AF90" s="36"/>
      <c r="AG90" s="36"/>
      <c r="AH90" s="36"/>
      <c r="AI90" s="29" t="s">
        <v>33</v>
      </c>
      <c r="AJ90" s="36"/>
      <c r="AK90" s="36"/>
      <c r="AL90" s="36"/>
      <c r="AM90" s="330" t="str">
        <f>IF(E20="","",E20)</f>
        <v>Ing. Josef Jágr</v>
      </c>
      <c r="AN90" s="331"/>
      <c r="AO90" s="331"/>
      <c r="AP90" s="331"/>
      <c r="AQ90" s="36"/>
      <c r="AR90" s="39"/>
      <c r="AS90" s="326"/>
      <c r="AT90" s="327"/>
      <c r="AU90" s="69"/>
      <c r="AV90" s="69"/>
      <c r="AW90" s="69"/>
      <c r="AX90" s="69"/>
      <c r="AY90" s="69"/>
      <c r="AZ90" s="69"/>
      <c r="BA90" s="69"/>
      <c r="BB90" s="69"/>
      <c r="BC90" s="69"/>
      <c r="BD90" s="70"/>
      <c r="BE90" s="34"/>
    </row>
    <row r="91" spans="1:57" s="2" customFormat="1" ht="10.9" customHeight="1">
      <c r="A91" s="34"/>
      <c r="B91" s="35"/>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9"/>
      <c r="AS91" s="328"/>
      <c r="AT91" s="329"/>
      <c r="AU91" s="71"/>
      <c r="AV91" s="71"/>
      <c r="AW91" s="71"/>
      <c r="AX91" s="71"/>
      <c r="AY91" s="71"/>
      <c r="AZ91" s="71"/>
      <c r="BA91" s="71"/>
      <c r="BB91" s="71"/>
      <c r="BC91" s="71"/>
      <c r="BD91" s="72"/>
      <c r="BE91" s="34"/>
    </row>
    <row r="92" spans="1:57" s="2" customFormat="1" ht="29.25" customHeight="1">
      <c r="A92" s="34"/>
      <c r="B92" s="35"/>
      <c r="C92" s="356" t="s">
        <v>58</v>
      </c>
      <c r="D92" s="357"/>
      <c r="E92" s="357"/>
      <c r="F92" s="357"/>
      <c r="G92" s="357"/>
      <c r="H92" s="73"/>
      <c r="I92" s="358" t="s">
        <v>59</v>
      </c>
      <c r="J92" s="357"/>
      <c r="K92" s="357"/>
      <c r="L92" s="357"/>
      <c r="M92" s="357"/>
      <c r="N92" s="357"/>
      <c r="O92" s="357"/>
      <c r="P92" s="357"/>
      <c r="Q92" s="357"/>
      <c r="R92" s="357"/>
      <c r="S92" s="357"/>
      <c r="T92" s="357"/>
      <c r="U92" s="357"/>
      <c r="V92" s="357"/>
      <c r="W92" s="357"/>
      <c r="X92" s="357"/>
      <c r="Y92" s="357"/>
      <c r="Z92" s="357"/>
      <c r="AA92" s="357"/>
      <c r="AB92" s="357"/>
      <c r="AC92" s="357"/>
      <c r="AD92" s="357"/>
      <c r="AE92" s="357"/>
      <c r="AF92" s="357"/>
      <c r="AG92" s="362" t="s">
        <v>60</v>
      </c>
      <c r="AH92" s="357"/>
      <c r="AI92" s="357"/>
      <c r="AJ92" s="357"/>
      <c r="AK92" s="357"/>
      <c r="AL92" s="357"/>
      <c r="AM92" s="357"/>
      <c r="AN92" s="358" t="s">
        <v>61</v>
      </c>
      <c r="AO92" s="357"/>
      <c r="AP92" s="361"/>
      <c r="AQ92" s="74" t="s">
        <v>62</v>
      </c>
      <c r="AR92" s="39"/>
      <c r="AS92" s="75" t="s">
        <v>63</v>
      </c>
      <c r="AT92" s="76" t="s">
        <v>64</v>
      </c>
      <c r="AU92" s="76" t="s">
        <v>65</v>
      </c>
      <c r="AV92" s="76" t="s">
        <v>66</v>
      </c>
      <c r="AW92" s="76" t="s">
        <v>67</v>
      </c>
      <c r="AX92" s="76" t="s">
        <v>68</v>
      </c>
      <c r="AY92" s="76" t="s">
        <v>69</v>
      </c>
      <c r="AZ92" s="76" t="s">
        <v>70</v>
      </c>
      <c r="BA92" s="76" t="s">
        <v>71</v>
      </c>
      <c r="BB92" s="76" t="s">
        <v>72</v>
      </c>
      <c r="BC92" s="76" t="s">
        <v>73</v>
      </c>
      <c r="BD92" s="77" t="s">
        <v>74</v>
      </c>
      <c r="BE92" s="34"/>
    </row>
    <row r="93" spans="1:57" s="2" customFormat="1" ht="10.9" customHeight="1">
      <c r="A93" s="34"/>
      <c r="B93" s="35"/>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9"/>
      <c r="AS93" s="78"/>
      <c r="AT93" s="79"/>
      <c r="AU93" s="79"/>
      <c r="AV93" s="79"/>
      <c r="AW93" s="79"/>
      <c r="AX93" s="79"/>
      <c r="AY93" s="79"/>
      <c r="AZ93" s="79"/>
      <c r="BA93" s="79"/>
      <c r="BB93" s="79"/>
      <c r="BC93" s="79"/>
      <c r="BD93" s="80"/>
      <c r="BE93" s="34"/>
    </row>
    <row r="94" spans="2:90" s="6" customFormat="1" ht="32.45" customHeight="1">
      <c r="B94" s="81"/>
      <c r="C94" s="82" t="s">
        <v>75</v>
      </c>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350">
        <f>ROUND(AG95+AG96+AG100+AG101,2)</f>
        <v>0</v>
      </c>
      <c r="AH94" s="350"/>
      <c r="AI94" s="350"/>
      <c r="AJ94" s="350"/>
      <c r="AK94" s="350"/>
      <c r="AL94" s="350"/>
      <c r="AM94" s="350"/>
      <c r="AN94" s="351">
        <f aca="true" t="shared" si="0" ref="AN94:AN101">SUM(AG94,AT94)</f>
        <v>0</v>
      </c>
      <c r="AO94" s="351"/>
      <c r="AP94" s="351"/>
      <c r="AQ94" s="85" t="s">
        <v>1</v>
      </c>
      <c r="AR94" s="86"/>
      <c r="AS94" s="87">
        <f>ROUND(AS95+AS96+AS100+AS101,2)</f>
        <v>0</v>
      </c>
      <c r="AT94" s="88">
        <f aca="true" t="shared" si="1" ref="AT94:AT101">ROUND(SUM(AV94:AW94),2)</f>
        <v>0</v>
      </c>
      <c r="AU94" s="89">
        <f>ROUND(AU95+AU96+AU100+AU101,5)</f>
        <v>0</v>
      </c>
      <c r="AV94" s="88">
        <f>ROUND(AZ94*L29,2)</f>
        <v>0</v>
      </c>
      <c r="AW94" s="88">
        <f>ROUND(BA94*L30,2)</f>
        <v>0</v>
      </c>
      <c r="AX94" s="88">
        <f>ROUND(BB94*L29,2)</f>
        <v>0</v>
      </c>
      <c r="AY94" s="88">
        <f>ROUND(BC94*L30,2)</f>
        <v>0</v>
      </c>
      <c r="AZ94" s="88">
        <f>ROUND(AZ95+AZ96+AZ100+AZ101,2)</f>
        <v>0</v>
      </c>
      <c r="BA94" s="88">
        <f>ROUND(BA95+BA96+BA100+BA101,2)</f>
        <v>0</v>
      </c>
      <c r="BB94" s="88">
        <f>ROUND(BB95+BB96+BB100+BB101,2)</f>
        <v>0</v>
      </c>
      <c r="BC94" s="88">
        <f>ROUND(BC95+BC96+BC100+BC101,2)</f>
        <v>0</v>
      </c>
      <c r="BD94" s="90">
        <f>ROUND(BD95+BD96+BD100+BD101,2)</f>
        <v>0</v>
      </c>
      <c r="BS94" s="91" t="s">
        <v>76</v>
      </c>
      <c r="BT94" s="91" t="s">
        <v>77</v>
      </c>
      <c r="BU94" s="92" t="s">
        <v>78</v>
      </c>
      <c r="BV94" s="91" t="s">
        <v>79</v>
      </c>
      <c r="BW94" s="91" t="s">
        <v>5</v>
      </c>
      <c r="BX94" s="91" t="s">
        <v>80</v>
      </c>
      <c r="CL94" s="91" t="s">
        <v>19</v>
      </c>
    </row>
    <row r="95" spans="1:91" s="7" customFormat="1" ht="27" customHeight="1">
      <c r="A95" s="93" t="s">
        <v>81</v>
      </c>
      <c r="B95" s="94"/>
      <c r="C95" s="95"/>
      <c r="D95" s="359" t="s">
        <v>82</v>
      </c>
      <c r="E95" s="359"/>
      <c r="F95" s="359"/>
      <c r="G95" s="359"/>
      <c r="H95" s="359"/>
      <c r="I95" s="96"/>
      <c r="J95" s="359" t="s">
        <v>83</v>
      </c>
      <c r="K95" s="359"/>
      <c r="L95" s="359"/>
      <c r="M95" s="359"/>
      <c r="N95" s="359"/>
      <c r="O95" s="359"/>
      <c r="P95" s="359"/>
      <c r="Q95" s="359"/>
      <c r="R95" s="359"/>
      <c r="S95" s="359"/>
      <c r="T95" s="359"/>
      <c r="U95" s="359"/>
      <c r="V95" s="359"/>
      <c r="W95" s="359"/>
      <c r="X95" s="359"/>
      <c r="Y95" s="359"/>
      <c r="Z95" s="359"/>
      <c r="AA95" s="359"/>
      <c r="AB95" s="359"/>
      <c r="AC95" s="359"/>
      <c r="AD95" s="359"/>
      <c r="AE95" s="359"/>
      <c r="AF95" s="359"/>
      <c r="AG95" s="346">
        <f>'SO 01 - Rekonstrukce kory...'!J30</f>
        <v>0</v>
      </c>
      <c r="AH95" s="347"/>
      <c r="AI95" s="347"/>
      <c r="AJ95" s="347"/>
      <c r="AK95" s="347"/>
      <c r="AL95" s="347"/>
      <c r="AM95" s="347"/>
      <c r="AN95" s="346">
        <f t="shared" si="0"/>
        <v>0</v>
      </c>
      <c r="AO95" s="347"/>
      <c r="AP95" s="347"/>
      <c r="AQ95" s="97" t="s">
        <v>84</v>
      </c>
      <c r="AR95" s="98"/>
      <c r="AS95" s="99">
        <v>0</v>
      </c>
      <c r="AT95" s="100">
        <f t="shared" si="1"/>
        <v>0</v>
      </c>
      <c r="AU95" s="101">
        <f>'SO 01 - Rekonstrukce kory...'!P128</f>
        <v>0</v>
      </c>
      <c r="AV95" s="100">
        <f>'SO 01 - Rekonstrukce kory...'!J33</f>
        <v>0</v>
      </c>
      <c r="AW95" s="100">
        <f>'SO 01 - Rekonstrukce kory...'!J34</f>
        <v>0</v>
      </c>
      <c r="AX95" s="100">
        <f>'SO 01 - Rekonstrukce kory...'!J35</f>
        <v>0</v>
      </c>
      <c r="AY95" s="100">
        <f>'SO 01 - Rekonstrukce kory...'!J36</f>
        <v>0</v>
      </c>
      <c r="AZ95" s="100">
        <f>'SO 01 - Rekonstrukce kory...'!F33</f>
        <v>0</v>
      </c>
      <c r="BA95" s="100">
        <f>'SO 01 - Rekonstrukce kory...'!F34</f>
        <v>0</v>
      </c>
      <c r="BB95" s="100">
        <f>'SO 01 - Rekonstrukce kory...'!F35</f>
        <v>0</v>
      </c>
      <c r="BC95" s="100">
        <f>'SO 01 - Rekonstrukce kory...'!F36</f>
        <v>0</v>
      </c>
      <c r="BD95" s="102">
        <f>'SO 01 - Rekonstrukce kory...'!F37</f>
        <v>0</v>
      </c>
      <c r="BT95" s="103" t="s">
        <v>85</v>
      </c>
      <c r="BV95" s="103" t="s">
        <v>79</v>
      </c>
      <c r="BW95" s="103" t="s">
        <v>86</v>
      </c>
      <c r="BX95" s="103" t="s">
        <v>5</v>
      </c>
      <c r="CL95" s="103" t="s">
        <v>87</v>
      </c>
      <c r="CM95" s="103" t="s">
        <v>88</v>
      </c>
    </row>
    <row r="96" spans="2:91" s="7" customFormat="1" ht="16.5" customHeight="1">
      <c r="B96" s="94"/>
      <c r="C96" s="95"/>
      <c r="D96" s="359" t="s">
        <v>89</v>
      </c>
      <c r="E96" s="359"/>
      <c r="F96" s="359"/>
      <c r="G96" s="359"/>
      <c r="H96" s="359"/>
      <c r="I96" s="96"/>
      <c r="J96" s="359" t="s">
        <v>90</v>
      </c>
      <c r="K96" s="359"/>
      <c r="L96" s="359"/>
      <c r="M96" s="359"/>
      <c r="N96" s="359"/>
      <c r="O96" s="359"/>
      <c r="P96" s="359"/>
      <c r="Q96" s="359"/>
      <c r="R96" s="359"/>
      <c r="S96" s="359"/>
      <c r="T96" s="359"/>
      <c r="U96" s="359"/>
      <c r="V96" s="359"/>
      <c r="W96" s="359"/>
      <c r="X96" s="359"/>
      <c r="Y96" s="359"/>
      <c r="Z96" s="359"/>
      <c r="AA96" s="359"/>
      <c r="AB96" s="359"/>
      <c r="AC96" s="359"/>
      <c r="AD96" s="359"/>
      <c r="AE96" s="359"/>
      <c r="AF96" s="359"/>
      <c r="AG96" s="363">
        <f>ROUND(SUM(AG97:AG99),2)</f>
        <v>0</v>
      </c>
      <c r="AH96" s="347"/>
      <c r="AI96" s="347"/>
      <c r="AJ96" s="347"/>
      <c r="AK96" s="347"/>
      <c r="AL96" s="347"/>
      <c r="AM96" s="347"/>
      <c r="AN96" s="346">
        <f t="shared" si="0"/>
        <v>0</v>
      </c>
      <c r="AO96" s="347"/>
      <c r="AP96" s="347"/>
      <c r="AQ96" s="97" t="s">
        <v>84</v>
      </c>
      <c r="AR96" s="98"/>
      <c r="AS96" s="99">
        <f>ROUND(SUM(AS97:AS99),2)</f>
        <v>0</v>
      </c>
      <c r="AT96" s="100">
        <f t="shared" si="1"/>
        <v>0</v>
      </c>
      <c r="AU96" s="101">
        <f>ROUND(SUM(AU97:AU99),5)</f>
        <v>0</v>
      </c>
      <c r="AV96" s="100">
        <f>ROUND(AZ96*L29,2)</f>
        <v>0</v>
      </c>
      <c r="AW96" s="100">
        <f>ROUND(BA96*L30,2)</f>
        <v>0</v>
      </c>
      <c r="AX96" s="100">
        <f>ROUND(BB96*L29,2)</f>
        <v>0</v>
      </c>
      <c r="AY96" s="100">
        <f>ROUND(BC96*L30,2)</f>
        <v>0</v>
      </c>
      <c r="AZ96" s="100">
        <f>ROUND(SUM(AZ97:AZ99),2)</f>
        <v>0</v>
      </c>
      <c r="BA96" s="100">
        <f>ROUND(SUM(BA97:BA99),2)</f>
        <v>0</v>
      </c>
      <c r="BB96" s="100">
        <f>ROUND(SUM(BB97:BB99),2)</f>
        <v>0</v>
      </c>
      <c r="BC96" s="100">
        <f>ROUND(SUM(BC97:BC99),2)</f>
        <v>0</v>
      </c>
      <c r="BD96" s="102">
        <f>ROUND(SUM(BD97:BD99),2)</f>
        <v>0</v>
      </c>
      <c r="BS96" s="103" t="s">
        <v>76</v>
      </c>
      <c r="BT96" s="103" t="s">
        <v>85</v>
      </c>
      <c r="BU96" s="103" t="s">
        <v>78</v>
      </c>
      <c r="BV96" s="103" t="s">
        <v>79</v>
      </c>
      <c r="BW96" s="103" t="s">
        <v>91</v>
      </c>
      <c r="BX96" s="103" t="s">
        <v>5</v>
      </c>
      <c r="CL96" s="103" t="s">
        <v>87</v>
      </c>
      <c r="CM96" s="103" t="s">
        <v>88</v>
      </c>
    </row>
    <row r="97" spans="1:90" s="4" customFormat="1" ht="16.5" customHeight="1">
      <c r="A97" s="93" t="s">
        <v>81</v>
      </c>
      <c r="B97" s="58"/>
      <c r="C97" s="104"/>
      <c r="D97" s="104"/>
      <c r="E97" s="360" t="s">
        <v>92</v>
      </c>
      <c r="F97" s="360"/>
      <c r="G97" s="360"/>
      <c r="H97" s="360"/>
      <c r="I97" s="360"/>
      <c r="J97" s="104"/>
      <c r="K97" s="360" t="s">
        <v>93</v>
      </c>
      <c r="L97" s="360"/>
      <c r="M97" s="360"/>
      <c r="N97" s="360"/>
      <c r="O97" s="360"/>
      <c r="P97" s="360"/>
      <c r="Q97" s="360"/>
      <c r="R97" s="360"/>
      <c r="S97" s="360"/>
      <c r="T97" s="360"/>
      <c r="U97" s="360"/>
      <c r="V97" s="360"/>
      <c r="W97" s="360"/>
      <c r="X97" s="360"/>
      <c r="Y97" s="360"/>
      <c r="Z97" s="360"/>
      <c r="AA97" s="360"/>
      <c r="AB97" s="360"/>
      <c r="AC97" s="360"/>
      <c r="AD97" s="360"/>
      <c r="AE97" s="360"/>
      <c r="AF97" s="360"/>
      <c r="AG97" s="348">
        <f>'SO 03.a - Odběrné objekty'!J32</f>
        <v>0</v>
      </c>
      <c r="AH97" s="349"/>
      <c r="AI97" s="349"/>
      <c r="AJ97" s="349"/>
      <c r="AK97" s="349"/>
      <c r="AL97" s="349"/>
      <c r="AM97" s="349"/>
      <c r="AN97" s="348">
        <f t="shared" si="0"/>
        <v>0</v>
      </c>
      <c r="AO97" s="349"/>
      <c r="AP97" s="349"/>
      <c r="AQ97" s="105" t="s">
        <v>94</v>
      </c>
      <c r="AR97" s="60"/>
      <c r="AS97" s="106">
        <v>0</v>
      </c>
      <c r="AT97" s="107">
        <f t="shared" si="1"/>
        <v>0</v>
      </c>
      <c r="AU97" s="108">
        <f>'SO 03.a - Odběrné objekty'!P127</f>
        <v>0</v>
      </c>
      <c r="AV97" s="107">
        <f>'SO 03.a - Odběrné objekty'!J35</f>
        <v>0</v>
      </c>
      <c r="AW97" s="107">
        <f>'SO 03.a - Odběrné objekty'!J36</f>
        <v>0</v>
      </c>
      <c r="AX97" s="107">
        <f>'SO 03.a - Odběrné objekty'!J37</f>
        <v>0</v>
      </c>
      <c r="AY97" s="107">
        <f>'SO 03.a - Odběrné objekty'!J38</f>
        <v>0</v>
      </c>
      <c r="AZ97" s="107">
        <f>'SO 03.a - Odběrné objekty'!F35</f>
        <v>0</v>
      </c>
      <c r="BA97" s="107">
        <f>'SO 03.a - Odběrné objekty'!F36</f>
        <v>0</v>
      </c>
      <c r="BB97" s="107">
        <f>'SO 03.a - Odběrné objekty'!F37</f>
        <v>0</v>
      </c>
      <c r="BC97" s="107">
        <f>'SO 03.a - Odběrné objekty'!F38</f>
        <v>0</v>
      </c>
      <c r="BD97" s="109">
        <f>'SO 03.a - Odběrné objekty'!F39</f>
        <v>0</v>
      </c>
      <c r="BT97" s="110" t="s">
        <v>88</v>
      </c>
      <c r="BV97" s="110" t="s">
        <v>79</v>
      </c>
      <c r="BW97" s="110" t="s">
        <v>95</v>
      </c>
      <c r="BX97" s="110" t="s">
        <v>91</v>
      </c>
      <c r="CL97" s="110" t="s">
        <v>87</v>
      </c>
    </row>
    <row r="98" spans="1:90" s="4" customFormat="1" ht="16.5" customHeight="1">
      <c r="A98" s="93" t="s">
        <v>81</v>
      </c>
      <c r="B98" s="58"/>
      <c r="C98" s="104"/>
      <c r="D98" s="104"/>
      <c r="E98" s="360" t="s">
        <v>96</v>
      </c>
      <c r="F98" s="360"/>
      <c r="G98" s="360"/>
      <c r="H98" s="360"/>
      <c r="I98" s="360"/>
      <c r="J98" s="104"/>
      <c r="K98" s="360" t="s">
        <v>97</v>
      </c>
      <c r="L98" s="360"/>
      <c r="M98" s="360"/>
      <c r="N98" s="360"/>
      <c r="O98" s="360"/>
      <c r="P98" s="360"/>
      <c r="Q98" s="360"/>
      <c r="R98" s="360"/>
      <c r="S98" s="360"/>
      <c r="T98" s="360"/>
      <c r="U98" s="360"/>
      <c r="V98" s="360"/>
      <c r="W98" s="360"/>
      <c r="X98" s="360"/>
      <c r="Y98" s="360"/>
      <c r="Z98" s="360"/>
      <c r="AA98" s="360"/>
      <c r="AB98" s="360"/>
      <c r="AC98" s="360"/>
      <c r="AD98" s="360"/>
      <c r="AE98" s="360"/>
      <c r="AF98" s="360"/>
      <c r="AG98" s="348">
        <f>'SO 03.b - Kanalizace'!J32</f>
        <v>0</v>
      </c>
      <c r="AH98" s="349"/>
      <c r="AI98" s="349"/>
      <c r="AJ98" s="349"/>
      <c r="AK98" s="349"/>
      <c r="AL98" s="349"/>
      <c r="AM98" s="349"/>
      <c r="AN98" s="348">
        <f t="shared" si="0"/>
        <v>0</v>
      </c>
      <c r="AO98" s="349"/>
      <c r="AP98" s="349"/>
      <c r="AQ98" s="105" t="s">
        <v>94</v>
      </c>
      <c r="AR98" s="60"/>
      <c r="AS98" s="106">
        <v>0</v>
      </c>
      <c r="AT98" s="107">
        <f t="shared" si="1"/>
        <v>0</v>
      </c>
      <c r="AU98" s="108">
        <f>'SO 03.b - Kanalizace'!P125</f>
        <v>0</v>
      </c>
      <c r="AV98" s="107">
        <f>'SO 03.b - Kanalizace'!J35</f>
        <v>0</v>
      </c>
      <c r="AW98" s="107">
        <f>'SO 03.b - Kanalizace'!J36</f>
        <v>0</v>
      </c>
      <c r="AX98" s="107">
        <f>'SO 03.b - Kanalizace'!J37</f>
        <v>0</v>
      </c>
      <c r="AY98" s="107">
        <f>'SO 03.b - Kanalizace'!J38</f>
        <v>0</v>
      </c>
      <c r="AZ98" s="107">
        <f>'SO 03.b - Kanalizace'!F35</f>
        <v>0</v>
      </c>
      <c r="BA98" s="107">
        <f>'SO 03.b - Kanalizace'!F36</f>
        <v>0</v>
      </c>
      <c r="BB98" s="107">
        <f>'SO 03.b - Kanalizace'!F37</f>
        <v>0</v>
      </c>
      <c r="BC98" s="107">
        <f>'SO 03.b - Kanalizace'!F38</f>
        <v>0</v>
      </c>
      <c r="BD98" s="109">
        <f>'SO 03.b - Kanalizace'!F39</f>
        <v>0</v>
      </c>
      <c r="BT98" s="110" t="s">
        <v>88</v>
      </c>
      <c r="BV98" s="110" t="s">
        <v>79</v>
      </c>
      <c r="BW98" s="110" t="s">
        <v>98</v>
      </c>
      <c r="BX98" s="110" t="s">
        <v>91</v>
      </c>
      <c r="CL98" s="110" t="s">
        <v>87</v>
      </c>
    </row>
    <row r="99" spans="1:90" s="4" customFormat="1" ht="16.5" customHeight="1">
      <c r="A99" s="93" t="s">
        <v>81</v>
      </c>
      <c r="B99" s="58"/>
      <c r="C99" s="104"/>
      <c r="D99" s="104"/>
      <c r="E99" s="360" t="s">
        <v>99</v>
      </c>
      <c r="F99" s="360"/>
      <c r="G99" s="360"/>
      <c r="H99" s="360"/>
      <c r="I99" s="360"/>
      <c r="J99" s="104"/>
      <c r="K99" s="360" t="s">
        <v>100</v>
      </c>
      <c r="L99" s="360"/>
      <c r="M99" s="360"/>
      <c r="N99" s="360"/>
      <c r="O99" s="360"/>
      <c r="P99" s="360"/>
      <c r="Q99" s="360"/>
      <c r="R99" s="360"/>
      <c r="S99" s="360"/>
      <c r="T99" s="360"/>
      <c r="U99" s="360"/>
      <c r="V99" s="360"/>
      <c r="W99" s="360"/>
      <c r="X99" s="360"/>
      <c r="Y99" s="360"/>
      <c r="Z99" s="360"/>
      <c r="AA99" s="360"/>
      <c r="AB99" s="360"/>
      <c r="AC99" s="360"/>
      <c r="AD99" s="360"/>
      <c r="AE99" s="360"/>
      <c r="AF99" s="360"/>
      <c r="AG99" s="348">
        <f>'SO 03.c - Schody'!J32</f>
        <v>0</v>
      </c>
      <c r="AH99" s="349"/>
      <c r="AI99" s="349"/>
      <c r="AJ99" s="349"/>
      <c r="AK99" s="349"/>
      <c r="AL99" s="349"/>
      <c r="AM99" s="349"/>
      <c r="AN99" s="348">
        <f t="shared" si="0"/>
        <v>0</v>
      </c>
      <c r="AO99" s="349"/>
      <c r="AP99" s="349"/>
      <c r="AQ99" s="105" t="s">
        <v>94</v>
      </c>
      <c r="AR99" s="60"/>
      <c r="AS99" s="106">
        <v>0</v>
      </c>
      <c r="AT99" s="107">
        <f t="shared" si="1"/>
        <v>0</v>
      </c>
      <c r="AU99" s="108">
        <f>'SO 03.c - Schody'!P126</f>
        <v>0</v>
      </c>
      <c r="AV99" s="107">
        <f>'SO 03.c - Schody'!J35</f>
        <v>0</v>
      </c>
      <c r="AW99" s="107">
        <f>'SO 03.c - Schody'!J36</f>
        <v>0</v>
      </c>
      <c r="AX99" s="107">
        <f>'SO 03.c - Schody'!J37</f>
        <v>0</v>
      </c>
      <c r="AY99" s="107">
        <f>'SO 03.c - Schody'!J38</f>
        <v>0</v>
      </c>
      <c r="AZ99" s="107">
        <f>'SO 03.c - Schody'!F35</f>
        <v>0</v>
      </c>
      <c r="BA99" s="107">
        <f>'SO 03.c - Schody'!F36</f>
        <v>0</v>
      </c>
      <c r="BB99" s="107">
        <f>'SO 03.c - Schody'!F37</f>
        <v>0</v>
      </c>
      <c r="BC99" s="107">
        <f>'SO 03.c - Schody'!F38</f>
        <v>0</v>
      </c>
      <c r="BD99" s="109">
        <f>'SO 03.c - Schody'!F39</f>
        <v>0</v>
      </c>
      <c r="BT99" s="110" t="s">
        <v>88</v>
      </c>
      <c r="BV99" s="110" t="s">
        <v>79</v>
      </c>
      <c r="BW99" s="110" t="s">
        <v>101</v>
      </c>
      <c r="BX99" s="110" t="s">
        <v>91</v>
      </c>
      <c r="CL99" s="110" t="s">
        <v>87</v>
      </c>
    </row>
    <row r="100" spans="1:91" s="7" customFormat="1" ht="16.5" customHeight="1">
      <c r="A100" s="93" t="s">
        <v>81</v>
      </c>
      <c r="B100" s="94"/>
      <c r="C100" s="95"/>
      <c r="D100" s="359" t="s">
        <v>102</v>
      </c>
      <c r="E100" s="359"/>
      <c r="F100" s="359"/>
      <c r="G100" s="359"/>
      <c r="H100" s="359"/>
      <c r="I100" s="96"/>
      <c r="J100" s="359" t="s">
        <v>103</v>
      </c>
      <c r="K100" s="359"/>
      <c r="L100" s="359"/>
      <c r="M100" s="359"/>
      <c r="N100" s="359"/>
      <c r="O100" s="359"/>
      <c r="P100" s="359"/>
      <c r="Q100" s="359"/>
      <c r="R100" s="359"/>
      <c r="S100" s="359"/>
      <c r="T100" s="359"/>
      <c r="U100" s="359"/>
      <c r="V100" s="359"/>
      <c r="W100" s="359"/>
      <c r="X100" s="359"/>
      <c r="Y100" s="359"/>
      <c r="Z100" s="359"/>
      <c r="AA100" s="359"/>
      <c r="AB100" s="359"/>
      <c r="AC100" s="359"/>
      <c r="AD100" s="359"/>
      <c r="AE100" s="359"/>
      <c r="AF100" s="359"/>
      <c r="AG100" s="346">
        <f>'SO 02 - Kácení'!J30</f>
        <v>0</v>
      </c>
      <c r="AH100" s="347"/>
      <c r="AI100" s="347"/>
      <c r="AJ100" s="347"/>
      <c r="AK100" s="347"/>
      <c r="AL100" s="347"/>
      <c r="AM100" s="347"/>
      <c r="AN100" s="346">
        <f t="shared" si="0"/>
        <v>0</v>
      </c>
      <c r="AO100" s="347"/>
      <c r="AP100" s="347"/>
      <c r="AQ100" s="97" t="s">
        <v>84</v>
      </c>
      <c r="AR100" s="98"/>
      <c r="AS100" s="99">
        <v>0</v>
      </c>
      <c r="AT100" s="100">
        <f t="shared" si="1"/>
        <v>0</v>
      </c>
      <c r="AU100" s="101">
        <f>'SO 02 - Kácení'!P120</f>
        <v>0</v>
      </c>
      <c r="AV100" s="100">
        <f>'SO 02 - Kácení'!J33</f>
        <v>0</v>
      </c>
      <c r="AW100" s="100">
        <f>'SO 02 - Kácení'!J34</f>
        <v>0</v>
      </c>
      <c r="AX100" s="100">
        <f>'SO 02 - Kácení'!J35</f>
        <v>0</v>
      </c>
      <c r="AY100" s="100">
        <f>'SO 02 - Kácení'!J36</f>
        <v>0</v>
      </c>
      <c r="AZ100" s="100">
        <f>'SO 02 - Kácení'!F33</f>
        <v>0</v>
      </c>
      <c r="BA100" s="100">
        <f>'SO 02 - Kácení'!F34</f>
        <v>0</v>
      </c>
      <c r="BB100" s="100">
        <f>'SO 02 - Kácení'!F35</f>
        <v>0</v>
      </c>
      <c r="BC100" s="100">
        <f>'SO 02 - Kácení'!F36</f>
        <v>0</v>
      </c>
      <c r="BD100" s="102">
        <f>'SO 02 - Kácení'!F37</f>
        <v>0</v>
      </c>
      <c r="BT100" s="103" t="s">
        <v>85</v>
      </c>
      <c r="BV100" s="103" t="s">
        <v>79</v>
      </c>
      <c r="BW100" s="103" t="s">
        <v>104</v>
      </c>
      <c r="BX100" s="103" t="s">
        <v>5</v>
      </c>
      <c r="CL100" s="103" t="s">
        <v>87</v>
      </c>
      <c r="CM100" s="103" t="s">
        <v>88</v>
      </c>
    </row>
    <row r="101" spans="1:91" s="7" customFormat="1" ht="27" customHeight="1">
      <c r="A101" s="93" t="s">
        <v>81</v>
      </c>
      <c r="B101" s="94"/>
      <c r="C101" s="95"/>
      <c r="D101" s="359" t="s">
        <v>105</v>
      </c>
      <c r="E101" s="359"/>
      <c r="F101" s="359"/>
      <c r="G101" s="359"/>
      <c r="H101" s="359"/>
      <c r="I101" s="96"/>
      <c r="J101" s="359" t="s">
        <v>106</v>
      </c>
      <c r="K101" s="359"/>
      <c r="L101" s="359"/>
      <c r="M101" s="359"/>
      <c r="N101" s="359"/>
      <c r="O101" s="359"/>
      <c r="P101" s="359"/>
      <c r="Q101" s="359"/>
      <c r="R101" s="359"/>
      <c r="S101" s="359"/>
      <c r="T101" s="359"/>
      <c r="U101" s="359"/>
      <c r="V101" s="359"/>
      <c r="W101" s="359"/>
      <c r="X101" s="359"/>
      <c r="Y101" s="359"/>
      <c r="Z101" s="359"/>
      <c r="AA101" s="359"/>
      <c r="AB101" s="359"/>
      <c r="AC101" s="359"/>
      <c r="AD101" s="359"/>
      <c r="AE101" s="359"/>
      <c r="AF101" s="359"/>
      <c r="AG101" s="346">
        <f>'20170051 VON - Vedlejší a...'!J30</f>
        <v>0</v>
      </c>
      <c r="AH101" s="347"/>
      <c r="AI101" s="347"/>
      <c r="AJ101" s="347"/>
      <c r="AK101" s="347"/>
      <c r="AL101" s="347"/>
      <c r="AM101" s="347"/>
      <c r="AN101" s="346">
        <f t="shared" si="0"/>
        <v>0</v>
      </c>
      <c r="AO101" s="347"/>
      <c r="AP101" s="347"/>
      <c r="AQ101" s="97" t="s">
        <v>84</v>
      </c>
      <c r="AR101" s="98"/>
      <c r="AS101" s="111">
        <v>0</v>
      </c>
      <c r="AT101" s="112">
        <f t="shared" si="1"/>
        <v>0</v>
      </c>
      <c r="AU101" s="113">
        <f>'20170051 VON - Vedlejší a...'!P121</f>
        <v>0</v>
      </c>
      <c r="AV101" s="112">
        <f>'20170051 VON - Vedlejší a...'!J33</f>
        <v>0</v>
      </c>
      <c r="AW101" s="112">
        <f>'20170051 VON - Vedlejší a...'!J34</f>
        <v>0</v>
      </c>
      <c r="AX101" s="112">
        <f>'20170051 VON - Vedlejší a...'!J35</f>
        <v>0</v>
      </c>
      <c r="AY101" s="112">
        <f>'20170051 VON - Vedlejší a...'!J36</f>
        <v>0</v>
      </c>
      <c r="AZ101" s="112">
        <f>'20170051 VON - Vedlejší a...'!F33</f>
        <v>0</v>
      </c>
      <c r="BA101" s="112">
        <f>'20170051 VON - Vedlejší a...'!F34</f>
        <v>0</v>
      </c>
      <c r="BB101" s="112">
        <f>'20170051 VON - Vedlejší a...'!F35</f>
        <v>0</v>
      </c>
      <c r="BC101" s="112">
        <f>'20170051 VON - Vedlejší a...'!F36</f>
        <v>0</v>
      </c>
      <c r="BD101" s="114">
        <f>'20170051 VON - Vedlejší a...'!F37</f>
        <v>0</v>
      </c>
      <c r="BT101" s="103" t="s">
        <v>85</v>
      </c>
      <c r="BV101" s="103" t="s">
        <v>79</v>
      </c>
      <c r="BW101" s="103" t="s">
        <v>107</v>
      </c>
      <c r="BX101" s="103" t="s">
        <v>5</v>
      </c>
      <c r="CL101" s="103" t="s">
        <v>87</v>
      </c>
      <c r="CM101" s="103" t="s">
        <v>88</v>
      </c>
    </row>
    <row r="102" spans="1:57" s="2" customFormat="1" ht="30" customHeight="1">
      <c r="A102" s="34"/>
      <c r="B102" s="35"/>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9"/>
      <c r="AS102" s="34"/>
      <c r="AT102" s="34"/>
      <c r="AU102" s="34"/>
      <c r="AV102" s="34"/>
      <c r="AW102" s="34"/>
      <c r="AX102" s="34"/>
      <c r="AY102" s="34"/>
      <c r="AZ102" s="34"/>
      <c r="BA102" s="34"/>
      <c r="BB102" s="34"/>
      <c r="BC102" s="34"/>
      <c r="BD102" s="34"/>
      <c r="BE102" s="34"/>
    </row>
    <row r="103" spans="1:57" s="2" customFormat="1" ht="6.95" customHeight="1">
      <c r="A103" s="34"/>
      <c r="B103" s="54"/>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39"/>
      <c r="AS103" s="34"/>
      <c r="AT103" s="34"/>
      <c r="AU103" s="34"/>
      <c r="AV103" s="34"/>
      <c r="AW103" s="34"/>
      <c r="AX103" s="34"/>
      <c r="AY103" s="34"/>
      <c r="AZ103" s="34"/>
      <c r="BA103" s="34"/>
      <c r="BB103" s="34"/>
      <c r="BC103" s="34"/>
      <c r="BD103" s="34"/>
      <c r="BE103" s="34"/>
    </row>
  </sheetData>
  <sheetProtection algorithmName="SHA-512" hashValue="H+Hi5KX9r2MvJkmVnRyreJJgsabat8Uqp3/NRz89JVD1iHp8CBwu5GlQqjw7J+sLl24Z9jT2DUsh1h5M+IzPlw==" saltValue="yW1x3dS465zoHYsFkF2UkcSzwrB3eMHCZd6G3vrRLIrod/SUEgY6NjQSanYQQa/fwbBL9/oa2Ar1tLYqXD9dNQ==" spinCount="100000" sheet="1" objects="1" scenarios="1" formatColumns="0" formatRows="0"/>
  <mergeCells count="66">
    <mergeCell ref="D100:H100"/>
    <mergeCell ref="J100:AF100"/>
    <mergeCell ref="D101:H101"/>
    <mergeCell ref="J101:AF101"/>
    <mergeCell ref="AN92:AP92"/>
    <mergeCell ref="AG92:AM92"/>
    <mergeCell ref="AN95:AP95"/>
    <mergeCell ref="AG95:AM95"/>
    <mergeCell ref="AN96:AP96"/>
    <mergeCell ref="AG96:AM96"/>
    <mergeCell ref="AN97:AP97"/>
    <mergeCell ref="AG97:AM97"/>
    <mergeCell ref="AG98:AM98"/>
    <mergeCell ref="AG99:AM99"/>
    <mergeCell ref="AG100:AM100"/>
    <mergeCell ref="AG101:AM101"/>
    <mergeCell ref="E97:I97"/>
    <mergeCell ref="K97:AF97"/>
    <mergeCell ref="E98:I98"/>
    <mergeCell ref="K98:AF98"/>
    <mergeCell ref="E99:I99"/>
    <mergeCell ref="K99:AF99"/>
    <mergeCell ref="C92:G92"/>
    <mergeCell ref="I92:AF92"/>
    <mergeCell ref="D95:H95"/>
    <mergeCell ref="J95:AF95"/>
    <mergeCell ref="D96:H96"/>
    <mergeCell ref="J96:AF96"/>
    <mergeCell ref="L30:P30"/>
    <mergeCell ref="L31:P31"/>
    <mergeCell ref="L32:P32"/>
    <mergeCell ref="L33:P33"/>
    <mergeCell ref="AN101:AP101"/>
    <mergeCell ref="AN98:AP98"/>
    <mergeCell ref="AN99:AP99"/>
    <mergeCell ref="AN100:AP100"/>
    <mergeCell ref="AG94:AM94"/>
    <mergeCell ref="AN94:AP94"/>
    <mergeCell ref="X35:AB35"/>
    <mergeCell ref="AK35:AO35"/>
    <mergeCell ref="AK31:AO31"/>
    <mergeCell ref="W32:AE32"/>
    <mergeCell ref="AK32:AO32"/>
    <mergeCell ref="W33:AE33"/>
    <mergeCell ref="AR2:BE2"/>
    <mergeCell ref="AS89:AT91"/>
    <mergeCell ref="AM90:AP90"/>
    <mergeCell ref="L85:AO85"/>
    <mergeCell ref="AM87:AN87"/>
    <mergeCell ref="AM89:AP89"/>
    <mergeCell ref="K5:AO5"/>
    <mergeCell ref="K6:AO6"/>
    <mergeCell ref="E14:AJ14"/>
    <mergeCell ref="E23:AN23"/>
    <mergeCell ref="L28:P28"/>
    <mergeCell ref="W28:AE28"/>
    <mergeCell ref="AK28:AO28"/>
    <mergeCell ref="L29:P29"/>
    <mergeCell ref="W31:AE31"/>
    <mergeCell ref="BE5:BE34"/>
    <mergeCell ref="AK33:AO33"/>
    <mergeCell ref="AK26:AO26"/>
    <mergeCell ref="W29:AE29"/>
    <mergeCell ref="AK29:AO29"/>
    <mergeCell ref="W30:AE30"/>
    <mergeCell ref="AK30:AO30"/>
  </mergeCells>
  <hyperlinks>
    <hyperlink ref="A95" location="'SO 01 - Rekonstrukce kory...'!C2" display="/"/>
    <hyperlink ref="A97" location="'SO 03.a - Odběrné objekty'!C2" display="/"/>
    <hyperlink ref="A98" location="'SO 03.b - Kanalizace'!C2" display="/"/>
    <hyperlink ref="A99" location="'SO 03.c - Schody'!C2" display="/"/>
    <hyperlink ref="A100" location="'SO 02 - Kácení'!C2" display="/"/>
    <hyperlink ref="A101" location="'20170051 VON - Vedlejší a...'!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451"/>
  <sheetViews>
    <sheetView showGridLines="0" workbookViewId="0" topLeftCell="A434">
      <selection activeCell="I194" sqref="I194"/>
    </sheetView>
  </sheetViews>
  <sheetFormatPr defaultColWidth="9.140625" defaultRowHeight="12"/>
  <cols>
    <col min="1" max="1" width="8.28125" style="283" customWidth="1"/>
    <col min="2" max="2" width="1.7109375" style="283" customWidth="1"/>
    <col min="3" max="3" width="4.140625" style="283" customWidth="1"/>
    <col min="4" max="4" width="4.28125" style="283" customWidth="1"/>
    <col min="5" max="5" width="17.140625" style="283" customWidth="1"/>
    <col min="6" max="6" width="50.8515625" style="283" customWidth="1"/>
    <col min="7" max="7" width="7.00390625" style="283" customWidth="1"/>
    <col min="8" max="8" width="11.421875" style="283" customWidth="1"/>
    <col min="9" max="9" width="20.140625" style="115" customWidth="1"/>
    <col min="10" max="11" width="20.140625" style="283" customWidth="1"/>
    <col min="12" max="12" width="9.28125" style="283" customWidth="1"/>
    <col min="13" max="13" width="10.8515625" style="283" hidden="1" customWidth="1"/>
    <col min="14" max="14" width="9.28125" style="283" hidden="1" customWidth="1"/>
    <col min="15" max="20" width="14.140625" style="283" hidden="1" customWidth="1"/>
    <col min="21" max="21" width="16.28125" style="283" hidden="1" customWidth="1"/>
    <col min="22" max="22" width="12.28125" style="283" customWidth="1"/>
    <col min="23" max="23" width="16.28125" style="283" customWidth="1"/>
    <col min="24" max="24" width="12.28125" style="283" customWidth="1"/>
    <col min="25" max="25" width="15.00390625" style="283" customWidth="1"/>
    <col min="26" max="26" width="11.00390625" style="283" customWidth="1"/>
    <col min="27" max="27" width="15.00390625" style="283" customWidth="1"/>
    <col min="28" max="28" width="16.28125" style="283" customWidth="1"/>
    <col min="29" max="29" width="11.00390625" style="283" customWidth="1"/>
    <col min="30" max="30" width="15.00390625" style="283" customWidth="1"/>
    <col min="31" max="31" width="16.28125" style="283" customWidth="1"/>
    <col min="32" max="43" width="9.28125" style="283" customWidth="1"/>
    <col min="44" max="65" width="9.28125" style="283" hidden="1" customWidth="1"/>
    <col min="66" max="16384" width="9.28125" style="283" customWidth="1"/>
  </cols>
  <sheetData>
    <row r="1" ht="12"/>
    <row r="2" spans="12:46" ht="36.95" customHeight="1">
      <c r="L2" s="336"/>
      <c r="M2" s="336"/>
      <c r="N2" s="336"/>
      <c r="O2" s="336"/>
      <c r="P2" s="336"/>
      <c r="Q2" s="336"/>
      <c r="R2" s="336"/>
      <c r="S2" s="336"/>
      <c r="T2" s="336"/>
      <c r="U2" s="336"/>
      <c r="V2" s="336"/>
      <c r="AT2" s="289" t="s">
        <v>86</v>
      </c>
    </row>
    <row r="3" spans="2:46" ht="6.95" customHeight="1">
      <c r="B3" s="18"/>
      <c r="C3" s="19"/>
      <c r="D3" s="19"/>
      <c r="E3" s="19"/>
      <c r="F3" s="19"/>
      <c r="G3" s="19"/>
      <c r="H3" s="19"/>
      <c r="I3" s="118"/>
      <c r="J3" s="19"/>
      <c r="K3" s="19"/>
      <c r="L3" s="21"/>
      <c r="AT3" s="289" t="s">
        <v>88</v>
      </c>
    </row>
    <row r="4" spans="2:46" ht="24.95" customHeight="1">
      <c r="B4" s="21"/>
      <c r="D4" s="23" t="s">
        <v>108</v>
      </c>
      <c r="L4" s="21"/>
      <c r="M4" s="290" t="s">
        <v>10</v>
      </c>
      <c r="AT4" s="289" t="s">
        <v>4</v>
      </c>
    </row>
    <row r="5" spans="2:12" ht="6.95" customHeight="1">
      <c r="B5" s="21"/>
      <c r="L5" s="21"/>
    </row>
    <row r="6" spans="2:12" ht="12" customHeight="1">
      <c r="B6" s="21"/>
      <c r="D6" s="288" t="s">
        <v>16</v>
      </c>
      <c r="L6" s="21"/>
    </row>
    <row r="7" spans="2:12" ht="16.5" customHeight="1">
      <c r="B7" s="21"/>
      <c r="E7" s="365" t="str">
        <f>'Rekapitulace stavby'!K6</f>
        <v>Dlouhá Strouha, Kvasiny, rekonstrukce koryta, ř. km 4,735 - 4,885</v>
      </c>
      <c r="F7" s="366"/>
      <c r="G7" s="366"/>
      <c r="H7" s="366"/>
      <c r="L7" s="21"/>
    </row>
    <row r="8" spans="1:31" s="48" customFormat="1" ht="12" customHeight="1">
      <c r="A8" s="287"/>
      <c r="B8" s="35"/>
      <c r="C8" s="287"/>
      <c r="D8" s="288" t="s">
        <v>109</v>
      </c>
      <c r="E8" s="287"/>
      <c r="F8" s="287"/>
      <c r="G8" s="287"/>
      <c r="H8" s="287"/>
      <c r="I8" s="122"/>
      <c r="J8" s="287"/>
      <c r="K8" s="287"/>
      <c r="L8" s="47"/>
      <c r="S8" s="287"/>
      <c r="T8" s="287"/>
      <c r="U8" s="287"/>
      <c r="V8" s="287"/>
      <c r="W8" s="287"/>
      <c r="X8" s="287"/>
      <c r="Y8" s="287"/>
      <c r="Z8" s="287"/>
      <c r="AA8" s="287"/>
      <c r="AB8" s="287"/>
      <c r="AC8" s="287"/>
      <c r="AD8" s="287"/>
      <c r="AE8" s="287"/>
    </row>
    <row r="9" spans="1:31" s="48" customFormat="1" ht="16.5" customHeight="1">
      <c r="A9" s="287"/>
      <c r="B9" s="35"/>
      <c r="C9" s="287"/>
      <c r="D9" s="287"/>
      <c r="E9" s="332" t="s">
        <v>110</v>
      </c>
      <c r="F9" s="364"/>
      <c r="G9" s="364"/>
      <c r="H9" s="364"/>
      <c r="I9" s="122"/>
      <c r="J9" s="287"/>
      <c r="K9" s="287"/>
      <c r="L9" s="47"/>
      <c r="S9" s="287"/>
      <c r="T9" s="287"/>
      <c r="U9" s="287"/>
      <c r="V9" s="287"/>
      <c r="W9" s="287"/>
      <c r="X9" s="287"/>
      <c r="Y9" s="287"/>
      <c r="Z9" s="287"/>
      <c r="AA9" s="287"/>
      <c r="AB9" s="287"/>
      <c r="AC9" s="287"/>
      <c r="AD9" s="287"/>
      <c r="AE9" s="287"/>
    </row>
    <row r="10" spans="1:31" s="48" customFormat="1" ht="12">
      <c r="A10" s="287"/>
      <c r="B10" s="35"/>
      <c r="C10" s="287"/>
      <c r="D10" s="287"/>
      <c r="E10" s="287"/>
      <c r="F10" s="287"/>
      <c r="G10" s="287"/>
      <c r="H10" s="287"/>
      <c r="I10" s="122"/>
      <c r="J10" s="287"/>
      <c r="K10" s="287"/>
      <c r="L10" s="47"/>
      <c r="S10" s="287"/>
      <c r="T10" s="287"/>
      <c r="U10" s="287"/>
      <c r="V10" s="287"/>
      <c r="W10" s="287"/>
      <c r="X10" s="287"/>
      <c r="Y10" s="287"/>
      <c r="Z10" s="287"/>
      <c r="AA10" s="287"/>
      <c r="AB10" s="287"/>
      <c r="AC10" s="287"/>
      <c r="AD10" s="287"/>
      <c r="AE10" s="287"/>
    </row>
    <row r="11" spans="1:31" s="48" customFormat="1" ht="12" customHeight="1">
      <c r="A11" s="287"/>
      <c r="B11" s="35"/>
      <c r="C11" s="287"/>
      <c r="D11" s="288" t="s">
        <v>18</v>
      </c>
      <c r="E11" s="287"/>
      <c r="F11" s="282" t="s">
        <v>87</v>
      </c>
      <c r="G11" s="287"/>
      <c r="H11" s="287"/>
      <c r="I11" s="123" t="s">
        <v>20</v>
      </c>
      <c r="J11" s="282" t="s">
        <v>1</v>
      </c>
      <c r="K11" s="287"/>
      <c r="L11" s="47"/>
      <c r="S11" s="287"/>
      <c r="T11" s="287"/>
      <c r="U11" s="287"/>
      <c r="V11" s="287"/>
      <c r="W11" s="287"/>
      <c r="X11" s="287"/>
      <c r="Y11" s="287"/>
      <c r="Z11" s="287"/>
      <c r="AA11" s="287"/>
      <c r="AB11" s="287"/>
      <c r="AC11" s="287"/>
      <c r="AD11" s="287"/>
      <c r="AE11" s="287"/>
    </row>
    <row r="12" spans="1:31" s="48" customFormat="1" ht="12" customHeight="1">
      <c r="A12" s="287"/>
      <c r="B12" s="35"/>
      <c r="C12" s="287"/>
      <c r="D12" s="288" t="s">
        <v>21</v>
      </c>
      <c r="E12" s="287"/>
      <c r="F12" s="282" t="s">
        <v>22</v>
      </c>
      <c r="G12" s="287"/>
      <c r="H12" s="287"/>
      <c r="I12" s="123" t="s">
        <v>23</v>
      </c>
      <c r="J12" s="281">
        <f>'Rekapitulace stavby'!AN8</f>
        <v>43727</v>
      </c>
      <c r="K12" s="287"/>
      <c r="L12" s="47"/>
      <c r="S12" s="287"/>
      <c r="T12" s="287"/>
      <c r="U12" s="287"/>
      <c r="V12" s="287"/>
      <c r="W12" s="287"/>
      <c r="X12" s="287"/>
      <c r="Y12" s="287"/>
      <c r="Z12" s="287"/>
      <c r="AA12" s="287"/>
      <c r="AB12" s="287"/>
      <c r="AC12" s="287"/>
      <c r="AD12" s="287"/>
      <c r="AE12" s="287"/>
    </row>
    <row r="13" spans="1:31" s="48" customFormat="1" ht="10.9" customHeight="1">
      <c r="A13" s="287"/>
      <c r="B13" s="35"/>
      <c r="C13" s="287"/>
      <c r="D13" s="287"/>
      <c r="E13" s="287"/>
      <c r="F13" s="287"/>
      <c r="G13" s="287"/>
      <c r="H13" s="287"/>
      <c r="I13" s="122"/>
      <c r="J13" s="287"/>
      <c r="K13" s="287"/>
      <c r="L13" s="47"/>
      <c r="S13" s="287"/>
      <c r="T13" s="287"/>
      <c r="U13" s="287"/>
      <c r="V13" s="287"/>
      <c r="W13" s="287"/>
      <c r="X13" s="287"/>
      <c r="Y13" s="287"/>
      <c r="Z13" s="287"/>
      <c r="AA13" s="287"/>
      <c r="AB13" s="287"/>
      <c r="AC13" s="287"/>
      <c r="AD13" s="287"/>
      <c r="AE13" s="287"/>
    </row>
    <row r="14" spans="1:31" s="48" customFormat="1" ht="12" customHeight="1">
      <c r="A14" s="287"/>
      <c r="B14" s="35"/>
      <c r="C14" s="287"/>
      <c r="D14" s="288" t="s">
        <v>24</v>
      </c>
      <c r="E14" s="287"/>
      <c r="F14" s="287"/>
      <c r="G14" s="287"/>
      <c r="H14" s="287"/>
      <c r="I14" s="123" t="s">
        <v>25</v>
      </c>
      <c r="J14" s="282" t="s">
        <v>1</v>
      </c>
      <c r="K14" s="287"/>
      <c r="L14" s="47"/>
      <c r="S14" s="287"/>
      <c r="T14" s="287"/>
      <c r="U14" s="287"/>
      <c r="V14" s="287"/>
      <c r="W14" s="287"/>
      <c r="X14" s="287"/>
      <c r="Y14" s="287"/>
      <c r="Z14" s="287"/>
      <c r="AA14" s="287"/>
      <c r="AB14" s="287"/>
      <c r="AC14" s="287"/>
      <c r="AD14" s="287"/>
      <c r="AE14" s="287"/>
    </row>
    <row r="15" spans="1:31" s="48" customFormat="1" ht="18" customHeight="1">
      <c r="A15" s="287"/>
      <c r="B15" s="35"/>
      <c r="C15" s="287"/>
      <c r="D15" s="287"/>
      <c r="E15" s="282" t="s">
        <v>26</v>
      </c>
      <c r="F15" s="287"/>
      <c r="G15" s="287"/>
      <c r="H15" s="287"/>
      <c r="I15" s="123" t="s">
        <v>27</v>
      </c>
      <c r="J15" s="282" t="s">
        <v>1</v>
      </c>
      <c r="K15" s="287"/>
      <c r="L15" s="47"/>
      <c r="S15" s="287"/>
      <c r="T15" s="287"/>
      <c r="U15" s="287"/>
      <c r="V15" s="287"/>
      <c r="W15" s="287"/>
      <c r="X15" s="287"/>
      <c r="Y15" s="287"/>
      <c r="Z15" s="287"/>
      <c r="AA15" s="287"/>
      <c r="AB15" s="287"/>
      <c r="AC15" s="287"/>
      <c r="AD15" s="287"/>
      <c r="AE15" s="287"/>
    </row>
    <row r="16" spans="1:31" s="48" customFormat="1" ht="6.95" customHeight="1">
      <c r="A16" s="287"/>
      <c r="B16" s="35"/>
      <c r="C16" s="287"/>
      <c r="D16" s="287"/>
      <c r="E16" s="287"/>
      <c r="F16" s="287"/>
      <c r="G16" s="287"/>
      <c r="H16" s="287"/>
      <c r="I16" s="122"/>
      <c r="J16" s="287"/>
      <c r="K16" s="287"/>
      <c r="L16" s="47"/>
      <c r="S16" s="287"/>
      <c r="T16" s="287"/>
      <c r="U16" s="287"/>
      <c r="V16" s="287"/>
      <c r="W16" s="287"/>
      <c r="X16" s="287"/>
      <c r="Y16" s="287"/>
      <c r="Z16" s="287"/>
      <c r="AA16" s="287"/>
      <c r="AB16" s="287"/>
      <c r="AC16" s="287"/>
      <c r="AD16" s="287"/>
      <c r="AE16" s="287"/>
    </row>
    <row r="17" spans="1:31" s="48" customFormat="1" ht="12" customHeight="1">
      <c r="A17" s="287"/>
      <c r="B17" s="35"/>
      <c r="C17" s="287"/>
      <c r="D17" s="288" t="s">
        <v>28</v>
      </c>
      <c r="E17" s="287"/>
      <c r="F17" s="287"/>
      <c r="G17" s="287"/>
      <c r="H17" s="287"/>
      <c r="I17" s="123" t="s">
        <v>25</v>
      </c>
      <c r="J17" s="291" t="str">
        <f>'Rekapitulace stavby'!AN13</f>
        <v>Vyplň údaj</v>
      </c>
      <c r="K17" s="287"/>
      <c r="L17" s="47"/>
      <c r="S17" s="287"/>
      <c r="T17" s="287"/>
      <c r="U17" s="287"/>
      <c r="V17" s="287"/>
      <c r="W17" s="287"/>
      <c r="X17" s="287"/>
      <c r="Y17" s="287"/>
      <c r="Z17" s="287"/>
      <c r="AA17" s="287"/>
      <c r="AB17" s="287"/>
      <c r="AC17" s="287"/>
      <c r="AD17" s="287"/>
      <c r="AE17" s="287"/>
    </row>
    <row r="18" spans="1:31" s="48" customFormat="1" ht="18" customHeight="1">
      <c r="A18" s="287"/>
      <c r="B18" s="35"/>
      <c r="C18" s="287"/>
      <c r="D18" s="287"/>
      <c r="E18" s="367" t="str">
        <f>'Rekapitulace stavby'!E14</f>
        <v>Vyplň údaj</v>
      </c>
      <c r="F18" s="335"/>
      <c r="G18" s="335"/>
      <c r="H18" s="335"/>
      <c r="I18" s="123" t="s">
        <v>27</v>
      </c>
      <c r="J18" s="291" t="str">
        <f>'Rekapitulace stavby'!AN14</f>
        <v>Vyplň údaj</v>
      </c>
      <c r="K18" s="287"/>
      <c r="L18" s="47"/>
      <c r="S18" s="287"/>
      <c r="T18" s="287"/>
      <c r="U18" s="287"/>
      <c r="V18" s="287"/>
      <c r="W18" s="287"/>
      <c r="X18" s="287"/>
      <c r="Y18" s="287"/>
      <c r="Z18" s="287"/>
      <c r="AA18" s="287"/>
      <c r="AB18" s="287"/>
      <c r="AC18" s="287"/>
      <c r="AD18" s="287"/>
      <c r="AE18" s="287"/>
    </row>
    <row r="19" spans="1:31" s="48" customFormat="1" ht="6.95" customHeight="1">
      <c r="A19" s="287"/>
      <c r="B19" s="35"/>
      <c r="C19" s="287"/>
      <c r="D19" s="287"/>
      <c r="E19" s="287"/>
      <c r="F19" s="287"/>
      <c r="G19" s="287"/>
      <c r="H19" s="287"/>
      <c r="I19" s="122"/>
      <c r="J19" s="287"/>
      <c r="K19" s="287"/>
      <c r="L19" s="47"/>
      <c r="S19" s="287"/>
      <c r="T19" s="287"/>
      <c r="U19" s="287"/>
      <c r="V19" s="287"/>
      <c r="W19" s="287"/>
      <c r="X19" s="287"/>
      <c r="Y19" s="287"/>
      <c r="Z19" s="287"/>
      <c r="AA19" s="287"/>
      <c r="AB19" s="287"/>
      <c r="AC19" s="287"/>
      <c r="AD19" s="287"/>
      <c r="AE19" s="287"/>
    </row>
    <row r="20" spans="1:31" s="48" customFormat="1" ht="12" customHeight="1">
      <c r="A20" s="287"/>
      <c r="B20" s="35"/>
      <c r="C20" s="287"/>
      <c r="D20" s="288" t="s">
        <v>30</v>
      </c>
      <c r="E20" s="287"/>
      <c r="F20" s="287"/>
      <c r="G20" s="287"/>
      <c r="H20" s="287"/>
      <c r="I20" s="123" t="s">
        <v>25</v>
      </c>
      <c r="J20" s="282" t="s">
        <v>1</v>
      </c>
      <c r="K20" s="287"/>
      <c r="L20" s="47"/>
      <c r="S20" s="287"/>
      <c r="T20" s="287"/>
      <c r="U20" s="287"/>
      <c r="V20" s="287"/>
      <c r="W20" s="287"/>
      <c r="X20" s="287"/>
      <c r="Y20" s="287"/>
      <c r="Z20" s="287"/>
      <c r="AA20" s="287"/>
      <c r="AB20" s="287"/>
      <c r="AC20" s="287"/>
      <c r="AD20" s="287"/>
      <c r="AE20" s="287"/>
    </row>
    <row r="21" spans="1:31" s="48" customFormat="1" ht="18" customHeight="1">
      <c r="A21" s="287"/>
      <c r="B21" s="35"/>
      <c r="C21" s="287"/>
      <c r="D21" s="287"/>
      <c r="E21" s="282" t="s">
        <v>31</v>
      </c>
      <c r="F21" s="287"/>
      <c r="G21" s="287"/>
      <c r="H21" s="287"/>
      <c r="I21" s="123" t="s">
        <v>27</v>
      </c>
      <c r="J21" s="282" t="s">
        <v>1</v>
      </c>
      <c r="K21" s="287"/>
      <c r="L21" s="47"/>
      <c r="S21" s="287"/>
      <c r="T21" s="287"/>
      <c r="U21" s="287"/>
      <c r="V21" s="287"/>
      <c r="W21" s="287"/>
      <c r="X21" s="287"/>
      <c r="Y21" s="287"/>
      <c r="Z21" s="287"/>
      <c r="AA21" s="287"/>
      <c r="AB21" s="287"/>
      <c r="AC21" s="287"/>
      <c r="AD21" s="287"/>
      <c r="AE21" s="287"/>
    </row>
    <row r="22" spans="1:31" s="48" customFormat="1" ht="6.95" customHeight="1">
      <c r="A22" s="287"/>
      <c r="B22" s="35"/>
      <c r="C22" s="287"/>
      <c r="D22" s="287"/>
      <c r="E22" s="287"/>
      <c r="F22" s="287"/>
      <c r="G22" s="287"/>
      <c r="H22" s="287"/>
      <c r="I22" s="122"/>
      <c r="J22" s="287"/>
      <c r="K22" s="287"/>
      <c r="L22" s="47"/>
      <c r="S22" s="287"/>
      <c r="T22" s="287"/>
      <c r="U22" s="287"/>
      <c r="V22" s="287"/>
      <c r="W22" s="287"/>
      <c r="X22" s="287"/>
      <c r="Y22" s="287"/>
      <c r="Z22" s="287"/>
      <c r="AA22" s="287"/>
      <c r="AB22" s="287"/>
      <c r="AC22" s="287"/>
      <c r="AD22" s="287"/>
      <c r="AE22" s="287"/>
    </row>
    <row r="23" spans="1:31" s="48" customFormat="1" ht="12" customHeight="1">
      <c r="A23" s="287"/>
      <c r="B23" s="35"/>
      <c r="C23" s="287"/>
      <c r="D23" s="288" t="s">
        <v>33</v>
      </c>
      <c r="E23" s="287"/>
      <c r="F23" s="287"/>
      <c r="G23" s="287"/>
      <c r="H23" s="287"/>
      <c r="I23" s="123" t="s">
        <v>25</v>
      </c>
      <c r="J23" s="282" t="s">
        <v>1</v>
      </c>
      <c r="K23" s="287"/>
      <c r="L23" s="47"/>
      <c r="S23" s="287"/>
      <c r="T23" s="287"/>
      <c r="U23" s="287"/>
      <c r="V23" s="287"/>
      <c r="W23" s="287"/>
      <c r="X23" s="287"/>
      <c r="Y23" s="287"/>
      <c r="Z23" s="287"/>
      <c r="AA23" s="287"/>
      <c r="AB23" s="287"/>
      <c r="AC23" s="287"/>
      <c r="AD23" s="287"/>
      <c r="AE23" s="287"/>
    </row>
    <row r="24" spans="1:31" s="48" customFormat="1" ht="18" customHeight="1">
      <c r="A24" s="287"/>
      <c r="B24" s="35"/>
      <c r="C24" s="287"/>
      <c r="D24" s="287"/>
      <c r="E24" s="282" t="s">
        <v>34</v>
      </c>
      <c r="F24" s="287"/>
      <c r="G24" s="287"/>
      <c r="H24" s="287"/>
      <c r="I24" s="123" t="s">
        <v>27</v>
      </c>
      <c r="J24" s="282" t="s">
        <v>1</v>
      </c>
      <c r="K24" s="287"/>
      <c r="L24" s="47"/>
      <c r="S24" s="287"/>
      <c r="T24" s="287"/>
      <c r="U24" s="287"/>
      <c r="V24" s="287"/>
      <c r="W24" s="287"/>
      <c r="X24" s="287"/>
      <c r="Y24" s="287"/>
      <c r="Z24" s="287"/>
      <c r="AA24" s="287"/>
      <c r="AB24" s="287"/>
      <c r="AC24" s="287"/>
      <c r="AD24" s="287"/>
      <c r="AE24" s="287"/>
    </row>
    <row r="25" spans="1:31" s="48" customFormat="1" ht="6.95" customHeight="1">
      <c r="A25" s="287"/>
      <c r="B25" s="35"/>
      <c r="C25" s="287"/>
      <c r="D25" s="287"/>
      <c r="E25" s="287"/>
      <c r="F25" s="287"/>
      <c r="G25" s="287"/>
      <c r="H25" s="287"/>
      <c r="I25" s="122"/>
      <c r="J25" s="287"/>
      <c r="K25" s="287"/>
      <c r="L25" s="47"/>
      <c r="S25" s="287"/>
      <c r="T25" s="287"/>
      <c r="U25" s="287"/>
      <c r="V25" s="287"/>
      <c r="W25" s="287"/>
      <c r="X25" s="287"/>
      <c r="Y25" s="287"/>
      <c r="Z25" s="287"/>
      <c r="AA25" s="287"/>
      <c r="AB25" s="287"/>
      <c r="AC25" s="287"/>
      <c r="AD25" s="287"/>
      <c r="AE25" s="287"/>
    </row>
    <row r="26" spans="1:31" s="48" customFormat="1" ht="12" customHeight="1">
      <c r="A26" s="287"/>
      <c r="B26" s="35"/>
      <c r="C26" s="287"/>
      <c r="D26" s="288" t="s">
        <v>35</v>
      </c>
      <c r="E26" s="287"/>
      <c r="F26" s="287"/>
      <c r="G26" s="287"/>
      <c r="H26" s="287"/>
      <c r="I26" s="122"/>
      <c r="J26" s="287"/>
      <c r="K26" s="287"/>
      <c r="L26" s="47"/>
      <c r="S26" s="287"/>
      <c r="T26" s="287"/>
      <c r="U26" s="287"/>
      <c r="V26" s="287"/>
      <c r="W26" s="287"/>
      <c r="X26" s="287"/>
      <c r="Y26" s="287"/>
      <c r="Z26" s="287"/>
      <c r="AA26" s="287"/>
      <c r="AB26" s="287"/>
      <c r="AC26" s="287"/>
      <c r="AD26" s="287"/>
      <c r="AE26" s="287"/>
    </row>
    <row r="27" spans="1:31" s="295" customFormat="1" ht="89.25" customHeight="1">
      <c r="A27" s="292"/>
      <c r="B27" s="293"/>
      <c r="C27" s="292"/>
      <c r="D27" s="292"/>
      <c r="E27" s="340" t="s">
        <v>36</v>
      </c>
      <c r="F27" s="340"/>
      <c r="G27" s="340"/>
      <c r="H27" s="340"/>
      <c r="I27" s="127"/>
      <c r="J27" s="292"/>
      <c r="K27" s="292"/>
      <c r="L27" s="294"/>
      <c r="S27" s="292"/>
      <c r="T27" s="292"/>
      <c r="U27" s="292"/>
      <c r="V27" s="292"/>
      <c r="W27" s="292"/>
      <c r="X27" s="292"/>
      <c r="Y27" s="292"/>
      <c r="Z27" s="292"/>
      <c r="AA27" s="292"/>
      <c r="AB27" s="292"/>
      <c r="AC27" s="292"/>
      <c r="AD27" s="292"/>
      <c r="AE27" s="292"/>
    </row>
    <row r="28" spans="1:31" s="48" customFormat="1" ht="6.95" customHeight="1">
      <c r="A28" s="287"/>
      <c r="B28" s="35"/>
      <c r="C28" s="287"/>
      <c r="D28" s="287"/>
      <c r="E28" s="287"/>
      <c r="F28" s="287"/>
      <c r="G28" s="287"/>
      <c r="H28" s="287"/>
      <c r="I28" s="122"/>
      <c r="J28" s="287"/>
      <c r="K28" s="287"/>
      <c r="L28" s="47"/>
      <c r="S28" s="287"/>
      <c r="T28" s="287"/>
      <c r="U28" s="287"/>
      <c r="V28" s="287"/>
      <c r="W28" s="287"/>
      <c r="X28" s="287"/>
      <c r="Y28" s="287"/>
      <c r="Z28" s="287"/>
      <c r="AA28" s="287"/>
      <c r="AB28" s="287"/>
      <c r="AC28" s="287"/>
      <c r="AD28" s="287"/>
      <c r="AE28" s="287"/>
    </row>
    <row r="29" spans="1:31" s="48" customFormat="1" ht="6.95" customHeight="1">
      <c r="A29" s="287"/>
      <c r="B29" s="35"/>
      <c r="C29" s="287"/>
      <c r="D29" s="79"/>
      <c r="E29" s="79"/>
      <c r="F29" s="79"/>
      <c r="G29" s="79"/>
      <c r="H29" s="79"/>
      <c r="I29" s="130"/>
      <c r="J29" s="79"/>
      <c r="K29" s="79"/>
      <c r="L29" s="47"/>
      <c r="S29" s="287"/>
      <c r="T29" s="287"/>
      <c r="U29" s="287"/>
      <c r="V29" s="287"/>
      <c r="W29" s="287"/>
      <c r="X29" s="287"/>
      <c r="Y29" s="287"/>
      <c r="Z29" s="287"/>
      <c r="AA29" s="287"/>
      <c r="AB29" s="287"/>
      <c r="AC29" s="287"/>
      <c r="AD29" s="287"/>
      <c r="AE29" s="287"/>
    </row>
    <row r="30" spans="1:31" s="48" customFormat="1" ht="25.35" customHeight="1">
      <c r="A30" s="287"/>
      <c r="B30" s="35"/>
      <c r="C30" s="287"/>
      <c r="D30" s="296" t="s">
        <v>37</v>
      </c>
      <c r="E30" s="287"/>
      <c r="F30" s="287"/>
      <c r="G30" s="287"/>
      <c r="H30" s="287"/>
      <c r="I30" s="122"/>
      <c r="J30" s="280">
        <f>ROUND(J128,2)</f>
        <v>0</v>
      </c>
      <c r="K30" s="287"/>
      <c r="L30" s="47"/>
      <c r="S30" s="287"/>
      <c r="T30" s="287"/>
      <c r="U30" s="287"/>
      <c r="V30" s="287"/>
      <c r="W30" s="287"/>
      <c r="X30" s="287"/>
      <c r="Y30" s="287"/>
      <c r="Z30" s="287"/>
      <c r="AA30" s="287"/>
      <c r="AB30" s="287"/>
      <c r="AC30" s="287"/>
      <c r="AD30" s="287"/>
      <c r="AE30" s="287"/>
    </row>
    <row r="31" spans="1:31" s="48" customFormat="1" ht="6.95" customHeight="1">
      <c r="A31" s="287"/>
      <c r="B31" s="35"/>
      <c r="C31" s="287"/>
      <c r="D31" s="79"/>
      <c r="E31" s="79"/>
      <c r="F31" s="79"/>
      <c r="G31" s="79"/>
      <c r="H31" s="79"/>
      <c r="I31" s="130"/>
      <c r="J31" s="79"/>
      <c r="K31" s="79"/>
      <c r="L31" s="47"/>
      <c r="S31" s="287"/>
      <c r="T31" s="287"/>
      <c r="U31" s="287"/>
      <c r="V31" s="287"/>
      <c r="W31" s="287"/>
      <c r="X31" s="287"/>
      <c r="Y31" s="287"/>
      <c r="Z31" s="287"/>
      <c r="AA31" s="287"/>
      <c r="AB31" s="287"/>
      <c r="AC31" s="287"/>
      <c r="AD31" s="287"/>
      <c r="AE31" s="287"/>
    </row>
    <row r="32" spans="1:31" s="48" customFormat="1" ht="14.45" customHeight="1">
      <c r="A32" s="287"/>
      <c r="B32" s="35"/>
      <c r="C32" s="287"/>
      <c r="D32" s="287"/>
      <c r="E32" s="287"/>
      <c r="F32" s="285" t="s">
        <v>39</v>
      </c>
      <c r="G32" s="287"/>
      <c r="H32" s="287"/>
      <c r="I32" s="134" t="s">
        <v>38</v>
      </c>
      <c r="J32" s="285" t="s">
        <v>40</v>
      </c>
      <c r="K32" s="287"/>
      <c r="L32" s="47"/>
      <c r="S32" s="287"/>
      <c r="T32" s="287"/>
      <c r="U32" s="287"/>
      <c r="V32" s="287"/>
      <c r="W32" s="287"/>
      <c r="X32" s="287"/>
      <c r="Y32" s="287"/>
      <c r="Z32" s="287"/>
      <c r="AA32" s="287"/>
      <c r="AB32" s="287"/>
      <c r="AC32" s="287"/>
      <c r="AD32" s="287"/>
      <c r="AE32" s="287"/>
    </row>
    <row r="33" spans="1:31" s="48" customFormat="1" ht="14.45" customHeight="1">
      <c r="A33" s="287"/>
      <c r="B33" s="35"/>
      <c r="C33" s="287"/>
      <c r="D33" s="297" t="s">
        <v>41</v>
      </c>
      <c r="E33" s="288" t="s">
        <v>42</v>
      </c>
      <c r="F33" s="298">
        <f>ROUND((SUM(BE128:BE450)),2)</f>
        <v>0</v>
      </c>
      <c r="G33" s="287"/>
      <c r="H33" s="287"/>
      <c r="I33" s="137">
        <v>0.21</v>
      </c>
      <c r="J33" s="298">
        <f>ROUND(((SUM(BE128:BE450))*I33),2)</f>
        <v>0</v>
      </c>
      <c r="K33" s="287"/>
      <c r="L33" s="47"/>
      <c r="S33" s="287"/>
      <c r="T33" s="287"/>
      <c r="U33" s="287"/>
      <c r="V33" s="287"/>
      <c r="W33" s="287"/>
      <c r="X33" s="287"/>
      <c r="Y33" s="287"/>
      <c r="Z33" s="287"/>
      <c r="AA33" s="287"/>
      <c r="AB33" s="287"/>
      <c r="AC33" s="287"/>
      <c r="AD33" s="287"/>
      <c r="AE33" s="287"/>
    </row>
    <row r="34" spans="1:31" s="48" customFormat="1" ht="14.45" customHeight="1">
      <c r="A34" s="287"/>
      <c r="B34" s="35"/>
      <c r="C34" s="287"/>
      <c r="D34" s="287"/>
      <c r="E34" s="288" t="s">
        <v>43</v>
      </c>
      <c r="F34" s="298">
        <f>ROUND((SUM(BF128:BF450)),2)</f>
        <v>0</v>
      </c>
      <c r="G34" s="287"/>
      <c r="H34" s="287"/>
      <c r="I34" s="137">
        <v>0.15</v>
      </c>
      <c r="J34" s="298">
        <f>ROUND(((SUM(BF128:BF450))*I34),2)</f>
        <v>0</v>
      </c>
      <c r="K34" s="287"/>
      <c r="L34" s="47"/>
      <c r="S34" s="287"/>
      <c r="T34" s="287"/>
      <c r="U34" s="287"/>
      <c r="V34" s="287"/>
      <c r="W34" s="287"/>
      <c r="X34" s="287"/>
      <c r="Y34" s="287"/>
      <c r="Z34" s="287"/>
      <c r="AA34" s="287"/>
      <c r="AB34" s="287"/>
      <c r="AC34" s="287"/>
      <c r="AD34" s="287"/>
      <c r="AE34" s="287"/>
    </row>
    <row r="35" spans="1:31" s="48" customFormat="1" ht="14.45" customHeight="1" hidden="1">
      <c r="A35" s="287"/>
      <c r="B35" s="35"/>
      <c r="C35" s="287"/>
      <c r="D35" s="287"/>
      <c r="E35" s="288" t="s">
        <v>44</v>
      </c>
      <c r="F35" s="298">
        <f>ROUND((SUM(BG128:BG450)),2)</f>
        <v>0</v>
      </c>
      <c r="G35" s="287"/>
      <c r="H35" s="287"/>
      <c r="I35" s="137">
        <v>0.21</v>
      </c>
      <c r="J35" s="298">
        <f>0</f>
        <v>0</v>
      </c>
      <c r="K35" s="287"/>
      <c r="L35" s="47"/>
      <c r="S35" s="287"/>
      <c r="T35" s="287"/>
      <c r="U35" s="287"/>
      <c r="V35" s="287"/>
      <c r="W35" s="287"/>
      <c r="X35" s="287"/>
      <c r="Y35" s="287"/>
      <c r="Z35" s="287"/>
      <c r="AA35" s="287"/>
      <c r="AB35" s="287"/>
      <c r="AC35" s="287"/>
      <c r="AD35" s="287"/>
      <c r="AE35" s="287"/>
    </row>
    <row r="36" spans="1:31" s="48" customFormat="1" ht="14.45" customHeight="1" hidden="1">
      <c r="A36" s="287"/>
      <c r="B36" s="35"/>
      <c r="C36" s="287"/>
      <c r="D36" s="287"/>
      <c r="E36" s="288" t="s">
        <v>45</v>
      </c>
      <c r="F36" s="298">
        <f>ROUND((SUM(BH128:BH450)),2)</f>
        <v>0</v>
      </c>
      <c r="G36" s="287"/>
      <c r="H36" s="287"/>
      <c r="I36" s="137">
        <v>0.15</v>
      </c>
      <c r="J36" s="298">
        <f>0</f>
        <v>0</v>
      </c>
      <c r="K36" s="287"/>
      <c r="L36" s="47"/>
      <c r="S36" s="287"/>
      <c r="T36" s="287"/>
      <c r="U36" s="287"/>
      <c r="V36" s="287"/>
      <c r="W36" s="287"/>
      <c r="X36" s="287"/>
      <c r="Y36" s="287"/>
      <c r="Z36" s="287"/>
      <c r="AA36" s="287"/>
      <c r="AB36" s="287"/>
      <c r="AC36" s="287"/>
      <c r="AD36" s="287"/>
      <c r="AE36" s="287"/>
    </row>
    <row r="37" spans="1:31" s="48" customFormat="1" ht="14.45" customHeight="1" hidden="1">
      <c r="A37" s="287"/>
      <c r="B37" s="35"/>
      <c r="C37" s="287"/>
      <c r="D37" s="287"/>
      <c r="E37" s="288" t="s">
        <v>46</v>
      </c>
      <c r="F37" s="298">
        <f>ROUND((SUM(BI128:BI450)),2)</f>
        <v>0</v>
      </c>
      <c r="G37" s="287"/>
      <c r="H37" s="287"/>
      <c r="I37" s="137">
        <v>0</v>
      </c>
      <c r="J37" s="298">
        <f>0</f>
        <v>0</v>
      </c>
      <c r="K37" s="287"/>
      <c r="L37" s="47"/>
      <c r="S37" s="287"/>
      <c r="T37" s="287"/>
      <c r="U37" s="287"/>
      <c r="V37" s="287"/>
      <c r="W37" s="287"/>
      <c r="X37" s="287"/>
      <c r="Y37" s="287"/>
      <c r="Z37" s="287"/>
      <c r="AA37" s="287"/>
      <c r="AB37" s="287"/>
      <c r="AC37" s="287"/>
      <c r="AD37" s="287"/>
      <c r="AE37" s="287"/>
    </row>
    <row r="38" spans="1:31" s="48" customFormat="1" ht="6.95" customHeight="1">
      <c r="A38" s="287"/>
      <c r="B38" s="35"/>
      <c r="C38" s="287"/>
      <c r="D38" s="287"/>
      <c r="E38" s="287"/>
      <c r="F38" s="287"/>
      <c r="G38" s="287"/>
      <c r="H38" s="287"/>
      <c r="I38" s="122"/>
      <c r="J38" s="287"/>
      <c r="K38" s="287"/>
      <c r="L38" s="47"/>
      <c r="S38" s="287"/>
      <c r="T38" s="287"/>
      <c r="U38" s="287"/>
      <c r="V38" s="287"/>
      <c r="W38" s="287"/>
      <c r="X38" s="287"/>
      <c r="Y38" s="287"/>
      <c r="Z38" s="287"/>
      <c r="AA38" s="287"/>
      <c r="AB38" s="287"/>
      <c r="AC38" s="287"/>
      <c r="AD38" s="287"/>
      <c r="AE38" s="287"/>
    </row>
    <row r="39" spans="1:31" s="48" customFormat="1" ht="25.35" customHeight="1">
      <c r="A39" s="287"/>
      <c r="B39" s="35"/>
      <c r="C39" s="163"/>
      <c r="D39" s="299" t="s">
        <v>47</v>
      </c>
      <c r="E39" s="73"/>
      <c r="F39" s="73"/>
      <c r="G39" s="300" t="s">
        <v>48</v>
      </c>
      <c r="H39" s="301" t="s">
        <v>49</v>
      </c>
      <c r="I39" s="143"/>
      <c r="J39" s="302">
        <f>SUM(J30:J37)</f>
        <v>0</v>
      </c>
      <c r="K39" s="303"/>
      <c r="L39" s="47"/>
      <c r="S39" s="287"/>
      <c r="T39" s="287"/>
      <c r="U39" s="287"/>
      <c r="V39" s="287"/>
      <c r="W39" s="287"/>
      <c r="X39" s="287"/>
      <c r="Y39" s="287"/>
      <c r="Z39" s="287"/>
      <c r="AA39" s="287"/>
      <c r="AB39" s="287"/>
      <c r="AC39" s="287"/>
      <c r="AD39" s="287"/>
      <c r="AE39" s="287"/>
    </row>
    <row r="40" spans="1:31" s="48" customFormat="1" ht="14.45" customHeight="1">
      <c r="A40" s="287"/>
      <c r="B40" s="35"/>
      <c r="C40" s="287"/>
      <c r="D40" s="287"/>
      <c r="E40" s="287"/>
      <c r="F40" s="287"/>
      <c r="G40" s="287"/>
      <c r="H40" s="287"/>
      <c r="I40" s="122"/>
      <c r="J40" s="287"/>
      <c r="K40" s="287"/>
      <c r="L40" s="47"/>
      <c r="S40" s="287"/>
      <c r="T40" s="287"/>
      <c r="U40" s="287"/>
      <c r="V40" s="287"/>
      <c r="W40" s="287"/>
      <c r="X40" s="287"/>
      <c r="Y40" s="287"/>
      <c r="Z40" s="287"/>
      <c r="AA40" s="287"/>
      <c r="AB40" s="287"/>
      <c r="AC40" s="287"/>
      <c r="AD40" s="287"/>
      <c r="AE40" s="287"/>
    </row>
    <row r="41" spans="2:12" ht="14.45" customHeight="1">
      <c r="B41" s="21"/>
      <c r="L41" s="21"/>
    </row>
    <row r="42" spans="2:12" ht="14.45" customHeight="1">
      <c r="B42" s="21"/>
      <c r="L42" s="21"/>
    </row>
    <row r="43" spans="2:12" ht="14.45" customHeight="1">
      <c r="B43" s="21"/>
      <c r="L43" s="21"/>
    </row>
    <row r="44" spans="2:12" ht="14.45" customHeight="1">
      <c r="B44" s="21"/>
      <c r="L44" s="21"/>
    </row>
    <row r="45" spans="2:12" ht="14.45" customHeight="1">
      <c r="B45" s="21"/>
      <c r="L45" s="21"/>
    </row>
    <row r="46" spans="2:12" ht="14.45" customHeight="1">
      <c r="B46" s="21"/>
      <c r="L46" s="21"/>
    </row>
    <row r="47" spans="2:12" ht="14.45" customHeight="1">
      <c r="B47" s="21"/>
      <c r="L47" s="21"/>
    </row>
    <row r="48" spans="2:12" ht="14.45" customHeight="1">
      <c r="B48" s="21"/>
      <c r="L48" s="21"/>
    </row>
    <row r="49" spans="2:12" ht="14.45" customHeight="1">
      <c r="B49" s="21"/>
      <c r="L49" s="21"/>
    </row>
    <row r="50" spans="2:12" s="48" customFormat="1" ht="14.45" customHeight="1">
      <c r="B50" s="47"/>
      <c r="D50" s="49" t="s">
        <v>50</v>
      </c>
      <c r="E50" s="50"/>
      <c r="F50" s="50"/>
      <c r="G50" s="49" t="s">
        <v>51</v>
      </c>
      <c r="H50" s="50"/>
      <c r="I50" s="148"/>
      <c r="J50" s="50"/>
      <c r="K50" s="50"/>
      <c r="L50" s="47"/>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48" customFormat="1" ht="12.75">
      <c r="A61" s="287"/>
      <c r="B61" s="35"/>
      <c r="C61" s="287"/>
      <c r="D61" s="52" t="s">
        <v>52</v>
      </c>
      <c r="E61" s="286"/>
      <c r="F61" s="304" t="s">
        <v>53</v>
      </c>
      <c r="G61" s="52" t="s">
        <v>52</v>
      </c>
      <c r="H61" s="286"/>
      <c r="I61" s="152"/>
      <c r="J61" s="305" t="s">
        <v>53</v>
      </c>
      <c r="K61" s="286"/>
      <c r="L61" s="47"/>
      <c r="S61" s="287"/>
      <c r="T61" s="287"/>
      <c r="U61" s="287"/>
      <c r="V61" s="287"/>
      <c r="W61" s="287"/>
      <c r="X61" s="287"/>
      <c r="Y61" s="287"/>
      <c r="Z61" s="287"/>
      <c r="AA61" s="287"/>
      <c r="AB61" s="287"/>
      <c r="AC61" s="287"/>
      <c r="AD61" s="287"/>
      <c r="AE61" s="287"/>
    </row>
    <row r="62" spans="2:12" ht="12">
      <c r="B62" s="21"/>
      <c r="L62" s="21"/>
    </row>
    <row r="63" spans="2:12" ht="12">
      <c r="B63" s="21"/>
      <c r="L63" s="21"/>
    </row>
    <row r="64" spans="2:12" ht="12">
      <c r="B64" s="21"/>
      <c r="L64" s="21"/>
    </row>
    <row r="65" spans="1:31" s="48" customFormat="1" ht="12.75">
      <c r="A65" s="287"/>
      <c r="B65" s="35"/>
      <c r="C65" s="287"/>
      <c r="D65" s="49" t="s">
        <v>54</v>
      </c>
      <c r="E65" s="53"/>
      <c r="F65" s="53"/>
      <c r="G65" s="49" t="s">
        <v>55</v>
      </c>
      <c r="H65" s="53"/>
      <c r="I65" s="155"/>
      <c r="J65" s="53"/>
      <c r="K65" s="53"/>
      <c r="L65" s="47"/>
      <c r="S65" s="287"/>
      <c r="T65" s="287"/>
      <c r="U65" s="287"/>
      <c r="V65" s="287"/>
      <c r="W65" s="287"/>
      <c r="X65" s="287"/>
      <c r="Y65" s="287"/>
      <c r="Z65" s="287"/>
      <c r="AA65" s="287"/>
      <c r="AB65" s="287"/>
      <c r="AC65" s="287"/>
      <c r="AD65" s="287"/>
      <c r="AE65" s="287"/>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48" customFormat="1" ht="12.75">
      <c r="A76" s="287"/>
      <c r="B76" s="35"/>
      <c r="C76" s="287"/>
      <c r="D76" s="52" t="s">
        <v>52</v>
      </c>
      <c r="E76" s="286"/>
      <c r="F76" s="304" t="s">
        <v>53</v>
      </c>
      <c r="G76" s="52" t="s">
        <v>52</v>
      </c>
      <c r="H76" s="286"/>
      <c r="I76" s="152"/>
      <c r="J76" s="305" t="s">
        <v>53</v>
      </c>
      <c r="K76" s="286"/>
      <c r="L76" s="47"/>
      <c r="S76" s="287"/>
      <c r="T76" s="287"/>
      <c r="U76" s="287"/>
      <c r="V76" s="287"/>
      <c r="W76" s="287"/>
      <c r="X76" s="287"/>
      <c r="Y76" s="287"/>
      <c r="Z76" s="287"/>
      <c r="AA76" s="287"/>
      <c r="AB76" s="287"/>
      <c r="AC76" s="287"/>
      <c r="AD76" s="287"/>
      <c r="AE76" s="287"/>
    </row>
    <row r="77" spans="1:31" s="48" customFormat="1" ht="14.45" customHeight="1">
      <c r="A77" s="287"/>
      <c r="B77" s="54"/>
      <c r="C77" s="55"/>
      <c r="D77" s="55"/>
      <c r="E77" s="55"/>
      <c r="F77" s="55"/>
      <c r="G77" s="55"/>
      <c r="H77" s="55"/>
      <c r="I77" s="158"/>
      <c r="J77" s="55"/>
      <c r="K77" s="55"/>
      <c r="L77" s="47"/>
      <c r="S77" s="287"/>
      <c r="T77" s="287"/>
      <c r="U77" s="287"/>
      <c r="V77" s="287"/>
      <c r="W77" s="287"/>
      <c r="X77" s="287"/>
      <c r="Y77" s="287"/>
      <c r="Z77" s="287"/>
      <c r="AA77" s="287"/>
      <c r="AB77" s="287"/>
      <c r="AC77" s="287"/>
      <c r="AD77" s="287"/>
      <c r="AE77" s="287"/>
    </row>
    <row r="81" spans="1:31" s="48" customFormat="1" ht="6.95" customHeight="1">
      <c r="A81" s="287"/>
      <c r="B81" s="56"/>
      <c r="C81" s="57"/>
      <c r="D81" s="57"/>
      <c r="E81" s="57"/>
      <c r="F81" s="57"/>
      <c r="G81" s="57"/>
      <c r="H81" s="57"/>
      <c r="I81" s="161"/>
      <c r="J81" s="57"/>
      <c r="K81" s="57"/>
      <c r="L81" s="47"/>
      <c r="S81" s="287"/>
      <c r="T81" s="287"/>
      <c r="U81" s="287"/>
      <c r="V81" s="287"/>
      <c r="W81" s="287"/>
      <c r="X81" s="287"/>
      <c r="Y81" s="287"/>
      <c r="Z81" s="287"/>
      <c r="AA81" s="287"/>
      <c r="AB81" s="287"/>
      <c r="AC81" s="287"/>
      <c r="AD81" s="287"/>
      <c r="AE81" s="287"/>
    </row>
    <row r="82" spans="1:31" s="48" customFormat="1" ht="24.95" customHeight="1">
      <c r="A82" s="287"/>
      <c r="B82" s="35"/>
      <c r="C82" s="23" t="s">
        <v>111</v>
      </c>
      <c r="D82" s="287"/>
      <c r="E82" s="287"/>
      <c r="F82" s="287"/>
      <c r="G82" s="287"/>
      <c r="H82" s="287"/>
      <c r="I82" s="122"/>
      <c r="J82" s="287"/>
      <c r="K82" s="287"/>
      <c r="L82" s="47"/>
      <c r="S82" s="287"/>
      <c r="T82" s="287"/>
      <c r="U82" s="287"/>
      <c r="V82" s="287"/>
      <c r="W82" s="287"/>
      <c r="X82" s="287"/>
      <c r="Y82" s="287"/>
      <c r="Z82" s="287"/>
      <c r="AA82" s="287"/>
      <c r="AB82" s="287"/>
      <c r="AC82" s="287"/>
      <c r="AD82" s="287"/>
      <c r="AE82" s="287"/>
    </row>
    <row r="83" spans="1:31" s="48" customFormat="1" ht="6.95" customHeight="1">
      <c r="A83" s="287"/>
      <c r="B83" s="35"/>
      <c r="C83" s="287"/>
      <c r="D83" s="287"/>
      <c r="E83" s="287"/>
      <c r="F83" s="287"/>
      <c r="G83" s="287"/>
      <c r="H83" s="287"/>
      <c r="I83" s="122"/>
      <c r="J83" s="287"/>
      <c r="K83" s="287"/>
      <c r="L83" s="47"/>
      <c r="S83" s="287"/>
      <c r="T83" s="287"/>
      <c r="U83" s="287"/>
      <c r="V83" s="287"/>
      <c r="W83" s="287"/>
      <c r="X83" s="287"/>
      <c r="Y83" s="287"/>
      <c r="Z83" s="287"/>
      <c r="AA83" s="287"/>
      <c r="AB83" s="287"/>
      <c r="AC83" s="287"/>
      <c r="AD83" s="287"/>
      <c r="AE83" s="287"/>
    </row>
    <row r="84" spans="1:31" s="48" customFormat="1" ht="12" customHeight="1">
      <c r="A84" s="287"/>
      <c r="B84" s="35"/>
      <c r="C84" s="288" t="s">
        <v>16</v>
      </c>
      <c r="D84" s="287"/>
      <c r="E84" s="287"/>
      <c r="F84" s="287"/>
      <c r="G84" s="287"/>
      <c r="H84" s="287"/>
      <c r="I84" s="122"/>
      <c r="J84" s="287"/>
      <c r="K84" s="287"/>
      <c r="L84" s="47"/>
      <c r="S84" s="287"/>
      <c r="T84" s="287"/>
      <c r="U84" s="287"/>
      <c r="V84" s="287"/>
      <c r="W84" s="287"/>
      <c r="X84" s="287"/>
      <c r="Y84" s="287"/>
      <c r="Z84" s="287"/>
      <c r="AA84" s="287"/>
      <c r="AB84" s="287"/>
      <c r="AC84" s="287"/>
      <c r="AD84" s="287"/>
      <c r="AE84" s="287"/>
    </row>
    <row r="85" spans="1:31" s="48" customFormat="1" ht="16.5" customHeight="1">
      <c r="A85" s="287"/>
      <c r="B85" s="35"/>
      <c r="C85" s="287"/>
      <c r="D85" s="287"/>
      <c r="E85" s="365" t="str">
        <f>E7</f>
        <v>Dlouhá Strouha, Kvasiny, rekonstrukce koryta, ř. km 4,735 - 4,885</v>
      </c>
      <c r="F85" s="366"/>
      <c r="G85" s="366"/>
      <c r="H85" s="366"/>
      <c r="I85" s="122"/>
      <c r="J85" s="287"/>
      <c r="K85" s="287"/>
      <c r="L85" s="47"/>
      <c r="S85" s="287"/>
      <c r="T85" s="287"/>
      <c r="U85" s="287"/>
      <c r="V85" s="287"/>
      <c r="W85" s="287"/>
      <c r="X85" s="287"/>
      <c r="Y85" s="287"/>
      <c r="Z85" s="287"/>
      <c r="AA85" s="287"/>
      <c r="AB85" s="287"/>
      <c r="AC85" s="287"/>
      <c r="AD85" s="287"/>
      <c r="AE85" s="287"/>
    </row>
    <row r="86" spans="1:31" s="48" customFormat="1" ht="12" customHeight="1">
      <c r="A86" s="287"/>
      <c r="B86" s="35"/>
      <c r="C86" s="288" t="s">
        <v>109</v>
      </c>
      <c r="D86" s="287"/>
      <c r="E86" s="287"/>
      <c r="F86" s="287"/>
      <c r="G86" s="287"/>
      <c r="H86" s="287"/>
      <c r="I86" s="122"/>
      <c r="J86" s="287"/>
      <c r="K86" s="287"/>
      <c r="L86" s="47"/>
      <c r="S86" s="287"/>
      <c r="T86" s="287"/>
      <c r="U86" s="287"/>
      <c r="V86" s="287"/>
      <c r="W86" s="287"/>
      <c r="X86" s="287"/>
      <c r="Y86" s="287"/>
      <c r="Z86" s="287"/>
      <c r="AA86" s="287"/>
      <c r="AB86" s="287"/>
      <c r="AC86" s="287"/>
      <c r="AD86" s="287"/>
      <c r="AE86" s="287"/>
    </row>
    <row r="87" spans="1:31" s="48" customFormat="1" ht="16.5" customHeight="1">
      <c r="A87" s="287"/>
      <c r="B87" s="35"/>
      <c r="C87" s="287"/>
      <c r="D87" s="287"/>
      <c r="E87" s="332" t="str">
        <f>E9</f>
        <v>SO 01 - Rekonstrukce koryta, ř. km 4,735 - 4,885</v>
      </c>
      <c r="F87" s="364"/>
      <c r="G87" s="364"/>
      <c r="H87" s="364"/>
      <c r="I87" s="122"/>
      <c r="J87" s="287"/>
      <c r="K87" s="287"/>
      <c r="L87" s="47"/>
      <c r="S87" s="287"/>
      <c r="T87" s="287"/>
      <c r="U87" s="287"/>
      <c r="V87" s="287"/>
      <c r="W87" s="287"/>
      <c r="X87" s="287"/>
      <c r="Y87" s="287"/>
      <c r="Z87" s="287"/>
      <c r="AA87" s="287"/>
      <c r="AB87" s="287"/>
      <c r="AC87" s="287"/>
      <c r="AD87" s="287"/>
      <c r="AE87" s="287"/>
    </row>
    <row r="88" spans="1:31" s="48" customFormat="1" ht="6.95" customHeight="1">
      <c r="A88" s="287"/>
      <c r="B88" s="35"/>
      <c r="C88" s="287"/>
      <c r="D88" s="287"/>
      <c r="E88" s="287"/>
      <c r="F88" s="287"/>
      <c r="G88" s="287"/>
      <c r="H88" s="287"/>
      <c r="I88" s="122"/>
      <c r="J88" s="287"/>
      <c r="K88" s="287"/>
      <c r="L88" s="47"/>
      <c r="S88" s="287"/>
      <c r="T88" s="287"/>
      <c r="U88" s="287"/>
      <c r="V88" s="287"/>
      <c r="W88" s="287"/>
      <c r="X88" s="287"/>
      <c r="Y88" s="287"/>
      <c r="Z88" s="287"/>
      <c r="AA88" s="287"/>
      <c r="AB88" s="287"/>
      <c r="AC88" s="287"/>
      <c r="AD88" s="287"/>
      <c r="AE88" s="287"/>
    </row>
    <row r="89" spans="1:31" s="48" customFormat="1" ht="12" customHeight="1">
      <c r="A89" s="287"/>
      <c r="B89" s="35"/>
      <c r="C89" s="288" t="s">
        <v>21</v>
      </c>
      <c r="D89" s="287"/>
      <c r="E89" s="287"/>
      <c r="F89" s="282" t="str">
        <f>F12</f>
        <v>k.ú. Kvasiny</v>
      </c>
      <c r="G89" s="287"/>
      <c r="H89" s="287"/>
      <c r="I89" s="123" t="s">
        <v>23</v>
      </c>
      <c r="J89" s="281">
        <f>IF(J12="","",J12)</f>
        <v>43727</v>
      </c>
      <c r="K89" s="287"/>
      <c r="L89" s="47"/>
      <c r="S89" s="287"/>
      <c r="T89" s="287"/>
      <c r="U89" s="287"/>
      <c r="V89" s="287"/>
      <c r="W89" s="287"/>
      <c r="X89" s="287"/>
      <c r="Y89" s="287"/>
      <c r="Z89" s="287"/>
      <c r="AA89" s="287"/>
      <c r="AB89" s="287"/>
      <c r="AC89" s="287"/>
      <c r="AD89" s="287"/>
      <c r="AE89" s="287"/>
    </row>
    <row r="90" spans="1:31" s="48" customFormat="1" ht="6.95" customHeight="1">
      <c r="A90" s="287"/>
      <c r="B90" s="35"/>
      <c r="C90" s="287"/>
      <c r="D90" s="287"/>
      <c r="E90" s="287"/>
      <c r="F90" s="287"/>
      <c r="G90" s="287"/>
      <c r="H90" s="287"/>
      <c r="I90" s="122"/>
      <c r="J90" s="287"/>
      <c r="K90" s="287"/>
      <c r="L90" s="47"/>
      <c r="S90" s="287"/>
      <c r="T90" s="287"/>
      <c r="U90" s="287"/>
      <c r="V90" s="287"/>
      <c r="W90" s="287"/>
      <c r="X90" s="287"/>
      <c r="Y90" s="287"/>
      <c r="Z90" s="287"/>
      <c r="AA90" s="287"/>
      <c r="AB90" s="287"/>
      <c r="AC90" s="287"/>
      <c r="AD90" s="287"/>
      <c r="AE90" s="287"/>
    </row>
    <row r="91" spans="1:31" s="48" customFormat="1" ht="15.2" customHeight="1">
      <c r="A91" s="287"/>
      <c r="B91" s="35"/>
      <c r="C91" s="288" t="s">
        <v>24</v>
      </c>
      <c r="D91" s="287"/>
      <c r="E91" s="287"/>
      <c r="F91" s="282" t="str">
        <f>E15</f>
        <v>Povodí Labe, státní podnik</v>
      </c>
      <c r="G91" s="287"/>
      <c r="H91" s="287"/>
      <c r="I91" s="123" t="s">
        <v>30</v>
      </c>
      <c r="J91" s="284" t="str">
        <f>E21</f>
        <v>ŠINDLAR s.r.o.</v>
      </c>
      <c r="K91" s="287"/>
      <c r="L91" s="47"/>
      <c r="S91" s="287"/>
      <c r="T91" s="287"/>
      <c r="U91" s="287"/>
      <c r="V91" s="287"/>
      <c r="W91" s="287"/>
      <c r="X91" s="287"/>
      <c r="Y91" s="287"/>
      <c r="Z91" s="287"/>
      <c r="AA91" s="287"/>
      <c r="AB91" s="287"/>
      <c r="AC91" s="287"/>
      <c r="AD91" s="287"/>
      <c r="AE91" s="287"/>
    </row>
    <row r="92" spans="1:31" s="48" customFormat="1" ht="15.2" customHeight="1">
      <c r="A92" s="287"/>
      <c r="B92" s="35"/>
      <c r="C92" s="288" t="s">
        <v>28</v>
      </c>
      <c r="D92" s="287"/>
      <c r="E92" s="287"/>
      <c r="F92" s="282" t="str">
        <f>IF(E18="","",E18)</f>
        <v>Vyplň údaj</v>
      </c>
      <c r="G92" s="287"/>
      <c r="H92" s="287"/>
      <c r="I92" s="123" t="s">
        <v>33</v>
      </c>
      <c r="J92" s="284" t="str">
        <f>E24</f>
        <v>Ing. Josef Jágr</v>
      </c>
      <c r="K92" s="287"/>
      <c r="L92" s="47"/>
      <c r="S92" s="287"/>
      <c r="T92" s="287"/>
      <c r="U92" s="287"/>
      <c r="V92" s="287"/>
      <c r="W92" s="287"/>
      <c r="X92" s="287"/>
      <c r="Y92" s="287"/>
      <c r="Z92" s="287"/>
      <c r="AA92" s="287"/>
      <c r="AB92" s="287"/>
      <c r="AC92" s="287"/>
      <c r="AD92" s="287"/>
      <c r="AE92" s="287"/>
    </row>
    <row r="93" spans="1:31" s="48" customFormat="1" ht="10.35" customHeight="1">
      <c r="A93" s="287"/>
      <c r="B93" s="35"/>
      <c r="C93" s="287"/>
      <c r="D93" s="287"/>
      <c r="E93" s="287"/>
      <c r="F93" s="287"/>
      <c r="G93" s="287"/>
      <c r="H93" s="287"/>
      <c r="I93" s="122"/>
      <c r="J93" s="287"/>
      <c r="K93" s="287"/>
      <c r="L93" s="47"/>
      <c r="S93" s="287"/>
      <c r="T93" s="287"/>
      <c r="U93" s="287"/>
      <c r="V93" s="287"/>
      <c r="W93" s="287"/>
      <c r="X93" s="287"/>
      <c r="Y93" s="287"/>
      <c r="Z93" s="287"/>
      <c r="AA93" s="287"/>
      <c r="AB93" s="287"/>
      <c r="AC93" s="287"/>
      <c r="AD93" s="287"/>
      <c r="AE93" s="287"/>
    </row>
    <row r="94" spans="1:31" s="48" customFormat="1" ht="29.25" customHeight="1">
      <c r="A94" s="287"/>
      <c r="B94" s="35"/>
      <c r="C94" s="162" t="s">
        <v>112</v>
      </c>
      <c r="D94" s="163"/>
      <c r="E94" s="163"/>
      <c r="F94" s="163"/>
      <c r="G94" s="163"/>
      <c r="H94" s="163"/>
      <c r="I94" s="164"/>
      <c r="J94" s="165" t="s">
        <v>113</v>
      </c>
      <c r="K94" s="163"/>
      <c r="L94" s="47"/>
      <c r="S94" s="287"/>
      <c r="T94" s="287"/>
      <c r="U94" s="287"/>
      <c r="V94" s="287"/>
      <c r="W94" s="287"/>
      <c r="X94" s="287"/>
      <c r="Y94" s="287"/>
      <c r="Z94" s="287"/>
      <c r="AA94" s="287"/>
      <c r="AB94" s="287"/>
      <c r="AC94" s="287"/>
      <c r="AD94" s="287"/>
      <c r="AE94" s="287"/>
    </row>
    <row r="95" spans="1:31" s="48" customFormat="1" ht="10.35" customHeight="1">
      <c r="A95" s="287"/>
      <c r="B95" s="35"/>
      <c r="C95" s="287"/>
      <c r="D95" s="287"/>
      <c r="E95" s="287"/>
      <c r="F95" s="287"/>
      <c r="G95" s="287"/>
      <c r="H95" s="287"/>
      <c r="I95" s="122"/>
      <c r="J95" s="287"/>
      <c r="K95" s="287"/>
      <c r="L95" s="47"/>
      <c r="S95" s="287"/>
      <c r="T95" s="287"/>
      <c r="U95" s="287"/>
      <c r="V95" s="287"/>
      <c r="W95" s="287"/>
      <c r="X95" s="287"/>
      <c r="Y95" s="287"/>
      <c r="Z95" s="287"/>
      <c r="AA95" s="287"/>
      <c r="AB95" s="287"/>
      <c r="AC95" s="287"/>
      <c r="AD95" s="287"/>
      <c r="AE95" s="287"/>
    </row>
    <row r="96" spans="1:47" s="48" customFormat="1" ht="22.9" customHeight="1">
      <c r="A96" s="287"/>
      <c r="B96" s="35"/>
      <c r="C96" s="166" t="s">
        <v>114</v>
      </c>
      <c r="D96" s="287"/>
      <c r="E96" s="287"/>
      <c r="F96" s="287"/>
      <c r="G96" s="287"/>
      <c r="H96" s="287"/>
      <c r="I96" s="122"/>
      <c r="J96" s="280">
        <f>J128</f>
        <v>0</v>
      </c>
      <c r="K96" s="287"/>
      <c r="L96" s="47"/>
      <c r="S96" s="287"/>
      <c r="T96" s="287"/>
      <c r="U96" s="287"/>
      <c r="V96" s="287"/>
      <c r="W96" s="287"/>
      <c r="X96" s="287"/>
      <c r="Y96" s="287"/>
      <c r="Z96" s="287"/>
      <c r="AA96" s="287"/>
      <c r="AB96" s="287"/>
      <c r="AC96" s="287"/>
      <c r="AD96" s="287"/>
      <c r="AE96" s="287"/>
      <c r="AU96" s="289" t="s">
        <v>115</v>
      </c>
    </row>
    <row r="97" spans="2:12" s="168" customFormat="1" ht="24.95" customHeight="1">
      <c r="B97" s="167"/>
      <c r="D97" s="169" t="s">
        <v>116</v>
      </c>
      <c r="E97" s="170"/>
      <c r="F97" s="170"/>
      <c r="G97" s="170"/>
      <c r="H97" s="170"/>
      <c r="I97" s="171"/>
      <c r="J97" s="172">
        <f>J129</f>
        <v>0</v>
      </c>
      <c r="L97" s="167"/>
    </row>
    <row r="98" spans="2:12" s="279" customFormat="1" ht="19.9" customHeight="1">
      <c r="B98" s="174"/>
      <c r="D98" s="175" t="s">
        <v>117</v>
      </c>
      <c r="E98" s="176"/>
      <c r="F98" s="176"/>
      <c r="G98" s="176"/>
      <c r="H98" s="176"/>
      <c r="I98" s="177"/>
      <c r="J98" s="178">
        <f>J130</f>
        <v>0</v>
      </c>
      <c r="L98" s="174"/>
    </row>
    <row r="99" spans="2:12" s="279" customFormat="1" ht="19.9" customHeight="1">
      <c r="B99" s="174"/>
      <c r="D99" s="175" t="s">
        <v>118</v>
      </c>
      <c r="E99" s="176"/>
      <c r="F99" s="176"/>
      <c r="G99" s="176"/>
      <c r="H99" s="176"/>
      <c r="I99" s="177"/>
      <c r="J99" s="178">
        <f>J285</f>
        <v>0</v>
      </c>
      <c r="L99" s="174"/>
    </row>
    <row r="100" spans="2:12" s="279" customFormat="1" ht="19.9" customHeight="1">
      <c r="B100" s="174"/>
      <c r="D100" s="175" t="s">
        <v>119</v>
      </c>
      <c r="E100" s="176"/>
      <c r="F100" s="176"/>
      <c r="G100" s="176"/>
      <c r="H100" s="176"/>
      <c r="I100" s="177"/>
      <c r="J100" s="178">
        <f>J334</f>
        <v>0</v>
      </c>
      <c r="L100" s="174"/>
    </row>
    <row r="101" spans="2:12" s="279" customFormat="1" ht="19.9" customHeight="1">
      <c r="B101" s="174"/>
      <c r="D101" s="175" t="s">
        <v>120</v>
      </c>
      <c r="E101" s="176"/>
      <c r="F101" s="176"/>
      <c r="G101" s="176"/>
      <c r="H101" s="176"/>
      <c r="I101" s="177"/>
      <c r="J101" s="178">
        <f>J363</f>
        <v>0</v>
      </c>
      <c r="L101" s="174"/>
    </row>
    <row r="102" spans="2:12" s="279" customFormat="1" ht="19.9" customHeight="1">
      <c r="B102" s="174"/>
      <c r="D102" s="175" t="s">
        <v>121</v>
      </c>
      <c r="E102" s="176"/>
      <c r="F102" s="176"/>
      <c r="G102" s="176"/>
      <c r="H102" s="176"/>
      <c r="I102" s="177"/>
      <c r="J102" s="178">
        <f>J389</f>
        <v>0</v>
      </c>
      <c r="L102" s="174"/>
    </row>
    <row r="103" spans="2:12" s="279" customFormat="1" ht="19.9" customHeight="1">
      <c r="B103" s="174"/>
      <c r="D103" s="175" t="s">
        <v>122</v>
      </c>
      <c r="E103" s="176"/>
      <c r="F103" s="176"/>
      <c r="G103" s="176"/>
      <c r="H103" s="176"/>
      <c r="I103" s="177"/>
      <c r="J103" s="178">
        <f>J404</f>
        <v>0</v>
      </c>
      <c r="L103" s="174"/>
    </row>
    <row r="104" spans="2:12" s="279" customFormat="1" ht="19.9" customHeight="1">
      <c r="B104" s="174"/>
      <c r="D104" s="175" t="s">
        <v>123</v>
      </c>
      <c r="E104" s="176"/>
      <c r="F104" s="176"/>
      <c r="G104" s="176"/>
      <c r="H104" s="176"/>
      <c r="I104" s="177"/>
      <c r="J104" s="178">
        <f>J418</f>
        <v>0</v>
      </c>
      <c r="L104" s="174"/>
    </row>
    <row r="105" spans="2:12" s="279" customFormat="1" ht="19.9" customHeight="1">
      <c r="B105" s="174"/>
      <c r="D105" s="175" t="s">
        <v>124</v>
      </c>
      <c r="E105" s="176"/>
      <c r="F105" s="176"/>
      <c r="G105" s="176"/>
      <c r="H105" s="176"/>
      <c r="I105" s="177"/>
      <c r="J105" s="178">
        <f>J426</f>
        <v>0</v>
      </c>
      <c r="L105" s="174"/>
    </row>
    <row r="106" spans="2:12" s="168" customFormat="1" ht="24.95" customHeight="1">
      <c r="B106" s="167"/>
      <c r="D106" s="169" t="s">
        <v>125</v>
      </c>
      <c r="E106" s="170"/>
      <c r="F106" s="170"/>
      <c r="G106" s="170"/>
      <c r="H106" s="170"/>
      <c r="I106" s="171"/>
      <c r="J106" s="172">
        <f>J429</f>
        <v>0</v>
      </c>
      <c r="L106" s="167"/>
    </row>
    <row r="107" spans="2:12" s="279" customFormat="1" ht="19.9" customHeight="1">
      <c r="B107" s="174"/>
      <c r="D107" s="175" t="s">
        <v>126</v>
      </c>
      <c r="E107" s="176"/>
      <c r="F107" s="176"/>
      <c r="G107" s="176"/>
      <c r="H107" s="176"/>
      <c r="I107" s="177"/>
      <c r="J107" s="178">
        <f>J430</f>
        <v>0</v>
      </c>
      <c r="L107" s="174"/>
    </row>
    <row r="108" spans="2:12" s="168" customFormat="1" ht="24.95" customHeight="1">
      <c r="B108" s="167"/>
      <c r="D108" s="169" t="s">
        <v>127</v>
      </c>
      <c r="E108" s="170"/>
      <c r="F108" s="170"/>
      <c r="G108" s="170"/>
      <c r="H108" s="170"/>
      <c r="I108" s="171"/>
      <c r="J108" s="172">
        <f>J439</f>
        <v>0</v>
      </c>
      <c r="L108" s="167"/>
    </row>
    <row r="109" spans="1:31" s="48" customFormat="1" ht="21.75" customHeight="1">
      <c r="A109" s="287"/>
      <c r="B109" s="35"/>
      <c r="C109" s="287"/>
      <c r="D109" s="287"/>
      <c r="E109" s="287"/>
      <c r="F109" s="287"/>
      <c r="G109" s="287"/>
      <c r="H109" s="287"/>
      <c r="I109" s="122"/>
      <c r="J109" s="287"/>
      <c r="K109" s="287"/>
      <c r="L109" s="47"/>
      <c r="S109" s="287"/>
      <c r="T109" s="287"/>
      <c r="U109" s="287"/>
      <c r="V109" s="287"/>
      <c r="W109" s="287"/>
      <c r="X109" s="287"/>
      <c r="Y109" s="287"/>
      <c r="Z109" s="287"/>
      <c r="AA109" s="287"/>
      <c r="AB109" s="287"/>
      <c r="AC109" s="287"/>
      <c r="AD109" s="287"/>
      <c r="AE109" s="287"/>
    </row>
    <row r="110" spans="1:31" s="48" customFormat="1" ht="6.95" customHeight="1">
      <c r="A110" s="287"/>
      <c r="B110" s="54"/>
      <c r="C110" s="55"/>
      <c r="D110" s="55"/>
      <c r="E110" s="55"/>
      <c r="F110" s="55"/>
      <c r="G110" s="55"/>
      <c r="H110" s="55"/>
      <c r="I110" s="158"/>
      <c r="J110" s="55"/>
      <c r="K110" s="55"/>
      <c r="L110" s="47"/>
      <c r="S110" s="287"/>
      <c r="T110" s="287"/>
      <c r="U110" s="287"/>
      <c r="V110" s="287"/>
      <c r="W110" s="287"/>
      <c r="X110" s="287"/>
      <c r="Y110" s="287"/>
      <c r="Z110" s="287"/>
      <c r="AA110" s="287"/>
      <c r="AB110" s="287"/>
      <c r="AC110" s="287"/>
      <c r="AD110" s="287"/>
      <c r="AE110" s="287"/>
    </row>
    <row r="114" spans="1:31" s="48" customFormat="1" ht="6.95" customHeight="1">
      <c r="A114" s="287"/>
      <c r="B114" s="56"/>
      <c r="C114" s="57"/>
      <c r="D114" s="57"/>
      <c r="E114" s="57"/>
      <c r="F114" s="57"/>
      <c r="G114" s="57"/>
      <c r="H114" s="57"/>
      <c r="I114" s="161"/>
      <c r="J114" s="57"/>
      <c r="K114" s="57"/>
      <c r="L114" s="47"/>
      <c r="S114" s="287"/>
      <c r="T114" s="287"/>
      <c r="U114" s="287"/>
      <c r="V114" s="287"/>
      <c r="W114" s="287"/>
      <c r="X114" s="287"/>
      <c r="Y114" s="287"/>
      <c r="Z114" s="287"/>
      <c r="AA114" s="287"/>
      <c r="AB114" s="287"/>
      <c r="AC114" s="287"/>
      <c r="AD114" s="287"/>
      <c r="AE114" s="287"/>
    </row>
    <row r="115" spans="1:31" s="48" customFormat="1" ht="24.95" customHeight="1">
      <c r="A115" s="287"/>
      <c r="B115" s="35"/>
      <c r="C115" s="23" t="s">
        <v>128</v>
      </c>
      <c r="D115" s="287"/>
      <c r="E115" s="287"/>
      <c r="F115" s="287"/>
      <c r="G115" s="287"/>
      <c r="H115" s="287"/>
      <c r="I115" s="122"/>
      <c r="J115" s="287"/>
      <c r="K115" s="287"/>
      <c r="L115" s="47"/>
      <c r="S115" s="287"/>
      <c r="T115" s="287"/>
      <c r="U115" s="287"/>
      <c r="V115" s="287"/>
      <c r="W115" s="287"/>
      <c r="X115" s="287"/>
      <c r="Y115" s="287"/>
      <c r="Z115" s="287"/>
      <c r="AA115" s="287"/>
      <c r="AB115" s="287"/>
      <c r="AC115" s="287"/>
      <c r="AD115" s="287"/>
      <c r="AE115" s="287"/>
    </row>
    <row r="116" spans="1:31" s="48" customFormat="1" ht="6.95" customHeight="1">
      <c r="A116" s="287"/>
      <c r="B116" s="35"/>
      <c r="C116" s="287"/>
      <c r="D116" s="287"/>
      <c r="E116" s="287"/>
      <c r="F116" s="287"/>
      <c r="G116" s="287"/>
      <c r="H116" s="287"/>
      <c r="I116" s="122"/>
      <c r="J116" s="287"/>
      <c r="K116" s="287"/>
      <c r="L116" s="47"/>
      <c r="S116" s="287"/>
      <c r="T116" s="287"/>
      <c r="U116" s="287"/>
      <c r="V116" s="287"/>
      <c r="W116" s="287"/>
      <c r="X116" s="287"/>
      <c r="Y116" s="287"/>
      <c r="Z116" s="287"/>
      <c r="AA116" s="287"/>
      <c r="AB116" s="287"/>
      <c r="AC116" s="287"/>
      <c r="AD116" s="287"/>
      <c r="AE116" s="287"/>
    </row>
    <row r="117" spans="1:31" s="48" customFormat="1" ht="12" customHeight="1">
      <c r="A117" s="287"/>
      <c r="B117" s="35"/>
      <c r="C117" s="288" t="s">
        <v>16</v>
      </c>
      <c r="D117" s="287"/>
      <c r="E117" s="287"/>
      <c r="F117" s="287"/>
      <c r="G117" s="287"/>
      <c r="H117" s="287"/>
      <c r="I117" s="122"/>
      <c r="J117" s="287"/>
      <c r="K117" s="287"/>
      <c r="L117" s="47"/>
      <c r="S117" s="287"/>
      <c r="T117" s="287"/>
      <c r="U117" s="287"/>
      <c r="V117" s="287"/>
      <c r="W117" s="287"/>
      <c r="X117" s="287"/>
      <c r="Y117" s="287"/>
      <c r="Z117" s="287"/>
      <c r="AA117" s="287"/>
      <c r="AB117" s="287"/>
      <c r="AC117" s="287"/>
      <c r="AD117" s="287"/>
      <c r="AE117" s="287"/>
    </row>
    <row r="118" spans="1:31" s="48" customFormat="1" ht="16.5" customHeight="1">
      <c r="A118" s="287"/>
      <c r="B118" s="35"/>
      <c r="C118" s="287"/>
      <c r="D118" s="287"/>
      <c r="E118" s="365" t="str">
        <f>E7</f>
        <v>Dlouhá Strouha, Kvasiny, rekonstrukce koryta, ř. km 4,735 - 4,885</v>
      </c>
      <c r="F118" s="366"/>
      <c r="G118" s="366"/>
      <c r="H118" s="366"/>
      <c r="I118" s="122"/>
      <c r="J118" s="287"/>
      <c r="K118" s="287"/>
      <c r="L118" s="47"/>
      <c r="S118" s="287"/>
      <c r="T118" s="287"/>
      <c r="U118" s="287"/>
      <c r="V118" s="287"/>
      <c r="W118" s="287"/>
      <c r="X118" s="287"/>
      <c r="Y118" s="287"/>
      <c r="Z118" s="287"/>
      <c r="AA118" s="287"/>
      <c r="AB118" s="287"/>
      <c r="AC118" s="287"/>
      <c r="AD118" s="287"/>
      <c r="AE118" s="287"/>
    </row>
    <row r="119" spans="1:31" s="48" customFormat="1" ht="12" customHeight="1">
      <c r="A119" s="287"/>
      <c r="B119" s="35"/>
      <c r="C119" s="288" t="s">
        <v>109</v>
      </c>
      <c r="D119" s="287"/>
      <c r="E119" s="287"/>
      <c r="F119" s="287"/>
      <c r="G119" s="287"/>
      <c r="H119" s="287"/>
      <c r="I119" s="122"/>
      <c r="J119" s="287"/>
      <c r="K119" s="287"/>
      <c r="L119" s="47"/>
      <c r="S119" s="287"/>
      <c r="T119" s="287"/>
      <c r="U119" s="287"/>
      <c r="V119" s="287"/>
      <c r="W119" s="287"/>
      <c r="X119" s="287"/>
      <c r="Y119" s="287"/>
      <c r="Z119" s="287"/>
      <c r="AA119" s="287"/>
      <c r="AB119" s="287"/>
      <c r="AC119" s="287"/>
      <c r="AD119" s="287"/>
      <c r="AE119" s="287"/>
    </row>
    <row r="120" spans="1:31" s="48" customFormat="1" ht="16.5" customHeight="1">
      <c r="A120" s="287"/>
      <c r="B120" s="35"/>
      <c r="C120" s="287"/>
      <c r="D120" s="287"/>
      <c r="E120" s="332" t="str">
        <f>E9</f>
        <v>SO 01 - Rekonstrukce koryta, ř. km 4,735 - 4,885</v>
      </c>
      <c r="F120" s="364"/>
      <c r="G120" s="364"/>
      <c r="H120" s="364"/>
      <c r="I120" s="122"/>
      <c r="J120" s="287"/>
      <c r="K120" s="287"/>
      <c r="L120" s="47"/>
      <c r="S120" s="287"/>
      <c r="T120" s="287"/>
      <c r="U120" s="287"/>
      <c r="V120" s="287"/>
      <c r="W120" s="287"/>
      <c r="X120" s="287"/>
      <c r="Y120" s="287"/>
      <c r="Z120" s="287"/>
      <c r="AA120" s="287"/>
      <c r="AB120" s="287"/>
      <c r="AC120" s="287"/>
      <c r="AD120" s="287"/>
      <c r="AE120" s="287"/>
    </row>
    <row r="121" spans="1:31" s="48" customFormat="1" ht="6.95" customHeight="1">
      <c r="A121" s="287"/>
      <c r="B121" s="35"/>
      <c r="C121" s="287"/>
      <c r="D121" s="287"/>
      <c r="E121" s="287"/>
      <c r="F121" s="287"/>
      <c r="G121" s="287"/>
      <c r="H121" s="287"/>
      <c r="I121" s="122"/>
      <c r="J121" s="287"/>
      <c r="K121" s="287"/>
      <c r="L121" s="47"/>
      <c r="S121" s="287"/>
      <c r="T121" s="287"/>
      <c r="U121" s="287"/>
      <c r="V121" s="287"/>
      <c r="W121" s="287"/>
      <c r="X121" s="287"/>
      <c r="Y121" s="287"/>
      <c r="Z121" s="287"/>
      <c r="AA121" s="287"/>
      <c r="AB121" s="287"/>
      <c r="AC121" s="287"/>
      <c r="AD121" s="287"/>
      <c r="AE121" s="287"/>
    </row>
    <row r="122" spans="1:31" s="48" customFormat="1" ht="12" customHeight="1">
      <c r="A122" s="287"/>
      <c r="B122" s="35"/>
      <c r="C122" s="288" t="s">
        <v>21</v>
      </c>
      <c r="D122" s="287"/>
      <c r="E122" s="287"/>
      <c r="F122" s="282" t="str">
        <f>F12</f>
        <v>k.ú. Kvasiny</v>
      </c>
      <c r="G122" s="287"/>
      <c r="H122" s="287"/>
      <c r="I122" s="123" t="s">
        <v>23</v>
      </c>
      <c r="J122" s="281">
        <f>IF(J12="","",J12)</f>
        <v>43727</v>
      </c>
      <c r="K122" s="287"/>
      <c r="L122" s="47"/>
      <c r="S122" s="287"/>
      <c r="T122" s="287"/>
      <c r="U122" s="287"/>
      <c r="V122" s="287"/>
      <c r="W122" s="287"/>
      <c r="X122" s="287"/>
      <c r="Y122" s="287"/>
      <c r="Z122" s="287"/>
      <c r="AA122" s="287"/>
      <c r="AB122" s="287"/>
      <c r="AC122" s="287"/>
      <c r="AD122" s="287"/>
      <c r="AE122" s="287"/>
    </row>
    <row r="123" spans="1:31" s="48" customFormat="1" ht="6.95" customHeight="1">
      <c r="A123" s="287"/>
      <c r="B123" s="35"/>
      <c r="C123" s="287"/>
      <c r="D123" s="287"/>
      <c r="E123" s="287"/>
      <c r="F123" s="287"/>
      <c r="G123" s="287"/>
      <c r="H123" s="287"/>
      <c r="I123" s="122"/>
      <c r="J123" s="287"/>
      <c r="K123" s="287"/>
      <c r="L123" s="47"/>
      <c r="S123" s="287"/>
      <c r="T123" s="287"/>
      <c r="U123" s="287"/>
      <c r="V123" s="287"/>
      <c r="W123" s="287"/>
      <c r="X123" s="287"/>
      <c r="Y123" s="287"/>
      <c r="Z123" s="287"/>
      <c r="AA123" s="287"/>
      <c r="AB123" s="287"/>
      <c r="AC123" s="287"/>
      <c r="AD123" s="287"/>
      <c r="AE123" s="287"/>
    </row>
    <row r="124" spans="1:31" s="48" customFormat="1" ht="15.2" customHeight="1">
      <c r="A124" s="287"/>
      <c r="B124" s="35"/>
      <c r="C124" s="288" t="s">
        <v>24</v>
      </c>
      <c r="D124" s="287"/>
      <c r="E124" s="287"/>
      <c r="F124" s="282" t="str">
        <f>E15</f>
        <v>Povodí Labe, státní podnik</v>
      </c>
      <c r="G124" s="287"/>
      <c r="H124" s="287"/>
      <c r="I124" s="123" t="s">
        <v>30</v>
      </c>
      <c r="J124" s="284" t="str">
        <f>E21</f>
        <v>ŠINDLAR s.r.o.</v>
      </c>
      <c r="K124" s="287"/>
      <c r="L124" s="47"/>
      <c r="S124" s="287"/>
      <c r="T124" s="287"/>
      <c r="U124" s="287"/>
      <c r="V124" s="287"/>
      <c r="W124" s="287"/>
      <c r="X124" s="287"/>
      <c r="Y124" s="287"/>
      <c r="Z124" s="287"/>
      <c r="AA124" s="287"/>
      <c r="AB124" s="287"/>
      <c r="AC124" s="287"/>
      <c r="AD124" s="287"/>
      <c r="AE124" s="287"/>
    </row>
    <row r="125" spans="1:31" s="48" customFormat="1" ht="15.2" customHeight="1">
      <c r="A125" s="287"/>
      <c r="B125" s="35"/>
      <c r="C125" s="288" t="s">
        <v>28</v>
      </c>
      <c r="D125" s="287"/>
      <c r="E125" s="287"/>
      <c r="F125" s="282" t="str">
        <f>IF(E18="","",E18)</f>
        <v>Vyplň údaj</v>
      </c>
      <c r="G125" s="287"/>
      <c r="H125" s="287"/>
      <c r="I125" s="123" t="s">
        <v>33</v>
      </c>
      <c r="J125" s="284" t="str">
        <f>E24</f>
        <v>Ing. Josef Jágr</v>
      </c>
      <c r="K125" s="287"/>
      <c r="L125" s="47"/>
      <c r="S125" s="287"/>
      <c r="T125" s="287"/>
      <c r="U125" s="287"/>
      <c r="V125" s="287"/>
      <c r="W125" s="287"/>
      <c r="X125" s="287"/>
      <c r="Y125" s="287"/>
      <c r="Z125" s="287"/>
      <c r="AA125" s="287"/>
      <c r="AB125" s="287"/>
      <c r="AC125" s="287"/>
      <c r="AD125" s="287"/>
      <c r="AE125" s="287"/>
    </row>
    <row r="126" spans="1:31" s="48" customFormat="1" ht="10.35" customHeight="1">
      <c r="A126" s="287"/>
      <c r="B126" s="35"/>
      <c r="C126" s="287"/>
      <c r="D126" s="287"/>
      <c r="E126" s="287"/>
      <c r="F126" s="287"/>
      <c r="G126" s="287"/>
      <c r="H126" s="287"/>
      <c r="I126" s="122"/>
      <c r="J126" s="287"/>
      <c r="K126" s="287"/>
      <c r="L126" s="47"/>
      <c r="S126" s="287"/>
      <c r="T126" s="287"/>
      <c r="U126" s="287"/>
      <c r="V126" s="287"/>
      <c r="W126" s="287"/>
      <c r="X126" s="287"/>
      <c r="Y126" s="287"/>
      <c r="Z126" s="287"/>
      <c r="AA126" s="287"/>
      <c r="AB126" s="287"/>
      <c r="AC126" s="287"/>
      <c r="AD126" s="287"/>
      <c r="AE126" s="287"/>
    </row>
    <row r="127" spans="1:31" s="308" customFormat="1" ht="29.25" customHeight="1">
      <c r="A127" s="306"/>
      <c r="B127" s="181"/>
      <c r="C127" s="182" t="s">
        <v>129</v>
      </c>
      <c r="D127" s="183" t="s">
        <v>62</v>
      </c>
      <c r="E127" s="183" t="s">
        <v>58</v>
      </c>
      <c r="F127" s="183" t="s">
        <v>59</v>
      </c>
      <c r="G127" s="183" t="s">
        <v>130</v>
      </c>
      <c r="H127" s="183" t="s">
        <v>131</v>
      </c>
      <c r="I127" s="184" t="s">
        <v>132</v>
      </c>
      <c r="J127" s="183" t="s">
        <v>113</v>
      </c>
      <c r="K127" s="185" t="s">
        <v>133</v>
      </c>
      <c r="L127" s="307"/>
      <c r="M127" s="75" t="s">
        <v>1</v>
      </c>
      <c r="N127" s="76" t="s">
        <v>41</v>
      </c>
      <c r="O127" s="76" t="s">
        <v>134</v>
      </c>
      <c r="P127" s="76" t="s">
        <v>135</v>
      </c>
      <c r="Q127" s="76" t="s">
        <v>136</v>
      </c>
      <c r="R127" s="76" t="s">
        <v>137</v>
      </c>
      <c r="S127" s="76" t="s">
        <v>138</v>
      </c>
      <c r="T127" s="77" t="s">
        <v>139</v>
      </c>
      <c r="U127" s="306"/>
      <c r="V127" s="306"/>
      <c r="W127" s="306"/>
      <c r="X127" s="306"/>
      <c r="Y127" s="306"/>
      <c r="Z127" s="306"/>
      <c r="AA127" s="306"/>
      <c r="AB127" s="306"/>
      <c r="AC127" s="306"/>
      <c r="AD127" s="306"/>
      <c r="AE127" s="306"/>
    </row>
    <row r="128" spans="1:63" s="48" customFormat="1" ht="22.9" customHeight="1">
      <c r="A128" s="287"/>
      <c r="B128" s="35"/>
      <c r="C128" s="82" t="s">
        <v>140</v>
      </c>
      <c r="D128" s="287"/>
      <c r="E128" s="287"/>
      <c r="F128" s="287"/>
      <c r="G128" s="287"/>
      <c r="H128" s="287"/>
      <c r="I128" s="122"/>
      <c r="J128" s="187">
        <f>BK128</f>
        <v>0</v>
      </c>
      <c r="K128" s="287"/>
      <c r="L128" s="35"/>
      <c r="M128" s="78"/>
      <c r="N128" s="188"/>
      <c r="O128" s="79"/>
      <c r="P128" s="189">
        <f>P129+P429+P439</f>
        <v>0</v>
      </c>
      <c r="Q128" s="79"/>
      <c r="R128" s="189">
        <f>R129+R429+R439</f>
        <v>2599.2010057334446</v>
      </c>
      <c r="S128" s="79"/>
      <c r="T128" s="190">
        <f>T129+T429+T439</f>
        <v>353.49690000000004</v>
      </c>
      <c r="U128" s="287"/>
      <c r="V128" s="287"/>
      <c r="W128" s="287"/>
      <c r="X128" s="287"/>
      <c r="Y128" s="287"/>
      <c r="Z128" s="287"/>
      <c r="AA128" s="287"/>
      <c r="AB128" s="287"/>
      <c r="AC128" s="287"/>
      <c r="AD128" s="287"/>
      <c r="AE128" s="287"/>
      <c r="AT128" s="289" t="s">
        <v>76</v>
      </c>
      <c r="AU128" s="289" t="s">
        <v>115</v>
      </c>
      <c r="BK128" s="309">
        <f>BK129+BK429+BK439</f>
        <v>0</v>
      </c>
    </row>
    <row r="129" spans="2:63" s="193" customFormat="1" ht="25.9" customHeight="1">
      <c r="B129" s="192"/>
      <c r="D129" s="194" t="s">
        <v>76</v>
      </c>
      <c r="E129" s="195" t="s">
        <v>141</v>
      </c>
      <c r="F129" s="195" t="s">
        <v>142</v>
      </c>
      <c r="I129" s="196"/>
      <c r="J129" s="197">
        <f>BK129</f>
        <v>0</v>
      </c>
      <c r="L129" s="192"/>
      <c r="M129" s="199"/>
      <c r="N129" s="200"/>
      <c r="O129" s="200"/>
      <c r="P129" s="201">
        <f>P130+P285+P334+P363+P389+P404+P418+P426</f>
        <v>0</v>
      </c>
      <c r="Q129" s="200"/>
      <c r="R129" s="201">
        <f>R130+R285+R334+R363+R389+R404+R418+R426</f>
        <v>2597.4174431334445</v>
      </c>
      <c r="S129" s="200"/>
      <c r="T129" s="202">
        <f>T130+T285+T334+T363+T389+T404+T418+T426</f>
        <v>353.49690000000004</v>
      </c>
      <c r="AR129" s="194" t="s">
        <v>85</v>
      </c>
      <c r="AT129" s="310" t="s">
        <v>76</v>
      </c>
      <c r="AU129" s="310" t="s">
        <v>77</v>
      </c>
      <c r="AY129" s="194" t="s">
        <v>143</v>
      </c>
      <c r="BK129" s="311">
        <f>BK130+BK285+BK334+BK363+BK389+BK404+BK418+BK426</f>
        <v>0</v>
      </c>
    </row>
    <row r="130" spans="2:63" s="193" customFormat="1" ht="22.9" customHeight="1">
      <c r="B130" s="192"/>
      <c r="D130" s="194" t="s">
        <v>76</v>
      </c>
      <c r="E130" s="206" t="s">
        <v>85</v>
      </c>
      <c r="F130" s="206" t="s">
        <v>144</v>
      </c>
      <c r="I130" s="196"/>
      <c r="J130" s="207">
        <f>BK130</f>
        <v>0</v>
      </c>
      <c r="L130" s="192"/>
      <c r="M130" s="199"/>
      <c r="N130" s="200"/>
      <c r="O130" s="200"/>
      <c r="P130" s="201">
        <f>SUM(P131:P284)</f>
        <v>0</v>
      </c>
      <c r="Q130" s="200"/>
      <c r="R130" s="201">
        <f>SUM(R131:R284)</f>
        <v>1073.3817473258</v>
      </c>
      <c r="S130" s="200"/>
      <c r="T130" s="202">
        <f>SUM(T131:T284)</f>
        <v>0</v>
      </c>
      <c r="AR130" s="194" t="s">
        <v>85</v>
      </c>
      <c r="AT130" s="310" t="s">
        <v>76</v>
      </c>
      <c r="AU130" s="310" t="s">
        <v>85</v>
      </c>
      <c r="AY130" s="194" t="s">
        <v>143</v>
      </c>
      <c r="BK130" s="311">
        <f>SUM(BK131:BK284)</f>
        <v>0</v>
      </c>
    </row>
    <row r="131" spans="1:65" s="48" customFormat="1" ht="16.5" customHeight="1">
      <c r="A131" s="287"/>
      <c r="B131" s="35"/>
      <c r="C131" s="208" t="s">
        <v>85</v>
      </c>
      <c r="D131" s="208" t="s">
        <v>145</v>
      </c>
      <c r="E131" s="209" t="s">
        <v>146</v>
      </c>
      <c r="F131" s="210" t="s">
        <v>147</v>
      </c>
      <c r="G131" s="211" t="s">
        <v>148</v>
      </c>
      <c r="H131" s="212">
        <v>150</v>
      </c>
      <c r="I131" s="213"/>
      <c r="J131" s="214">
        <f>ROUND(I131*H131,2)</f>
        <v>0</v>
      </c>
      <c r="K131" s="210" t="s">
        <v>149</v>
      </c>
      <c r="L131" s="35"/>
      <c r="M131" s="312" t="s">
        <v>1</v>
      </c>
      <c r="N131" s="216" t="s">
        <v>42</v>
      </c>
      <c r="O131" s="71"/>
      <c r="P131" s="217">
        <f>O131*H131</f>
        <v>0</v>
      </c>
      <c r="Q131" s="217">
        <v>0.015590796</v>
      </c>
      <c r="R131" s="217">
        <f>Q131*H131</f>
        <v>2.3386194000000002</v>
      </c>
      <c r="S131" s="217">
        <v>0</v>
      </c>
      <c r="T131" s="218">
        <f>S131*H131</f>
        <v>0</v>
      </c>
      <c r="U131" s="287"/>
      <c r="V131" s="287"/>
      <c r="W131" s="287"/>
      <c r="X131" s="287"/>
      <c r="Y131" s="287"/>
      <c r="Z131" s="287"/>
      <c r="AA131" s="287"/>
      <c r="AB131" s="287"/>
      <c r="AC131" s="287"/>
      <c r="AD131" s="287"/>
      <c r="AE131" s="287"/>
      <c r="AR131" s="313" t="s">
        <v>150</v>
      </c>
      <c r="AT131" s="313" t="s">
        <v>145</v>
      </c>
      <c r="AU131" s="313" t="s">
        <v>88</v>
      </c>
      <c r="AY131" s="289" t="s">
        <v>143</v>
      </c>
      <c r="BE131" s="314">
        <f>IF(N131="základní",J131,0)</f>
        <v>0</v>
      </c>
      <c r="BF131" s="314">
        <f>IF(N131="snížená",J131,0)</f>
        <v>0</v>
      </c>
      <c r="BG131" s="314">
        <f>IF(N131="zákl. přenesená",J131,0)</f>
        <v>0</v>
      </c>
      <c r="BH131" s="314">
        <f>IF(N131="sníž. přenesená",J131,0)</f>
        <v>0</v>
      </c>
      <c r="BI131" s="314">
        <f>IF(N131="nulová",J131,0)</f>
        <v>0</v>
      </c>
      <c r="BJ131" s="289" t="s">
        <v>85</v>
      </c>
      <c r="BK131" s="314">
        <f>ROUND(I131*H131,2)</f>
        <v>0</v>
      </c>
      <c r="BL131" s="289" t="s">
        <v>150</v>
      </c>
      <c r="BM131" s="313" t="s">
        <v>151</v>
      </c>
    </row>
    <row r="132" spans="2:51" s="222" customFormat="1" ht="22.5">
      <c r="B132" s="221"/>
      <c r="D132" s="223" t="s">
        <v>152</v>
      </c>
      <c r="E132" s="224" t="s">
        <v>1</v>
      </c>
      <c r="F132" s="225" t="s">
        <v>153</v>
      </c>
      <c r="H132" s="226">
        <v>150</v>
      </c>
      <c r="I132" s="227"/>
      <c r="L132" s="221"/>
      <c r="M132" s="229"/>
      <c r="N132" s="230"/>
      <c r="O132" s="230"/>
      <c r="P132" s="230"/>
      <c r="Q132" s="230"/>
      <c r="R132" s="230"/>
      <c r="S132" s="230"/>
      <c r="T132" s="231"/>
      <c r="AT132" s="224" t="s">
        <v>152</v>
      </c>
      <c r="AU132" s="224" t="s">
        <v>88</v>
      </c>
      <c r="AV132" s="222" t="s">
        <v>88</v>
      </c>
      <c r="AW132" s="222" t="s">
        <v>32</v>
      </c>
      <c r="AX132" s="222" t="s">
        <v>85</v>
      </c>
      <c r="AY132" s="224" t="s">
        <v>143</v>
      </c>
    </row>
    <row r="133" spans="1:65" s="48" customFormat="1" ht="24" customHeight="1">
      <c r="A133" s="287"/>
      <c r="B133" s="35"/>
      <c r="C133" s="208" t="s">
        <v>88</v>
      </c>
      <c r="D133" s="208" t="s">
        <v>145</v>
      </c>
      <c r="E133" s="209" t="s">
        <v>154</v>
      </c>
      <c r="F133" s="210" t="s">
        <v>155</v>
      </c>
      <c r="G133" s="211" t="s">
        <v>156</v>
      </c>
      <c r="H133" s="212">
        <v>480</v>
      </c>
      <c r="I133" s="213"/>
      <c r="J133" s="214">
        <f>ROUND(I133*H133,2)</f>
        <v>0</v>
      </c>
      <c r="K133" s="210" t="s">
        <v>149</v>
      </c>
      <c r="L133" s="35"/>
      <c r="M133" s="312" t="s">
        <v>1</v>
      </c>
      <c r="N133" s="216" t="s">
        <v>42</v>
      </c>
      <c r="O133" s="71"/>
      <c r="P133" s="217">
        <f>O133*H133</f>
        <v>0</v>
      </c>
      <c r="Q133" s="217">
        <v>0</v>
      </c>
      <c r="R133" s="217">
        <f>Q133*H133</f>
        <v>0</v>
      </c>
      <c r="S133" s="217">
        <v>0</v>
      </c>
      <c r="T133" s="218">
        <f>S133*H133</f>
        <v>0</v>
      </c>
      <c r="U133" s="287"/>
      <c r="V133" s="287"/>
      <c r="W133" s="287"/>
      <c r="X133" s="287"/>
      <c r="Y133" s="287"/>
      <c r="Z133" s="287"/>
      <c r="AA133" s="287"/>
      <c r="AB133" s="287"/>
      <c r="AC133" s="287"/>
      <c r="AD133" s="287"/>
      <c r="AE133" s="287"/>
      <c r="AR133" s="313" t="s">
        <v>150</v>
      </c>
      <c r="AT133" s="313" t="s">
        <v>145</v>
      </c>
      <c r="AU133" s="313" t="s">
        <v>88</v>
      </c>
      <c r="AY133" s="289" t="s">
        <v>143</v>
      </c>
      <c r="BE133" s="314">
        <f>IF(N133="základní",J133,0)</f>
        <v>0</v>
      </c>
      <c r="BF133" s="314">
        <f>IF(N133="snížená",J133,0)</f>
        <v>0</v>
      </c>
      <c r="BG133" s="314">
        <f>IF(N133="zákl. přenesená",J133,0)</f>
        <v>0</v>
      </c>
      <c r="BH133" s="314">
        <f>IF(N133="sníž. přenesená",J133,0)</f>
        <v>0</v>
      </c>
      <c r="BI133" s="314">
        <f>IF(N133="nulová",J133,0)</f>
        <v>0</v>
      </c>
      <c r="BJ133" s="289" t="s">
        <v>85</v>
      </c>
      <c r="BK133" s="314">
        <f>ROUND(I133*H133,2)</f>
        <v>0</v>
      </c>
      <c r="BL133" s="289" t="s">
        <v>150</v>
      </c>
      <c r="BM133" s="313" t="s">
        <v>157</v>
      </c>
    </row>
    <row r="134" spans="2:51" s="234" customFormat="1" ht="12">
      <c r="B134" s="233"/>
      <c r="D134" s="223" t="s">
        <v>152</v>
      </c>
      <c r="E134" s="235" t="s">
        <v>1</v>
      </c>
      <c r="F134" s="236" t="s">
        <v>158</v>
      </c>
      <c r="H134" s="235" t="s">
        <v>1</v>
      </c>
      <c r="I134" s="237"/>
      <c r="L134" s="233"/>
      <c r="M134" s="239"/>
      <c r="N134" s="240"/>
      <c r="O134" s="240"/>
      <c r="P134" s="240"/>
      <c r="Q134" s="240"/>
      <c r="R134" s="240"/>
      <c r="S134" s="240"/>
      <c r="T134" s="241"/>
      <c r="AT134" s="235" t="s">
        <v>152</v>
      </c>
      <c r="AU134" s="235" t="s">
        <v>88</v>
      </c>
      <c r="AV134" s="234" t="s">
        <v>85</v>
      </c>
      <c r="AW134" s="234" t="s">
        <v>32</v>
      </c>
      <c r="AX134" s="234" t="s">
        <v>77</v>
      </c>
      <c r="AY134" s="235" t="s">
        <v>143</v>
      </c>
    </row>
    <row r="135" spans="2:51" s="222" customFormat="1" ht="12">
      <c r="B135" s="221"/>
      <c r="D135" s="223" t="s">
        <v>152</v>
      </c>
      <c r="E135" s="224" t="s">
        <v>1</v>
      </c>
      <c r="F135" s="225" t="s">
        <v>159</v>
      </c>
      <c r="H135" s="226">
        <v>480</v>
      </c>
      <c r="I135" s="227"/>
      <c r="L135" s="221"/>
      <c r="M135" s="229"/>
      <c r="N135" s="230"/>
      <c r="O135" s="230"/>
      <c r="P135" s="230"/>
      <c r="Q135" s="230"/>
      <c r="R135" s="230"/>
      <c r="S135" s="230"/>
      <c r="T135" s="231"/>
      <c r="AT135" s="224" t="s">
        <v>152</v>
      </c>
      <c r="AU135" s="224" t="s">
        <v>88</v>
      </c>
      <c r="AV135" s="222" t="s">
        <v>88</v>
      </c>
      <c r="AW135" s="222" t="s">
        <v>32</v>
      </c>
      <c r="AX135" s="222" t="s">
        <v>85</v>
      </c>
      <c r="AY135" s="224" t="s">
        <v>143</v>
      </c>
    </row>
    <row r="136" spans="1:65" s="48" customFormat="1" ht="24" customHeight="1">
      <c r="A136" s="287"/>
      <c r="B136" s="35"/>
      <c r="C136" s="208" t="s">
        <v>160</v>
      </c>
      <c r="D136" s="208" t="s">
        <v>145</v>
      </c>
      <c r="E136" s="209" t="s">
        <v>161</v>
      </c>
      <c r="F136" s="210" t="s">
        <v>162</v>
      </c>
      <c r="G136" s="211" t="s">
        <v>156</v>
      </c>
      <c r="H136" s="212">
        <v>120</v>
      </c>
      <c r="I136" s="213"/>
      <c r="J136" s="214">
        <f>ROUND(I136*H136,2)</f>
        <v>0</v>
      </c>
      <c r="K136" s="210" t="s">
        <v>149</v>
      </c>
      <c r="L136" s="35"/>
      <c r="M136" s="312" t="s">
        <v>1</v>
      </c>
      <c r="N136" s="216" t="s">
        <v>42</v>
      </c>
      <c r="O136" s="71"/>
      <c r="P136" s="217">
        <f>O136*H136</f>
        <v>0</v>
      </c>
      <c r="Q136" s="217">
        <v>0</v>
      </c>
      <c r="R136" s="217">
        <f>Q136*H136</f>
        <v>0</v>
      </c>
      <c r="S136" s="217">
        <v>0</v>
      </c>
      <c r="T136" s="218">
        <f>S136*H136</f>
        <v>0</v>
      </c>
      <c r="U136" s="287"/>
      <c r="V136" s="287"/>
      <c r="W136" s="287"/>
      <c r="X136" s="287"/>
      <c r="Y136" s="287"/>
      <c r="Z136" s="287"/>
      <c r="AA136" s="287"/>
      <c r="AB136" s="287"/>
      <c r="AC136" s="287"/>
      <c r="AD136" s="287"/>
      <c r="AE136" s="287"/>
      <c r="AR136" s="313" t="s">
        <v>150</v>
      </c>
      <c r="AT136" s="313" t="s">
        <v>145</v>
      </c>
      <c r="AU136" s="313" t="s">
        <v>88</v>
      </c>
      <c r="AY136" s="289" t="s">
        <v>143</v>
      </c>
      <c r="BE136" s="314">
        <f>IF(N136="základní",J136,0)</f>
        <v>0</v>
      </c>
      <c r="BF136" s="314">
        <f>IF(N136="snížená",J136,0)</f>
        <v>0</v>
      </c>
      <c r="BG136" s="314">
        <f>IF(N136="zákl. přenesená",J136,0)</f>
        <v>0</v>
      </c>
      <c r="BH136" s="314">
        <f>IF(N136="sníž. přenesená",J136,0)</f>
        <v>0</v>
      </c>
      <c r="BI136" s="314">
        <f>IF(N136="nulová",J136,0)</f>
        <v>0</v>
      </c>
      <c r="BJ136" s="289" t="s">
        <v>85</v>
      </c>
      <c r="BK136" s="314">
        <f>ROUND(I136*H136,2)</f>
        <v>0</v>
      </c>
      <c r="BL136" s="289" t="s">
        <v>150</v>
      </c>
      <c r="BM136" s="313" t="s">
        <v>163</v>
      </c>
    </row>
    <row r="137" spans="2:51" s="222" customFormat="1" ht="22.5">
      <c r="B137" s="221"/>
      <c r="D137" s="223" t="s">
        <v>152</v>
      </c>
      <c r="E137" s="224" t="s">
        <v>1</v>
      </c>
      <c r="F137" s="225" t="s">
        <v>164</v>
      </c>
      <c r="H137" s="226">
        <v>120</v>
      </c>
      <c r="I137" s="227"/>
      <c r="L137" s="221"/>
      <c r="M137" s="229"/>
      <c r="N137" s="230"/>
      <c r="O137" s="230"/>
      <c r="P137" s="230"/>
      <c r="Q137" s="230"/>
      <c r="R137" s="230"/>
      <c r="S137" s="230"/>
      <c r="T137" s="231"/>
      <c r="AT137" s="224" t="s">
        <v>152</v>
      </c>
      <c r="AU137" s="224" t="s">
        <v>88</v>
      </c>
      <c r="AV137" s="222" t="s">
        <v>88</v>
      </c>
      <c r="AW137" s="222" t="s">
        <v>32</v>
      </c>
      <c r="AX137" s="222" t="s">
        <v>85</v>
      </c>
      <c r="AY137" s="224" t="s">
        <v>143</v>
      </c>
    </row>
    <row r="138" spans="1:65" s="48" customFormat="1" ht="36" customHeight="1">
      <c r="A138" s="287"/>
      <c r="B138" s="35"/>
      <c r="C138" s="208" t="s">
        <v>150</v>
      </c>
      <c r="D138" s="208" t="s">
        <v>145</v>
      </c>
      <c r="E138" s="209" t="s">
        <v>165</v>
      </c>
      <c r="F138" s="210" t="s">
        <v>166</v>
      </c>
      <c r="G138" s="211" t="s">
        <v>167</v>
      </c>
      <c r="H138" s="212">
        <v>5</v>
      </c>
      <c r="I138" s="213"/>
      <c r="J138" s="214">
        <f>ROUND(I138*H138,2)</f>
        <v>0</v>
      </c>
      <c r="K138" s="210" t="s">
        <v>149</v>
      </c>
      <c r="L138" s="35"/>
      <c r="M138" s="312" t="s">
        <v>1</v>
      </c>
      <c r="N138" s="216" t="s">
        <v>42</v>
      </c>
      <c r="O138" s="71"/>
      <c r="P138" s="217">
        <f>O138*H138</f>
        <v>0</v>
      </c>
      <c r="Q138" s="217">
        <v>0</v>
      </c>
      <c r="R138" s="217">
        <f>Q138*H138</f>
        <v>0</v>
      </c>
      <c r="S138" s="217">
        <v>0</v>
      </c>
      <c r="T138" s="218">
        <f>S138*H138</f>
        <v>0</v>
      </c>
      <c r="U138" s="287"/>
      <c r="V138" s="287"/>
      <c r="W138" s="287"/>
      <c r="X138" s="287"/>
      <c r="Y138" s="287"/>
      <c r="Z138" s="287"/>
      <c r="AA138" s="287"/>
      <c r="AB138" s="287"/>
      <c r="AC138" s="287"/>
      <c r="AD138" s="287"/>
      <c r="AE138" s="287"/>
      <c r="AR138" s="313" t="s">
        <v>150</v>
      </c>
      <c r="AT138" s="313" t="s">
        <v>145</v>
      </c>
      <c r="AU138" s="313" t="s">
        <v>88</v>
      </c>
      <c r="AY138" s="289" t="s">
        <v>143</v>
      </c>
      <c r="BE138" s="314">
        <f>IF(N138="základní",J138,0)</f>
        <v>0</v>
      </c>
      <c r="BF138" s="314">
        <f>IF(N138="snížená",J138,0)</f>
        <v>0</v>
      </c>
      <c r="BG138" s="314">
        <f>IF(N138="zákl. přenesená",J138,0)</f>
        <v>0</v>
      </c>
      <c r="BH138" s="314">
        <f>IF(N138="sníž. přenesená",J138,0)</f>
        <v>0</v>
      </c>
      <c r="BI138" s="314">
        <f>IF(N138="nulová",J138,0)</f>
        <v>0</v>
      </c>
      <c r="BJ138" s="289" t="s">
        <v>85</v>
      </c>
      <c r="BK138" s="314">
        <f>ROUND(I138*H138,2)</f>
        <v>0</v>
      </c>
      <c r="BL138" s="289" t="s">
        <v>150</v>
      </c>
      <c r="BM138" s="313" t="s">
        <v>168</v>
      </c>
    </row>
    <row r="139" spans="2:51" s="222" customFormat="1" ht="22.5">
      <c r="B139" s="221"/>
      <c r="D139" s="223" t="s">
        <v>152</v>
      </c>
      <c r="E139" s="224" t="s">
        <v>1</v>
      </c>
      <c r="F139" s="225" t="s">
        <v>169</v>
      </c>
      <c r="H139" s="226">
        <v>5</v>
      </c>
      <c r="I139" s="227"/>
      <c r="L139" s="221"/>
      <c r="M139" s="229"/>
      <c r="N139" s="230"/>
      <c r="O139" s="230"/>
      <c r="P139" s="230"/>
      <c r="Q139" s="230"/>
      <c r="R139" s="230"/>
      <c r="S139" s="230"/>
      <c r="T139" s="231"/>
      <c r="AT139" s="224" t="s">
        <v>152</v>
      </c>
      <c r="AU139" s="224" t="s">
        <v>88</v>
      </c>
      <c r="AV139" s="222" t="s">
        <v>88</v>
      </c>
      <c r="AW139" s="222" t="s">
        <v>32</v>
      </c>
      <c r="AX139" s="222" t="s">
        <v>85</v>
      </c>
      <c r="AY139" s="224" t="s">
        <v>143</v>
      </c>
    </row>
    <row r="140" spans="1:65" s="48" customFormat="1" ht="24" customHeight="1">
      <c r="A140" s="287"/>
      <c r="B140" s="35"/>
      <c r="C140" s="208" t="s">
        <v>170</v>
      </c>
      <c r="D140" s="208" t="s">
        <v>145</v>
      </c>
      <c r="E140" s="209" t="s">
        <v>171</v>
      </c>
      <c r="F140" s="210" t="s">
        <v>172</v>
      </c>
      <c r="G140" s="211" t="s">
        <v>173</v>
      </c>
      <c r="H140" s="212">
        <v>1380</v>
      </c>
      <c r="I140" s="213"/>
      <c r="J140" s="214">
        <f>ROUND(I140*H140,2)</f>
        <v>0</v>
      </c>
      <c r="K140" s="210" t="s">
        <v>1</v>
      </c>
      <c r="L140" s="35"/>
      <c r="M140" s="312" t="s">
        <v>1</v>
      </c>
      <c r="N140" s="216" t="s">
        <v>42</v>
      </c>
      <c r="O140" s="71"/>
      <c r="P140" s="217">
        <f>O140*H140</f>
        <v>0</v>
      </c>
      <c r="Q140" s="217">
        <v>0</v>
      </c>
      <c r="R140" s="217">
        <f>Q140*H140</f>
        <v>0</v>
      </c>
      <c r="S140" s="217">
        <v>0</v>
      </c>
      <c r="T140" s="218">
        <f>S140*H140</f>
        <v>0</v>
      </c>
      <c r="U140" s="287"/>
      <c r="V140" s="287"/>
      <c r="W140" s="287"/>
      <c r="X140" s="287"/>
      <c r="Y140" s="287"/>
      <c r="Z140" s="287"/>
      <c r="AA140" s="287"/>
      <c r="AB140" s="287"/>
      <c r="AC140" s="287"/>
      <c r="AD140" s="287"/>
      <c r="AE140" s="287"/>
      <c r="AR140" s="313" t="s">
        <v>150</v>
      </c>
      <c r="AT140" s="313" t="s">
        <v>145</v>
      </c>
      <c r="AU140" s="313" t="s">
        <v>88</v>
      </c>
      <c r="AY140" s="289" t="s">
        <v>143</v>
      </c>
      <c r="BE140" s="314">
        <f>IF(N140="základní",J140,0)</f>
        <v>0</v>
      </c>
      <c r="BF140" s="314">
        <f>IF(N140="snížená",J140,0)</f>
        <v>0</v>
      </c>
      <c r="BG140" s="314">
        <f>IF(N140="zákl. přenesená",J140,0)</f>
        <v>0</v>
      </c>
      <c r="BH140" s="314">
        <f>IF(N140="sníž. přenesená",J140,0)</f>
        <v>0</v>
      </c>
      <c r="BI140" s="314">
        <f>IF(N140="nulová",J140,0)</f>
        <v>0</v>
      </c>
      <c r="BJ140" s="289" t="s">
        <v>85</v>
      </c>
      <c r="BK140" s="314">
        <f>ROUND(I140*H140,2)</f>
        <v>0</v>
      </c>
      <c r="BL140" s="289" t="s">
        <v>150</v>
      </c>
      <c r="BM140" s="313" t="s">
        <v>174</v>
      </c>
    </row>
    <row r="141" spans="2:51" s="222" customFormat="1" ht="22.5">
      <c r="B141" s="221"/>
      <c r="D141" s="223" t="s">
        <v>152</v>
      </c>
      <c r="E141" s="224" t="s">
        <v>1</v>
      </c>
      <c r="F141" s="225" t="s">
        <v>175</v>
      </c>
      <c r="H141" s="226">
        <v>1380</v>
      </c>
      <c r="I141" s="227"/>
      <c r="L141" s="221"/>
      <c r="M141" s="229"/>
      <c r="N141" s="230"/>
      <c r="O141" s="230"/>
      <c r="P141" s="230"/>
      <c r="Q141" s="230"/>
      <c r="R141" s="230"/>
      <c r="S141" s="230"/>
      <c r="T141" s="231"/>
      <c r="AT141" s="224" t="s">
        <v>152</v>
      </c>
      <c r="AU141" s="224" t="s">
        <v>88</v>
      </c>
      <c r="AV141" s="222" t="s">
        <v>88</v>
      </c>
      <c r="AW141" s="222" t="s">
        <v>32</v>
      </c>
      <c r="AX141" s="222" t="s">
        <v>85</v>
      </c>
      <c r="AY141" s="224" t="s">
        <v>143</v>
      </c>
    </row>
    <row r="142" spans="1:65" s="48" customFormat="1" ht="48" customHeight="1">
      <c r="A142" s="287"/>
      <c r="B142" s="35"/>
      <c r="C142" s="208" t="s">
        <v>176</v>
      </c>
      <c r="D142" s="208" t="s">
        <v>145</v>
      </c>
      <c r="E142" s="209" t="s">
        <v>177</v>
      </c>
      <c r="F142" s="210" t="s">
        <v>178</v>
      </c>
      <c r="G142" s="211" t="s">
        <v>173</v>
      </c>
      <c r="H142" s="212">
        <v>25.5</v>
      </c>
      <c r="I142" s="213"/>
      <c r="J142" s="214">
        <f>ROUND(I142*H142,2)</f>
        <v>0</v>
      </c>
      <c r="K142" s="210" t="s">
        <v>149</v>
      </c>
      <c r="L142" s="35"/>
      <c r="M142" s="312" t="s">
        <v>1</v>
      </c>
      <c r="N142" s="216" t="s">
        <v>42</v>
      </c>
      <c r="O142" s="71"/>
      <c r="P142" s="217">
        <f>O142*H142</f>
        <v>0</v>
      </c>
      <c r="Q142" s="217">
        <v>0</v>
      </c>
      <c r="R142" s="217">
        <f>Q142*H142</f>
        <v>0</v>
      </c>
      <c r="S142" s="217">
        <v>0</v>
      </c>
      <c r="T142" s="218">
        <f>S142*H142</f>
        <v>0</v>
      </c>
      <c r="U142" s="287"/>
      <c r="V142" s="287"/>
      <c r="W142" s="287"/>
      <c r="X142" s="287"/>
      <c r="Y142" s="287"/>
      <c r="Z142" s="287"/>
      <c r="AA142" s="287"/>
      <c r="AB142" s="287"/>
      <c r="AC142" s="287"/>
      <c r="AD142" s="287"/>
      <c r="AE142" s="287"/>
      <c r="AR142" s="313" t="s">
        <v>150</v>
      </c>
      <c r="AT142" s="313" t="s">
        <v>145</v>
      </c>
      <c r="AU142" s="313" t="s">
        <v>88</v>
      </c>
      <c r="AY142" s="289" t="s">
        <v>143</v>
      </c>
      <c r="BE142" s="314">
        <f>IF(N142="základní",J142,0)</f>
        <v>0</v>
      </c>
      <c r="BF142" s="314">
        <f>IF(N142="snížená",J142,0)</f>
        <v>0</v>
      </c>
      <c r="BG142" s="314">
        <f>IF(N142="zákl. přenesená",J142,0)</f>
        <v>0</v>
      </c>
      <c r="BH142" s="314">
        <f>IF(N142="sníž. přenesená",J142,0)</f>
        <v>0</v>
      </c>
      <c r="BI142" s="314">
        <f>IF(N142="nulová",J142,0)</f>
        <v>0</v>
      </c>
      <c r="BJ142" s="289" t="s">
        <v>85</v>
      </c>
      <c r="BK142" s="314">
        <f>ROUND(I142*H142,2)</f>
        <v>0</v>
      </c>
      <c r="BL142" s="289" t="s">
        <v>150</v>
      </c>
      <c r="BM142" s="313" t="s">
        <v>179</v>
      </c>
    </row>
    <row r="143" spans="2:51" s="222" customFormat="1" ht="12">
      <c r="B143" s="221"/>
      <c r="D143" s="223" t="s">
        <v>152</v>
      </c>
      <c r="E143" s="224" t="s">
        <v>1</v>
      </c>
      <c r="F143" s="225" t="s">
        <v>180</v>
      </c>
      <c r="H143" s="226">
        <v>25.5</v>
      </c>
      <c r="I143" s="227"/>
      <c r="L143" s="221"/>
      <c r="M143" s="229"/>
      <c r="N143" s="230"/>
      <c r="O143" s="230"/>
      <c r="P143" s="230"/>
      <c r="Q143" s="230"/>
      <c r="R143" s="230"/>
      <c r="S143" s="230"/>
      <c r="T143" s="231"/>
      <c r="AT143" s="224" t="s">
        <v>152</v>
      </c>
      <c r="AU143" s="224" t="s">
        <v>88</v>
      </c>
      <c r="AV143" s="222" t="s">
        <v>88</v>
      </c>
      <c r="AW143" s="222" t="s">
        <v>32</v>
      </c>
      <c r="AX143" s="222" t="s">
        <v>77</v>
      </c>
      <c r="AY143" s="224" t="s">
        <v>143</v>
      </c>
    </row>
    <row r="144" spans="2:51" s="244" customFormat="1" ht="12">
      <c r="B144" s="243"/>
      <c r="D144" s="223" t="s">
        <v>152</v>
      </c>
      <c r="E144" s="245" t="s">
        <v>1</v>
      </c>
      <c r="F144" s="246" t="s">
        <v>181</v>
      </c>
      <c r="H144" s="247">
        <v>25.5</v>
      </c>
      <c r="I144" s="248"/>
      <c r="L144" s="243"/>
      <c r="M144" s="250"/>
      <c r="N144" s="251"/>
      <c r="O144" s="251"/>
      <c r="P144" s="251"/>
      <c r="Q144" s="251"/>
      <c r="R144" s="251"/>
      <c r="S144" s="251"/>
      <c r="T144" s="252"/>
      <c r="AT144" s="245" t="s">
        <v>152</v>
      </c>
      <c r="AU144" s="245" t="s">
        <v>88</v>
      </c>
      <c r="AV144" s="244" t="s">
        <v>150</v>
      </c>
      <c r="AW144" s="244" t="s">
        <v>32</v>
      </c>
      <c r="AX144" s="244" t="s">
        <v>85</v>
      </c>
      <c r="AY144" s="245" t="s">
        <v>143</v>
      </c>
    </row>
    <row r="145" spans="1:65" s="48" customFormat="1" ht="48" customHeight="1">
      <c r="A145" s="287"/>
      <c r="B145" s="35"/>
      <c r="C145" s="208" t="s">
        <v>182</v>
      </c>
      <c r="D145" s="208" t="s">
        <v>145</v>
      </c>
      <c r="E145" s="209" t="s">
        <v>183</v>
      </c>
      <c r="F145" s="210" t="s">
        <v>184</v>
      </c>
      <c r="G145" s="211" t="s">
        <v>173</v>
      </c>
      <c r="H145" s="212">
        <v>552</v>
      </c>
      <c r="I145" s="213"/>
      <c r="J145" s="214">
        <f>ROUND(I145*H145,2)</f>
        <v>0</v>
      </c>
      <c r="K145" s="210" t="s">
        <v>149</v>
      </c>
      <c r="L145" s="35"/>
      <c r="M145" s="312" t="s">
        <v>1</v>
      </c>
      <c r="N145" s="216" t="s">
        <v>42</v>
      </c>
      <c r="O145" s="71"/>
      <c r="P145" s="217">
        <f>O145*H145</f>
        <v>0</v>
      </c>
      <c r="Q145" s="217">
        <v>0</v>
      </c>
      <c r="R145" s="217">
        <f>Q145*H145</f>
        <v>0</v>
      </c>
      <c r="S145" s="217">
        <v>0</v>
      </c>
      <c r="T145" s="218">
        <f>S145*H145</f>
        <v>0</v>
      </c>
      <c r="U145" s="287"/>
      <c r="V145" s="287"/>
      <c r="W145" s="287"/>
      <c r="X145" s="287"/>
      <c r="Y145" s="287"/>
      <c r="Z145" s="287"/>
      <c r="AA145" s="287"/>
      <c r="AB145" s="287"/>
      <c r="AC145" s="287"/>
      <c r="AD145" s="287"/>
      <c r="AE145" s="287"/>
      <c r="AR145" s="313" t="s">
        <v>150</v>
      </c>
      <c r="AT145" s="313" t="s">
        <v>145</v>
      </c>
      <c r="AU145" s="313" t="s">
        <v>88</v>
      </c>
      <c r="AY145" s="289" t="s">
        <v>143</v>
      </c>
      <c r="BE145" s="314">
        <f>IF(N145="základní",J145,0)</f>
        <v>0</v>
      </c>
      <c r="BF145" s="314">
        <f>IF(N145="snížená",J145,0)</f>
        <v>0</v>
      </c>
      <c r="BG145" s="314">
        <f>IF(N145="zákl. přenesená",J145,0)</f>
        <v>0</v>
      </c>
      <c r="BH145" s="314">
        <f>IF(N145="sníž. přenesená",J145,0)</f>
        <v>0</v>
      </c>
      <c r="BI145" s="314">
        <f>IF(N145="nulová",J145,0)</f>
        <v>0</v>
      </c>
      <c r="BJ145" s="289" t="s">
        <v>85</v>
      </c>
      <c r="BK145" s="314">
        <f>ROUND(I145*H145,2)</f>
        <v>0</v>
      </c>
      <c r="BL145" s="289" t="s">
        <v>150</v>
      </c>
      <c r="BM145" s="313" t="s">
        <v>185</v>
      </c>
    </row>
    <row r="146" spans="2:51" s="222" customFormat="1" ht="12">
      <c r="B146" s="221"/>
      <c r="D146" s="223" t="s">
        <v>152</v>
      </c>
      <c r="E146" s="224" t="s">
        <v>1</v>
      </c>
      <c r="F146" s="225" t="s">
        <v>186</v>
      </c>
      <c r="H146" s="226">
        <v>552</v>
      </c>
      <c r="I146" s="227"/>
      <c r="L146" s="221"/>
      <c r="M146" s="229"/>
      <c r="N146" s="230"/>
      <c r="O146" s="230"/>
      <c r="P146" s="230"/>
      <c r="Q146" s="230"/>
      <c r="R146" s="230"/>
      <c r="S146" s="230"/>
      <c r="T146" s="231"/>
      <c r="AT146" s="224" t="s">
        <v>152</v>
      </c>
      <c r="AU146" s="224" t="s">
        <v>88</v>
      </c>
      <c r="AV146" s="222" t="s">
        <v>88</v>
      </c>
      <c r="AW146" s="222" t="s">
        <v>32</v>
      </c>
      <c r="AX146" s="222" t="s">
        <v>85</v>
      </c>
      <c r="AY146" s="224" t="s">
        <v>143</v>
      </c>
    </row>
    <row r="147" spans="1:65" s="48" customFormat="1" ht="48" customHeight="1">
      <c r="A147" s="287"/>
      <c r="B147" s="35"/>
      <c r="C147" s="208" t="s">
        <v>187</v>
      </c>
      <c r="D147" s="208" t="s">
        <v>145</v>
      </c>
      <c r="E147" s="209" t="s">
        <v>188</v>
      </c>
      <c r="F147" s="210" t="s">
        <v>189</v>
      </c>
      <c r="G147" s="211" t="s">
        <v>173</v>
      </c>
      <c r="H147" s="212">
        <v>165.6</v>
      </c>
      <c r="I147" s="213"/>
      <c r="J147" s="214">
        <f>ROUND(I147*H147,2)</f>
        <v>0</v>
      </c>
      <c r="K147" s="210" t="s">
        <v>149</v>
      </c>
      <c r="L147" s="35"/>
      <c r="M147" s="312" t="s">
        <v>1</v>
      </c>
      <c r="N147" s="216" t="s">
        <v>42</v>
      </c>
      <c r="O147" s="71"/>
      <c r="P147" s="217">
        <f>O147*H147</f>
        <v>0</v>
      </c>
      <c r="Q147" s="217">
        <v>0</v>
      </c>
      <c r="R147" s="217">
        <f>Q147*H147</f>
        <v>0</v>
      </c>
      <c r="S147" s="217">
        <v>0</v>
      </c>
      <c r="T147" s="218">
        <f>S147*H147</f>
        <v>0</v>
      </c>
      <c r="U147" s="287"/>
      <c r="V147" s="287"/>
      <c r="W147" s="287"/>
      <c r="X147" s="287"/>
      <c r="Y147" s="287"/>
      <c r="Z147" s="287"/>
      <c r="AA147" s="287"/>
      <c r="AB147" s="287"/>
      <c r="AC147" s="287"/>
      <c r="AD147" s="287"/>
      <c r="AE147" s="287"/>
      <c r="AR147" s="313" t="s">
        <v>150</v>
      </c>
      <c r="AT147" s="313" t="s">
        <v>145</v>
      </c>
      <c r="AU147" s="313" t="s">
        <v>88</v>
      </c>
      <c r="AY147" s="289" t="s">
        <v>143</v>
      </c>
      <c r="BE147" s="314">
        <f>IF(N147="základní",J147,0)</f>
        <v>0</v>
      </c>
      <c r="BF147" s="314">
        <f>IF(N147="snížená",J147,0)</f>
        <v>0</v>
      </c>
      <c r="BG147" s="314">
        <f>IF(N147="zákl. přenesená",J147,0)</f>
        <v>0</v>
      </c>
      <c r="BH147" s="314">
        <f>IF(N147="sníž. přenesená",J147,0)</f>
        <v>0</v>
      </c>
      <c r="BI147" s="314">
        <f>IF(N147="nulová",J147,0)</f>
        <v>0</v>
      </c>
      <c r="BJ147" s="289" t="s">
        <v>85</v>
      </c>
      <c r="BK147" s="314">
        <f>ROUND(I147*H147,2)</f>
        <v>0</v>
      </c>
      <c r="BL147" s="289" t="s">
        <v>150</v>
      </c>
      <c r="BM147" s="313" t="s">
        <v>190</v>
      </c>
    </row>
    <row r="148" spans="2:51" s="222" customFormat="1" ht="12">
      <c r="B148" s="221"/>
      <c r="D148" s="223" t="s">
        <v>152</v>
      </c>
      <c r="E148" s="224" t="s">
        <v>1</v>
      </c>
      <c r="F148" s="225" t="s">
        <v>191</v>
      </c>
      <c r="H148" s="226">
        <v>165.6</v>
      </c>
      <c r="I148" s="227"/>
      <c r="L148" s="221"/>
      <c r="M148" s="229"/>
      <c r="N148" s="230"/>
      <c r="O148" s="230"/>
      <c r="P148" s="230"/>
      <c r="Q148" s="230"/>
      <c r="R148" s="230"/>
      <c r="S148" s="230"/>
      <c r="T148" s="231"/>
      <c r="AT148" s="224" t="s">
        <v>152</v>
      </c>
      <c r="AU148" s="224" t="s">
        <v>88</v>
      </c>
      <c r="AV148" s="222" t="s">
        <v>88</v>
      </c>
      <c r="AW148" s="222" t="s">
        <v>32</v>
      </c>
      <c r="AX148" s="222" t="s">
        <v>77</v>
      </c>
      <c r="AY148" s="224" t="s">
        <v>143</v>
      </c>
    </row>
    <row r="149" spans="2:51" s="244" customFormat="1" ht="12">
      <c r="B149" s="243"/>
      <c r="D149" s="223" t="s">
        <v>152</v>
      </c>
      <c r="E149" s="245" t="s">
        <v>1</v>
      </c>
      <c r="F149" s="246" t="s">
        <v>181</v>
      </c>
      <c r="H149" s="247">
        <v>165.6</v>
      </c>
      <c r="I149" s="248"/>
      <c r="L149" s="243"/>
      <c r="M149" s="250"/>
      <c r="N149" s="251"/>
      <c r="O149" s="251"/>
      <c r="P149" s="251"/>
      <c r="Q149" s="251"/>
      <c r="R149" s="251"/>
      <c r="S149" s="251"/>
      <c r="T149" s="252"/>
      <c r="AT149" s="245" t="s">
        <v>152</v>
      </c>
      <c r="AU149" s="245" t="s">
        <v>88</v>
      </c>
      <c r="AV149" s="244" t="s">
        <v>150</v>
      </c>
      <c r="AW149" s="244" t="s">
        <v>32</v>
      </c>
      <c r="AX149" s="244" t="s">
        <v>85</v>
      </c>
      <c r="AY149" s="245" t="s">
        <v>143</v>
      </c>
    </row>
    <row r="150" spans="1:65" s="48" customFormat="1" ht="48" customHeight="1">
      <c r="A150" s="287"/>
      <c r="B150" s="35"/>
      <c r="C150" s="208" t="s">
        <v>192</v>
      </c>
      <c r="D150" s="208" t="s">
        <v>145</v>
      </c>
      <c r="E150" s="209" t="s">
        <v>193</v>
      </c>
      <c r="F150" s="210" t="s">
        <v>194</v>
      </c>
      <c r="G150" s="211" t="s">
        <v>173</v>
      </c>
      <c r="H150" s="212">
        <v>380</v>
      </c>
      <c r="I150" s="213"/>
      <c r="J150" s="214">
        <f>ROUND(I150*H150,2)</f>
        <v>0</v>
      </c>
      <c r="K150" s="210" t="s">
        <v>149</v>
      </c>
      <c r="L150" s="35"/>
      <c r="M150" s="312" t="s">
        <v>1</v>
      </c>
      <c r="N150" s="216" t="s">
        <v>42</v>
      </c>
      <c r="O150" s="71"/>
      <c r="P150" s="217">
        <f>O150*H150</f>
        <v>0</v>
      </c>
      <c r="Q150" s="217">
        <v>0</v>
      </c>
      <c r="R150" s="217">
        <f>Q150*H150</f>
        <v>0</v>
      </c>
      <c r="S150" s="217">
        <v>0</v>
      </c>
      <c r="T150" s="218">
        <f>S150*H150</f>
        <v>0</v>
      </c>
      <c r="U150" s="287"/>
      <c r="V150" s="287"/>
      <c r="W150" s="287"/>
      <c r="X150" s="287"/>
      <c r="Y150" s="287"/>
      <c r="Z150" s="287"/>
      <c r="AA150" s="287"/>
      <c r="AB150" s="287"/>
      <c r="AC150" s="287"/>
      <c r="AD150" s="287"/>
      <c r="AE150" s="287"/>
      <c r="AR150" s="313" t="s">
        <v>150</v>
      </c>
      <c r="AT150" s="313" t="s">
        <v>145</v>
      </c>
      <c r="AU150" s="313" t="s">
        <v>88</v>
      </c>
      <c r="AY150" s="289" t="s">
        <v>143</v>
      </c>
      <c r="BE150" s="314">
        <f>IF(N150="základní",J150,0)</f>
        <v>0</v>
      </c>
      <c r="BF150" s="314">
        <f>IF(N150="snížená",J150,0)</f>
        <v>0</v>
      </c>
      <c r="BG150" s="314">
        <f>IF(N150="zákl. přenesená",J150,0)</f>
        <v>0</v>
      </c>
      <c r="BH150" s="314">
        <f>IF(N150="sníž. přenesená",J150,0)</f>
        <v>0</v>
      </c>
      <c r="BI150" s="314">
        <f>IF(N150="nulová",J150,0)</f>
        <v>0</v>
      </c>
      <c r="BJ150" s="289" t="s">
        <v>85</v>
      </c>
      <c r="BK150" s="314">
        <f>ROUND(I150*H150,2)</f>
        <v>0</v>
      </c>
      <c r="BL150" s="289" t="s">
        <v>150</v>
      </c>
      <c r="BM150" s="313" t="s">
        <v>195</v>
      </c>
    </row>
    <row r="151" spans="2:51" s="222" customFormat="1" ht="12">
      <c r="B151" s="221"/>
      <c r="D151" s="223" t="s">
        <v>152</v>
      </c>
      <c r="E151" s="224" t="s">
        <v>1</v>
      </c>
      <c r="F151" s="225" t="s">
        <v>196</v>
      </c>
      <c r="H151" s="226">
        <v>380</v>
      </c>
      <c r="I151" s="227"/>
      <c r="L151" s="221"/>
      <c r="M151" s="229"/>
      <c r="N151" s="230"/>
      <c r="O151" s="230"/>
      <c r="P151" s="230"/>
      <c r="Q151" s="230"/>
      <c r="R151" s="230"/>
      <c r="S151" s="230"/>
      <c r="T151" s="231"/>
      <c r="AT151" s="224" t="s">
        <v>152</v>
      </c>
      <c r="AU151" s="224" t="s">
        <v>88</v>
      </c>
      <c r="AV151" s="222" t="s">
        <v>88</v>
      </c>
      <c r="AW151" s="222" t="s">
        <v>32</v>
      </c>
      <c r="AX151" s="222" t="s">
        <v>85</v>
      </c>
      <c r="AY151" s="224" t="s">
        <v>143</v>
      </c>
    </row>
    <row r="152" spans="1:65" s="48" customFormat="1" ht="48" customHeight="1">
      <c r="A152" s="287"/>
      <c r="B152" s="35"/>
      <c r="C152" s="208" t="s">
        <v>197</v>
      </c>
      <c r="D152" s="208" t="s">
        <v>145</v>
      </c>
      <c r="E152" s="209" t="s">
        <v>198</v>
      </c>
      <c r="F152" s="210" t="s">
        <v>199</v>
      </c>
      <c r="G152" s="211" t="s">
        <v>173</v>
      </c>
      <c r="H152" s="212">
        <v>114</v>
      </c>
      <c r="I152" s="213"/>
      <c r="J152" s="214">
        <f>ROUND(I152*H152,2)</f>
        <v>0</v>
      </c>
      <c r="K152" s="210" t="s">
        <v>149</v>
      </c>
      <c r="L152" s="35"/>
      <c r="M152" s="312" t="s">
        <v>1</v>
      </c>
      <c r="N152" s="216" t="s">
        <v>42</v>
      </c>
      <c r="O152" s="71"/>
      <c r="P152" s="217">
        <f>O152*H152</f>
        <v>0</v>
      </c>
      <c r="Q152" s="217">
        <v>0</v>
      </c>
      <c r="R152" s="217">
        <f>Q152*H152</f>
        <v>0</v>
      </c>
      <c r="S152" s="217">
        <v>0</v>
      </c>
      <c r="T152" s="218">
        <f>S152*H152</f>
        <v>0</v>
      </c>
      <c r="U152" s="287"/>
      <c r="V152" s="287"/>
      <c r="W152" s="287"/>
      <c r="X152" s="287"/>
      <c r="Y152" s="287"/>
      <c r="Z152" s="287"/>
      <c r="AA152" s="287"/>
      <c r="AB152" s="287"/>
      <c r="AC152" s="287"/>
      <c r="AD152" s="287"/>
      <c r="AE152" s="287"/>
      <c r="AR152" s="313" t="s">
        <v>150</v>
      </c>
      <c r="AT152" s="313" t="s">
        <v>145</v>
      </c>
      <c r="AU152" s="313" t="s">
        <v>88</v>
      </c>
      <c r="AY152" s="289" t="s">
        <v>143</v>
      </c>
      <c r="BE152" s="314">
        <f>IF(N152="základní",J152,0)</f>
        <v>0</v>
      </c>
      <c r="BF152" s="314">
        <f>IF(N152="snížená",J152,0)</f>
        <v>0</v>
      </c>
      <c r="BG152" s="314">
        <f>IF(N152="zákl. přenesená",J152,0)</f>
        <v>0</v>
      </c>
      <c r="BH152" s="314">
        <f>IF(N152="sníž. přenesená",J152,0)</f>
        <v>0</v>
      </c>
      <c r="BI152" s="314">
        <f>IF(N152="nulová",J152,0)</f>
        <v>0</v>
      </c>
      <c r="BJ152" s="289" t="s">
        <v>85</v>
      </c>
      <c r="BK152" s="314">
        <f>ROUND(I152*H152,2)</f>
        <v>0</v>
      </c>
      <c r="BL152" s="289" t="s">
        <v>150</v>
      </c>
      <c r="BM152" s="313" t="s">
        <v>200</v>
      </c>
    </row>
    <row r="153" spans="2:51" s="222" customFormat="1" ht="12">
      <c r="B153" s="221"/>
      <c r="D153" s="223" t="s">
        <v>152</v>
      </c>
      <c r="E153" s="224" t="s">
        <v>1</v>
      </c>
      <c r="F153" s="225" t="s">
        <v>201</v>
      </c>
      <c r="H153" s="226">
        <v>114</v>
      </c>
      <c r="I153" s="227"/>
      <c r="L153" s="221"/>
      <c r="M153" s="229"/>
      <c r="N153" s="230"/>
      <c r="O153" s="230"/>
      <c r="P153" s="230"/>
      <c r="Q153" s="230"/>
      <c r="R153" s="230"/>
      <c r="S153" s="230"/>
      <c r="T153" s="231"/>
      <c r="AT153" s="224" t="s">
        <v>152</v>
      </c>
      <c r="AU153" s="224" t="s">
        <v>88</v>
      </c>
      <c r="AV153" s="222" t="s">
        <v>88</v>
      </c>
      <c r="AW153" s="222" t="s">
        <v>32</v>
      </c>
      <c r="AX153" s="222" t="s">
        <v>85</v>
      </c>
      <c r="AY153" s="224" t="s">
        <v>143</v>
      </c>
    </row>
    <row r="154" spans="1:65" s="48" customFormat="1" ht="48" customHeight="1">
      <c r="A154" s="287"/>
      <c r="B154" s="35"/>
      <c r="C154" s="208" t="s">
        <v>202</v>
      </c>
      <c r="D154" s="208" t="s">
        <v>145</v>
      </c>
      <c r="E154" s="209" t="s">
        <v>203</v>
      </c>
      <c r="F154" s="210" t="s">
        <v>204</v>
      </c>
      <c r="G154" s="211" t="s">
        <v>173</v>
      </c>
      <c r="H154" s="212">
        <v>519.84</v>
      </c>
      <c r="I154" s="213"/>
      <c r="J154" s="214">
        <f>ROUND(I154*H154,2)</f>
        <v>0</v>
      </c>
      <c r="K154" s="210" t="s">
        <v>149</v>
      </c>
      <c r="L154" s="35"/>
      <c r="M154" s="312" t="s">
        <v>1</v>
      </c>
      <c r="N154" s="216" t="s">
        <v>42</v>
      </c>
      <c r="O154" s="71"/>
      <c r="P154" s="217">
        <f>O154*H154</f>
        <v>0</v>
      </c>
      <c r="Q154" s="217">
        <v>0</v>
      </c>
      <c r="R154" s="217">
        <f>Q154*H154</f>
        <v>0</v>
      </c>
      <c r="S154" s="217">
        <v>0</v>
      </c>
      <c r="T154" s="218">
        <f>S154*H154</f>
        <v>0</v>
      </c>
      <c r="U154" s="287"/>
      <c r="V154" s="287"/>
      <c r="W154" s="287"/>
      <c r="X154" s="287"/>
      <c r="Y154" s="287"/>
      <c r="Z154" s="287"/>
      <c r="AA154" s="287"/>
      <c r="AB154" s="287"/>
      <c r="AC154" s="287"/>
      <c r="AD154" s="287"/>
      <c r="AE154" s="287"/>
      <c r="AR154" s="313" t="s">
        <v>150</v>
      </c>
      <c r="AT154" s="313" t="s">
        <v>145</v>
      </c>
      <c r="AU154" s="313" t="s">
        <v>88</v>
      </c>
      <c r="AY154" s="289" t="s">
        <v>143</v>
      </c>
      <c r="BE154" s="314">
        <f>IF(N154="základní",J154,0)</f>
        <v>0</v>
      </c>
      <c r="BF154" s="314">
        <f>IF(N154="snížená",J154,0)</f>
        <v>0</v>
      </c>
      <c r="BG154" s="314">
        <f>IF(N154="zákl. přenesená",J154,0)</f>
        <v>0</v>
      </c>
      <c r="BH154" s="314">
        <f>IF(N154="sníž. přenesená",J154,0)</f>
        <v>0</v>
      </c>
      <c r="BI154" s="314">
        <f>IF(N154="nulová",J154,0)</f>
        <v>0</v>
      </c>
      <c r="BJ154" s="289" t="s">
        <v>85</v>
      </c>
      <c r="BK154" s="314">
        <f>ROUND(I154*H154,2)</f>
        <v>0</v>
      </c>
      <c r="BL154" s="289" t="s">
        <v>150</v>
      </c>
      <c r="BM154" s="313" t="s">
        <v>205</v>
      </c>
    </row>
    <row r="155" spans="2:51" s="222" customFormat="1" ht="12">
      <c r="B155" s="221"/>
      <c r="D155" s="223" t="s">
        <v>152</v>
      </c>
      <c r="E155" s="224" t="s">
        <v>1</v>
      </c>
      <c r="F155" s="225" t="s">
        <v>206</v>
      </c>
      <c r="H155" s="226">
        <v>552</v>
      </c>
      <c r="I155" s="227"/>
      <c r="L155" s="221"/>
      <c r="M155" s="229"/>
      <c r="N155" s="230"/>
      <c r="O155" s="230"/>
      <c r="P155" s="230"/>
      <c r="Q155" s="230"/>
      <c r="R155" s="230"/>
      <c r="S155" s="230"/>
      <c r="T155" s="231"/>
      <c r="AT155" s="224" t="s">
        <v>152</v>
      </c>
      <c r="AU155" s="224" t="s">
        <v>88</v>
      </c>
      <c r="AV155" s="222" t="s">
        <v>88</v>
      </c>
      <c r="AW155" s="222" t="s">
        <v>32</v>
      </c>
      <c r="AX155" s="222" t="s">
        <v>77</v>
      </c>
      <c r="AY155" s="224" t="s">
        <v>143</v>
      </c>
    </row>
    <row r="156" spans="2:51" s="222" customFormat="1" ht="12">
      <c r="B156" s="221"/>
      <c r="D156" s="223" t="s">
        <v>152</v>
      </c>
      <c r="E156" s="224" t="s">
        <v>1</v>
      </c>
      <c r="F156" s="225" t="s">
        <v>207</v>
      </c>
      <c r="H156" s="226">
        <v>-32.16</v>
      </c>
      <c r="I156" s="227"/>
      <c r="L156" s="221"/>
      <c r="M156" s="229"/>
      <c r="N156" s="230"/>
      <c r="O156" s="230"/>
      <c r="P156" s="230"/>
      <c r="Q156" s="230"/>
      <c r="R156" s="230"/>
      <c r="S156" s="230"/>
      <c r="T156" s="231"/>
      <c r="AT156" s="224" t="s">
        <v>152</v>
      </c>
      <c r="AU156" s="224" t="s">
        <v>88</v>
      </c>
      <c r="AV156" s="222" t="s">
        <v>88</v>
      </c>
      <c r="AW156" s="222" t="s">
        <v>32</v>
      </c>
      <c r="AX156" s="222" t="s">
        <v>77</v>
      </c>
      <c r="AY156" s="224" t="s">
        <v>143</v>
      </c>
    </row>
    <row r="157" spans="2:51" s="244" customFormat="1" ht="12">
      <c r="B157" s="243"/>
      <c r="D157" s="223" t="s">
        <v>152</v>
      </c>
      <c r="E157" s="245" t="s">
        <v>1</v>
      </c>
      <c r="F157" s="246" t="s">
        <v>181</v>
      </c>
      <c r="H157" s="247">
        <v>519.84</v>
      </c>
      <c r="I157" s="248"/>
      <c r="L157" s="243"/>
      <c r="M157" s="250"/>
      <c r="N157" s="251"/>
      <c r="O157" s="251"/>
      <c r="P157" s="251"/>
      <c r="Q157" s="251"/>
      <c r="R157" s="251"/>
      <c r="S157" s="251"/>
      <c r="T157" s="252"/>
      <c r="AT157" s="245" t="s">
        <v>152</v>
      </c>
      <c r="AU157" s="245" t="s">
        <v>88</v>
      </c>
      <c r="AV157" s="244" t="s">
        <v>150</v>
      </c>
      <c r="AW157" s="244" t="s">
        <v>32</v>
      </c>
      <c r="AX157" s="244" t="s">
        <v>85</v>
      </c>
      <c r="AY157" s="245" t="s">
        <v>143</v>
      </c>
    </row>
    <row r="158" spans="1:65" s="48" customFormat="1" ht="48" customHeight="1">
      <c r="A158" s="287"/>
      <c r="B158" s="35"/>
      <c r="C158" s="208" t="s">
        <v>208</v>
      </c>
      <c r="D158" s="208" t="s">
        <v>145</v>
      </c>
      <c r="E158" s="209" t="s">
        <v>209</v>
      </c>
      <c r="F158" s="210" t="s">
        <v>210</v>
      </c>
      <c r="G158" s="211" t="s">
        <v>173</v>
      </c>
      <c r="H158" s="212">
        <v>155.952</v>
      </c>
      <c r="I158" s="213"/>
      <c r="J158" s="214">
        <f>ROUND(I158*H158,2)</f>
        <v>0</v>
      </c>
      <c r="K158" s="210" t="s">
        <v>149</v>
      </c>
      <c r="L158" s="35"/>
      <c r="M158" s="312" t="s">
        <v>1</v>
      </c>
      <c r="N158" s="216" t="s">
        <v>42</v>
      </c>
      <c r="O158" s="71"/>
      <c r="P158" s="217">
        <f>O158*H158</f>
        <v>0</v>
      </c>
      <c r="Q158" s="217">
        <v>0</v>
      </c>
      <c r="R158" s="217">
        <f>Q158*H158</f>
        <v>0</v>
      </c>
      <c r="S158" s="217">
        <v>0</v>
      </c>
      <c r="T158" s="218">
        <f>S158*H158</f>
        <v>0</v>
      </c>
      <c r="U158" s="287"/>
      <c r="V158" s="287"/>
      <c r="W158" s="287"/>
      <c r="X158" s="287"/>
      <c r="Y158" s="287"/>
      <c r="Z158" s="287"/>
      <c r="AA158" s="287"/>
      <c r="AB158" s="287"/>
      <c r="AC158" s="287"/>
      <c r="AD158" s="287"/>
      <c r="AE158" s="287"/>
      <c r="AR158" s="313" t="s">
        <v>150</v>
      </c>
      <c r="AT158" s="313" t="s">
        <v>145</v>
      </c>
      <c r="AU158" s="313" t="s">
        <v>88</v>
      </c>
      <c r="AY158" s="289" t="s">
        <v>143</v>
      </c>
      <c r="BE158" s="314">
        <f>IF(N158="základní",J158,0)</f>
        <v>0</v>
      </c>
      <c r="BF158" s="314">
        <f>IF(N158="snížená",J158,0)</f>
        <v>0</v>
      </c>
      <c r="BG158" s="314">
        <f>IF(N158="zákl. přenesená",J158,0)</f>
        <v>0</v>
      </c>
      <c r="BH158" s="314">
        <f>IF(N158="sníž. přenesená",J158,0)</f>
        <v>0</v>
      </c>
      <c r="BI158" s="314">
        <f>IF(N158="nulová",J158,0)</f>
        <v>0</v>
      </c>
      <c r="BJ158" s="289" t="s">
        <v>85</v>
      </c>
      <c r="BK158" s="314">
        <f>ROUND(I158*H158,2)</f>
        <v>0</v>
      </c>
      <c r="BL158" s="289" t="s">
        <v>150</v>
      </c>
      <c r="BM158" s="313" t="s">
        <v>211</v>
      </c>
    </row>
    <row r="159" spans="2:51" s="222" customFormat="1" ht="12">
      <c r="B159" s="221"/>
      <c r="D159" s="223" t="s">
        <v>152</v>
      </c>
      <c r="E159" s="224" t="s">
        <v>1</v>
      </c>
      <c r="F159" s="225" t="s">
        <v>212</v>
      </c>
      <c r="H159" s="226">
        <v>155.952</v>
      </c>
      <c r="I159" s="227"/>
      <c r="L159" s="221"/>
      <c r="M159" s="229"/>
      <c r="N159" s="230"/>
      <c r="O159" s="230"/>
      <c r="P159" s="230"/>
      <c r="Q159" s="230"/>
      <c r="R159" s="230"/>
      <c r="S159" s="230"/>
      <c r="T159" s="231"/>
      <c r="AT159" s="224" t="s">
        <v>152</v>
      </c>
      <c r="AU159" s="224" t="s">
        <v>88</v>
      </c>
      <c r="AV159" s="222" t="s">
        <v>88</v>
      </c>
      <c r="AW159" s="222" t="s">
        <v>32</v>
      </c>
      <c r="AX159" s="222" t="s">
        <v>85</v>
      </c>
      <c r="AY159" s="224" t="s">
        <v>143</v>
      </c>
    </row>
    <row r="160" spans="1:65" s="48" customFormat="1" ht="48" customHeight="1">
      <c r="A160" s="287"/>
      <c r="B160" s="35"/>
      <c r="C160" s="208" t="s">
        <v>213</v>
      </c>
      <c r="D160" s="208" t="s">
        <v>145</v>
      </c>
      <c r="E160" s="209" t="s">
        <v>214</v>
      </c>
      <c r="F160" s="210" t="s">
        <v>215</v>
      </c>
      <c r="G160" s="211" t="s">
        <v>173</v>
      </c>
      <c r="H160" s="212">
        <v>207</v>
      </c>
      <c r="I160" s="213"/>
      <c r="J160" s="214">
        <f>ROUND(I160*H160,2)</f>
        <v>0</v>
      </c>
      <c r="K160" s="210" t="s">
        <v>149</v>
      </c>
      <c r="L160" s="35"/>
      <c r="M160" s="312" t="s">
        <v>1</v>
      </c>
      <c r="N160" s="216" t="s">
        <v>42</v>
      </c>
      <c r="O160" s="71"/>
      <c r="P160" s="217">
        <f>O160*H160</f>
        <v>0</v>
      </c>
      <c r="Q160" s="217">
        <v>0</v>
      </c>
      <c r="R160" s="217">
        <f>Q160*H160</f>
        <v>0</v>
      </c>
      <c r="S160" s="217">
        <v>0</v>
      </c>
      <c r="T160" s="218">
        <f>S160*H160</f>
        <v>0</v>
      </c>
      <c r="U160" s="287"/>
      <c r="V160" s="287"/>
      <c r="W160" s="287"/>
      <c r="X160" s="287"/>
      <c r="Y160" s="287"/>
      <c r="Z160" s="287"/>
      <c r="AA160" s="287"/>
      <c r="AB160" s="287"/>
      <c r="AC160" s="287"/>
      <c r="AD160" s="287"/>
      <c r="AE160" s="287"/>
      <c r="AR160" s="313" t="s">
        <v>150</v>
      </c>
      <c r="AT160" s="313" t="s">
        <v>145</v>
      </c>
      <c r="AU160" s="313" t="s">
        <v>88</v>
      </c>
      <c r="AY160" s="289" t="s">
        <v>143</v>
      </c>
      <c r="BE160" s="314">
        <f>IF(N160="základní",J160,0)</f>
        <v>0</v>
      </c>
      <c r="BF160" s="314">
        <f>IF(N160="snížená",J160,0)</f>
        <v>0</v>
      </c>
      <c r="BG160" s="314">
        <f>IF(N160="zákl. přenesená",J160,0)</f>
        <v>0</v>
      </c>
      <c r="BH160" s="314">
        <f>IF(N160="sníž. přenesená",J160,0)</f>
        <v>0</v>
      </c>
      <c r="BI160" s="314">
        <f>IF(N160="nulová",J160,0)</f>
        <v>0</v>
      </c>
      <c r="BJ160" s="289" t="s">
        <v>85</v>
      </c>
      <c r="BK160" s="314">
        <f>ROUND(I160*H160,2)</f>
        <v>0</v>
      </c>
      <c r="BL160" s="289" t="s">
        <v>150</v>
      </c>
      <c r="BM160" s="313" t="s">
        <v>216</v>
      </c>
    </row>
    <row r="161" spans="2:51" s="222" customFormat="1" ht="12">
      <c r="B161" s="221"/>
      <c r="D161" s="223" t="s">
        <v>152</v>
      </c>
      <c r="E161" s="224" t="s">
        <v>1</v>
      </c>
      <c r="F161" s="225" t="s">
        <v>217</v>
      </c>
      <c r="H161" s="226">
        <v>207</v>
      </c>
      <c r="I161" s="227"/>
      <c r="L161" s="221"/>
      <c r="M161" s="229"/>
      <c r="N161" s="230"/>
      <c r="O161" s="230"/>
      <c r="P161" s="230"/>
      <c r="Q161" s="230"/>
      <c r="R161" s="230"/>
      <c r="S161" s="230"/>
      <c r="T161" s="231"/>
      <c r="AT161" s="224" t="s">
        <v>152</v>
      </c>
      <c r="AU161" s="224" t="s">
        <v>88</v>
      </c>
      <c r="AV161" s="222" t="s">
        <v>88</v>
      </c>
      <c r="AW161" s="222" t="s">
        <v>32</v>
      </c>
      <c r="AX161" s="222" t="s">
        <v>85</v>
      </c>
      <c r="AY161" s="224" t="s">
        <v>143</v>
      </c>
    </row>
    <row r="162" spans="1:65" s="48" customFormat="1" ht="48" customHeight="1">
      <c r="A162" s="287"/>
      <c r="B162" s="35"/>
      <c r="C162" s="208" t="s">
        <v>218</v>
      </c>
      <c r="D162" s="208" t="s">
        <v>145</v>
      </c>
      <c r="E162" s="209" t="s">
        <v>219</v>
      </c>
      <c r="F162" s="210" t="s">
        <v>220</v>
      </c>
      <c r="G162" s="211" t="s">
        <v>173</v>
      </c>
      <c r="H162" s="212">
        <v>103.5</v>
      </c>
      <c r="I162" s="213"/>
      <c r="J162" s="214">
        <f>ROUND(I162*H162,2)</f>
        <v>0</v>
      </c>
      <c r="K162" s="210" t="s">
        <v>149</v>
      </c>
      <c r="L162" s="35"/>
      <c r="M162" s="312" t="s">
        <v>1</v>
      </c>
      <c r="N162" s="216" t="s">
        <v>42</v>
      </c>
      <c r="O162" s="71"/>
      <c r="P162" s="217">
        <f>O162*H162</f>
        <v>0</v>
      </c>
      <c r="Q162" s="217">
        <v>0</v>
      </c>
      <c r="R162" s="217">
        <f>Q162*H162</f>
        <v>0</v>
      </c>
      <c r="S162" s="217">
        <v>0</v>
      </c>
      <c r="T162" s="218">
        <f>S162*H162</f>
        <v>0</v>
      </c>
      <c r="U162" s="287"/>
      <c r="V162" s="287"/>
      <c r="W162" s="287"/>
      <c r="X162" s="287"/>
      <c r="Y162" s="287"/>
      <c r="Z162" s="287"/>
      <c r="AA162" s="287"/>
      <c r="AB162" s="287"/>
      <c r="AC162" s="287"/>
      <c r="AD162" s="287"/>
      <c r="AE162" s="287"/>
      <c r="AR162" s="313" t="s">
        <v>150</v>
      </c>
      <c r="AT162" s="313" t="s">
        <v>145</v>
      </c>
      <c r="AU162" s="313" t="s">
        <v>88</v>
      </c>
      <c r="AY162" s="289" t="s">
        <v>143</v>
      </c>
      <c r="BE162" s="314">
        <f>IF(N162="základní",J162,0)</f>
        <v>0</v>
      </c>
      <c r="BF162" s="314">
        <f>IF(N162="snížená",J162,0)</f>
        <v>0</v>
      </c>
      <c r="BG162" s="314">
        <f>IF(N162="zákl. přenesená",J162,0)</f>
        <v>0</v>
      </c>
      <c r="BH162" s="314">
        <f>IF(N162="sníž. přenesená",J162,0)</f>
        <v>0</v>
      </c>
      <c r="BI162" s="314">
        <f>IF(N162="nulová",J162,0)</f>
        <v>0</v>
      </c>
      <c r="BJ162" s="289" t="s">
        <v>85</v>
      </c>
      <c r="BK162" s="314">
        <f>ROUND(I162*H162,2)</f>
        <v>0</v>
      </c>
      <c r="BL162" s="289" t="s">
        <v>150</v>
      </c>
      <c r="BM162" s="313" t="s">
        <v>221</v>
      </c>
    </row>
    <row r="163" spans="2:51" s="222" customFormat="1" ht="12">
      <c r="B163" s="221"/>
      <c r="D163" s="223" t="s">
        <v>152</v>
      </c>
      <c r="E163" s="224" t="s">
        <v>1</v>
      </c>
      <c r="F163" s="225" t="s">
        <v>222</v>
      </c>
      <c r="H163" s="226">
        <v>103.5</v>
      </c>
      <c r="I163" s="227"/>
      <c r="L163" s="221"/>
      <c r="M163" s="229"/>
      <c r="N163" s="230"/>
      <c r="O163" s="230"/>
      <c r="P163" s="230"/>
      <c r="Q163" s="230"/>
      <c r="R163" s="230"/>
      <c r="S163" s="230"/>
      <c r="T163" s="231"/>
      <c r="AT163" s="224" t="s">
        <v>152</v>
      </c>
      <c r="AU163" s="224" t="s">
        <v>88</v>
      </c>
      <c r="AV163" s="222" t="s">
        <v>88</v>
      </c>
      <c r="AW163" s="222" t="s">
        <v>32</v>
      </c>
      <c r="AX163" s="222" t="s">
        <v>85</v>
      </c>
      <c r="AY163" s="224" t="s">
        <v>143</v>
      </c>
    </row>
    <row r="164" spans="1:65" s="48" customFormat="1" ht="16.5" customHeight="1">
      <c r="A164" s="287"/>
      <c r="B164" s="35"/>
      <c r="C164" s="254" t="s">
        <v>8</v>
      </c>
      <c r="D164" s="254" t="s">
        <v>223</v>
      </c>
      <c r="E164" s="255" t="s">
        <v>224</v>
      </c>
      <c r="F164" s="256" t="s">
        <v>225</v>
      </c>
      <c r="G164" s="257" t="s">
        <v>226</v>
      </c>
      <c r="H164" s="258">
        <v>1056.6</v>
      </c>
      <c r="I164" s="259"/>
      <c r="J164" s="260">
        <f>ROUND(I164*H164,2)</f>
        <v>0</v>
      </c>
      <c r="K164" s="256" t="s">
        <v>149</v>
      </c>
      <c r="L164" s="315"/>
      <c r="M164" s="316" t="s">
        <v>1</v>
      </c>
      <c r="N164" s="263" t="s">
        <v>42</v>
      </c>
      <c r="O164" s="71"/>
      <c r="P164" s="217">
        <f>O164*H164</f>
        <v>0</v>
      </c>
      <c r="Q164" s="217">
        <v>1</v>
      </c>
      <c r="R164" s="217">
        <f>Q164*H164</f>
        <v>1056.6</v>
      </c>
      <c r="S164" s="217">
        <v>0</v>
      </c>
      <c r="T164" s="218">
        <f>S164*H164</f>
        <v>0</v>
      </c>
      <c r="U164" s="287"/>
      <c r="V164" s="287"/>
      <c r="W164" s="287"/>
      <c r="X164" s="287"/>
      <c r="Y164" s="287"/>
      <c r="Z164" s="287"/>
      <c r="AA164" s="287"/>
      <c r="AB164" s="287"/>
      <c r="AC164" s="287"/>
      <c r="AD164" s="287"/>
      <c r="AE164" s="287"/>
      <c r="AR164" s="313" t="s">
        <v>187</v>
      </c>
      <c r="AT164" s="313" t="s">
        <v>223</v>
      </c>
      <c r="AU164" s="313" t="s">
        <v>88</v>
      </c>
      <c r="AY164" s="289" t="s">
        <v>143</v>
      </c>
      <c r="BE164" s="314">
        <f>IF(N164="základní",J164,0)</f>
        <v>0</v>
      </c>
      <c r="BF164" s="314">
        <f>IF(N164="snížená",J164,0)</f>
        <v>0</v>
      </c>
      <c r="BG164" s="314">
        <f>IF(N164="zákl. přenesená",J164,0)</f>
        <v>0</v>
      </c>
      <c r="BH164" s="314">
        <f>IF(N164="sníž. přenesená",J164,0)</f>
        <v>0</v>
      </c>
      <c r="BI164" s="314">
        <f>IF(N164="nulová",J164,0)</f>
        <v>0</v>
      </c>
      <c r="BJ164" s="289" t="s">
        <v>85</v>
      </c>
      <c r="BK164" s="314">
        <f>ROUND(I164*H164,2)</f>
        <v>0</v>
      </c>
      <c r="BL164" s="289" t="s">
        <v>150</v>
      </c>
      <c r="BM164" s="313" t="s">
        <v>227</v>
      </c>
    </row>
    <row r="165" spans="2:51" s="234" customFormat="1" ht="12">
      <c r="B165" s="233"/>
      <c r="D165" s="223" t="s">
        <v>152</v>
      </c>
      <c r="E165" s="235" t="s">
        <v>1</v>
      </c>
      <c r="F165" s="236" t="s">
        <v>228</v>
      </c>
      <c r="H165" s="235" t="s">
        <v>1</v>
      </c>
      <c r="I165" s="237"/>
      <c r="L165" s="233"/>
      <c r="M165" s="239"/>
      <c r="N165" s="240"/>
      <c r="O165" s="240"/>
      <c r="P165" s="240"/>
      <c r="Q165" s="240"/>
      <c r="R165" s="240"/>
      <c r="S165" s="240"/>
      <c r="T165" s="241"/>
      <c r="AT165" s="235" t="s">
        <v>152</v>
      </c>
      <c r="AU165" s="235" t="s">
        <v>88</v>
      </c>
      <c r="AV165" s="234" t="s">
        <v>85</v>
      </c>
      <c r="AW165" s="234" t="s">
        <v>32</v>
      </c>
      <c r="AX165" s="234" t="s">
        <v>77</v>
      </c>
      <c r="AY165" s="235" t="s">
        <v>143</v>
      </c>
    </row>
    <row r="166" spans="2:51" s="222" customFormat="1" ht="12">
      <c r="B166" s="221"/>
      <c r="D166" s="223" t="s">
        <v>152</v>
      </c>
      <c r="E166" s="224" t="s">
        <v>1</v>
      </c>
      <c r="F166" s="225" t="s">
        <v>229</v>
      </c>
      <c r="H166" s="226">
        <v>684</v>
      </c>
      <c r="I166" s="227"/>
      <c r="L166" s="221"/>
      <c r="M166" s="229"/>
      <c r="N166" s="230"/>
      <c r="O166" s="230"/>
      <c r="P166" s="230"/>
      <c r="Q166" s="230"/>
      <c r="R166" s="230"/>
      <c r="S166" s="230"/>
      <c r="T166" s="231"/>
      <c r="AT166" s="224" t="s">
        <v>152</v>
      </c>
      <c r="AU166" s="224" t="s">
        <v>88</v>
      </c>
      <c r="AV166" s="222" t="s">
        <v>88</v>
      </c>
      <c r="AW166" s="222" t="s">
        <v>32</v>
      </c>
      <c r="AX166" s="222" t="s">
        <v>77</v>
      </c>
      <c r="AY166" s="224" t="s">
        <v>143</v>
      </c>
    </row>
    <row r="167" spans="2:51" s="222" customFormat="1" ht="12">
      <c r="B167" s="221"/>
      <c r="D167" s="223" t="s">
        <v>152</v>
      </c>
      <c r="E167" s="224" t="s">
        <v>1</v>
      </c>
      <c r="F167" s="225" t="s">
        <v>230</v>
      </c>
      <c r="H167" s="226">
        <v>372.6</v>
      </c>
      <c r="I167" s="227"/>
      <c r="L167" s="221"/>
      <c r="M167" s="229"/>
      <c r="N167" s="230"/>
      <c r="O167" s="230"/>
      <c r="P167" s="230"/>
      <c r="Q167" s="230"/>
      <c r="R167" s="230"/>
      <c r="S167" s="230"/>
      <c r="T167" s="231"/>
      <c r="AT167" s="224" t="s">
        <v>152</v>
      </c>
      <c r="AU167" s="224" t="s">
        <v>88</v>
      </c>
      <c r="AV167" s="222" t="s">
        <v>88</v>
      </c>
      <c r="AW167" s="222" t="s">
        <v>32</v>
      </c>
      <c r="AX167" s="222" t="s">
        <v>77</v>
      </c>
      <c r="AY167" s="224" t="s">
        <v>143</v>
      </c>
    </row>
    <row r="168" spans="2:51" s="244" customFormat="1" ht="12">
      <c r="B168" s="243"/>
      <c r="D168" s="223" t="s">
        <v>152</v>
      </c>
      <c r="E168" s="245" t="s">
        <v>1</v>
      </c>
      <c r="F168" s="246" t="s">
        <v>181</v>
      </c>
      <c r="H168" s="247">
        <v>1056.6</v>
      </c>
      <c r="I168" s="248"/>
      <c r="L168" s="243"/>
      <c r="M168" s="250"/>
      <c r="N168" s="251"/>
      <c r="O168" s="251"/>
      <c r="P168" s="251"/>
      <c r="Q168" s="251"/>
      <c r="R168" s="251"/>
      <c r="S168" s="251"/>
      <c r="T168" s="252"/>
      <c r="AT168" s="245" t="s">
        <v>152</v>
      </c>
      <c r="AU168" s="245" t="s">
        <v>88</v>
      </c>
      <c r="AV168" s="244" t="s">
        <v>150</v>
      </c>
      <c r="AW168" s="244" t="s">
        <v>32</v>
      </c>
      <c r="AX168" s="244" t="s">
        <v>85</v>
      </c>
      <c r="AY168" s="245" t="s">
        <v>143</v>
      </c>
    </row>
    <row r="169" spans="1:65" s="48" customFormat="1" ht="48" customHeight="1">
      <c r="A169" s="287"/>
      <c r="B169" s="35"/>
      <c r="C169" s="208" t="s">
        <v>231</v>
      </c>
      <c r="D169" s="208" t="s">
        <v>145</v>
      </c>
      <c r="E169" s="209" t="s">
        <v>232</v>
      </c>
      <c r="F169" s="210" t="s">
        <v>233</v>
      </c>
      <c r="G169" s="211" t="s">
        <v>173</v>
      </c>
      <c r="H169" s="212">
        <v>174.84</v>
      </c>
      <c r="I169" s="213"/>
      <c r="J169" s="214">
        <f>ROUND(I169*H169,2)</f>
        <v>0</v>
      </c>
      <c r="K169" s="210" t="s">
        <v>149</v>
      </c>
      <c r="L169" s="35"/>
      <c r="M169" s="312" t="s">
        <v>1</v>
      </c>
      <c r="N169" s="216" t="s">
        <v>42</v>
      </c>
      <c r="O169" s="71"/>
      <c r="P169" s="217">
        <f>O169*H169</f>
        <v>0</v>
      </c>
      <c r="Q169" s="217">
        <v>0.00825287</v>
      </c>
      <c r="R169" s="217">
        <f>Q169*H169</f>
        <v>1.4429317908000001</v>
      </c>
      <c r="S169" s="217">
        <v>0</v>
      </c>
      <c r="T169" s="218">
        <f>S169*H169</f>
        <v>0</v>
      </c>
      <c r="U169" s="287"/>
      <c r="V169" s="287"/>
      <c r="W169" s="287"/>
      <c r="X169" s="287"/>
      <c r="Y169" s="287"/>
      <c r="Z169" s="287"/>
      <c r="AA169" s="287"/>
      <c r="AB169" s="287"/>
      <c r="AC169" s="287"/>
      <c r="AD169" s="287"/>
      <c r="AE169" s="287"/>
      <c r="AR169" s="313" t="s">
        <v>150</v>
      </c>
      <c r="AT169" s="313" t="s">
        <v>145</v>
      </c>
      <c r="AU169" s="313" t="s">
        <v>88</v>
      </c>
      <c r="AY169" s="289" t="s">
        <v>143</v>
      </c>
      <c r="BE169" s="314">
        <f>IF(N169="základní",J169,0)</f>
        <v>0</v>
      </c>
      <c r="BF169" s="314">
        <f>IF(N169="snížená",J169,0)</f>
        <v>0</v>
      </c>
      <c r="BG169" s="314">
        <f>IF(N169="zákl. přenesená",J169,0)</f>
        <v>0</v>
      </c>
      <c r="BH169" s="314">
        <f>IF(N169="sníž. přenesená",J169,0)</f>
        <v>0</v>
      </c>
      <c r="BI169" s="314">
        <f>IF(N169="nulová",J169,0)</f>
        <v>0</v>
      </c>
      <c r="BJ169" s="289" t="s">
        <v>85</v>
      </c>
      <c r="BK169" s="314">
        <f>ROUND(I169*H169,2)</f>
        <v>0</v>
      </c>
      <c r="BL169" s="289" t="s">
        <v>150</v>
      </c>
      <c r="BM169" s="313" t="s">
        <v>234</v>
      </c>
    </row>
    <row r="170" spans="2:51" s="222" customFormat="1" ht="12">
      <c r="B170" s="221"/>
      <c r="D170" s="223" t="s">
        <v>152</v>
      </c>
      <c r="E170" s="224" t="s">
        <v>1</v>
      </c>
      <c r="F170" s="225" t="s">
        <v>235</v>
      </c>
      <c r="H170" s="226">
        <v>207</v>
      </c>
      <c r="I170" s="227"/>
      <c r="L170" s="221"/>
      <c r="M170" s="229"/>
      <c r="N170" s="230"/>
      <c r="O170" s="230"/>
      <c r="P170" s="230"/>
      <c r="Q170" s="230"/>
      <c r="R170" s="230"/>
      <c r="S170" s="230"/>
      <c r="T170" s="231"/>
      <c r="AT170" s="224" t="s">
        <v>152</v>
      </c>
      <c r="AU170" s="224" t="s">
        <v>88</v>
      </c>
      <c r="AV170" s="222" t="s">
        <v>88</v>
      </c>
      <c r="AW170" s="222" t="s">
        <v>32</v>
      </c>
      <c r="AX170" s="222" t="s">
        <v>77</v>
      </c>
      <c r="AY170" s="224" t="s">
        <v>143</v>
      </c>
    </row>
    <row r="171" spans="2:51" s="222" customFormat="1" ht="12">
      <c r="B171" s="221"/>
      <c r="D171" s="223" t="s">
        <v>152</v>
      </c>
      <c r="E171" s="224" t="s">
        <v>1</v>
      </c>
      <c r="F171" s="225" t="s">
        <v>236</v>
      </c>
      <c r="H171" s="226">
        <v>-32.16</v>
      </c>
      <c r="I171" s="227"/>
      <c r="L171" s="221"/>
      <c r="M171" s="229"/>
      <c r="N171" s="230"/>
      <c r="O171" s="230"/>
      <c r="P171" s="230"/>
      <c r="Q171" s="230"/>
      <c r="R171" s="230"/>
      <c r="S171" s="230"/>
      <c r="T171" s="231"/>
      <c r="AT171" s="224" t="s">
        <v>152</v>
      </c>
      <c r="AU171" s="224" t="s">
        <v>88</v>
      </c>
      <c r="AV171" s="222" t="s">
        <v>88</v>
      </c>
      <c r="AW171" s="222" t="s">
        <v>32</v>
      </c>
      <c r="AX171" s="222" t="s">
        <v>77</v>
      </c>
      <c r="AY171" s="224" t="s">
        <v>143</v>
      </c>
    </row>
    <row r="172" spans="2:51" s="244" customFormat="1" ht="12">
      <c r="B172" s="243"/>
      <c r="D172" s="223" t="s">
        <v>152</v>
      </c>
      <c r="E172" s="245" t="s">
        <v>1</v>
      </c>
      <c r="F172" s="246" t="s">
        <v>181</v>
      </c>
      <c r="H172" s="247">
        <v>174.84</v>
      </c>
      <c r="I172" s="248"/>
      <c r="L172" s="243"/>
      <c r="M172" s="250"/>
      <c r="N172" s="251"/>
      <c r="O172" s="251"/>
      <c r="P172" s="251"/>
      <c r="Q172" s="251"/>
      <c r="R172" s="251"/>
      <c r="S172" s="251"/>
      <c r="T172" s="252"/>
      <c r="AT172" s="245" t="s">
        <v>152</v>
      </c>
      <c r="AU172" s="245" t="s">
        <v>88</v>
      </c>
      <c r="AV172" s="244" t="s">
        <v>150</v>
      </c>
      <c r="AW172" s="244" t="s">
        <v>32</v>
      </c>
      <c r="AX172" s="244" t="s">
        <v>85</v>
      </c>
      <c r="AY172" s="245" t="s">
        <v>143</v>
      </c>
    </row>
    <row r="173" spans="1:65" s="48" customFormat="1" ht="36" customHeight="1">
      <c r="A173" s="287"/>
      <c r="B173" s="35"/>
      <c r="C173" s="208" t="s">
        <v>237</v>
      </c>
      <c r="D173" s="208" t="s">
        <v>145</v>
      </c>
      <c r="E173" s="209" t="s">
        <v>238</v>
      </c>
      <c r="F173" s="210" t="s">
        <v>239</v>
      </c>
      <c r="G173" s="211" t="s">
        <v>173</v>
      </c>
      <c r="H173" s="212">
        <v>69</v>
      </c>
      <c r="I173" s="213"/>
      <c r="J173" s="214">
        <f>ROUND(I173*H173,2)</f>
        <v>0</v>
      </c>
      <c r="K173" s="210" t="s">
        <v>149</v>
      </c>
      <c r="L173" s="35"/>
      <c r="M173" s="312" t="s">
        <v>1</v>
      </c>
      <c r="N173" s="216" t="s">
        <v>42</v>
      </c>
      <c r="O173" s="71"/>
      <c r="P173" s="217">
        <f>O173*H173</f>
        <v>0</v>
      </c>
      <c r="Q173" s="217">
        <v>0.015631315</v>
      </c>
      <c r="R173" s="217">
        <f>Q173*H173</f>
        <v>1.078560735</v>
      </c>
      <c r="S173" s="217">
        <v>0</v>
      </c>
      <c r="T173" s="218">
        <f>S173*H173</f>
        <v>0</v>
      </c>
      <c r="U173" s="287"/>
      <c r="V173" s="287"/>
      <c r="W173" s="287"/>
      <c r="X173" s="287"/>
      <c r="Y173" s="287"/>
      <c r="Z173" s="287"/>
      <c r="AA173" s="287"/>
      <c r="AB173" s="287"/>
      <c r="AC173" s="287"/>
      <c r="AD173" s="287"/>
      <c r="AE173" s="287"/>
      <c r="AR173" s="313" t="s">
        <v>150</v>
      </c>
      <c r="AT173" s="313" t="s">
        <v>145</v>
      </c>
      <c r="AU173" s="313" t="s">
        <v>88</v>
      </c>
      <c r="AY173" s="289" t="s">
        <v>143</v>
      </c>
      <c r="BE173" s="314">
        <f>IF(N173="základní",J173,0)</f>
        <v>0</v>
      </c>
      <c r="BF173" s="314">
        <f>IF(N173="snížená",J173,0)</f>
        <v>0</v>
      </c>
      <c r="BG173" s="314">
        <f>IF(N173="zákl. přenesená",J173,0)</f>
        <v>0</v>
      </c>
      <c r="BH173" s="314">
        <f>IF(N173="sníž. přenesená",J173,0)</f>
        <v>0</v>
      </c>
      <c r="BI173" s="314">
        <f>IF(N173="nulová",J173,0)</f>
        <v>0</v>
      </c>
      <c r="BJ173" s="289" t="s">
        <v>85</v>
      </c>
      <c r="BK173" s="314">
        <f>ROUND(I173*H173,2)</f>
        <v>0</v>
      </c>
      <c r="BL173" s="289" t="s">
        <v>150</v>
      </c>
      <c r="BM173" s="313" t="s">
        <v>240</v>
      </c>
    </row>
    <row r="174" spans="2:51" s="222" customFormat="1" ht="12">
      <c r="B174" s="221"/>
      <c r="D174" s="223" t="s">
        <v>152</v>
      </c>
      <c r="E174" s="224" t="s">
        <v>1</v>
      </c>
      <c r="F174" s="225" t="s">
        <v>241</v>
      </c>
      <c r="H174" s="226">
        <v>69</v>
      </c>
      <c r="I174" s="227"/>
      <c r="L174" s="221"/>
      <c r="M174" s="229"/>
      <c r="N174" s="230"/>
      <c r="O174" s="230"/>
      <c r="P174" s="230"/>
      <c r="Q174" s="230"/>
      <c r="R174" s="230"/>
      <c r="S174" s="230"/>
      <c r="T174" s="231"/>
      <c r="AT174" s="224" t="s">
        <v>152</v>
      </c>
      <c r="AU174" s="224" t="s">
        <v>88</v>
      </c>
      <c r="AV174" s="222" t="s">
        <v>88</v>
      </c>
      <c r="AW174" s="222" t="s">
        <v>32</v>
      </c>
      <c r="AX174" s="222" t="s">
        <v>85</v>
      </c>
      <c r="AY174" s="224" t="s">
        <v>143</v>
      </c>
    </row>
    <row r="175" spans="1:65" s="48" customFormat="1" ht="36" customHeight="1">
      <c r="A175" s="287"/>
      <c r="B175" s="35"/>
      <c r="C175" s="208" t="s">
        <v>242</v>
      </c>
      <c r="D175" s="208" t="s">
        <v>145</v>
      </c>
      <c r="E175" s="209" t="s">
        <v>243</v>
      </c>
      <c r="F175" s="210" t="s">
        <v>244</v>
      </c>
      <c r="G175" s="211" t="s">
        <v>173</v>
      </c>
      <c r="H175" s="212">
        <v>4.14</v>
      </c>
      <c r="I175" s="213"/>
      <c r="J175" s="214">
        <f>ROUND(I175*H175,2)</f>
        <v>0</v>
      </c>
      <c r="K175" s="210" t="s">
        <v>149</v>
      </c>
      <c r="L175" s="35"/>
      <c r="M175" s="312" t="s">
        <v>1</v>
      </c>
      <c r="N175" s="216" t="s">
        <v>42</v>
      </c>
      <c r="O175" s="71"/>
      <c r="P175" s="217">
        <f>O175*H175</f>
        <v>0</v>
      </c>
      <c r="Q175" s="217">
        <v>0</v>
      </c>
      <c r="R175" s="217">
        <f>Q175*H175</f>
        <v>0</v>
      </c>
      <c r="S175" s="217">
        <v>0</v>
      </c>
      <c r="T175" s="218">
        <f>S175*H175</f>
        <v>0</v>
      </c>
      <c r="U175" s="287"/>
      <c r="V175" s="287"/>
      <c r="W175" s="287"/>
      <c r="X175" s="287"/>
      <c r="Y175" s="287"/>
      <c r="Z175" s="287"/>
      <c r="AA175" s="287"/>
      <c r="AB175" s="287"/>
      <c r="AC175" s="287"/>
      <c r="AD175" s="287"/>
      <c r="AE175" s="287"/>
      <c r="AR175" s="313" t="s">
        <v>150</v>
      </c>
      <c r="AT175" s="313" t="s">
        <v>145</v>
      </c>
      <c r="AU175" s="313" t="s">
        <v>88</v>
      </c>
      <c r="AY175" s="289" t="s">
        <v>143</v>
      </c>
      <c r="BE175" s="314">
        <f>IF(N175="základní",J175,0)</f>
        <v>0</v>
      </c>
      <c r="BF175" s="314">
        <f>IF(N175="snížená",J175,0)</f>
        <v>0</v>
      </c>
      <c r="BG175" s="314">
        <f>IF(N175="zákl. přenesená",J175,0)</f>
        <v>0</v>
      </c>
      <c r="BH175" s="314">
        <f>IF(N175="sníž. přenesená",J175,0)</f>
        <v>0</v>
      </c>
      <c r="BI175" s="314">
        <f>IF(N175="nulová",J175,0)</f>
        <v>0</v>
      </c>
      <c r="BJ175" s="289" t="s">
        <v>85</v>
      </c>
      <c r="BK175" s="314">
        <f>ROUND(I175*H175,2)</f>
        <v>0</v>
      </c>
      <c r="BL175" s="289" t="s">
        <v>150</v>
      </c>
      <c r="BM175" s="313" t="s">
        <v>245</v>
      </c>
    </row>
    <row r="176" spans="2:51" s="222" customFormat="1" ht="22.5">
      <c r="B176" s="221"/>
      <c r="D176" s="223" t="s">
        <v>152</v>
      </c>
      <c r="E176" s="224" t="s">
        <v>1</v>
      </c>
      <c r="F176" s="225" t="s">
        <v>246</v>
      </c>
      <c r="H176" s="226">
        <v>4.14</v>
      </c>
      <c r="I176" s="227"/>
      <c r="L176" s="221"/>
      <c r="M176" s="229"/>
      <c r="N176" s="230"/>
      <c r="O176" s="230"/>
      <c r="P176" s="230"/>
      <c r="Q176" s="230"/>
      <c r="R176" s="230"/>
      <c r="S176" s="230"/>
      <c r="T176" s="231"/>
      <c r="AT176" s="224" t="s">
        <v>152</v>
      </c>
      <c r="AU176" s="224" t="s">
        <v>88</v>
      </c>
      <c r="AV176" s="222" t="s">
        <v>88</v>
      </c>
      <c r="AW176" s="222" t="s">
        <v>32</v>
      </c>
      <c r="AX176" s="222" t="s">
        <v>85</v>
      </c>
      <c r="AY176" s="224" t="s">
        <v>143</v>
      </c>
    </row>
    <row r="177" spans="1:65" s="48" customFormat="1" ht="36" customHeight="1">
      <c r="A177" s="287"/>
      <c r="B177" s="35"/>
      <c r="C177" s="208" t="s">
        <v>247</v>
      </c>
      <c r="D177" s="208" t="s">
        <v>145</v>
      </c>
      <c r="E177" s="209" t="s">
        <v>248</v>
      </c>
      <c r="F177" s="210" t="s">
        <v>249</v>
      </c>
      <c r="G177" s="211" t="s">
        <v>173</v>
      </c>
      <c r="H177" s="212">
        <v>33.75</v>
      </c>
      <c r="I177" s="213"/>
      <c r="J177" s="214">
        <f>ROUND(I177*H177,2)</f>
        <v>0</v>
      </c>
      <c r="K177" s="210" t="s">
        <v>149</v>
      </c>
      <c r="L177" s="35"/>
      <c r="M177" s="312" t="s">
        <v>1</v>
      </c>
      <c r="N177" s="216" t="s">
        <v>42</v>
      </c>
      <c r="O177" s="71"/>
      <c r="P177" s="217">
        <f>O177*H177</f>
        <v>0</v>
      </c>
      <c r="Q177" s="217">
        <v>0</v>
      </c>
      <c r="R177" s="217">
        <f>Q177*H177</f>
        <v>0</v>
      </c>
      <c r="S177" s="217">
        <v>0</v>
      </c>
      <c r="T177" s="218">
        <f>S177*H177</f>
        <v>0</v>
      </c>
      <c r="U177" s="287"/>
      <c r="V177" s="287"/>
      <c r="W177" s="287"/>
      <c r="X177" s="287"/>
      <c r="Y177" s="287"/>
      <c r="Z177" s="287"/>
      <c r="AA177" s="287"/>
      <c r="AB177" s="287"/>
      <c r="AC177" s="287"/>
      <c r="AD177" s="287"/>
      <c r="AE177" s="287"/>
      <c r="AR177" s="313" t="s">
        <v>150</v>
      </c>
      <c r="AT177" s="313" t="s">
        <v>145</v>
      </c>
      <c r="AU177" s="313" t="s">
        <v>88</v>
      </c>
      <c r="AY177" s="289" t="s">
        <v>143</v>
      </c>
      <c r="BE177" s="314">
        <f>IF(N177="základní",J177,0)</f>
        <v>0</v>
      </c>
      <c r="BF177" s="314">
        <f>IF(N177="snížená",J177,0)</f>
        <v>0</v>
      </c>
      <c r="BG177" s="314">
        <f>IF(N177="zákl. přenesená",J177,0)</f>
        <v>0</v>
      </c>
      <c r="BH177" s="314">
        <f>IF(N177="sníž. přenesená",J177,0)</f>
        <v>0</v>
      </c>
      <c r="BI177" s="314">
        <f>IF(N177="nulová",J177,0)</f>
        <v>0</v>
      </c>
      <c r="BJ177" s="289" t="s">
        <v>85</v>
      </c>
      <c r="BK177" s="314">
        <f>ROUND(I177*H177,2)</f>
        <v>0</v>
      </c>
      <c r="BL177" s="289" t="s">
        <v>150</v>
      </c>
      <c r="BM177" s="313" t="s">
        <v>250</v>
      </c>
    </row>
    <row r="178" spans="2:51" s="234" customFormat="1" ht="22.5">
      <c r="B178" s="233"/>
      <c r="D178" s="223" t="s">
        <v>152</v>
      </c>
      <c r="E178" s="235" t="s">
        <v>1</v>
      </c>
      <c r="F178" s="236" t="s">
        <v>251</v>
      </c>
      <c r="H178" s="235" t="s">
        <v>1</v>
      </c>
      <c r="I178" s="237"/>
      <c r="L178" s="233"/>
      <c r="M178" s="239"/>
      <c r="N178" s="240"/>
      <c r="O178" s="240"/>
      <c r="P178" s="240"/>
      <c r="Q178" s="240"/>
      <c r="R178" s="240"/>
      <c r="S178" s="240"/>
      <c r="T178" s="241"/>
      <c r="AT178" s="235" t="s">
        <v>152</v>
      </c>
      <c r="AU178" s="235" t="s">
        <v>88</v>
      </c>
      <c r="AV178" s="234" t="s">
        <v>85</v>
      </c>
      <c r="AW178" s="234" t="s">
        <v>32</v>
      </c>
      <c r="AX178" s="234" t="s">
        <v>77</v>
      </c>
      <c r="AY178" s="235" t="s">
        <v>143</v>
      </c>
    </row>
    <row r="179" spans="2:51" s="222" customFormat="1" ht="12">
      <c r="B179" s="221"/>
      <c r="D179" s="223" t="s">
        <v>152</v>
      </c>
      <c r="E179" s="224" t="s">
        <v>1</v>
      </c>
      <c r="F179" s="225" t="s">
        <v>252</v>
      </c>
      <c r="H179" s="226">
        <v>33.75</v>
      </c>
      <c r="I179" s="227"/>
      <c r="L179" s="221"/>
      <c r="M179" s="229"/>
      <c r="N179" s="230"/>
      <c r="O179" s="230"/>
      <c r="P179" s="230"/>
      <c r="Q179" s="230"/>
      <c r="R179" s="230"/>
      <c r="S179" s="230"/>
      <c r="T179" s="231"/>
      <c r="AT179" s="224" t="s">
        <v>152</v>
      </c>
      <c r="AU179" s="224" t="s">
        <v>88</v>
      </c>
      <c r="AV179" s="222" t="s">
        <v>88</v>
      </c>
      <c r="AW179" s="222" t="s">
        <v>32</v>
      </c>
      <c r="AX179" s="222" t="s">
        <v>85</v>
      </c>
      <c r="AY179" s="224" t="s">
        <v>143</v>
      </c>
    </row>
    <row r="180" spans="1:65" s="48" customFormat="1" ht="48" customHeight="1">
      <c r="A180" s="287"/>
      <c r="B180" s="35"/>
      <c r="C180" s="208" t="s">
        <v>253</v>
      </c>
      <c r="D180" s="208" t="s">
        <v>145</v>
      </c>
      <c r="E180" s="209" t="s">
        <v>254</v>
      </c>
      <c r="F180" s="210" t="s">
        <v>255</v>
      </c>
      <c r="G180" s="211" t="s">
        <v>173</v>
      </c>
      <c r="H180" s="212">
        <v>10.125</v>
      </c>
      <c r="I180" s="213"/>
      <c r="J180" s="214">
        <f>ROUND(I180*H180,2)</f>
        <v>0</v>
      </c>
      <c r="K180" s="210" t="s">
        <v>149</v>
      </c>
      <c r="L180" s="35"/>
      <c r="M180" s="312" t="s">
        <v>1</v>
      </c>
      <c r="N180" s="216" t="s">
        <v>42</v>
      </c>
      <c r="O180" s="71"/>
      <c r="P180" s="217">
        <f>O180*H180</f>
        <v>0</v>
      </c>
      <c r="Q180" s="217">
        <v>0</v>
      </c>
      <c r="R180" s="217">
        <f>Q180*H180</f>
        <v>0</v>
      </c>
      <c r="S180" s="217">
        <v>0</v>
      </c>
      <c r="T180" s="218">
        <f>S180*H180</f>
        <v>0</v>
      </c>
      <c r="U180" s="287"/>
      <c r="V180" s="287"/>
      <c r="W180" s="287"/>
      <c r="X180" s="287"/>
      <c r="Y180" s="287"/>
      <c r="Z180" s="287"/>
      <c r="AA180" s="287"/>
      <c r="AB180" s="287"/>
      <c r="AC180" s="287"/>
      <c r="AD180" s="287"/>
      <c r="AE180" s="287"/>
      <c r="AR180" s="313" t="s">
        <v>150</v>
      </c>
      <c r="AT180" s="313" t="s">
        <v>145</v>
      </c>
      <c r="AU180" s="313" t="s">
        <v>88</v>
      </c>
      <c r="AY180" s="289" t="s">
        <v>143</v>
      </c>
      <c r="BE180" s="314">
        <f>IF(N180="základní",J180,0)</f>
        <v>0</v>
      </c>
      <c r="BF180" s="314">
        <f>IF(N180="snížená",J180,0)</f>
        <v>0</v>
      </c>
      <c r="BG180" s="314">
        <f>IF(N180="zákl. přenesená",J180,0)</f>
        <v>0</v>
      </c>
      <c r="BH180" s="314">
        <f>IF(N180="sníž. přenesená",J180,0)</f>
        <v>0</v>
      </c>
      <c r="BI180" s="314">
        <f>IF(N180="nulová",J180,0)</f>
        <v>0</v>
      </c>
      <c r="BJ180" s="289" t="s">
        <v>85</v>
      </c>
      <c r="BK180" s="314">
        <f>ROUND(I180*H180,2)</f>
        <v>0</v>
      </c>
      <c r="BL180" s="289" t="s">
        <v>150</v>
      </c>
      <c r="BM180" s="313" t="s">
        <v>256</v>
      </c>
    </row>
    <row r="181" spans="2:51" s="222" customFormat="1" ht="12">
      <c r="B181" s="221"/>
      <c r="D181" s="223" t="s">
        <v>152</v>
      </c>
      <c r="E181" s="224" t="s">
        <v>1</v>
      </c>
      <c r="F181" s="225" t="s">
        <v>257</v>
      </c>
      <c r="H181" s="226">
        <v>10.125</v>
      </c>
      <c r="I181" s="227"/>
      <c r="L181" s="221"/>
      <c r="M181" s="229"/>
      <c r="N181" s="230"/>
      <c r="O181" s="230"/>
      <c r="P181" s="230"/>
      <c r="Q181" s="230"/>
      <c r="R181" s="230"/>
      <c r="S181" s="230"/>
      <c r="T181" s="231"/>
      <c r="AT181" s="224" t="s">
        <v>152</v>
      </c>
      <c r="AU181" s="224" t="s">
        <v>88</v>
      </c>
      <c r="AV181" s="222" t="s">
        <v>88</v>
      </c>
      <c r="AW181" s="222" t="s">
        <v>32</v>
      </c>
      <c r="AX181" s="222" t="s">
        <v>85</v>
      </c>
      <c r="AY181" s="224" t="s">
        <v>143</v>
      </c>
    </row>
    <row r="182" spans="1:65" s="48" customFormat="1" ht="36" customHeight="1">
      <c r="A182" s="287"/>
      <c r="B182" s="35"/>
      <c r="C182" s="208" t="s">
        <v>7</v>
      </c>
      <c r="D182" s="208" t="s">
        <v>145</v>
      </c>
      <c r="E182" s="209" t="s">
        <v>258</v>
      </c>
      <c r="F182" s="210" t="s">
        <v>259</v>
      </c>
      <c r="G182" s="211" t="s">
        <v>173</v>
      </c>
      <c r="H182" s="212">
        <v>32.16</v>
      </c>
      <c r="I182" s="213"/>
      <c r="J182" s="214">
        <f>ROUND(I182*H182,2)</f>
        <v>0</v>
      </c>
      <c r="K182" s="210" t="s">
        <v>149</v>
      </c>
      <c r="L182" s="35"/>
      <c r="M182" s="312" t="s">
        <v>1</v>
      </c>
      <c r="N182" s="216" t="s">
        <v>42</v>
      </c>
      <c r="O182" s="71"/>
      <c r="P182" s="217">
        <f>O182*H182</f>
        <v>0</v>
      </c>
      <c r="Q182" s="217">
        <v>0</v>
      </c>
      <c r="R182" s="217">
        <f>Q182*H182</f>
        <v>0</v>
      </c>
      <c r="S182" s="217">
        <v>0</v>
      </c>
      <c r="T182" s="218">
        <f>S182*H182</f>
        <v>0</v>
      </c>
      <c r="U182" s="287"/>
      <c r="V182" s="287"/>
      <c r="W182" s="287"/>
      <c r="X182" s="287"/>
      <c r="Y182" s="287"/>
      <c r="Z182" s="287"/>
      <c r="AA182" s="287"/>
      <c r="AB182" s="287"/>
      <c r="AC182" s="287"/>
      <c r="AD182" s="287"/>
      <c r="AE182" s="287"/>
      <c r="AR182" s="313" t="s">
        <v>150</v>
      </c>
      <c r="AT182" s="313" t="s">
        <v>145</v>
      </c>
      <c r="AU182" s="313" t="s">
        <v>88</v>
      </c>
      <c r="AY182" s="289" t="s">
        <v>143</v>
      </c>
      <c r="BE182" s="314">
        <f>IF(N182="základní",J182,0)</f>
        <v>0</v>
      </c>
      <c r="BF182" s="314">
        <f>IF(N182="snížená",J182,0)</f>
        <v>0</v>
      </c>
      <c r="BG182" s="314">
        <f>IF(N182="zákl. přenesená",J182,0)</f>
        <v>0</v>
      </c>
      <c r="BH182" s="314">
        <f>IF(N182="sníž. přenesená",J182,0)</f>
        <v>0</v>
      </c>
      <c r="BI182" s="314">
        <f>IF(N182="nulová",J182,0)</f>
        <v>0</v>
      </c>
      <c r="BJ182" s="289" t="s">
        <v>85</v>
      </c>
      <c r="BK182" s="314">
        <f>ROUND(I182*H182,2)</f>
        <v>0</v>
      </c>
      <c r="BL182" s="289" t="s">
        <v>150</v>
      </c>
      <c r="BM182" s="313" t="s">
        <v>260</v>
      </c>
    </row>
    <row r="183" spans="2:51" s="234" customFormat="1" ht="12">
      <c r="B183" s="233"/>
      <c r="D183" s="223" t="s">
        <v>152</v>
      </c>
      <c r="E183" s="235" t="s">
        <v>1</v>
      </c>
      <c r="F183" s="236" t="s">
        <v>261</v>
      </c>
      <c r="H183" s="235" t="s">
        <v>1</v>
      </c>
      <c r="I183" s="237"/>
      <c r="L183" s="233"/>
      <c r="M183" s="239"/>
      <c r="N183" s="240"/>
      <c r="O183" s="240"/>
      <c r="P183" s="240"/>
      <c r="Q183" s="240"/>
      <c r="R183" s="240"/>
      <c r="S183" s="240"/>
      <c r="T183" s="241"/>
      <c r="AT183" s="235" t="s">
        <v>152</v>
      </c>
      <c r="AU183" s="235" t="s">
        <v>88</v>
      </c>
      <c r="AV183" s="234" t="s">
        <v>85</v>
      </c>
      <c r="AW183" s="234" t="s">
        <v>32</v>
      </c>
      <c r="AX183" s="234" t="s">
        <v>77</v>
      </c>
      <c r="AY183" s="235" t="s">
        <v>143</v>
      </c>
    </row>
    <row r="184" spans="2:51" s="222" customFormat="1" ht="12">
      <c r="B184" s="221"/>
      <c r="D184" s="223" t="s">
        <v>152</v>
      </c>
      <c r="E184" s="224" t="s">
        <v>1</v>
      </c>
      <c r="F184" s="225" t="s">
        <v>262</v>
      </c>
      <c r="H184" s="226">
        <v>32.16</v>
      </c>
      <c r="I184" s="227"/>
      <c r="L184" s="221"/>
      <c r="M184" s="229"/>
      <c r="N184" s="230"/>
      <c r="O184" s="230"/>
      <c r="P184" s="230"/>
      <c r="Q184" s="230"/>
      <c r="R184" s="230"/>
      <c r="S184" s="230"/>
      <c r="T184" s="231"/>
      <c r="AT184" s="224" t="s">
        <v>152</v>
      </c>
      <c r="AU184" s="224" t="s">
        <v>88</v>
      </c>
      <c r="AV184" s="222" t="s">
        <v>88</v>
      </c>
      <c r="AW184" s="222" t="s">
        <v>32</v>
      </c>
      <c r="AX184" s="222" t="s">
        <v>85</v>
      </c>
      <c r="AY184" s="224" t="s">
        <v>143</v>
      </c>
    </row>
    <row r="185" spans="1:65" s="48" customFormat="1" ht="48" customHeight="1">
      <c r="A185" s="287"/>
      <c r="B185" s="35"/>
      <c r="C185" s="208" t="s">
        <v>263</v>
      </c>
      <c r="D185" s="208" t="s">
        <v>145</v>
      </c>
      <c r="E185" s="209" t="s">
        <v>264</v>
      </c>
      <c r="F185" s="210" t="s">
        <v>265</v>
      </c>
      <c r="G185" s="211" t="s">
        <v>173</v>
      </c>
      <c r="H185" s="212">
        <v>9.648</v>
      </c>
      <c r="I185" s="213"/>
      <c r="J185" s="214">
        <f>ROUND(I185*H185,2)</f>
        <v>0</v>
      </c>
      <c r="K185" s="210" t="s">
        <v>149</v>
      </c>
      <c r="L185" s="35"/>
      <c r="M185" s="312" t="s">
        <v>1</v>
      </c>
      <c r="N185" s="216" t="s">
        <v>42</v>
      </c>
      <c r="O185" s="71"/>
      <c r="P185" s="217">
        <f>O185*H185</f>
        <v>0</v>
      </c>
      <c r="Q185" s="217">
        <v>0</v>
      </c>
      <c r="R185" s="217">
        <f>Q185*H185</f>
        <v>0</v>
      </c>
      <c r="S185" s="217">
        <v>0</v>
      </c>
      <c r="T185" s="218">
        <f>S185*H185</f>
        <v>0</v>
      </c>
      <c r="U185" s="287"/>
      <c r="V185" s="287"/>
      <c r="W185" s="287"/>
      <c r="X185" s="287"/>
      <c r="Y185" s="287"/>
      <c r="Z185" s="287"/>
      <c r="AA185" s="287"/>
      <c r="AB185" s="287"/>
      <c r="AC185" s="287"/>
      <c r="AD185" s="287"/>
      <c r="AE185" s="287"/>
      <c r="AR185" s="313" t="s">
        <v>150</v>
      </c>
      <c r="AT185" s="313" t="s">
        <v>145</v>
      </c>
      <c r="AU185" s="313" t="s">
        <v>88</v>
      </c>
      <c r="AY185" s="289" t="s">
        <v>143</v>
      </c>
      <c r="BE185" s="314">
        <f>IF(N185="základní",J185,0)</f>
        <v>0</v>
      </c>
      <c r="BF185" s="314">
        <f>IF(N185="snížená",J185,0)</f>
        <v>0</v>
      </c>
      <c r="BG185" s="314">
        <f>IF(N185="zákl. přenesená",J185,0)</f>
        <v>0</v>
      </c>
      <c r="BH185" s="314">
        <f>IF(N185="sníž. přenesená",J185,0)</f>
        <v>0</v>
      </c>
      <c r="BI185" s="314">
        <f>IF(N185="nulová",J185,0)</f>
        <v>0</v>
      </c>
      <c r="BJ185" s="289" t="s">
        <v>85</v>
      </c>
      <c r="BK185" s="314">
        <f>ROUND(I185*H185,2)</f>
        <v>0</v>
      </c>
      <c r="BL185" s="289" t="s">
        <v>150</v>
      </c>
      <c r="BM185" s="313" t="s">
        <v>266</v>
      </c>
    </row>
    <row r="186" spans="2:51" s="222" customFormat="1" ht="12">
      <c r="B186" s="221"/>
      <c r="D186" s="223" t="s">
        <v>152</v>
      </c>
      <c r="E186" s="224" t="s">
        <v>1</v>
      </c>
      <c r="F186" s="225" t="s">
        <v>267</v>
      </c>
      <c r="H186" s="226">
        <v>9.648</v>
      </c>
      <c r="I186" s="227"/>
      <c r="L186" s="221"/>
      <c r="M186" s="229"/>
      <c r="N186" s="230"/>
      <c r="O186" s="230"/>
      <c r="P186" s="230"/>
      <c r="Q186" s="230"/>
      <c r="R186" s="230"/>
      <c r="S186" s="230"/>
      <c r="T186" s="231"/>
      <c r="AT186" s="224" t="s">
        <v>152</v>
      </c>
      <c r="AU186" s="224" t="s">
        <v>88</v>
      </c>
      <c r="AV186" s="222" t="s">
        <v>88</v>
      </c>
      <c r="AW186" s="222" t="s">
        <v>32</v>
      </c>
      <c r="AX186" s="222" t="s">
        <v>85</v>
      </c>
      <c r="AY186" s="224" t="s">
        <v>143</v>
      </c>
    </row>
    <row r="187" spans="1:65" s="48" customFormat="1" ht="48" customHeight="1">
      <c r="A187" s="287"/>
      <c r="B187" s="35"/>
      <c r="C187" s="208" t="s">
        <v>268</v>
      </c>
      <c r="D187" s="208" t="s">
        <v>145</v>
      </c>
      <c r="E187" s="209" t="s">
        <v>269</v>
      </c>
      <c r="F187" s="210" t="s">
        <v>270</v>
      </c>
      <c r="G187" s="211" t="s">
        <v>173</v>
      </c>
      <c r="H187" s="212">
        <v>32.16</v>
      </c>
      <c r="I187" s="213"/>
      <c r="J187" s="214">
        <f>ROUND(I187*H187,2)</f>
        <v>0</v>
      </c>
      <c r="K187" s="210" t="s">
        <v>149</v>
      </c>
      <c r="L187" s="35"/>
      <c r="M187" s="312" t="s">
        <v>1</v>
      </c>
      <c r="N187" s="216" t="s">
        <v>42</v>
      </c>
      <c r="O187" s="71"/>
      <c r="P187" s="217">
        <f>O187*H187</f>
        <v>0</v>
      </c>
      <c r="Q187" s="217">
        <v>0.01030325</v>
      </c>
      <c r="R187" s="217">
        <f>Q187*H187</f>
        <v>0.33135252</v>
      </c>
      <c r="S187" s="217">
        <v>0</v>
      </c>
      <c r="T187" s="218">
        <f>S187*H187</f>
        <v>0</v>
      </c>
      <c r="U187" s="287"/>
      <c r="V187" s="287"/>
      <c r="W187" s="287"/>
      <c r="X187" s="287"/>
      <c r="Y187" s="287"/>
      <c r="Z187" s="287"/>
      <c r="AA187" s="287"/>
      <c r="AB187" s="287"/>
      <c r="AC187" s="287"/>
      <c r="AD187" s="287"/>
      <c r="AE187" s="287"/>
      <c r="AR187" s="313" t="s">
        <v>150</v>
      </c>
      <c r="AT187" s="313" t="s">
        <v>145</v>
      </c>
      <c r="AU187" s="313" t="s">
        <v>88</v>
      </c>
      <c r="AY187" s="289" t="s">
        <v>143</v>
      </c>
      <c r="BE187" s="314">
        <f>IF(N187="základní",J187,0)</f>
        <v>0</v>
      </c>
      <c r="BF187" s="314">
        <f>IF(N187="snížená",J187,0)</f>
        <v>0</v>
      </c>
      <c r="BG187" s="314">
        <f>IF(N187="zákl. přenesená",J187,0)</f>
        <v>0</v>
      </c>
      <c r="BH187" s="314">
        <f>IF(N187="sníž. přenesená",J187,0)</f>
        <v>0</v>
      </c>
      <c r="BI187" s="314">
        <f>IF(N187="nulová",J187,0)</f>
        <v>0</v>
      </c>
      <c r="BJ187" s="289" t="s">
        <v>85</v>
      </c>
      <c r="BK187" s="314">
        <f>ROUND(I187*H187,2)</f>
        <v>0</v>
      </c>
      <c r="BL187" s="289" t="s">
        <v>150</v>
      </c>
      <c r="BM187" s="313" t="s">
        <v>271</v>
      </c>
    </row>
    <row r="188" spans="2:51" s="234" customFormat="1" ht="12">
      <c r="B188" s="233"/>
      <c r="D188" s="223" t="s">
        <v>152</v>
      </c>
      <c r="E188" s="235" t="s">
        <v>1</v>
      </c>
      <c r="F188" s="236" t="s">
        <v>272</v>
      </c>
      <c r="H188" s="235" t="s">
        <v>1</v>
      </c>
      <c r="I188" s="237"/>
      <c r="L188" s="233"/>
      <c r="M188" s="239"/>
      <c r="N188" s="240"/>
      <c r="O188" s="240"/>
      <c r="P188" s="240"/>
      <c r="Q188" s="240"/>
      <c r="R188" s="240"/>
      <c r="S188" s="240"/>
      <c r="T188" s="241"/>
      <c r="AT188" s="235" t="s">
        <v>152</v>
      </c>
      <c r="AU188" s="235" t="s">
        <v>88</v>
      </c>
      <c r="AV188" s="234" t="s">
        <v>85</v>
      </c>
      <c r="AW188" s="234" t="s">
        <v>32</v>
      </c>
      <c r="AX188" s="234" t="s">
        <v>77</v>
      </c>
      <c r="AY188" s="235" t="s">
        <v>143</v>
      </c>
    </row>
    <row r="189" spans="2:51" s="222" customFormat="1" ht="12">
      <c r="B189" s="221"/>
      <c r="D189" s="223" t="s">
        <v>152</v>
      </c>
      <c r="E189" s="224" t="s">
        <v>1</v>
      </c>
      <c r="F189" s="225" t="s">
        <v>262</v>
      </c>
      <c r="H189" s="226">
        <v>32.16</v>
      </c>
      <c r="I189" s="227"/>
      <c r="L189" s="221"/>
      <c r="M189" s="229"/>
      <c r="N189" s="230"/>
      <c r="O189" s="230"/>
      <c r="P189" s="230"/>
      <c r="Q189" s="230"/>
      <c r="R189" s="230"/>
      <c r="S189" s="230"/>
      <c r="T189" s="231"/>
      <c r="AT189" s="224" t="s">
        <v>152</v>
      </c>
      <c r="AU189" s="224" t="s">
        <v>88</v>
      </c>
      <c r="AV189" s="222" t="s">
        <v>88</v>
      </c>
      <c r="AW189" s="222" t="s">
        <v>32</v>
      </c>
      <c r="AX189" s="222" t="s">
        <v>85</v>
      </c>
      <c r="AY189" s="224" t="s">
        <v>143</v>
      </c>
    </row>
    <row r="190" spans="1:65" s="48" customFormat="1" ht="24" customHeight="1">
      <c r="A190" s="287"/>
      <c r="B190" s="35"/>
      <c r="C190" s="208" t="s">
        <v>273</v>
      </c>
      <c r="D190" s="208" t="s">
        <v>145</v>
      </c>
      <c r="E190" s="209" t="s">
        <v>274</v>
      </c>
      <c r="F190" s="210" t="s">
        <v>275</v>
      </c>
      <c r="G190" s="211" t="s">
        <v>276</v>
      </c>
      <c r="H190" s="212">
        <v>1</v>
      </c>
      <c r="I190" s="213"/>
      <c r="J190" s="214">
        <f>ROUND(I190*H190,2)</f>
        <v>0</v>
      </c>
      <c r="K190" s="210" t="s">
        <v>1</v>
      </c>
      <c r="L190" s="35"/>
      <c r="M190" s="312" t="s">
        <v>1</v>
      </c>
      <c r="N190" s="216" t="s">
        <v>42</v>
      </c>
      <c r="O190" s="71"/>
      <c r="P190" s="217">
        <f>O190*H190</f>
        <v>0</v>
      </c>
      <c r="Q190" s="217">
        <v>7.963</v>
      </c>
      <c r="R190" s="217">
        <f>Q190*H190</f>
        <v>7.963</v>
      </c>
      <c r="S190" s="217">
        <v>0</v>
      </c>
      <c r="T190" s="218">
        <f>S190*H190</f>
        <v>0</v>
      </c>
      <c r="U190" s="287"/>
      <c r="V190" s="287"/>
      <c r="W190" s="287"/>
      <c r="X190" s="287"/>
      <c r="Y190" s="287"/>
      <c r="Z190" s="287"/>
      <c r="AA190" s="287"/>
      <c r="AB190" s="287"/>
      <c r="AC190" s="287"/>
      <c r="AD190" s="287"/>
      <c r="AE190" s="287"/>
      <c r="AR190" s="313" t="s">
        <v>150</v>
      </c>
      <c r="AT190" s="313" t="s">
        <v>145</v>
      </c>
      <c r="AU190" s="313" t="s">
        <v>88</v>
      </c>
      <c r="AY190" s="289" t="s">
        <v>143</v>
      </c>
      <c r="BE190" s="314">
        <f>IF(N190="základní",J190,0)</f>
        <v>0</v>
      </c>
      <c r="BF190" s="314">
        <f>IF(N190="snížená",J190,0)</f>
        <v>0</v>
      </c>
      <c r="BG190" s="314">
        <f>IF(N190="zákl. přenesená",J190,0)</f>
        <v>0</v>
      </c>
      <c r="BH190" s="314">
        <f>IF(N190="sníž. přenesená",J190,0)</f>
        <v>0</v>
      </c>
      <c r="BI190" s="314">
        <f>IF(N190="nulová",J190,0)</f>
        <v>0</v>
      </c>
      <c r="BJ190" s="289" t="s">
        <v>85</v>
      </c>
      <c r="BK190" s="314">
        <f>ROUND(I190*H190,2)</f>
        <v>0</v>
      </c>
      <c r="BL190" s="289" t="s">
        <v>150</v>
      </c>
      <c r="BM190" s="313" t="s">
        <v>277</v>
      </c>
    </row>
    <row r="191" spans="2:51" s="234" customFormat="1" ht="22.5">
      <c r="B191" s="233"/>
      <c r="D191" s="223" t="s">
        <v>152</v>
      </c>
      <c r="E191" s="235" t="s">
        <v>1</v>
      </c>
      <c r="F191" s="236" t="s">
        <v>278</v>
      </c>
      <c r="H191" s="235" t="s">
        <v>1</v>
      </c>
      <c r="I191" s="237"/>
      <c r="L191" s="233"/>
      <c r="M191" s="239"/>
      <c r="N191" s="240"/>
      <c r="O191" s="240"/>
      <c r="P191" s="240"/>
      <c r="Q191" s="240"/>
      <c r="R191" s="240"/>
      <c r="S191" s="240"/>
      <c r="T191" s="241"/>
      <c r="AT191" s="235" t="s">
        <v>152</v>
      </c>
      <c r="AU191" s="235" t="s">
        <v>88</v>
      </c>
      <c r="AV191" s="234" t="s">
        <v>85</v>
      </c>
      <c r="AW191" s="234" t="s">
        <v>32</v>
      </c>
      <c r="AX191" s="234" t="s">
        <v>77</v>
      </c>
      <c r="AY191" s="235" t="s">
        <v>143</v>
      </c>
    </row>
    <row r="192" spans="2:51" s="234" customFormat="1" ht="12">
      <c r="B192" s="233"/>
      <c r="D192" s="223" t="s">
        <v>152</v>
      </c>
      <c r="E192" s="235" t="s">
        <v>1</v>
      </c>
      <c r="F192" s="236" t="s">
        <v>279</v>
      </c>
      <c r="H192" s="235" t="s">
        <v>1</v>
      </c>
      <c r="I192" s="237"/>
      <c r="L192" s="233"/>
      <c r="M192" s="239"/>
      <c r="N192" s="240"/>
      <c r="O192" s="240"/>
      <c r="P192" s="240"/>
      <c r="Q192" s="240"/>
      <c r="R192" s="240"/>
      <c r="S192" s="240"/>
      <c r="T192" s="241"/>
      <c r="AT192" s="235" t="s">
        <v>152</v>
      </c>
      <c r="AU192" s="235" t="s">
        <v>88</v>
      </c>
      <c r="AV192" s="234" t="s">
        <v>85</v>
      </c>
      <c r="AW192" s="234" t="s">
        <v>32</v>
      </c>
      <c r="AX192" s="234" t="s">
        <v>77</v>
      </c>
      <c r="AY192" s="235" t="s">
        <v>143</v>
      </c>
    </row>
    <row r="193" spans="2:51" s="234" customFormat="1" ht="12">
      <c r="B193" s="233"/>
      <c r="D193" s="223" t="s">
        <v>152</v>
      </c>
      <c r="E193" s="235" t="s">
        <v>1</v>
      </c>
      <c r="F193" s="236" t="s">
        <v>280</v>
      </c>
      <c r="H193" s="235" t="s">
        <v>1</v>
      </c>
      <c r="I193" s="237"/>
      <c r="L193" s="233"/>
      <c r="M193" s="239"/>
      <c r="N193" s="240"/>
      <c r="O193" s="240"/>
      <c r="P193" s="240"/>
      <c r="Q193" s="240"/>
      <c r="R193" s="240"/>
      <c r="S193" s="240"/>
      <c r="T193" s="241"/>
      <c r="AT193" s="235" t="s">
        <v>152</v>
      </c>
      <c r="AU193" s="235" t="s">
        <v>88</v>
      </c>
      <c r="AV193" s="234" t="s">
        <v>85</v>
      </c>
      <c r="AW193" s="234" t="s">
        <v>32</v>
      </c>
      <c r="AX193" s="234" t="s">
        <v>77</v>
      </c>
      <c r="AY193" s="235" t="s">
        <v>143</v>
      </c>
    </row>
    <row r="194" spans="2:51" s="234" customFormat="1" ht="12">
      <c r="B194" s="233"/>
      <c r="D194" s="223" t="s">
        <v>152</v>
      </c>
      <c r="E194" s="235" t="s">
        <v>1</v>
      </c>
      <c r="F194" s="236" t="s">
        <v>281</v>
      </c>
      <c r="H194" s="235" t="s">
        <v>1</v>
      </c>
      <c r="I194" s="237"/>
      <c r="L194" s="233"/>
      <c r="M194" s="239"/>
      <c r="N194" s="240"/>
      <c r="O194" s="240"/>
      <c r="P194" s="240"/>
      <c r="Q194" s="240"/>
      <c r="R194" s="240"/>
      <c r="S194" s="240"/>
      <c r="T194" s="241"/>
      <c r="AT194" s="235" t="s">
        <v>152</v>
      </c>
      <c r="AU194" s="235" t="s">
        <v>88</v>
      </c>
      <c r="AV194" s="234" t="s">
        <v>85</v>
      </c>
      <c r="AW194" s="234" t="s">
        <v>32</v>
      </c>
      <c r="AX194" s="234" t="s">
        <v>77</v>
      </c>
      <c r="AY194" s="235" t="s">
        <v>143</v>
      </c>
    </row>
    <row r="195" spans="2:51" s="234" customFormat="1" ht="22.5">
      <c r="B195" s="233"/>
      <c r="D195" s="223" t="s">
        <v>152</v>
      </c>
      <c r="E195" s="235" t="s">
        <v>1</v>
      </c>
      <c r="F195" s="236" t="s">
        <v>282</v>
      </c>
      <c r="H195" s="235" t="s">
        <v>1</v>
      </c>
      <c r="I195" s="237"/>
      <c r="L195" s="233"/>
      <c r="M195" s="239"/>
      <c r="N195" s="240"/>
      <c r="O195" s="240"/>
      <c r="P195" s="240"/>
      <c r="Q195" s="240"/>
      <c r="R195" s="240"/>
      <c r="S195" s="240"/>
      <c r="T195" s="241"/>
      <c r="AT195" s="235" t="s">
        <v>152</v>
      </c>
      <c r="AU195" s="235" t="s">
        <v>88</v>
      </c>
      <c r="AV195" s="234" t="s">
        <v>85</v>
      </c>
      <c r="AW195" s="234" t="s">
        <v>32</v>
      </c>
      <c r="AX195" s="234" t="s">
        <v>77</v>
      </c>
      <c r="AY195" s="235" t="s">
        <v>143</v>
      </c>
    </row>
    <row r="196" spans="2:51" s="234" customFormat="1" ht="12">
      <c r="B196" s="233"/>
      <c r="D196" s="223" t="s">
        <v>152</v>
      </c>
      <c r="E196" s="235" t="s">
        <v>1</v>
      </c>
      <c r="F196" s="236" t="s">
        <v>283</v>
      </c>
      <c r="H196" s="235" t="s">
        <v>1</v>
      </c>
      <c r="I196" s="237"/>
      <c r="L196" s="233"/>
      <c r="M196" s="239"/>
      <c r="N196" s="240"/>
      <c r="O196" s="240"/>
      <c r="P196" s="240"/>
      <c r="Q196" s="240"/>
      <c r="R196" s="240"/>
      <c r="S196" s="240"/>
      <c r="T196" s="241"/>
      <c r="AT196" s="235" t="s">
        <v>152</v>
      </c>
      <c r="AU196" s="235" t="s">
        <v>88</v>
      </c>
      <c r="AV196" s="234" t="s">
        <v>85</v>
      </c>
      <c r="AW196" s="234" t="s">
        <v>32</v>
      </c>
      <c r="AX196" s="234" t="s">
        <v>77</v>
      </c>
      <c r="AY196" s="235" t="s">
        <v>143</v>
      </c>
    </row>
    <row r="197" spans="2:51" s="234" customFormat="1" ht="22.5">
      <c r="B197" s="233"/>
      <c r="D197" s="223" t="s">
        <v>152</v>
      </c>
      <c r="E197" s="235" t="s">
        <v>1</v>
      </c>
      <c r="F197" s="236" t="s">
        <v>284</v>
      </c>
      <c r="H197" s="235" t="s">
        <v>1</v>
      </c>
      <c r="I197" s="237"/>
      <c r="L197" s="233"/>
      <c r="M197" s="239"/>
      <c r="N197" s="240"/>
      <c r="O197" s="240"/>
      <c r="P197" s="240"/>
      <c r="Q197" s="240"/>
      <c r="R197" s="240"/>
      <c r="S197" s="240"/>
      <c r="T197" s="241"/>
      <c r="AT197" s="235" t="s">
        <v>152</v>
      </c>
      <c r="AU197" s="235" t="s">
        <v>88</v>
      </c>
      <c r="AV197" s="234" t="s">
        <v>85</v>
      </c>
      <c r="AW197" s="234" t="s">
        <v>32</v>
      </c>
      <c r="AX197" s="234" t="s">
        <v>77</v>
      </c>
      <c r="AY197" s="235" t="s">
        <v>143</v>
      </c>
    </row>
    <row r="198" spans="2:51" s="222" customFormat="1" ht="12">
      <c r="B198" s="221"/>
      <c r="D198" s="223" t="s">
        <v>152</v>
      </c>
      <c r="E198" s="224" t="s">
        <v>1</v>
      </c>
      <c r="F198" s="225" t="s">
        <v>85</v>
      </c>
      <c r="H198" s="226">
        <v>1</v>
      </c>
      <c r="I198" s="227"/>
      <c r="L198" s="221"/>
      <c r="M198" s="229"/>
      <c r="N198" s="230"/>
      <c r="O198" s="230"/>
      <c r="P198" s="230"/>
      <c r="Q198" s="230"/>
      <c r="R198" s="230"/>
      <c r="S198" s="230"/>
      <c r="T198" s="231"/>
      <c r="AT198" s="224" t="s">
        <v>152</v>
      </c>
      <c r="AU198" s="224" t="s">
        <v>88</v>
      </c>
      <c r="AV198" s="222" t="s">
        <v>88</v>
      </c>
      <c r="AW198" s="222" t="s">
        <v>32</v>
      </c>
      <c r="AX198" s="222" t="s">
        <v>85</v>
      </c>
      <c r="AY198" s="224" t="s">
        <v>143</v>
      </c>
    </row>
    <row r="199" spans="1:65" s="48" customFormat="1" ht="24" customHeight="1">
      <c r="A199" s="287"/>
      <c r="B199" s="35"/>
      <c r="C199" s="208" t="s">
        <v>285</v>
      </c>
      <c r="D199" s="208" t="s">
        <v>145</v>
      </c>
      <c r="E199" s="209" t="s">
        <v>286</v>
      </c>
      <c r="F199" s="210" t="s">
        <v>287</v>
      </c>
      <c r="G199" s="211" t="s">
        <v>288</v>
      </c>
      <c r="H199" s="212">
        <v>40</v>
      </c>
      <c r="I199" s="213"/>
      <c r="J199" s="214">
        <f>ROUND(I199*H199,2)</f>
        <v>0</v>
      </c>
      <c r="K199" s="210" t="s">
        <v>149</v>
      </c>
      <c r="L199" s="35"/>
      <c r="M199" s="312" t="s">
        <v>1</v>
      </c>
      <c r="N199" s="216" t="s">
        <v>42</v>
      </c>
      <c r="O199" s="71"/>
      <c r="P199" s="217">
        <f>O199*H199</f>
        <v>0</v>
      </c>
      <c r="Q199" s="217">
        <v>0.000200712</v>
      </c>
      <c r="R199" s="217">
        <f>Q199*H199</f>
        <v>0.00802848</v>
      </c>
      <c r="S199" s="217">
        <v>0</v>
      </c>
      <c r="T199" s="218">
        <f>S199*H199</f>
        <v>0</v>
      </c>
      <c r="U199" s="287"/>
      <c r="V199" s="287"/>
      <c r="W199" s="287"/>
      <c r="X199" s="287"/>
      <c r="Y199" s="287"/>
      <c r="Z199" s="287"/>
      <c r="AA199" s="287"/>
      <c r="AB199" s="287"/>
      <c r="AC199" s="287"/>
      <c r="AD199" s="287"/>
      <c r="AE199" s="287"/>
      <c r="AR199" s="313" t="s">
        <v>150</v>
      </c>
      <c r="AT199" s="313" t="s">
        <v>145</v>
      </c>
      <c r="AU199" s="313" t="s">
        <v>88</v>
      </c>
      <c r="AY199" s="289" t="s">
        <v>143</v>
      </c>
      <c r="BE199" s="314">
        <f>IF(N199="základní",J199,0)</f>
        <v>0</v>
      </c>
      <c r="BF199" s="314">
        <f>IF(N199="snížená",J199,0)</f>
        <v>0</v>
      </c>
      <c r="BG199" s="314">
        <f>IF(N199="zákl. přenesená",J199,0)</f>
        <v>0</v>
      </c>
      <c r="BH199" s="314">
        <f>IF(N199="sníž. přenesená",J199,0)</f>
        <v>0</v>
      </c>
      <c r="BI199" s="314">
        <f>IF(N199="nulová",J199,0)</f>
        <v>0</v>
      </c>
      <c r="BJ199" s="289" t="s">
        <v>85</v>
      </c>
      <c r="BK199" s="314">
        <f>ROUND(I199*H199,2)</f>
        <v>0</v>
      </c>
      <c r="BL199" s="289" t="s">
        <v>150</v>
      </c>
      <c r="BM199" s="313" t="s">
        <v>289</v>
      </c>
    </row>
    <row r="200" spans="2:51" s="222" customFormat="1" ht="12">
      <c r="B200" s="221"/>
      <c r="D200" s="223" t="s">
        <v>152</v>
      </c>
      <c r="E200" s="224" t="s">
        <v>1</v>
      </c>
      <c r="F200" s="225" t="s">
        <v>290</v>
      </c>
      <c r="H200" s="226">
        <v>40</v>
      </c>
      <c r="I200" s="227"/>
      <c r="L200" s="221"/>
      <c r="M200" s="229"/>
      <c r="N200" s="230"/>
      <c r="O200" s="230"/>
      <c r="P200" s="230"/>
      <c r="Q200" s="230"/>
      <c r="R200" s="230"/>
      <c r="S200" s="230"/>
      <c r="T200" s="231"/>
      <c r="AT200" s="224" t="s">
        <v>152</v>
      </c>
      <c r="AU200" s="224" t="s">
        <v>88</v>
      </c>
      <c r="AV200" s="222" t="s">
        <v>88</v>
      </c>
      <c r="AW200" s="222" t="s">
        <v>32</v>
      </c>
      <c r="AX200" s="222" t="s">
        <v>85</v>
      </c>
      <c r="AY200" s="224" t="s">
        <v>143</v>
      </c>
    </row>
    <row r="201" spans="1:65" s="48" customFormat="1" ht="36" customHeight="1">
      <c r="A201" s="287"/>
      <c r="B201" s="35"/>
      <c r="C201" s="208" t="s">
        <v>291</v>
      </c>
      <c r="D201" s="208" t="s">
        <v>145</v>
      </c>
      <c r="E201" s="209" t="s">
        <v>292</v>
      </c>
      <c r="F201" s="210" t="s">
        <v>293</v>
      </c>
      <c r="G201" s="211" t="s">
        <v>294</v>
      </c>
      <c r="H201" s="212">
        <v>40</v>
      </c>
      <c r="I201" s="213"/>
      <c r="J201" s="214">
        <f>ROUND(I201*H201,2)</f>
        <v>0</v>
      </c>
      <c r="K201" s="210" t="s">
        <v>149</v>
      </c>
      <c r="L201" s="35"/>
      <c r="M201" s="312" t="s">
        <v>1</v>
      </c>
      <c r="N201" s="216" t="s">
        <v>42</v>
      </c>
      <c r="O201" s="71"/>
      <c r="P201" s="217">
        <f>O201*H201</f>
        <v>0</v>
      </c>
      <c r="Q201" s="217">
        <v>0.00015</v>
      </c>
      <c r="R201" s="217">
        <f>Q201*H201</f>
        <v>0.005999999999999999</v>
      </c>
      <c r="S201" s="217">
        <v>0</v>
      </c>
      <c r="T201" s="218">
        <f>S201*H201</f>
        <v>0</v>
      </c>
      <c r="U201" s="287"/>
      <c r="V201" s="287"/>
      <c r="W201" s="287"/>
      <c r="X201" s="287"/>
      <c r="Y201" s="287"/>
      <c r="Z201" s="287"/>
      <c r="AA201" s="287"/>
      <c r="AB201" s="287"/>
      <c r="AC201" s="287"/>
      <c r="AD201" s="287"/>
      <c r="AE201" s="287"/>
      <c r="AR201" s="313" t="s">
        <v>150</v>
      </c>
      <c r="AT201" s="313" t="s">
        <v>145</v>
      </c>
      <c r="AU201" s="313" t="s">
        <v>88</v>
      </c>
      <c r="AY201" s="289" t="s">
        <v>143</v>
      </c>
      <c r="BE201" s="314">
        <f>IF(N201="základní",J201,0)</f>
        <v>0</v>
      </c>
      <c r="BF201" s="314">
        <f>IF(N201="snížená",J201,0)</f>
        <v>0</v>
      </c>
      <c r="BG201" s="314">
        <f>IF(N201="zákl. přenesená",J201,0)</f>
        <v>0</v>
      </c>
      <c r="BH201" s="314">
        <f>IF(N201="sníž. přenesená",J201,0)</f>
        <v>0</v>
      </c>
      <c r="BI201" s="314">
        <f>IF(N201="nulová",J201,0)</f>
        <v>0</v>
      </c>
      <c r="BJ201" s="289" t="s">
        <v>85</v>
      </c>
      <c r="BK201" s="314">
        <f>ROUND(I201*H201,2)</f>
        <v>0</v>
      </c>
      <c r="BL201" s="289" t="s">
        <v>150</v>
      </c>
      <c r="BM201" s="313" t="s">
        <v>295</v>
      </c>
    </row>
    <row r="202" spans="2:51" s="222" customFormat="1" ht="12">
      <c r="B202" s="221"/>
      <c r="D202" s="223" t="s">
        <v>152</v>
      </c>
      <c r="E202" s="224" t="s">
        <v>1</v>
      </c>
      <c r="F202" s="225" t="s">
        <v>296</v>
      </c>
      <c r="H202" s="226">
        <v>40</v>
      </c>
      <c r="I202" s="227"/>
      <c r="L202" s="221"/>
      <c r="M202" s="229"/>
      <c r="N202" s="230"/>
      <c r="O202" s="230"/>
      <c r="P202" s="230"/>
      <c r="Q202" s="230"/>
      <c r="R202" s="230"/>
      <c r="S202" s="230"/>
      <c r="T202" s="231"/>
      <c r="AT202" s="224" t="s">
        <v>152</v>
      </c>
      <c r="AU202" s="224" t="s">
        <v>88</v>
      </c>
      <c r="AV202" s="222" t="s">
        <v>88</v>
      </c>
      <c r="AW202" s="222" t="s">
        <v>32</v>
      </c>
      <c r="AX202" s="222" t="s">
        <v>85</v>
      </c>
      <c r="AY202" s="224" t="s">
        <v>143</v>
      </c>
    </row>
    <row r="203" spans="1:65" s="48" customFormat="1" ht="36" customHeight="1">
      <c r="A203" s="287"/>
      <c r="B203" s="35"/>
      <c r="C203" s="208" t="s">
        <v>297</v>
      </c>
      <c r="D203" s="208" t="s">
        <v>145</v>
      </c>
      <c r="E203" s="209" t="s">
        <v>298</v>
      </c>
      <c r="F203" s="210" t="s">
        <v>299</v>
      </c>
      <c r="G203" s="211" t="s">
        <v>294</v>
      </c>
      <c r="H203" s="212">
        <v>20</v>
      </c>
      <c r="I203" s="213"/>
      <c r="J203" s="214">
        <f>ROUND(I203*H203,2)</f>
        <v>0</v>
      </c>
      <c r="K203" s="210" t="s">
        <v>149</v>
      </c>
      <c r="L203" s="35"/>
      <c r="M203" s="312" t="s">
        <v>1</v>
      </c>
      <c r="N203" s="216" t="s">
        <v>42</v>
      </c>
      <c r="O203" s="71"/>
      <c r="P203" s="217">
        <f>O203*H203</f>
        <v>0</v>
      </c>
      <c r="Q203" s="217">
        <v>0</v>
      </c>
      <c r="R203" s="217">
        <f>Q203*H203</f>
        <v>0</v>
      </c>
      <c r="S203" s="217">
        <v>0</v>
      </c>
      <c r="T203" s="218">
        <f>S203*H203</f>
        <v>0</v>
      </c>
      <c r="U203" s="287"/>
      <c r="V203" s="287"/>
      <c r="W203" s="287"/>
      <c r="X203" s="287"/>
      <c r="Y203" s="287"/>
      <c r="Z203" s="287"/>
      <c r="AA203" s="287"/>
      <c r="AB203" s="287"/>
      <c r="AC203" s="287"/>
      <c r="AD203" s="287"/>
      <c r="AE203" s="287"/>
      <c r="AR203" s="313" t="s">
        <v>150</v>
      </c>
      <c r="AT203" s="313" t="s">
        <v>145</v>
      </c>
      <c r="AU203" s="313" t="s">
        <v>88</v>
      </c>
      <c r="AY203" s="289" t="s">
        <v>143</v>
      </c>
      <c r="BE203" s="314">
        <f>IF(N203="základní",J203,0)</f>
        <v>0</v>
      </c>
      <c r="BF203" s="314">
        <f>IF(N203="snížená",J203,0)</f>
        <v>0</v>
      </c>
      <c r="BG203" s="314">
        <f>IF(N203="zákl. přenesená",J203,0)</f>
        <v>0</v>
      </c>
      <c r="BH203" s="314">
        <f>IF(N203="sníž. přenesená",J203,0)</f>
        <v>0</v>
      </c>
      <c r="BI203" s="314">
        <f>IF(N203="nulová",J203,0)</f>
        <v>0</v>
      </c>
      <c r="BJ203" s="289" t="s">
        <v>85</v>
      </c>
      <c r="BK203" s="314">
        <f>ROUND(I203*H203,2)</f>
        <v>0</v>
      </c>
      <c r="BL203" s="289" t="s">
        <v>150</v>
      </c>
      <c r="BM203" s="313" t="s">
        <v>300</v>
      </c>
    </row>
    <row r="204" spans="2:51" s="222" customFormat="1" ht="12">
      <c r="B204" s="221"/>
      <c r="D204" s="223" t="s">
        <v>152</v>
      </c>
      <c r="E204" s="224" t="s">
        <v>1</v>
      </c>
      <c r="F204" s="225" t="s">
        <v>301</v>
      </c>
      <c r="H204" s="226">
        <v>20</v>
      </c>
      <c r="I204" s="227"/>
      <c r="L204" s="221"/>
      <c r="M204" s="229"/>
      <c r="N204" s="230"/>
      <c r="O204" s="230"/>
      <c r="P204" s="230"/>
      <c r="Q204" s="230"/>
      <c r="R204" s="230"/>
      <c r="S204" s="230"/>
      <c r="T204" s="231"/>
      <c r="AT204" s="224" t="s">
        <v>152</v>
      </c>
      <c r="AU204" s="224" t="s">
        <v>88</v>
      </c>
      <c r="AV204" s="222" t="s">
        <v>88</v>
      </c>
      <c r="AW204" s="222" t="s">
        <v>32</v>
      </c>
      <c r="AX204" s="222" t="s">
        <v>85</v>
      </c>
      <c r="AY204" s="224" t="s">
        <v>143</v>
      </c>
    </row>
    <row r="205" spans="1:65" s="48" customFormat="1" ht="16.5" customHeight="1">
      <c r="A205" s="287"/>
      <c r="B205" s="35"/>
      <c r="C205" s="254" t="s">
        <v>302</v>
      </c>
      <c r="D205" s="254" t="s">
        <v>223</v>
      </c>
      <c r="E205" s="255" t="s">
        <v>303</v>
      </c>
      <c r="F205" s="256" t="s">
        <v>304</v>
      </c>
      <c r="G205" s="257" t="s">
        <v>226</v>
      </c>
      <c r="H205" s="258">
        <v>0.672</v>
      </c>
      <c r="I205" s="259"/>
      <c r="J205" s="260">
        <f>ROUND(I205*H205,2)</f>
        <v>0</v>
      </c>
      <c r="K205" s="256" t="s">
        <v>149</v>
      </c>
      <c r="L205" s="315"/>
      <c r="M205" s="316" t="s">
        <v>1</v>
      </c>
      <c r="N205" s="263" t="s">
        <v>42</v>
      </c>
      <c r="O205" s="71"/>
      <c r="P205" s="217">
        <f>O205*H205</f>
        <v>0</v>
      </c>
      <c r="Q205" s="217">
        <v>1</v>
      </c>
      <c r="R205" s="217">
        <f>Q205*H205</f>
        <v>0.672</v>
      </c>
      <c r="S205" s="217">
        <v>0</v>
      </c>
      <c r="T205" s="218">
        <f>S205*H205</f>
        <v>0</v>
      </c>
      <c r="U205" s="287"/>
      <c r="V205" s="287"/>
      <c r="W205" s="287"/>
      <c r="X205" s="287"/>
      <c r="Y205" s="287"/>
      <c r="Z205" s="287"/>
      <c r="AA205" s="287"/>
      <c r="AB205" s="287"/>
      <c r="AC205" s="287"/>
      <c r="AD205" s="287"/>
      <c r="AE205" s="287"/>
      <c r="AR205" s="313" t="s">
        <v>187</v>
      </c>
      <c r="AT205" s="313" t="s">
        <v>223</v>
      </c>
      <c r="AU205" s="313" t="s">
        <v>88</v>
      </c>
      <c r="AY205" s="289" t="s">
        <v>143</v>
      </c>
      <c r="BE205" s="314">
        <f>IF(N205="základní",J205,0)</f>
        <v>0</v>
      </c>
      <c r="BF205" s="314">
        <f>IF(N205="snížená",J205,0)</f>
        <v>0</v>
      </c>
      <c r="BG205" s="314">
        <f>IF(N205="zákl. přenesená",J205,0)</f>
        <v>0</v>
      </c>
      <c r="BH205" s="314">
        <f>IF(N205="sníž. přenesená",J205,0)</f>
        <v>0</v>
      </c>
      <c r="BI205" s="314">
        <f>IF(N205="nulová",J205,0)</f>
        <v>0</v>
      </c>
      <c r="BJ205" s="289" t="s">
        <v>85</v>
      </c>
      <c r="BK205" s="314">
        <f>ROUND(I205*H205,2)</f>
        <v>0</v>
      </c>
      <c r="BL205" s="289" t="s">
        <v>150</v>
      </c>
      <c r="BM205" s="313" t="s">
        <v>305</v>
      </c>
    </row>
    <row r="206" spans="1:47" s="48" customFormat="1" ht="19.5">
      <c r="A206" s="287"/>
      <c r="B206" s="35"/>
      <c r="C206" s="287"/>
      <c r="D206" s="223" t="s">
        <v>306</v>
      </c>
      <c r="E206" s="287"/>
      <c r="F206" s="264" t="s">
        <v>307</v>
      </c>
      <c r="G206" s="287"/>
      <c r="H206" s="287"/>
      <c r="I206" s="122"/>
      <c r="J206" s="287"/>
      <c r="K206" s="287"/>
      <c r="L206" s="35"/>
      <c r="M206" s="265"/>
      <c r="N206" s="266"/>
      <c r="O206" s="71"/>
      <c r="P206" s="71"/>
      <c r="Q206" s="71"/>
      <c r="R206" s="71"/>
      <c r="S206" s="71"/>
      <c r="T206" s="72"/>
      <c r="U206" s="287"/>
      <c r="V206" s="287"/>
      <c r="W206" s="287"/>
      <c r="X206" s="287"/>
      <c r="Y206" s="287"/>
      <c r="Z206" s="287"/>
      <c r="AA206" s="287"/>
      <c r="AB206" s="287"/>
      <c r="AC206" s="287"/>
      <c r="AD206" s="287"/>
      <c r="AE206" s="287"/>
      <c r="AT206" s="289" t="s">
        <v>306</v>
      </c>
      <c r="AU206" s="289" t="s">
        <v>88</v>
      </c>
    </row>
    <row r="207" spans="2:51" s="234" customFormat="1" ht="12">
      <c r="B207" s="233"/>
      <c r="D207" s="223" t="s">
        <v>152</v>
      </c>
      <c r="E207" s="235" t="s">
        <v>1</v>
      </c>
      <c r="F207" s="236" t="s">
        <v>308</v>
      </c>
      <c r="H207" s="235" t="s">
        <v>1</v>
      </c>
      <c r="I207" s="237"/>
      <c r="L207" s="233"/>
      <c r="M207" s="239"/>
      <c r="N207" s="240"/>
      <c r="O207" s="240"/>
      <c r="P207" s="240"/>
      <c r="Q207" s="240"/>
      <c r="R207" s="240"/>
      <c r="S207" s="240"/>
      <c r="T207" s="241"/>
      <c r="AT207" s="235" t="s">
        <v>152</v>
      </c>
      <c r="AU207" s="235" t="s">
        <v>88</v>
      </c>
      <c r="AV207" s="234" t="s">
        <v>85</v>
      </c>
      <c r="AW207" s="234" t="s">
        <v>32</v>
      </c>
      <c r="AX207" s="234" t="s">
        <v>77</v>
      </c>
      <c r="AY207" s="235" t="s">
        <v>143</v>
      </c>
    </row>
    <row r="208" spans="2:51" s="222" customFormat="1" ht="12">
      <c r="B208" s="221"/>
      <c r="D208" s="223" t="s">
        <v>152</v>
      </c>
      <c r="E208" s="224" t="s">
        <v>1</v>
      </c>
      <c r="F208" s="225" t="s">
        <v>309</v>
      </c>
      <c r="H208" s="226">
        <v>0.672</v>
      </c>
      <c r="I208" s="227"/>
      <c r="L208" s="221"/>
      <c r="M208" s="229"/>
      <c r="N208" s="230"/>
      <c r="O208" s="230"/>
      <c r="P208" s="230"/>
      <c r="Q208" s="230"/>
      <c r="R208" s="230"/>
      <c r="S208" s="230"/>
      <c r="T208" s="231"/>
      <c r="AT208" s="224" t="s">
        <v>152</v>
      </c>
      <c r="AU208" s="224" t="s">
        <v>88</v>
      </c>
      <c r="AV208" s="222" t="s">
        <v>88</v>
      </c>
      <c r="AW208" s="222" t="s">
        <v>32</v>
      </c>
      <c r="AX208" s="222" t="s">
        <v>85</v>
      </c>
      <c r="AY208" s="224" t="s">
        <v>143</v>
      </c>
    </row>
    <row r="209" spans="1:65" s="48" customFormat="1" ht="48" customHeight="1">
      <c r="A209" s="287"/>
      <c r="B209" s="35"/>
      <c r="C209" s="208" t="s">
        <v>310</v>
      </c>
      <c r="D209" s="208" t="s">
        <v>145</v>
      </c>
      <c r="E209" s="209" t="s">
        <v>311</v>
      </c>
      <c r="F209" s="210" t="s">
        <v>312</v>
      </c>
      <c r="G209" s="211" t="s">
        <v>173</v>
      </c>
      <c r="H209" s="212">
        <v>2000</v>
      </c>
      <c r="I209" s="213"/>
      <c r="J209" s="214">
        <f>ROUND(I209*H209,2)</f>
        <v>0</v>
      </c>
      <c r="K209" s="210" t="s">
        <v>149</v>
      </c>
      <c r="L209" s="35"/>
      <c r="M209" s="312" t="s">
        <v>1</v>
      </c>
      <c r="N209" s="216" t="s">
        <v>42</v>
      </c>
      <c r="O209" s="71"/>
      <c r="P209" s="217">
        <f>O209*H209</f>
        <v>0</v>
      </c>
      <c r="Q209" s="217">
        <v>0</v>
      </c>
      <c r="R209" s="217">
        <f>Q209*H209</f>
        <v>0</v>
      </c>
      <c r="S209" s="217">
        <v>0</v>
      </c>
      <c r="T209" s="218">
        <f>S209*H209</f>
        <v>0</v>
      </c>
      <c r="U209" s="287"/>
      <c r="V209" s="287"/>
      <c r="W209" s="287"/>
      <c r="X209" s="287"/>
      <c r="Y209" s="287"/>
      <c r="Z209" s="287"/>
      <c r="AA209" s="287"/>
      <c r="AB209" s="287"/>
      <c r="AC209" s="287"/>
      <c r="AD209" s="287"/>
      <c r="AE209" s="287"/>
      <c r="AR209" s="313" t="s">
        <v>150</v>
      </c>
      <c r="AT209" s="313" t="s">
        <v>145</v>
      </c>
      <c r="AU209" s="313" t="s">
        <v>88</v>
      </c>
      <c r="AY209" s="289" t="s">
        <v>143</v>
      </c>
      <c r="BE209" s="314">
        <f>IF(N209="základní",J209,0)</f>
        <v>0</v>
      </c>
      <c r="BF209" s="314">
        <f>IF(N209="snížená",J209,0)</f>
        <v>0</v>
      </c>
      <c r="BG209" s="314">
        <f>IF(N209="zákl. přenesená",J209,0)</f>
        <v>0</v>
      </c>
      <c r="BH209" s="314">
        <f>IF(N209="sníž. přenesená",J209,0)</f>
        <v>0</v>
      </c>
      <c r="BI209" s="314">
        <f>IF(N209="nulová",J209,0)</f>
        <v>0</v>
      </c>
      <c r="BJ209" s="289" t="s">
        <v>85</v>
      </c>
      <c r="BK209" s="314">
        <f>ROUND(I209*H209,2)</f>
        <v>0</v>
      </c>
      <c r="BL209" s="289" t="s">
        <v>150</v>
      </c>
      <c r="BM209" s="313" t="s">
        <v>313</v>
      </c>
    </row>
    <row r="210" spans="2:51" s="222" customFormat="1" ht="22.5">
      <c r="B210" s="221"/>
      <c r="D210" s="223" t="s">
        <v>152</v>
      </c>
      <c r="E210" s="224" t="s">
        <v>1</v>
      </c>
      <c r="F210" s="225" t="s">
        <v>314</v>
      </c>
      <c r="H210" s="226">
        <v>2000</v>
      </c>
      <c r="I210" s="227"/>
      <c r="L210" s="221"/>
      <c r="M210" s="229"/>
      <c r="N210" s="230"/>
      <c r="O210" s="230"/>
      <c r="P210" s="230"/>
      <c r="Q210" s="230"/>
      <c r="R210" s="230"/>
      <c r="S210" s="230"/>
      <c r="T210" s="231"/>
      <c r="AT210" s="224" t="s">
        <v>152</v>
      </c>
      <c r="AU210" s="224" t="s">
        <v>88</v>
      </c>
      <c r="AV210" s="222" t="s">
        <v>88</v>
      </c>
      <c r="AW210" s="222" t="s">
        <v>32</v>
      </c>
      <c r="AX210" s="222" t="s">
        <v>85</v>
      </c>
      <c r="AY210" s="224" t="s">
        <v>143</v>
      </c>
    </row>
    <row r="211" spans="1:65" s="48" customFormat="1" ht="48" customHeight="1">
      <c r="A211" s="287"/>
      <c r="B211" s="35"/>
      <c r="C211" s="208" t="s">
        <v>315</v>
      </c>
      <c r="D211" s="208" t="s">
        <v>145</v>
      </c>
      <c r="E211" s="209" t="s">
        <v>311</v>
      </c>
      <c r="F211" s="210" t="s">
        <v>312</v>
      </c>
      <c r="G211" s="211" t="s">
        <v>173</v>
      </c>
      <c r="H211" s="212">
        <v>25.5</v>
      </c>
      <c r="I211" s="213"/>
      <c r="J211" s="214">
        <f>ROUND(I211*H211,2)</f>
        <v>0</v>
      </c>
      <c r="K211" s="210" t="s">
        <v>149</v>
      </c>
      <c r="L211" s="35"/>
      <c r="M211" s="312" t="s">
        <v>1</v>
      </c>
      <c r="N211" s="216" t="s">
        <v>42</v>
      </c>
      <c r="O211" s="71"/>
      <c r="P211" s="217">
        <f>O211*H211</f>
        <v>0</v>
      </c>
      <c r="Q211" s="217">
        <v>0</v>
      </c>
      <c r="R211" s="217">
        <f>Q211*H211</f>
        <v>0</v>
      </c>
      <c r="S211" s="217">
        <v>0</v>
      </c>
      <c r="T211" s="218">
        <f>S211*H211</f>
        <v>0</v>
      </c>
      <c r="U211" s="287"/>
      <c r="V211" s="287"/>
      <c r="W211" s="287"/>
      <c r="X211" s="287"/>
      <c r="Y211" s="287"/>
      <c r="Z211" s="287"/>
      <c r="AA211" s="287"/>
      <c r="AB211" s="287"/>
      <c r="AC211" s="287"/>
      <c r="AD211" s="287"/>
      <c r="AE211" s="287"/>
      <c r="AR211" s="313" t="s">
        <v>150</v>
      </c>
      <c r="AT211" s="313" t="s">
        <v>145</v>
      </c>
      <c r="AU211" s="313" t="s">
        <v>88</v>
      </c>
      <c r="AY211" s="289" t="s">
        <v>143</v>
      </c>
      <c r="BE211" s="314">
        <f>IF(N211="základní",J211,0)</f>
        <v>0</v>
      </c>
      <c r="BF211" s="314">
        <f>IF(N211="snížená",J211,0)</f>
        <v>0</v>
      </c>
      <c r="BG211" s="314">
        <f>IF(N211="zákl. přenesená",J211,0)</f>
        <v>0</v>
      </c>
      <c r="BH211" s="314">
        <f>IF(N211="sníž. přenesená",J211,0)</f>
        <v>0</v>
      </c>
      <c r="BI211" s="314">
        <f>IF(N211="nulová",J211,0)</f>
        <v>0</v>
      </c>
      <c r="BJ211" s="289" t="s">
        <v>85</v>
      </c>
      <c r="BK211" s="314">
        <f>ROUND(I211*H211,2)</f>
        <v>0</v>
      </c>
      <c r="BL211" s="289" t="s">
        <v>150</v>
      </c>
      <c r="BM211" s="313" t="s">
        <v>316</v>
      </c>
    </row>
    <row r="212" spans="2:51" s="222" customFormat="1" ht="12">
      <c r="B212" s="221"/>
      <c r="D212" s="223" t="s">
        <v>152</v>
      </c>
      <c r="E212" s="224" t="s">
        <v>1</v>
      </c>
      <c r="F212" s="225" t="s">
        <v>317</v>
      </c>
      <c r="H212" s="226">
        <v>25.5</v>
      </c>
      <c r="I212" s="227"/>
      <c r="L212" s="221"/>
      <c r="M212" s="229"/>
      <c r="N212" s="230"/>
      <c r="O212" s="230"/>
      <c r="P212" s="230"/>
      <c r="Q212" s="230"/>
      <c r="R212" s="230"/>
      <c r="S212" s="230"/>
      <c r="T212" s="231"/>
      <c r="AT212" s="224" t="s">
        <v>152</v>
      </c>
      <c r="AU212" s="224" t="s">
        <v>88</v>
      </c>
      <c r="AV212" s="222" t="s">
        <v>88</v>
      </c>
      <c r="AW212" s="222" t="s">
        <v>32</v>
      </c>
      <c r="AX212" s="222" t="s">
        <v>85</v>
      </c>
      <c r="AY212" s="224" t="s">
        <v>143</v>
      </c>
    </row>
    <row r="213" spans="1:65" s="48" customFormat="1" ht="60" customHeight="1">
      <c r="A213" s="287"/>
      <c r="B213" s="35"/>
      <c r="C213" s="208" t="s">
        <v>318</v>
      </c>
      <c r="D213" s="208" t="s">
        <v>145</v>
      </c>
      <c r="E213" s="209" t="s">
        <v>319</v>
      </c>
      <c r="F213" s="210" t="s">
        <v>320</v>
      </c>
      <c r="G213" s="211" t="s">
        <v>173</v>
      </c>
      <c r="H213" s="212">
        <v>587</v>
      </c>
      <c r="I213" s="213"/>
      <c r="J213" s="214">
        <f>ROUND(I213*H213,2)</f>
        <v>0</v>
      </c>
      <c r="K213" s="210" t="s">
        <v>149</v>
      </c>
      <c r="L213" s="35"/>
      <c r="M213" s="312" t="s">
        <v>1</v>
      </c>
      <c r="N213" s="216" t="s">
        <v>42</v>
      </c>
      <c r="O213" s="71"/>
      <c r="P213" s="217">
        <f>O213*H213</f>
        <v>0</v>
      </c>
      <c r="Q213" s="217">
        <v>0</v>
      </c>
      <c r="R213" s="217">
        <f>Q213*H213</f>
        <v>0</v>
      </c>
      <c r="S213" s="217">
        <v>0</v>
      </c>
      <c r="T213" s="218">
        <f>S213*H213</f>
        <v>0</v>
      </c>
      <c r="U213" s="287"/>
      <c r="V213" s="287"/>
      <c r="W213" s="287"/>
      <c r="X213" s="287"/>
      <c r="Y213" s="287"/>
      <c r="Z213" s="287"/>
      <c r="AA213" s="287"/>
      <c r="AB213" s="287"/>
      <c r="AC213" s="287"/>
      <c r="AD213" s="287"/>
      <c r="AE213" s="287"/>
      <c r="AR213" s="313" t="s">
        <v>150</v>
      </c>
      <c r="AT213" s="313" t="s">
        <v>145</v>
      </c>
      <c r="AU213" s="313" t="s">
        <v>88</v>
      </c>
      <c r="AY213" s="289" t="s">
        <v>143</v>
      </c>
      <c r="BE213" s="314">
        <f>IF(N213="základní",J213,0)</f>
        <v>0</v>
      </c>
      <c r="BF213" s="314">
        <f>IF(N213="snížená",J213,0)</f>
        <v>0</v>
      </c>
      <c r="BG213" s="314">
        <f>IF(N213="zákl. přenesená",J213,0)</f>
        <v>0</v>
      </c>
      <c r="BH213" s="314">
        <f>IF(N213="sníž. přenesená",J213,0)</f>
        <v>0</v>
      </c>
      <c r="BI213" s="314">
        <f>IF(N213="nulová",J213,0)</f>
        <v>0</v>
      </c>
      <c r="BJ213" s="289" t="s">
        <v>85</v>
      </c>
      <c r="BK213" s="314">
        <f>ROUND(I213*H213,2)</f>
        <v>0</v>
      </c>
      <c r="BL213" s="289" t="s">
        <v>150</v>
      </c>
      <c r="BM213" s="313" t="s">
        <v>321</v>
      </c>
    </row>
    <row r="214" spans="2:51" s="222" customFormat="1" ht="12">
      <c r="B214" s="221"/>
      <c r="D214" s="223" t="s">
        <v>152</v>
      </c>
      <c r="E214" s="224" t="s">
        <v>1</v>
      </c>
      <c r="F214" s="225" t="s">
        <v>322</v>
      </c>
      <c r="H214" s="226">
        <v>587</v>
      </c>
      <c r="I214" s="227"/>
      <c r="L214" s="221"/>
      <c r="M214" s="229"/>
      <c r="N214" s="230"/>
      <c r="O214" s="230"/>
      <c r="P214" s="230"/>
      <c r="Q214" s="230"/>
      <c r="R214" s="230"/>
      <c r="S214" s="230"/>
      <c r="T214" s="231"/>
      <c r="AT214" s="224" t="s">
        <v>152</v>
      </c>
      <c r="AU214" s="224" t="s">
        <v>88</v>
      </c>
      <c r="AV214" s="222" t="s">
        <v>88</v>
      </c>
      <c r="AW214" s="222" t="s">
        <v>32</v>
      </c>
      <c r="AX214" s="222" t="s">
        <v>85</v>
      </c>
      <c r="AY214" s="224" t="s">
        <v>143</v>
      </c>
    </row>
    <row r="215" spans="1:65" s="48" customFormat="1" ht="60" customHeight="1">
      <c r="A215" s="287"/>
      <c r="B215" s="35"/>
      <c r="C215" s="208" t="s">
        <v>323</v>
      </c>
      <c r="D215" s="208" t="s">
        <v>145</v>
      </c>
      <c r="E215" s="209" t="s">
        <v>319</v>
      </c>
      <c r="F215" s="210" t="s">
        <v>320</v>
      </c>
      <c r="G215" s="211" t="s">
        <v>173</v>
      </c>
      <c r="H215" s="212">
        <v>380</v>
      </c>
      <c r="I215" s="213"/>
      <c r="J215" s="214">
        <f>ROUND(I215*H215,2)</f>
        <v>0</v>
      </c>
      <c r="K215" s="210" t="s">
        <v>149</v>
      </c>
      <c r="L215" s="35"/>
      <c r="M215" s="312" t="s">
        <v>1</v>
      </c>
      <c r="N215" s="216" t="s">
        <v>42</v>
      </c>
      <c r="O215" s="71"/>
      <c r="P215" s="217">
        <f>O215*H215</f>
        <v>0</v>
      </c>
      <c r="Q215" s="217">
        <v>0</v>
      </c>
      <c r="R215" s="217">
        <f>Q215*H215</f>
        <v>0</v>
      </c>
      <c r="S215" s="217">
        <v>0</v>
      </c>
      <c r="T215" s="218">
        <f>S215*H215</f>
        <v>0</v>
      </c>
      <c r="U215" s="287"/>
      <c r="V215" s="287"/>
      <c r="W215" s="287"/>
      <c r="X215" s="287"/>
      <c r="Y215" s="287"/>
      <c r="Z215" s="287"/>
      <c r="AA215" s="287"/>
      <c r="AB215" s="287"/>
      <c r="AC215" s="287"/>
      <c r="AD215" s="287"/>
      <c r="AE215" s="287"/>
      <c r="AR215" s="313" t="s">
        <v>150</v>
      </c>
      <c r="AT215" s="313" t="s">
        <v>145</v>
      </c>
      <c r="AU215" s="313" t="s">
        <v>88</v>
      </c>
      <c r="AY215" s="289" t="s">
        <v>143</v>
      </c>
      <c r="BE215" s="314">
        <f>IF(N215="základní",J215,0)</f>
        <v>0</v>
      </c>
      <c r="BF215" s="314">
        <f>IF(N215="snížená",J215,0)</f>
        <v>0</v>
      </c>
      <c r="BG215" s="314">
        <f>IF(N215="zákl. přenesená",J215,0)</f>
        <v>0</v>
      </c>
      <c r="BH215" s="314">
        <f>IF(N215="sníž. přenesená",J215,0)</f>
        <v>0</v>
      </c>
      <c r="BI215" s="314">
        <f>IF(N215="nulová",J215,0)</f>
        <v>0</v>
      </c>
      <c r="BJ215" s="289" t="s">
        <v>85</v>
      </c>
      <c r="BK215" s="314">
        <f>ROUND(I215*H215,2)</f>
        <v>0</v>
      </c>
      <c r="BL215" s="289" t="s">
        <v>150</v>
      </c>
      <c r="BM215" s="313" t="s">
        <v>324</v>
      </c>
    </row>
    <row r="216" spans="2:51" s="222" customFormat="1" ht="12">
      <c r="B216" s="221"/>
      <c r="D216" s="223" t="s">
        <v>152</v>
      </c>
      <c r="E216" s="224" t="s">
        <v>1</v>
      </c>
      <c r="F216" s="225" t="s">
        <v>325</v>
      </c>
      <c r="H216" s="226">
        <v>380</v>
      </c>
      <c r="I216" s="227"/>
      <c r="L216" s="221"/>
      <c r="M216" s="229"/>
      <c r="N216" s="230"/>
      <c r="O216" s="230"/>
      <c r="P216" s="230"/>
      <c r="Q216" s="230"/>
      <c r="R216" s="230"/>
      <c r="S216" s="230"/>
      <c r="T216" s="231"/>
      <c r="AT216" s="224" t="s">
        <v>152</v>
      </c>
      <c r="AU216" s="224" t="s">
        <v>88</v>
      </c>
      <c r="AV216" s="222" t="s">
        <v>88</v>
      </c>
      <c r="AW216" s="222" t="s">
        <v>32</v>
      </c>
      <c r="AX216" s="222" t="s">
        <v>85</v>
      </c>
      <c r="AY216" s="224" t="s">
        <v>143</v>
      </c>
    </row>
    <row r="217" spans="1:65" s="48" customFormat="1" ht="60" customHeight="1">
      <c r="A217" s="287"/>
      <c r="B217" s="35"/>
      <c r="C217" s="208" t="s">
        <v>326</v>
      </c>
      <c r="D217" s="208" t="s">
        <v>145</v>
      </c>
      <c r="E217" s="209" t="s">
        <v>327</v>
      </c>
      <c r="F217" s="210" t="s">
        <v>328</v>
      </c>
      <c r="G217" s="211" t="s">
        <v>173</v>
      </c>
      <c r="H217" s="212">
        <v>2935</v>
      </c>
      <c r="I217" s="213"/>
      <c r="J217" s="214">
        <f>ROUND(I217*H217,2)</f>
        <v>0</v>
      </c>
      <c r="K217" s="210" t="s">
        <v>149</v>
      </c>
      <c r="L217" s="35"/>
      <c r="M217" s="312" t="s">
        <v>1</v>
      </c>
      <c r="N217" s="216" t="s">
        <v>42</v>
      </c>
      <c r="O217" s="71"/>
      <c r="P217" s="217">
        <f>O217*H217</f>
        <v>0</v>
      </c>
      <c r="Q217" s="217">
        <v>0</v>
      </c>
      <c r="R217" s="217">
        <f>Q217*H217</f>
        <v>0</v>
      </c>
      <c r="S217" s="217">
        <v>0</v>
      </c>
      <c r="T217" s="218">
        <f>S217*H217</f>
        <v>0</v>
      </c>
      <c r="U217" s="287"/>
      <c r="V217" s="287"/>
      <c r="W217" s="287"/>
      <c r="X217" s="287"/>
      <c r="Y217" s="287"/>
      <c r="Z217" s="287"/>
      <c r="AA217" s="287"/>
      <c r="AB217" s="287"/>
      <c r="AC217" s="287"/>
      <c r="AD217" s="287"/>
      <c r="AE217" s="287"/>
      <c r="AR217" s="313" t="s">
        <v>150</v>
      </c>
      <c r="AT217" s="313" t="s">
        <v>145</v>
      </c>
      <c r="AU217" s="313" t="s">
        <v>88</v>
      </c>
      <c r="AY217" s="289" t="s">
        <v>143</v>
      </c>
      <c r="BE217" s="314">
        <f>IF(N217="základní",J217,0)</f>
        <v>0</v>
      </c>
      <c r="BF217" s="314">
        <f>IF(N217="snížená",J217,0)</f>
        <v>0</v>
      </c>
      <c r="BG217" s="314">
        <f>IF(N217="zákl. přenesená",J217,0)</f>
        <v>0</v>
      </c>
      <c r="BH217" s="314">
        <f>IF(N217="sníž. přenesená",J217,0)</f>
        <v>0</v>
      </c>
      <c r="BI217" s="314">
        <f>IF(N217="nulová",J217,0)</f>
        <v>0</v>
      </c>
      <c r="BJ217" s="289" t="s">
        <v>85</v>
      </c>
      <c r="BK217" s="314">
        <f>ROUND(I217*H217,2)</f>
        <v>0</v>
      </c>
      <c r="BL217" s="289" t="s">
        <v>150</v>
      </c>
      <c r="BM217" s="313" t="s">
        <v>329</v>
      </c>
    </row>
    <row r="218" spans="2:51" s="222" customFormat="1" ht="12">
      <c r="B218" s="221"/>
      <c r="D218" s="223" t="s">
        <v>152</v>
      </c>
      <c r="E218" s="224" t="s">
        <v>1</v>
      </c>
      <c r="F218" s="225" t="s">
        <v>330</v>
      </c>
      <c r="H218" s="226">
        <v>2935</v>
      </c>
      <c r="I218" s="227"/>
      <c r="L218" s="221"/>
      <c r="M218" s="229"/>
      <c r="N218" s="230"/>
      <c r="O218" s="230"/>
      <c r="P218" s="230"/>
      <c r="Q218" s="230"/>
      <c r="R218" s="230"/>
      <c r="S218" s="230"/>
      <c r="T218" s="231"/>
      <c r="AT218" s="224" t="s">
        <v>152</v>
      </c>
      <c r="AU218" s="224" t="s">
        <v>88</v>
      </c>
      <c r="AV218" s="222" t="s">
        <v>88</v>
      </c>
      <c r="AW218" s="222" t="s">
        <v>32</v>
      </c>
      <c r="AX218" s="222" t="s">
        <v>85</v>
      </c>
      <c r="AY218" s="224" t="s">
        <v>143</v>
      </c>
    </row>
    <row r="219" spans="1:65" s="48" customFormat="1" ht="60" customHeight="1">
      <c r="A219" s="287"/>
      <c r="B219" s="35"/>
      <c r="C219" s="208" t="s">
        <v>331</v>
      </c>
      <c r="D219" s="208" t="s">
        <v>145</v>
      </c>
      <c r="E219" s="209" t="s">
        <v>327</v>
      </c>
      <c r="F219" s="210" t="s">
        <v>328</v>
      </c>
      <c r="G219" s="211" t="s">
        <v>173</v>
      </c>
      <c r="H219" s="212">
        <v>3800</v>
      </c>
      <c r="I219" s="213"/>
      <c r="J219" s="214">
        <f>ROUND(I219*H219,2)</f>
        <v>0</v>
      </c>
      <c r="K219" s="210" t="s">
        <v>149</v>
      </c>
      <c r="L219" s="35"/>
      <c r="M219" s="312" t="s">
        <v>1</v>
      </c>
      <c r="N219" s="216" t="s">
        <v>42</v>
      </c>
      <c r="O219" s="71"/>
      <c r="P219" s="217">
        <f>O219*H219</f>
        <v>0</v>
      </c>
      <c r="Q219" s="217">
        <v>0</v>
      </c>
      <c r="R219" s="217">
        <f>Q219*H219</f>
        <v>0</v>
      </c>
      <c r="S219" s="217">
        <v>0</v>
      </c>
      <c r="T219" s="218">
        <f>S219*H219</f>
        <v>0</v>
      </c>
      <c r="U219" s="287"/>
      <c r="V219" s="287"/>
      <c r="W219" s="287"/>
      <c r="X219" s="287"/>
      <c r="Y219" s="287"/>
      <c r="Z219" s="287"/>
      <c r="AA219" s="287"/>
      <c r="AB219" s="287"/>
      <c r="AC219" s="287"/>
      <c r="AD219" s="287"/>
      <c r="AE219" s="287"/>
      <c r="AR219" s="313" t="s">
        <v>150</v>
      </c>
      <c r="AT219" s="313" t="s">
        <v>145</v>
      </c>
      <c r="AU219" s="313" t="s">
        <v>88</v>
      </c>
      <c r="AY219" s="289" t="s">
        <v>143</v>
      </c>
      <c r="BE219" s="314">
        <f>IF(N219="základní",J219,0)</f>
        <v>0</v>
      </c>
      <c r="BF219" s="314">
        <f>IF(N219="snížená",J219,0)</f>
        <v>0</v>
      </c>
      <c r="BG219" s="314">
        <f>IF(N219="zákl. přenesená",J219,0)</f>
        <v>0</v>
      </c>
      <c r="BH219" s="314">
        <f>IF(N219="sníž. přenesená",J219,0)</f>
        <v>0</v>
      </c>
      <c r="BI219" s="314">
        <f>IF(N219="nulová",J219,0)</f>
        <v>0</v>
      </c>
      <c r="BJ219" s="289" t="s">
        <v>85</v>
      </c>
      <c r="BK219" s="314">
        <f>ROUND(I219*H219,2)</f>
        <v>0</v>
      </c>
      <c r="BL219" s="289" t="s">
        <v>150</v>
      </c>
      <c r="BM219" s="313" t="s">
        <v>332</v>
      </c>
    </row>
    <row r="220" spans="2:51" s="222" customFormat="1" ht="12">
      <c r="B220" s="221"/>
      <c r="D220" s="223" t="s">
        <v>152</v>
      </c>
      <c r="E220" s="224" t="s">
        <v>1</v>
      </c>
      <c r="F220" s="225" t="s">
        <v>333</v>
      </c>
      <c r="H220" s="226">
        <v>3800</v>
      </c>
      <c r="I220" s="227"/>
      <c r="L220" s="221"/>
      <c r="M220" s="229"/>
      <c r="N220" s="230"/>
      <c r="O220" s="230"/>
      <c r="P220" s="230"/>
      <c r="Q220" s="230"/>
      <c r="R220" s="230"/>
      <c r="S220" s="230"/>
      <c r="T220" s="231"/>
      <c r="AT220" s="224" t="s">
        <v>152</v>
      </c>
      <c r="AU220" s="224" t="s">
        <v>88</v>
      </c>
      <c r="AV220" s="222" t="s">
        <v>88</v>
      </c>
      <c r="AW220" s="222" t="s">
        <v>32</v>
      </c>
      <c r="AX220" s="222" t="s">
        <v>85</v>
      </c>
      <c r="AY220" s="224" t="s">
        <v>143</v>
      </c>
    </row>
    <row r="221" spans="1:65" s="48" customFormat="1" ht="36" customHeight="1">
      <c r="A221" s="287"/>
      <c r="B221" s="35"/>
      <c r="C221" s="208" t="s">
        <v>334</v>
      </c>
      <c r="D221" s="208" t="s">
        <v>145</v>
      </c>
      <c r="E221" s="209" t="s">
        <v>335</v>
      </c>
      <c r="F221" s="210" t="s">
        <v>336</v>
      </c>
      <c r="G221" s="211" t="s">
        <v>173</v>
      </c>
      <c r="H221" s="212">
        <v>25.5</v>
      </c>
      <c r="I221" s="213"/>
      <c r="J221" s="214">
        <f>ROUND(I221*H221,2)</f>
        <v>0</v>
      </c>
      <c r="K221" s="210" t="s">
        <v>149</v>
      </c>
      <c r="L221" s="35"/>
      <c r="M221" s="312" t="s">
        <v>1</v>
      </c>
      <c r="N221" s="216" t="s">
        <v>42</v>
      </c>
      <c r="O221" s="71"/>
      <c r="P221" s="217">
        <f>O221*H221</f>
        <v>0</v>
      </c>
      <c r="Q221" s="217">
        <v>0</v>
      </c>
      <c r="R221" s="217">
        <f>Q221*H221</f>
        <v>0</v>
      </c>
      <c r="S221" s="217">
        <v>0</v>
      </c>
      <c r="T221" s="218">
        <f>S221*H221</f>
        <v>0</v>
      </c>
      <c r="U221" s="287"/>
      <c r="V221" s="287"/>
      <c r="W221" s="287"/>
      <c r="X221" s="287"/>
      <c r="Y221" s="287"/>
      <c r="Z221" s="287"/>
      <c r="AA221" s="287"/>
      <c r="AB221" s="287"/>
      <c r="AC221" s="287"/>
      <c r="AD221" s="287"/>
      <c r="AE221" s="287"/>
      <c r="AR221" s="313" t="s">
        <v>150</v>
      </c>
      <c r="AT221" s="313" t="s">
        <v>145</v>
      </c>
      <c r="AU221" s="313" t="s">
        <v>88</v>
      </c>
      <c r="AY221" s="289" t="s">
        <v>143</v>
      </c>
      <c r="BE221" s="314">
        <f>IF(N221="základní",J221,0)</f>
        <v>0</v>
      </c>
      <c r="BF221" s="314">
        <f>IF(N221="snížená",J221,0)</f>
        <v>0</v>
      </c>
      <c r="BG221" s="314">
        <f>IF(N221="zákl. přenesená",J221,0)</f>
        <v>0</v>
      </c>
      <c r="BH221" s="314">
        <f>IF(N221="sníž. přenesená",J221,0)</f>
        <v>0</v>
      </c>
      <c r="BI221" s="314">
        <f>IF(N221="nulová",J221,0)</f>
        <v>0</v>
      </c>
      <c r="BJ221" s="289" t="s">
        <v>85</v>
      </c>
      <c r="BK221" s="314">
        <f>ROUND(I221*H221,2)</f>
        <v>0</v>
      </c>
      <c r="BL221" s="289" t="s">
        <v>150</v>
      </c>
      <c r="BM221" s="313" t="s">
        <v>337</v>
      </c>
    </row>
    <row r="222" spans="2:51" s="222" customFormat="1" ht="12">
      <c r="B222" s="221"/>
      <c r="D222" s="223" t="s">
        <v>152</v>
      </c>
      <c r="E222" s="224" t="s">
        <v>1</v>
      </c>
      <c r="F222" s="225" t="s">
        <v>317</v>
      </c>
      <c r="H222" s="226">
        <v>25.5</v>
      </c>
      <c r="I222" s="227"/>
      <c r="L222" s="221"/>
      <c r="M222" s="229"/>
      <c r="N222" s="230"/>
      <c r="O222" s="230"/>
      <c r="P222" s="230"/>
      <c r="Q222" s="230"/>
      <c r="R222" s="230"/>
      <c r="S222" s="230"/>
      <c r="T222" s="231"/>
      <c r="AT222" s="224" t="s">
        <v>152</v>
      </c>
      <c r="AU222" s="224" t="s">
        <v>88</v>
      </c>
      <c r="AV222" s="222" t="s">
        <v>88</v>
      </c>
      <c r="AW222" s="222" t="s">
        <v>32</v>
      </c>
      <c r="AX222" s="222" t="s">
        <v>85</v>
      </c>
      <c r="AY222" s="224" t="s">
        <v>143</v>
      </c>
    </row>
    <row r="223" spans="1:65" s="48" customFormat="1" ht="36" customHeight="1">
      <c r="A223" s="287"/>
      <c r="B223" s="35"/>
      <c r="C223" s="208" t="s">
        <v>338</v>
      </c>
      <c r="D223" s="208" t="s">
        <v>145</v>
      </c>
      <c r="E223" s="209" t="s">
        <v>339</v>
      </c>
      <c r="F223" s="210" t="s">
        <v>340</v>
      </c>
      <c r="G223" s="211" t="s">
        <v>173</v>
      </c>
      <c r="H223" s="212">
        <v>1000</v>
      </c>
      <c r="I223" s="213"/>
      <c r="J223" s="214">
        <f>ROUND(I223*H223,2)</f>
        <v>0</v>
      </c>
      <c r="K223" s="210" t="s">
        <v>149</v>
      </c>
      <c r="L223" s="35"/>
      <c r="M223" s="312" t="s">
        <v>1</v>
      </c>
      <c r="N223" s="216" t="s">
        <v>42</v>
      </c>
      <c r="O223" s="71"/>
      <c r="P223" s="217">
        <f>O223*H223</f>
        <v>0</v>
      </c>
      <c r="Q223" s="217">
        <v>0</v>
      </c>
      <c r="R223" s="217">
        <f>Q223*H223</f>
        <v>0</v>
      </c>
      <c r="S223" s="217">
        <v>0</v>
      </c>
      <c r="T223" s="218">
        <f>S223*H223</f>
        <v>0</v>
      </c>
      <c r="U223" s="287"/>
      <c r="V223" s="287"/>
      <c r="W223" s="287"/>
      <c r="X223" s="287"/>
      <c r="Y223" s="287"/>
      <c r="Z223" s="287"/>
      <c r="AA223" s="287"/>
      <c r="AB223" s="287"/>
      <c r="AC223" s="287"/>
      <c r="AD223" s="287"/>
      <c r="AE223" s="287"/>
      <c r="AR223" s="313" t="s">
        <v>150</v>
      </c>
      <c r="AT223" s="313" t="s">
        <v>145</v>
      </c>
      <c r="AU223" s="313" t="s">
        <v>88</v>
      </c>
      <c r="AY223" s="289" t="s">
        <v>143</v>
      </c>
      <c r="BE223" s="314">
        <f>IF(N223="základní",J223,0)</f>
        <v>0</v>
      </c>
      <c r="BF223" s="314">
        <f>IF(N223="snížená",J223,0)</f>
        <v>0</v>
      </c>
      <c r="BG223" s="314">
        <f>IF(N223="zákl. přenesená",J223,0)</f>
        <v>0</v>
      </c>
      <c r="BH223" s="314">
        <f>IF(N223="sníž. přenesená",J223,0)</f>
        <v>0</v>
      </c>
      <c r="BI223" s="314">
        <f>IF(N223="nulová",J223,0)</f>
        <v>0</v>
      </c>
      <c r="BJ223" s="289" t="s">
        <v>85</v>
      </c>
      <c r="BK223" s="314">
        <f>ROUND(I223*H223,2)</f>
        <v>0</v>
      </c>
      <c r="BL223" s="289" t="s">
        <v>150</v>
      </c>
      <c r="BM223" s="313" t="s">
        <v>341</v>
      </c>
    </row>
    <row r="224" spans="2:51" s="222" customFormat="1" ht="12">
      <c r="B224" s="221"/>
      <c r="D224" s="223" t="s">
        <v>152</v>
      </c>
      <c r="E224" s="224" t="s">
        <v>1</v>
      </c>
      <c r="F224" s="225" t="s">
        <v>342</v>
      </c>
      <c r="H224" s="226">
        <v>1000</v>
      </c>
      <c r="I224" s="227"/>
      <c r="L224" s="221"/>
      <c r="M224" s="229"/>
      <c r="N224" s="230"/>
      <c r="O224" s="230"/>
      <c r="P224" s="230"/>
      <c r="Q224" s="230"/>
      <c r="R224" s="230"/>
      <c r="S224" s="230"/>
      <c r="T224" s="231"/>
      <c r="AT224" s="224" t="s">
        <v>152</v>
      </c>
      <c r="AU224" s="224" t="s">
        <v>88</v>
      </c>
      <c r="AV224" s="222" t="s">
        <v>88</v>
      </c>
      <c r="AW224" s="222" t="s">
        <v>32</v>
      </c>
      <c r="AX224" s="222" t="s">
        <v>85</v>
      </c>
      <c r="AY224" s="224" t="s">
        <v>143</v>
      </c>
    </row>
    <row r="225" spans="1:65" s="48" customFormat="1" ht="48" customHeight="1">
      <c r="A225" s="287"/>
      <c r="B225" s="35"/>
      <c r="C225" s="208" t="s">
        <v>343</v>
      </c>
      <c r="D225" s="208" t="s">
        <v>145</v>
      </c>
      <c r="E225" s="209" t="s">
        <v>344</v>
      </c>
      <c r="F225" s="210" t="s">
        <v>345</v>
      </c>
      <c r="G225" s="211" t="s">
        <v>173</v>
      </c>
      <c r="H225" s="212">
        <v>4.14</v>
      </c>
      <c r="I225" s="213"/>
      <c r="J225" s="214">
        <f>ROUND(I225*H225,2)</f>
        <v>0</v>
      </c>
      <c r="K225" s="210" t="s">
        <v>149</v>
      </c>
      <c r="L225" s="35"/>
      <c r="M225" s="312" t="s">
        <v>1</v>
      </c>
      <c r="N225" s="216" t="s">
        <v>42</v>
      </c>
      <c r="O225" s="71"/>
      <c r="P225" s="217">
        <f>O225*H225</f>
        <v>0</v>
      </c>
      <c r="Q225" s="217">
        <v>0</v>
      </c>
      <c r="R225" s="217">
        <f>Q225*H225</f>
        <v>0</v>
      </c>
      <c r="S225" s="217">
        <v>0</v>
      </c>
      <c r="T225" s="218">
        <f>S225*H225</f>
        <v>0</v>
      </c>
      <c r="U225" s="287"/>
      <c r="V225" s="287"/>
      <c r="W225" s="287"/>
      <c r="X225" s="287"/>
      <c r="Y225" s="287"/>
      <c r="Z225" s="287"/>
      <c r="AA225" s="287"/>
      <c r="AB225" s="287"/>
      <c r="AC225" s="287"/>
      <c r="AD225" s="287"/>
      <c r="AE225" s="287"/>
      <c r="AR225" s="313" t="s">
        <v>150</v>
      </c>
      <c r="AT225" s="313" t="s">
        <v>145</v>
      </c>
      <c r="AU225" s="313" t="s">
        <v>88</v>
      </c>
      <c r="AY225" s="289" t="s">
        <v>143</v>
      </c>
      <c r="BE225" s="314">
        <f>IF(N225="základní",J225,0)</f>
        <v>0</v>
      </c>
      <c r="BF225" s="314">
        <f>IF(N225="snížená",J225,0)</f>
        <v>0</v>
      </c>
      <c r="BG225" s="314">
        <f>IF(N225="zákl. přenesená",J225,0)</f>
        <v>0</v>
      </c>
      <c r="BH225" s="314">
        <f>IF(N225="sníž. přenesená",J225,0)</f>
        <v>0</v>
      </c>
      <c r="BI225" s="314">
        <f>IF(N225="nulová",J225,0)</f>
        <v>0</v>
      </c>
      <c r="BJ225" s="289" t="s">
        <v>85</v>
      </c>
      <c r="BK225" s="314">
        <f>ROUND(I225*H225,2)</f>
        <v>0</v>
      </c>
      <c r="BL225" s="289" t="s">
        <v>150</v>
      </c>
      <c r="BM225" s="313" t="s">
        <v>346</v>
      </c>
    </row>
    <row r="226" spans="2:51" s="222" customFormat="1" ht="22.5">
      <c r="B226" s="221"/>
      <c r="D226" s="223" t="s">
        <v>152</v>
      </c>
      <c r="E226" s="224" t="s">
        <v>1</v>
      </c>
      <c r="F226" s="225" t="s">
        <v>347</v>
      </c>
      <c r="H226" s="226">
        <v>4.14</v>
      </c>
      <c r="I226" s="227"/>
      <c r="L226" s="221"/>
      <c r="M226" s="229"/>
      <c r="N226" s="230"/>
      <c r="O226" s="230"/>
      <c r="P226" s="230"/>
      <c r="Q226" s="230"/>
      <c r="R226" s="230"/>
      <c r="S226" s="230"/>
      <c r="T226" s="231"/>
      <c r="AT226" s="224" t="s">
        <v>152</v>
      </c>
      <c r="AU226" s="224" t="s">
        <v>88</v>
      </c>
      <c r="AV226" s="222" t="s">
        <v>88</v>
      </c>
      <c r="AW226" s="222" t="s">
        <v>32</v>
      </c>
      <c r="AX226" s="222" t="s">
        <v>85</v>
      </c>
      <c r="AY226" s="224" t="s">
        <v>143</v>
      </c>
    </row>
    <row r="227" spans="1:65" s="48" customFormat="1" ht="60" customHeight="1">
      <c r="A227" s="287"/>
      <c r="B227" s="35"/>
      <c r="C227" s="208" t="s">
        <v>348</v>
      </c>
      <c r="D227" s="208" t="s">
        <v>145</v>
      </c>
      <c r="E227" s="209" t="s">
        <v>349</v>
      </c>
      <c r="F227" s="210" t="s">
        <v>350</v>
      </c>
      <c r="G227" s="211" t="s">
        <v>173</v>
      </c>
      <c r="H227" s="212">
        <v>690</v>
      </c>
      <c r="I227" s="213"/>
      <c r="J227" s="214">
        <f>ROUND(I227*H227,2)</f>
        <v>0</v>
      </c>
      <c r="K227" s="210" t="s">
        <v>1</v>
      </c>
      <c r="L227" s="35"/>
      <c r="M227" s="312" t="s">
        <v>1</v>
      </c>
      <c r="N227" s="216" t="s">
        <v>42</v>
      </c>
      <c r="O227" s="71"/>
      <c r="P227" s="217">
        <f>O227*H227</f>
        <v>0</v>
      </c>
      <c r="Q227" s="217">
        <v>0</v>
      </c>
      <c r="R227" s="217">
        <f>Q227*H227</f>
        <v>0</v>
      </c>
      <c r="S227" s="217">
        <v>0</v>
      </c>
      <c r="T227" s="218">
        <f>S227*H227</f>
        <v>0</v>
      </c>
      <c r="U227" s="287"/>
      <c r="V227" s="287"/>
      <c r="W227" s="287"/>
      <c r="X227" s="287"/>
      <c r="Y227" s="287"/>
      <c r="Z227" s="287"/>
      <c r="AA227" s="287"/>
      <c r="AB227" s="287"/>
      <c r="AC227" s="287"/>
      <c r="AD227" s="287"/>
      <c r="AE227" s="287"/>
      <c r="AR227" s="313" t="s">
        <v>150</v>
      </c>
      <c r="AT227" s="313" t="s">
        <v>145</v>
      </c>
      <c r="AU227" s="313" t="s">
        <v>88</v>
      </c>
      <c r="AY227" s="289" t="s">
        <v>143</v>
      </c>
      <c r="BE227" s="314">
        <f>IF(N227="základní",J227,0)</f>
        <v>0</v>
      </c>
      <c r="BF227" s="314">
        <f>IF(N227="snížená",J227,0)</f>
        <v>0</v>
      </c>
      <c r="BG227" s="314">
        <f>IF(N227="zákl. přenesená",J227,0)</f>
        <v>0</v>
      </c>
      <c r="BH227" s="314">
        <f>IF(N227="sníž. přenesená",J227,0)</f>
        <v>0</v>
      </c>
      <c r="BI227" s="314">
        <f>IF(N227="nulová",J227,0)</f>
        <v>0</v>
      </c>
      <c r="BJ227" s="289" t="s">
        <v>85</v>
      </c>
      <c r="BK227" s="314">
        <f>ROUND(I227*H227,2)</f>
        <v>0</v>
      </c>
      <c r="BL227" s="289" t="s">
        <v>150</v>
      </c>
      <c r="BM227" s="313" t="s">
        <v>351</v>
      </c>
    </row>
    <row r="228" spans="2:51" s="222" customFormat="1" ht="12">
      <c r="B228" s="221"/>
      <c r="D228" s="223" t="s">
        <v>152</v>
      </c>
      <c r="E228" s="224" t="s">
        <v>1</v>
      </c>
      <c r="F228" s="225" t="s">
        <v>352</v>
      </c>
      <c r="H228" s="226">
        <v>1380</v>
      </c>
      <c r="I228" s="227"/>
      <c r="L228" s="221"/>
      <c r="M228" s="229"/>
      <c r="N228" s="230"/>
      <c r="O228" s="230"/>
      <c r="P228" s="230"/>
      <c r="Q228" s="230"/>
      <c r="R228" s="230"/>
      <c r="S228" s="230"/>
      <c r="T228" s="231"/>
      <c r="AT228" s="224" t="s">
        <v>152</v>
      </c>
      <c r="AU228" s="224" t="s">
        <v>88</v>
      </c>
      <c r="AV228" s="222" t="s">
        <v>88</v>
      </c>
      <c r="AW228" s="222" t="s">
        <v>32</v>
      </c>
      <c r="AX228" s="222" t="s">
        <v>77</v>
      </c>
      <c r="AY228" s="224" t="s">
        <v>143</v>
      </c>
    </row>
    <row r="229" spans="2:51" s="222" customFormat="1" ht="22.5">
      <c r="B229" s="221"/>
      <c r="D229" s="223" t="s">
        <v>152</v>
      </c>
      <c r="E229" s="224" t="s">
        <v>1</v>
      </c>
      <c r="F229" s="225" t="s">
        <v>353</v>
      </c>
      <c r="H229" s="226">
        <v>-690</v>
      </c>
      <c r="I229" s="227"/>
      <c r="L229" s="221"/>
      <c r="M229" s="229"/>
      <c r="N229" s="230"/>
      <c r="O229" s="230"/>
      <c r="P229" s="230"/>
      <c r="Q229" s="230"/>
      <c r="R229" s="230"/>
      <c r="S229" s="230"/>
      <c r="T229" s="231"/>
      <c r="AT229" s="224" t="s">
        <v>152</v>
      </c>
      <c r="AU229" s="224" t="s">
        <v>88</v>
      </c>
      <c r="AV229" s="222" t="s">
        <v>88</v>
      </c>
      <c r="AW229" s="222" t="s">
        <v>32</v>
      </c>
      <c r="AX229" s="222" t="s">
        <v>77</v>
      </c>
      <c r="AY229" s="224" t="s">
        <v>143</v>
      </c>
    </row>
    <row r="230" spans="2:51" s="244" customFormat="1" ht="12">
      <c r="B230" s="243"/>
      <c r="D230" s="223" t="s">
        <v>152</v>
      </c>
      <c r="E230" s="245" t="s">
        <v>1</v>
      </c>
      <c r="F230" s="246" t="s">
        <v>181</v>
      </c>
      <c r="H230" s="247">
        <v>690</v>
      </c>
      <c r="I230" s="248"/>
      <c r="L230" s="243"/>
      <c r="M230" s="250"/>
      <c r="N230" s="251"/>
      <c r="O230" s="251"/>
      <c r="P230" s="251"/>
      <c r="Q230" s="251"/>
      <c r="R230" s="251"/>
      <c r="S230" s="251"/>
      <c r="T230" s="252"/>
      <c r="AT230" s="245" t="s">
        <v>152</v>
      </c>
      <c r="AU230" s="245" t="s">
        <v>88</v>
      </c>
      <c r="AV230" s="244" t="s">
        <v>150</v>
      </c>
      <c r="AW230" s="244" t="s">
        <v>32</v>
      </c>
      <c r="AX230" s="244" t="s">
        <v>85</v>
      </c>
      <c r="AY230" s="245" t="s">
        <v>143</v>
      </c>
    </row>
    <row r="231" spans="1:65" s="48" customFormat="1" ht="24" customHeight="1">
      <c r="A231" s="287"/>
      <c r="B231" s="35"/>
      <c r="C231" s="208" t="s">
        <v>354</v>
      </c>
      <c r="D231" s="208" t="s">
        <v>145</v>
      </c>
      <c r="E231" s="209" t="s">
        <v>355</v>
      </c>
      <c r="F231" s="210" t="s">
        <v>356</v>
      </c>
      <c r="G231" s="211" t="s">
        <v>294</v>
      </c>
      <c r="H231" s="212">
        <v>621</v>
      </c>
      <c r="I231" s="213"/>
      <c r="J231" s="214">
        <f>ROUND(I231*H231,2)</f>
        <v>0</v>
      </c>
      <c r="K231" s="210" t="s">
        <v>149</v>
      </c>
      <c r="L231" s="35"/>
      <c r="M231" s="312" t="s">
        <v>1</v>
      </c>
      <c r="N231" s="216" t="s">
        <v>42</v>
      </c>
      <c r="O231" s="71"/>
      <c r="P231" s="217">
        <f>O231*H231</f>
        <v>0</v>
      </c>
      <c r="Q231" s="217">
        <v>0</v>
      </c>
      <c r="R231" s="217">
        <f>Q231*H231</f>
        <v>0</v>
      </c>
      <c r="S231" s="217">
        <v>0</v>
      </c>
      <c r="T231" s="218">
        <f>S231*H231</f>
        <v>0</v>
      </c>
      <c r="U231" s="287"/>
      <c r="V231" s="287"/>
      <c r="W231" s="287"/>
      <c r="X231" s="287"/>
      <c r="Y231" s="287"/>
      <c r="Z231" s="287"/>
      <c r="AA231" s="287"/>
      <c r="AB231" s="287"/>
      <c r="AC231" s="287"/>
      <c r="AD231" s="287"/>
      <c r="AE231" s="287"/>
      <c r="AR231" s="313" t="s">
        <v>150</v>
      </c>
      <c r="AT231" s="313" t="s">
        <v>145</v>
      </c>
      <c r="AU231" s="313" t="s">
        <v>88</v>
      </c>
      <c r="AY231" s="289" t="s">
        <v>143</v>
      </c>
      <c r="BE231" s="314">
        <f>IF(N231="základní",J231,0)</f>
        <v>0</v>
      </c>
      <c r="BF231" s="314">
        <f>IF(N231="snížená",J231,0)</f>
        <v>0</v>
      </c>
      <c r="BG231" s="314">
        <f>IF(N231="zákl. přenesená",J231,0)</f>
        <v>0</v>
      </c>
      <c r="BH231" s="314">
        <f>IF(N231="sníž. přenesená",J231,0)</f>
        <v>0</v>
      </c>
      <c r="BI231" s="314">
        <f>IF(N231="nulová",J231,0)</f>
        <v>0</v>
      </c>
      <c r="BJ231" s="289" t="s">
        <v>85</v>
      </c>
      <c r="BK231" s="314">
        <f>ROUND(I231*H231,2)</f>
        <v>0</v>
      </c>
      <c r="BL231" s="289" t="s">
        <v>150</v>
      </c>
      <c r="BM231" s="313" t="s">
        <v>357</v>
      </c>
    </row>
    <row r="232" spans="2:51" s="234" customFormat="1" ht="12">
      <c r="B232" s="233"/>
      <c r="D232" s="223" t="s">
        <v>152</v>
      </c>
      <c r="E232" s="235" t="s">
        <v>1</v>
      </c>
      <c r="F232" s="236" t="s">
        <v>358</v>
      </c>
      <c r="H232" s="235" t="s">
        <v>1</v>
      </c>
      <c r="I232" s="237"/>
      <c r="L232" s="233"/>
      <c r="M232" s="239"/>
      <c r="N232" s="240"/>
      <c r="O232" s="240"/>
      <c r="P232" s="240"/>
      <c r="Q232" s="240"/>
      <c r="R232" s="240"/>
      <c r="S232" s="240"/>
      <c r="T232" s="241"/>
      <c r="AT232" s="235" t="s">
        <v>152</v>
      </c>
      <c r="AU232" s="235" t="s">
        <v>88</v>
      </c>
      <c r="AV232" s="234" t="s">
        <v>85</v>
      </c>
      <c r="AW232" s="234" t="s">
        <v>32</v>
      </c>
      <c r="AX232" s="234" t="s">
        <v>77</v>
      </c>
      <c r="AY232" s="235" t="s">
        <v>143</v>
      </c>
    </row>
    <row r="233" spans="2:51" s="222" customFormat="1" ht="12">
      <c r="B233" s="221"/>
      <c r="D233" s="223" t="s">
        <v>152</v>
      </c>
      <c r="E233" s="224" t="s">
        <v>1</v>
      </c>
      <c r="F233" s="225" t="s">
        <v>359</v>
      </c>
      <c r="H233" s="226">
        <v>621</v>
      </c>
      <c r="I233" s="227"/>
      <c r="L233" s="221"/>
      <c r="M233" s="229"/>
      <c r="N233" s="230"/>
      <c r="O233" s="230"/>
      <c r="P233" s="230"/>
      <c r="Q233" s="230"/>
      <c r="R233" s="230"/>
      <c r="S233" s="230"/>
      <c r="T233" s="231"/>
      <c r="AT233" s="224" t="s">
        <v>152</v>
      </c>
      <c r="AU233" s="224" t="s">
        <v>88</v>
      </c>
      <c r="AV233" s="222" t="s">
        <v>88</v>
      </c>
      <c r="AW233" s="222" t="s">
        <v>32</v>
      </c>
      <c r="AX233" s="222" t="s">
        <v>85</v>
      </c>
      <c r="AY233" s="224" t="s">
        <v>143</v>
      </c>
    </row>
    <row r="234" spans="1:65" s="48" customFormat="1" ht="36" customHeight="1">
      <c r="A234" s="287"/>
      <c r="B234" s="35"/>
      <c r="C234" s="208" t="s">
        <v>360</v>
      </c>
      <c r="D234" s="208" t="s">
        <v>145</v>
      </c>
      <c r="E234" s="209" t="s">
        <v>361</v>
      </c>
      <c r="F234" s="210" t="s">
        <v>362</v>
      </c>
      <c r="G234" s="211" t="s">
        <v>226</v>
      </c>
      <c r="H234" s="212">
        <v>684</v>
      </c>
      <c r="I234" s="213"/>
      <c r="J234" s="214">
        <f>ROUND(I234*H234,2)</f>
        <v>0</v>
      </c>
      <c r="K234" s="210" t="s">
        <v>149</v>
      </c>
      <c r="L234" s="35"/>
      <c r="M234" s="312" t="s">
        <v>1</v>
      </c>
      <c r="N234" s="216" t="s">
        <v>42</v>
      </c>
      <c r="O234" s="71"/>
      <c r="P234" s="217">
        <f>O234*H234</f>
        <v>0</v>
      </c>
      <c r="Q234" s="217">
        <v>0</v>
      </c>
      <c r="R234" s="217">
        <f>Q234*H234</f>
        <v>0</v>
      </c>
      <c r="S234" s="217">
        <v>0</v>
      </c>
      <c r="T234" s="218">
        <f>S234*H234</f>
        <v>0</v>
      </c>
      <c r="U234" s="287"/>
      <c r="V234" s="287"/>
      <c r="W234" s="287"/>
      <c r="X234" s="287"/>
      <c r="Y234" s="287"/>
      <c r="Z234" s="287"/>
      <c r="AA234" s="287"/>
      <c r="AB234" s="287"/>
      <c r="AC234" s="287"/>
      <c r="AD234" s="287"/>
      <c r="AE234" s="287"/>
      <c r="AR234" s="313" t="s">
        <v>150</v>
      </c>
      <c r="AT234" s="313" t="s">
        <v>145</v>
      </c>
      <c r="AU234" s="313" t="s">
        <v>88</v>
      </c>
      <c r="AY234" s="289" t="s">
        <v>143</v>
      </c>
      <c r="BE234" s="314">
        <f>IF(N234="základní",J234,0)</f>
        <v>0</v>
      </c>
      <c r="BF234" s="314">
        <f>IF(N234="snížená",J234,0)</f>
        <v>0</v>
      </c>
      <c r="BG234" s="314">
        <f>IF(N234="zákl. přenesená",J234,0)</f>
        <v>0</v>
      </c>
      <c r="BH234" s="314">
        <f>IF(N234="sníž. přenesená",J234,0)</f>
        <v>0</v>
      </c>
      <c r="BI234" s="314">
        <f>IF(N234="nulová",J234,0)</f>
        <v>0</v>
      </c>
      <c r="BJ234" s="289" t="s">
        <v>85</v>
      </c>
      <c r="BK234" s="314">
        <f>ROUND(I234*H234,2)</f>
        <v>0</v>
      </c>
      <c r="BL234" s="289" t="s">
        <v>150</v>
      </c>
      <c r="BM234" s="313" t="s">
        <v>363</v>
      </c>
    </row>
    <row r="235" spans="2:51" s="234" customFormat="1" ht="22.5">
      <c r="B235" s="233"/>
      <c r="D235" s="223" t="s">
        <v>152</v>
      </c>
      <c r="E235" s="235" t="s">
        <v>1</v>
      </c>
      <c r="F235" s="236" t="s">
        <v>364</v>
      </c>
      <c r="H235" s="235" t="s">
        <v>1</v>
      </c>
      <c r="I235" s="237"/>
      <c r="L235" s="233"/>
      <c r="M235" s="239"/>
      <c r="N235" s="240"/>
      <c r="O235" s="240"/>
      <c r="P235" s="240"/>
      <c r="Q235" s="240"/>
      <c r="R235" s="240"/>
      <c r="S235" s="240"/>
      <c r="T235" s="241"/>
      <c r="AT235" s="235" t="s">
        <v>152</v>
      </c>
      <c r="AU235" s="235" t="s">
        <v>88</v>
      </c>
      <c r="AV235" s="234" t="s">
        <v>85</v>
      </c>
      <c r="AW235" s="234" t="s">
        <v>32</v>
      </c>
      <c r="AX235" s="234" t="s">
        <v>77</v>
      </c>
      <c r="AY235" s="235" t="s">
        <v>143</v>
      </c>
    </row>
    <row r="236" spans="2:51" s="222" customFormat="1" ht="12">
      <c r="B236" s="221"/>
      <c r="D236" s="223" t="s">
        <v>152</v>
      </c>
      <c r="E236" s="224" t="s">
        <v>1</v>
      </c>
      <c r="F236" s="225" t="s">
        <v>365</v>
      </c>
      <c r="H236" s="226">
        <v>684</v>
      </c>
      <c r="I236" s="227"/>
      <c r="L236" s="221"/>
      <c r="M236" s="229"/>
      <c r="N236" s="230"/>
      <c r="O236" s="230"/>
      <c r="P236" s="230"/>
      <c r="Q236" s="230"/>
      <c r="R236" s="230"/>
      <c r="S236" s="230"/>
      <c r="T236" s="231"/>
      <c r="AT236" s="224" t="s">
        <v>152</v>
      </c>
      <c r="AU236" s="224" t="s">
        <v>88</v>
      </c>
      <c r="AV236" s="222" t="s">
        <v>88</v>
      </c>
      <c r="AW236" s="222" t="s">
        <v>32</v>
      </c>
      <c r="AX236" s="222" t="s">
        <v>85</v>
      </c>
      <c r="AY236" s="224" t="s">
        <v>143</v>
      </c>
    </row>
    <row r="237" spans="1:65" s="48" customFormat="1" ht="36" customHeight="1">
      <c r="A237" s="287"/>
      <c r="B237" s="35"/>
      <c r="C237" s="208" t="s">
        <v>366</v>
      </c>
      <c r="D237" s="208" t="s">
        <v>145</v>
      </c>
      <c r="E237" s="209" t="s">
        <v>367</v>
      </c>
      <c r="F237" s="210" t="s">
        <v>368</v>
      </c>
      <c r="G237" s="211" t="s">
        <v>173</v>
      </c>
      <c r="H237" s="212">
        <v>690</v>
      </c>
      <c r="I237" s="213"/>
      <c r="J237" s="214">
        <f>ROUND(I237*H237,2)</f>
        <v>0</v>
      </c>
      <c r="K237" s="210" t="s">
        <v>149</v>
      </c>
      <c r="L237" s="35"/>
      <c r="M237" s="312" t="s">
        <v>1</v>
      </c>
      <c r="N237" s="216" t="s">
        <v>42</v>
      </c>
      <c r="O237" s="71"/>
      <c r="P237" s="217">
        <f>O237*H237</f>
        <v>0</v>
      </c>
      <c r="Q237" s="217">
        <v>0</v>
      </c>
      <c r="R237" s="217">
        <f>Q237*H237</f>
        <v>0</v>
      </c>
      <c r="S237" s="217">
        <v>0</v>
      </c>
      <c r="T237" s="218">
        <f>S237*H237</f>
        <v>0</v>
      </c>
      <c r="U237" s="287"/>
      <c r="V237" s="287"/>
      <c r="W237" s="287"/>
      <c r="X237" s="287"/>
      <c r="Y237" s="287"/>
      <c r="Z237" s="287"/>
      <c r="AA237" s="287"/>
      <c r="AB237" s="287"/>
      <c r="AC237" s="287"/>
      <c r="AD237" s="287"/>
      <c r="AE237" s="287"/>
      <c r="AR237" s="313" t="s">
        <v>150</v>
      </c>
      <c r="AT237" s="313" t="s">
        <v>145</v>
      </c>
      <c r="AU237" s="313" t="s">
        <v>88</v>
      </c>
      <c r="AY237" s="289" t="s">
        <v>143</v>
      </c>
      <c r="BE237" s="314">
        <f>IF(N237="základní",J237,0)</f>
        <v>0</v>
      </c>
      <c r="BF237" s="314">
        <f>IF(N237="snížená",J237,0)</f>
        <v>0</v>
      </c>
      <c r="BG237" s="314">
        <f>IF(N237="zákl. přenesená",J237,0)</f>
        <v>0</v>
      </c>
      <c r="BH237" s="314">
        <f>IF(N237="sníž. přenesená",J237,0)</f>
        <v>0</v>
      </c>
      <c r="BI237" s="314">
        <f>IF(N237="nulová",J237,0)</f>
        <v>0</v>
      </c>
      <c r="BJ237" s="289" t="s">
        <v>85</v>
      </c>
      <c r="BK237" s="314">
        <f>ROUND(I237*H237,2)</f>
        <v>0</v>
      </c>
      <c r="BL237" s="289" t="s">
        <v>150</v>
      </c>
      <c r="BM237" s="313" t="s">
        <v>369</v>
      </c>
    </row>
    <row r="238" spans="2:51" s="222" customFormat="1" ht="12">
      <c r="B238" s="221"/>
      <c r="D238" s="223" t="s">
        <v>152</v>
      </c>
      <c r="E238" s="224" t="s">
        <v>1</v>
      </c>
      <c r="F238" s="225" t="s">
        <v>370</v>
      </c>
      <c r="H238" s="226">
        <v>1380</v>
      </c>
      <c r="I238" s="227"/>
      <c r="L238" s="221"/>
      <c r="M238" s="229"/>
      <c r="N238" s="230"/>
      <c r="O238" s="230"/>
      <c r="P238" s="230"/>
      <c r="Q238" s="230"/>
      <c r="R238" s="230"/>
      <c r="S238" s="230"/>
      <c r="T238" s="231"/>
      <c r="AT238" s="224" t="s">
        <v>152</v>
      </c>
      <c r="AU238" s="224" t="s">
        <v>88</v>
      </c>
      <c r="AV238" s="222" t="s">
        <v>88</v>
      </c>
      <c r="AW238" s="222" t="s">
        <v>32</v>
      </c>
      <c r="AX238" s="222" t="s">
        <v>77</v>
      </c>
      <c r="AY238" s="224" t="s">
        <v>143</v>
      </c>
    </row>
    <row r="239" spans="2:51" s="222" customFormat="1" ht="12">
      <c r="B239" s="221"/>
      <c r="D239" s="223" t="s">
        <v>152</v>
      </c>
      <c r="E239" s="224" t="s">
        <v>1</v>
      </c>
      <c r="F239" s="225" t="s">
        <v>371</v>
      </c>
      <c r="H239" s="226">
        <v>-690</v>
      </c>
      <c r="I239" s="227"/>
      <c r="L239" s="221"/>
      <c r="M239" s="229"/>
      <c r="N239" s="230"/>
      <c r="O239" s="230"/>
      <c r="P239" s="230"/>
      <c r="Q239" s="230"/>
      <c r="R239" s="230"/>
      <c r="S239" s="230"/>
      <c r="T239" s="231"/>
      <c r="AT239" s="224" t="s">
        <v>152</v>
      </c>
      <c r="AU239" s="224" t="s">
        <v>88</v>
      </c>
      <c r="AV239" s="222" t="s">
        <v>88</v>
      </c>
      <c r="AW239" s="222" t="s">
        <v>32</v>
      </c>
      <c r="AX239" s="222" t="s">
        <v>77</v>
      </c>
      <c r="AY239" s="224" t="s">
        <v>143</v>
      </c>
    </row>
    <row r="240" spans="2:51" s="244" customFormat="1" ht="12">
      <c r="B240" s="243"/>
      <c r="D240" s="223" t="s">
        <v>152</v>
      </c>
      <c r="E240" s="245" t="s">
        <v>1</v>
      </c>
      <c r="F240" s="246" t="s">
        <v>181</v>
      </c>
      <c r="H240" s="247">
        <v>690</v>
      </c>
      <c r="I240" s="248"/>
      <c r="L240" s="243"/>
      <c r="M240" s="250"/>
      <c r="N240" s="251"/>
      <c r="O240" s="251"/>
      <c r="P240" s="251"/>
      <c r="Q240" s="251"/>
      <c r="R240" s="251"/>
      <c r="S240" s="251"/>
      <c r="T240" s="252"/>
      <c r="AT240" s="245" t="s">
        <v>152</v>
      </c>
      <c r="AU240" s="245" t="s">
        <v>88</v>
      </c>
      <c r="AV240" s="244" t="s">
        <v>150</v>
      </c>
      <c r="AW240" s="244" t="s">
        <v>32</v>
      </c>
      <c r="AX240" s="244" t="s">
        <v>85</v>
      </c>
      <c r="AY240" s="245" t="s">
        <v>143</v>
      </c>
    </row>
    <row r="241" spans="1:65" s="48" customFormat="1" ht="48" customHeight="1">
      <c r="A241" s="287"/>
      <c r="B241" s="35"/>
      <c r="C241" s="208" t="s">
        <v>372</v>
      </c>
      <c r="D241" s="208" t="s">
        <v>145</v>
      </c>
      <c r="E241" s="209" t="s">
        <v>373</v>
      </c>
      <c r="F241" s="210" t="s">
        <v>374</v>
      </c>
      <c r="G241" s="211" t="s">
        <v>173</v>
      </c>
      <c r="H241" s="212">
        <v>0.18</v>
      </c>
      <c r="I241" s="213"/>
      <c r="J241" s="214">
        <f>ROUND(I241*H241,2)</f>
        <v>0</v>
      </c>
      <c r="K241" s="210" t="s">
        <v>149</v>
      </c>
      <c r="L241" s="35"/>
      <c r="M241" s="312" t="s">
        <v>1</v>
      </c>
      <c r="N241" s="216" t="s">
        <v>42</v>
      </c>
      <c r="O241" s="71"/>
      <c r="P241" s="217">
        <f>O241*H241</f>
        <v>0</v>
      </c>
      <c r="Q241" s="217">
        <v>0</v>
      </c>
      <c r="R241" s="217">
        <f>Q241*H241</f>
        <v>0</v>
      </c>
      <c r="S241" s="217">
        <v>0</v>
      </c>
      <c r="T241" s="218">
        <f>S241*H241</f>
        <v>0</v>
      </c>
      <c r="U241" s="287"/>
      <c r="V241" s="287"/>
      <c r="W241" s="287"/>
      <c r="X241" s="287"/>
      <c r="Y241" s="287"/>
      <c r="Z241" s="287"/>
      <c r="AA241" s="287"/>
      <c r="AB241" s="287"/>
      <c r="AC241" s="287"/>
      <c r="AD241" s="287"/>
      <c r="AE241" s="287"/>
      <c r="AR241" s="313" t="s">
        <v>150</v>
      </c>
      <c r="AT241" s="313" t="s">
        <v>145</v>
      </c>
      <c r="AU241" s="313" t="s">
        <v>88</v>
      </c>
      <c r="AY241" s="289" t="s">
        <v>143</v>
      </c>
      <c r="BE241" s="314">
        <f>IF(N241="základní",J241,0)</f>
        <v>0</v>
      </c>
      <c r="BF241" s="314">
        <f>IF(N241="snížená",J241,0)</f>
        <v>0</v>
      </c>
      <c r="BG241" s="314">
        <f>IF(N241="zákl. přenesená",J241,0)</f>
        <v>0</v>
      </c>
      <c r="BH241" s="314">
        <f>IF(N241="sníž. přenesená",J241,0)</f>
        <v>0</v>
      </c>
      <c r="BI241" s="314">
        <f>IF(N241="nulová",J241,0)</f>
        <v>0</v>
      </c>
      <c r="BJ241" s="289" t="s">
        <v>85</v>
      </c>
      <c r="BK241" s="314">
        <f>ROUND(I241*H241,2)</f>
        <v>0</v>
      </c>
      <c r="BL241" s="289" t="s">
        <v>150</v>
      </c>
      <c r="BM241" s="313" t="s">
        <v>375</v>
      </c>
    </row>
    <row r="242" spans="2:51" s="234" customFormat="1" ht="12">
      <c r="B242" s="233"/>
      <c r="D242" s="223" t="s">
        <v>152</v>
      </c>
      <c r="E242" s="235" t="s">
        <v>1</v>
      </c>
      <c r="F242" s="236" t="s">
        <v>358</v>
      </c>
      <c r="H242" s="235" t="s">
        <v>1</v>
      </c>
      <c r="I242" s="237"/>
      <c r="L242" s="233"/>
      <c r="M242" s="239"/>
      <c r="N242" s="240"/>
      <c r="O242" s="240"/>
      <c r="P242" s="240"/>
      <c r="Q242" s="240"/>
      <c r="R242" s="240"/>
      <c r="S242" s="240"/>
      <c r="T242" s="241"/>
      <c r="AT242" s="235" t="s">
        <v>152</v>
      </c>
      <c r="AU242" s="235" t="s">
        <v>88</v>
      </c>
      <c r="AV242" s="234" t="s">
        <v>85</v>
      </c>
      <c r="AW242" s="234" t="s">
        <v>32</v>
      </c>
      <c r="AX242" s="234" t="s">
        <v>77</v>
      </c>
      <c r="AY242" s="235" t="s">
        <v>143</v>
      </c>
    </row>
    <row r="243" spans="2:51" s="222" customFormat="1" ht="12">
      <c r="B243" s="221"/>
      <c r="D243" s="223" t="s">
        <v>152</v>
      </c>
      <c r="E243" s="224" t="s">
        <v>1</v>
      </c>
      <c r="F243" s="225" t="s">
        <v>376</v>
      </c>
      <c r="H243" s="226">
        <v>0.18</v>
      </c>
      <c r="I243" s="227"/>
      <c r="L243" s="221"/>
      <c r="M243" s="229"/>
      <c r="N243" s="230"/>
      <c r="O243" s="230"/>
      <c r="P243" s="230"/>
      <c r="Q243" s="230"/>
      <c r="R243" s="230"/>
      <c r="S243" s="230"/>
      <c r="T243" s="231"/>
      <c r="AT243" s="224" t="s">
        <v>152</v>
      </c>
      <c r="AU243" s="224" t="s">
        <v>88</v>
      </c>
      <c r="AV243" s="222" t="s">
        <v>88</v>
      </c>
      <c r="AW243" s="222" t="s">
        <v>32</v>
      </c>
      <c r="AX243" s="222" t="s">
        <v>85</v>
      </c>
      <c r="AY243" s="224" t="s">
        <v>143</v>
      </c>
    </row>
    <row r="244" spans="1:65" s="48" customFormat="1" ht="16.5" customHeight="1">
      <c r="A244" s="287"/>
      <c r="B244" s="35"/>
      <c r="C244" s="254" t="s">
        <v>377</v>
      </c>
      <c r="D244" s="254" t="s">
        <v>223</v>
      </c>
      <c r="E244" s="255" t="s">
        <v>378</v>
      </c>
      <c r="F244" s="256" t="s">
        <v>379</v>
      </c>
      <c r="G244" s="257" t="s">
        <v>226</v>
      </c>
      <c r="H244" s="258">
        <v>0.36</v>
      </c>
      <c r="I244" s="259"/>
      <c r="J244" s="260">
        <f>ROUND(I244*H244,2)</f>
        <v>0</v>
      </c>
      <c r="K244" s="256" t="s">
        <v>1</v>
      </c>
      <c r="L244" s="315"/>
      <c r="M244" s="316" t="s">
        <v>1</v>
      </c>
      <c r="N244" s="263" t="s">
        <v>42</v>
      </c>
      <c r="O244" s="71"/>
      <c r="P244" s="217">
        <f>O244*H244</f>
        <v>0</v>
      </c>
      <c r="Q244" s="217">
        <v>1</v>
      </c>
      <c r="R244" s="217">
        <f>Q244*H244</f>
        <v>0.36</v>
      </c>
      <c r="S244" s="217">
        <v>0</v>
      </c>
      <c r="T244" s="218">
        <f>S244*H244</f>
        <v>0</v>
      </c>
      <c r="U244" s="287"/>
      <c r="V244" s="287"/>
      <c r="W244" s="287"/>
      <c r="X244" s="287"/>
      <c r="Y244" s="287"/>
      <c r="Z244" s="287"/>
      <c r="AA244" s="287"/>
      <c r="AB244" s="287"/>
      <c r="AC244" s="287"/>
      <c r="AD244" s="287"/>
      <c r="AE244" s="287"/>
      <c r="AR244" s="313" t="s">
        <v>187</v>
      </c>
      <c r="AT244" s="313" t="s">
        <v>223</v>
      </c>
      <c r="AU244" s="313" t="s">
        <v>88</v>
      </c>
      <c r="AY244" s="289" t="s">
        <v>143</v>
      </c>
      <c r="BE244" s="314">
        <f>IF(N244="základní",J244,0)</f>
        <v>0</v>
      </c>
      <c r="BF244" s="314">
        <f>IF(N244="snížená",J244,0)</f>
        <v>0</v>
      </c>
      <c r="BG244" s="314">
        <f>IF(N244="zákl. přenesená",J244,0)</f>
        <v>0</v>
      </c>
      <c r="BH244" s="314">
        <f>IF(N244="sníž. přenesená",J244,0)</f>
        <v>0</v>
      </c>
      <c r="BI244" s="314">
        <f>IF(N244="nulová",J244,0)</f>
        <v>0</v>
      </c>
      <c r="BJ244" s="289" t="s">
        <v>85</v>
      </c>
      <c r="BK244" s="314">
        <f>ROUND(I244*H244,2)</f>
        <v>0</v>
      </c>
      <c r="BL244" s="289" t="s">
        <v>150</v>
      </c>
      <c r="BM244" s="313" t="s">
        <v>380</v>
      </c>
    </row>
    <row r="245" spans="2:51" s="222" customFormat="1" ht="12">
      <c r="B245" s="221"/>
      <c r="D245" s="223" t="s">
        <v>152</v>
      </c>
      <c r="E245" s="224" t="s">
        <v>1</v>
      </c>
      <c r="F245" s="225" t="s">
        <v>381</v>
      </c>
      <c r="H245" s="226">
        <v>0.36</v>
      </c>
      <c r="I245" s="227"/>
      <c r="L245" s="221"/>
      <c r="M245" s="229"/>
      <c r="N245" s="230"/>
      <c r="O245" s="230"/>
      <c r="P245" s="230"/>
      <c r="Q245" s="230"/>
      <c r="R245" s="230"/>
      <c r="S245" s="230"/>
      <c r="T245" s="231"/>
      <c r="AT245" s="224" t="s">
        <v>152</v>
      </c>
      <c r="AU245" s="224" t="s">
        <v>88</v>
      </c>
      <c r="AV245" s="222" t="s">
        <v>88</v>
      </c>
      <c r="AW245" s="222" t="s">
        <v>32</v>
      </c>
      <c r="AX245" s="222" t="s">
        <v>85</v>
      </c>
      <c r="AY245" s="224" t="s">
        <v>143</v>
      </c>
    </row>
    <row r="246" spans="1:65" s="48" customFormat="1" ht="36" customHeight="1">
      <c r="A246" s="287"/>
      <c r="B246" s="35"/>
      <c r="C246" s="208" t="s">
        <v>382</v>
      </c>
      <c r="D246" s="208" t="s">
        <v>145</v>
      </c>
      <c r="E246" s="209" t="s">
        <v>383</v>
      </c>
      <c r="F246" s="210" t="s">
        <v>384</v>
      </c>
      <c r="G246" s="211" t="s">
        <v>294</v>
      </c>
      <c r="H246" s="212">
        <v>207</v>
      </c>
      <c r="I246" s="213"/>
      <c r="J246" s="214">
        <f>ROUND(I246*H246,2)</f>
        <v>0</v>
      </c>
      <c r="K246" s="210" t="s">
        <v>149</v>
      </c>
      <c r="L246" s="35"/>
      <c r="M246" s="312" t="s">
        <v>1</v>
      </c>
      <c r="N246" s="216" t="s">
        <v>42</v>
      </c>
      <c r="O246" s="71"/>
      <c r="P246" s="217">
        <f>O246*H246</f>
        <v>0</v>
      </c>
      <c r="Q246" s="217">
        <v>0</v>
      </c>
      <c r="R246" s="217">
        <f>Q246*H246</f>
        <v>0</v>
      </c>
      <c r="S246" s="217">
        <v>0</v>
      </c>
      <c r="T246" s="218">
        <f>S246*H246</f>
        <v>0</v>
      </c>
      <c r="U246" s="287"/>
      <c r="V246" s="287"/>
      <c r="W246" s="287"/>
      <c r="X246" s="287"/>
      <c r="Y246" s="287"/>
      <c r="Z246" s="287"/>
      <c r="AA246" s="287"/>
      <c r="AB246" s="287"/>
      <c r="AC246" s="287"/>
      <c r="AD246" s="287"/>
      <c r="AE246" s="287"/>
      <c r="AR246" s="313" t="s">
        <v>150</v>
      </c>
      <c r="AT246" s="313" t="s">
        <v>145</v>
      </c>
      <c r="AU246" s="313" t="s">
        <v>88</v>
      </c>
      <c r="AY246" s="289" t="s">
        <v>143</v>
      </c>
      <c r="BE246" s="314">
        <f>IF(N246="základní",J246,0)</f>
        <v>0</v>
      </c>
      <c r="BF246" s="314">
        <f>IF(N246="snížená",J246,0)</f>
        <v>0</v>
      </c>
      <c r="BG246" s="314">
        <f>IF(N246="zákl. přenesená",J246,0)</f>
        <v>0</v>
      </c>
      <c r="BH246" s="314">
        <f>IF(N246="sníž. přenesená",J246,0)</f>
        <v>0</v>
      </c>
      <c r="BI246" s="314">
        <f>IF(N246="nulová",J246,0)</f>
        <v>0</v>
      </c>
      <c r="BJ246" s="289" t="s">
        <v>85</v>
      </c>
      <c r="BK246" s="314">
        <f>ROUND(I246*H246,2)</f>
        <v>0</v>
      </c>
      <c r="BL246" s="289" t="s">
        <v>150</v>
      </c>
      <c r="BM246" s="313" t="s">
        <v>385</v>
      </c>
    </row>
    <row r="247" spans="2:51" s="222" customFormat="1" ht="12">
      <c r="B247" s="221"/>
      <c r="D247" s="223" t="s">
        <v>152</v>
      </c>
      <c r="E247" s="224" t="s">
        <v>1</v>
      </c>
      <c r="F247" s="225" t="s">
        <v>386</v>
      </c>
      <c r="H247" s="226">
        <v>207</v>
      </c>
      <c r="I247" s="227"/>
      <c r="L247" s="221"/>
      <c r="M247" s="229"/>
      <c r="N247" s="230"/>
      <c r="O247" s="230"/>
      <c r="P247" s="230"/>
      <c r="Q247" s="230"/>
      <c r="R247" s="230"/>
      <c r="S247" s="230"/>
      <c r="T247" s="231"/>
      <c r="AT247" s="224" t="s">
        <v>152</v>
      </c>
      <c r="AU247" s="224" t="s">
        <v>88</v>
      </c>
      <c r="AV247" s="222" t="s">
        <v>88</v>
      </c>
      <c r="AW247" s="222" t="s">
        <v>32</v>
      </c>
      <c r="AX247" s="222" t="s">
        <v>85</v>
      </c>
      <c r="AY247" s="224" t="s">
        <v>143</v>
      </c>
    </row>
    <row r="248" spans="1:65" s="48" customFormat="1" ht="36" customHeight="1">
      <c r="A248" s="287"/>
      <c r="B248" s="35"/>
      <c r="C248" s="208" t="s">
        <v>387</v>
      </c>
      <c r="D248" s="208" t="s">
        <v>145</v>
      </c>
      <c r="E248" s="209" t="s">
        <v>388</v>
      </c>
      <c r="F248" s="210" t="s">
        <v>389</v>
      </c>
      <c r="G248" s="211" t="s">
        <v>294</v>
      </c>
      <c r="H248" s="212">
        <v>207</v>
      </c>
      <c r="I248" s="213"/>
      <c r="J248" s="214">
        <f>ROUND(I248*H248,2)</f>
        <v>0</v>
      </c>
      <c r="K248" s="210" t="s">
        <v>149</v>
      </c>
      <c r="L248" s="35"/>
      <c r="M248" s="312" t="s">
        <v>1</v>
      </c>
      <c r="N248" s="216" t="s">
        <v>42</v>
      </c>
      <c r="O248" s="71"/>
      <c r="P248" s="217">
        <f>O248*H248</f>
        <v>0</v>
      </c>
      <c r="Q248" s="217">
        <v>0</v>
      </c>
      <c r="R248" s="217">
        <f>Q248*H248</f>
        <v>0</v>
      </c>
      <c r="S248" s="217">
        <v>0</v>
      </c>
      <c r="T248" s="218">
        <f>S248*H248</f>
        <v>0</v>
      </c>
      <c r="U248" s="287"/>
      <c r="V248" s="287"/>
      <c r="W248" s="287"/>
      <c r="X248" s="287"/>
      <c r="Y248" s="287"/>
      <c r="Z248" s="287"/>
      <c r="AA248" s="287"/>
      <c r="AB248" s="287"/>
      <c r="AC248" s="287"/>
      <c r="AD248" s="287"/>
      <c r="AE248" s="287"/>
      <c r="AR248" s="313" t="s">
        <v>150</v>
      </c>
      <c r="AT248" s="313" t="s">
        <v>145</v>
      </c>
      <c r="AU248" s="313" t="s">
        <v>88</v>
      </c>
      <c r="AY248" s="289" t="s">
        <v>143</v>
      </c>
      <c r="BE248" s="314">
        <f>IF(N248="základní",J248,0)</f>
        <v>0</v>
      </c>
      <c r="BF248" s="314">
        <f>IF(N248="snížená",J248,0)</f>
        <v>0</v>
      </c>
      <c r="BG248" s="314">
        <f>IF(N248="zákl. přenesená",J248,0)</f>
        <v>0</v>
      </c>
      <c r="BH248" s="314">
        <f>IF(N248="sníž. přenesená",J248,0)</f>
        <v>0</v>
      </c>
      <c r="BI248" s="314">
        <f>IF(N248="nulová",J248,0)</f>
        <v>0</v>
      </c>
      <c r="BJ248" s="289" t="s">
        <v>85</v>
      </c>
      <c r="BK248" s="314">
        <f>ROUND(I248*H248,2)</f>
        <v>0</v>
      </c>
      <c r="BL248" s="289" t="s">
        <v>150</v>
      </c>
      <c r="BM248" s="313" t="s">
        <v>390</v>
      </c>
    </row>
    <row r="249" spans="2:51" s="222" customFormat="1" ht="12">
      <c r="B249" s="221"/>
      <c r="D249" s="223" t="s">
        <v>152</v>
      </c>
      <c r="E249" s="224" t="s">
        <v>1</v>
      </c>
      <c r="F249" s="225" t="s">
        <v>386</v>
      </c>
      <c r="H249" s="226">
        <v>207</v>
      </c>
      <c r="I249" s="227"/>
      <c r="L249" s="221"/>
      <c r="M249" s="229"/>
      <c r="N249" s="230"/>
      <c r="O249" s="230"/>
      <c r="P249" s="230"/>
      <c r="Q249" s="230"/>
      <c r="R249" s="230"/>
      <c r="S249" s="230"/>
      <c r="T249" s="231"/>
      <c r="AT249" s="224" t="s">
        <v>152</v>
      </c>
      <c r="AU249" s="224" t="s">
        <v>88</v>
      </c>
      <c r="AV249" s="222" t="s">
        <v>88</v>
      </c>
      <c r="AW249" s="222" t="s">
        <v>32</v>
      </c>
      <c r="AX249" s="222" t="s">
        <v>85</v>
      </c>
      <c r="AY249" s="224" t="s">
        <v>143</v>
      </c>
    </row>
    <row r="250" spans="1:65" s="48" customFormat="1" ht="16.5" customHeight="1">
      <c r="A250" s="287"/>
      <c r="B250" s="35"/>
      <c r="C250" s="254" t="s">
        <v>391</v>
      </c>
      <c r="D250" s="254" t="s">
        <v>223</v>
      </c>
      <c r="E250" s="255" t="s">
        <v>392</v>
      </c>
      <c r="F250" s="256" t="s">
        <v>393</v>
      </c>
      <c r="G250" s="257" t="s">
        <v>394</v>
      </c>
      <c r="H250" s="258">
        <v>3.105</v>
      </c>
      <c r="I250" s="259"/>
      <c r="J250" s="260">
        <f>ROUND(I250*H250,2)</f>
        <v>0</v>
      </c>
      <c r="K250" s="256" t="s">
        <v>149</v>
      </c>
      <c r="L250" s="315"/>
      <c r="M250" s="316" t="s">
        <v>1</v>
      </c>
      <c r="N250" s="263" t="s">
        <v>42</v>
      </c>
      <c r="O250" s="71"/>
      <c r="P250" s="217">
        <f>O250*H250</f>
        <v>0</v>
      </c>
      <c r="Q250" s="217">
        <v>0.001</v>
      </c>
      <c r="R250" s="217">
        <f>Q250*H250</f>
        <v>0.003105</v>
      </c>
      <c r="S250" s="217">
        <v>0</v>
      </c>
      <c r="T250" s="218">
        <f>S250*H250</f>
        <v>0</v>
      </c>
      <c r="U250" s="287"/>
      <c r="V250" s="287"/>
      <c r="W250" s="287"/>
      <c r="X250" s="287"/>
      <c r="Y250" s="287"/>
      <c r="Z250" s="287"/>
      <c r="AA250" s="287"/>
      <c r="AB250" s="287"/>
      <c r="AC250" s="287"/>
      <c r="AD250" s="287"/>
      <c r="AE250" s="287"/>
      <c r="AR250" s="313" t="s">
        <v>187</v>
      </c>
      <c r="AT250" s="313" t="s">
        <v>223</v>
      </c>
      <c r="AU250" s="313" t="s">
        <v>88</v>
      </c>
      <c r="AY250" s="289" t="s">
        <v>143</v>
      </c>
      <c r="BE250" s="314">
        <f>IF(N250="základní",J250,0)</f>
        <v>0</v>
      </c>
      <c r="BF250" s="314">
        <f>IF(N250="snížená",J250,0)</f>
        <v>0</v>
      </c>
      <c r="BG250" s="314">
        <f>IF(N250="zákl. přenesená",J250,0)</f>
        <v>0</v>
      </c>
      <c r="BH250" s="314">
        <f>IF(N250="sníž. přenesená",J250,0)</f>
        <v>0</v>
      </c>
      <c r="BI250" s="314">
        <f>IF(N250="nulová",J250,0)</f>
        <v>0</v>
      </c>
      <c r="BJ250" s="289" t="s">
        <v>85</v>
      </c>
      <c r="BK250" s="314">
        <f>ROUND(I250*H250,2)</f>
        <v>0</v>
      </c>
      <c r="BL250" s="289" t="s">
        <v>150</v>
      </c>
      <c r="BM250" s="313" t="s">
        <v>395</v>
      </c>
    </row>
    <row r="251" spans="2:51" s="222" customFormat="1" ht="12">
      <c r="B251" s="221"/>
      <c r="D251" s="223" t="s">
        <v>152</v>
      </c>
      <c r="F251" s="225" t="s">
        <v>396</v>
      </c>
      <c r="H251" s="226">
        <v>3.105</v>
      </c>
      <c r="I251" s="227"/>
      <c r="L251" s="221"/>
      <c r="M251" s="229"/>
      <c r="N251" s="230"/>
      <c r="O251" s="230"/>
      <c r="P251" s="230"/>
      <c r="Q251" s="230"/>
      <c r="R251" s="230"/>
      <c r="S251" s="230"/>
      <c r="T251" s="231"/>
      <c r="AT251" s="224" t="s">
        <v>152</v>
      </c>
      <c r="AU251" s="224" t="s">
        <v>88</v>
      </c>
      <c r="AV251" s="222" t="s">
        <v>88</v>
      </c>
      <c r="AW251" s="222" t="s">
        <v>4</v>
      </c>
      <c r="AX251" s="222" t="s">
        <v>85</v>
      </c>
      <c r="AY251" s="224" t="s">
        <v>143</v>
      </c>
    </row>
    <row r="252" spans="1:65" s="48" customFormat="1" ht="36" customHeight="1">
      <c r="A252" s="287"/>
      <c r="B252" s="35"/>
      <c r="C252" s="208" t="s">
        <v>397</v>
      </c>
      <c r="D252" s="208" t="s">
        <v>145</v>
      </c>
      <c r="E252" s="209" t="s">
        <v>398</v>
      </c>
      <c r="F252" s="210" t="s">
        <v>399</v>
      </c>
      <c r="G252" s="211" t="s">
        <v>294</v>
      </c>
      <c r="H252" s="212">
        <v>621</v>
      </c>
      <c r="I252" s="213"/>
      <c r="J252" s="214">
        <f>ROUND(I252*H252,2)</f>
        <v>0</v>
      </c>
      <c r="K252" s="210" t="s">
        <v>149</v>
      </c>
      <c r="L252" s="35"/>
      <c r="M252" s="312" t="s">
        <v>1</v>
      </c>
      <c r="N252" s="216" t="s">
        <v>42</v>
      </c>
      <c r="O252" s="71"/>
      <c r="P252" s="217">
        <f>O252*H252</f>
        <v>0</v>
      </c>
      <c r="Q252" s="217">
        <v>0</v>
      </c>
      <c r="R252" s="217">
        <f>Q252*H252</f>
        <v>0</v>
      </c>
      <c r="S252" s="217">
        <v>0</v>
      </c>
      <c r="T252" s="218">
        <f>S252*H252</f>
        <v>0</v>
      </c>
      <c r="U252" s="287"/>
      <c r="V252" s="287"/>
      <c r="W252" s="287"/>
      <c r="X252" s="287"/>
      <c r="Y252" s="287"/>
      <c r="Z252" s="287"/>
      <c r="AA252" s="287"/>
      <c r="AB252" s="287"/>
      <c r="AC252" s="287"/>
      <c r="AD252" s="287"/>
      <c r="AE252" s="287"/>
      <c r="AR252" s="313" t="s">
        <v>150</v>
      </c>
      <c r="AT252" s="313" t="s">
        <v>145</v>
      </c>
      <c r="AU252" s="313" t="s">
        <v>88</v>
      </c>
      <c r="AY252" s="289" t="s">
        <v>143</v>
      </c>
      <c r="BE252" s="314">
        <f>IF(N252="základní",J252,0)</f>
        <v>0</v>
      </c>
      <c r="BF252" s="314">
        <f>IF(N252="snížená",J252,0)</f>
        <v>0</v>
      </c>
      <c r="BG252" s="314">
        <f>IF(N252="zákl. přenesená",J252,0)</f>
        <v>0</v>
      </c>
      <c r="BH252" s="314">
        <f>IF(N252="sníž. přenesená",J252,0)</f>
        <v>0</v>
      </c>
      <c r="BI252" s="314">
        <f>IF(N252="nulová",J252,0)</f>
        <v>0</v>
      </c>
      <c r="BJ252" s="289" t="s">
        <v>85</v>
      </c>
      <c r="BK252" s="314">
        <f>ROUND(I252*H252,2)</f>
        <v>0</v>
      </c>
      <c r="BL252" s="289" t="s">
        <v>150</v>
      </c>
      <c r="BM252" s="313" t="s">
        <v>400</v>
      </c>
    </row>
    <row r="253" spans="2:51" s="222" customFormat="1" ht="12">
      <c r="B253" s="221"/>
      <c r="D253" s="223" t="s">
        <v>152</v>
      </c>
      <c r="E253" s="224" t="s">
        <v>1</v>
      </c>
      <c r="F253" s="225" t="s">
        <v>401</v>
      </c>
      <c r="H253" s="226">
        <v>621</v>
      </c>
      <c r="I253" s="227"/>
      <c r="L253" s="221"/>
      <c r="M253" s="229"/>
      <c r="N253" s="230"/>
      <c r="O253" s="230"/>
      <c r="P253" s="230"/>
      <c r="Q253" s="230"/>
      <c r="R253" s="230"/>
      <c r="S253" s="230"/>
      <c r="T253" s="231"/>
      <c r="AT253" s="224" t="s">
        <v>152</v>
      </c>
      <c r="AU253" s="224" t="s">
        <v>88</v>
      </c>
      <c r="AV253" s="222" t="s">
        <v>88</v>
      </c>
      <c r="AW253" s="222" t="s">
        <v>32</v>
      </c>
      <c r="AX253" s="222" t="s">
        <v>85</v>
      </c>
      <c r="AY253" s="224" t="s">
        <v>143</v>
      </c>
    </row>
    <row r="254" spans="1:65" s="48" customFormat="1" ht="16.5" customHeight="1">
      <c r="A254" s="287"/>
      <c r="B254" s="35"/>
      <c r="C254" s="254" t="s">
        <v>402</v>
      </c>
      <c r="D254" s="254" t="s">
        <v>223</v>
      </c>
      <c r="E254" s="255" t="s">
        <v>403</v>
      </c>
      <c r="F254" s="256" t="s">
        <v>404</v>
      </c>
      <c r="G254" s="257" t="s">
        <v>394</v>
      </c>
      <c r="H254" s="258">
        <v>9.315</v>
      </c>
      <c r="I254" s="259"/>
      <c r="J254" s="260">
        <f>ROUND(I254*H254,2)</f>
        <v>0</v>
      </c>
      <c r="K254" s="256" t="s">
        <v>149</v>
      </c>
      <c r="L254" s="315"/>
      <c r="M254" s="316" t="s">
        <v>1</v>
      </c>
      <c r="N254" s="263" t="s">
        <v>42</v>
      </c>
      <c r="O254" s="71"/>
      <c r="P254" s="217">
        <f>O254*H254</f>
        <v>0</v>
      </c>
      <c r="Q254" s="217">
        <v>0.001</v>
      </c>
      <c r="R254" s="217">
        <f>Q254*H254</f>
        <v>0.009315</v>
      </c>
      <c r="S254" s="217">
        <v>0</v>
      </c>
      <c r="T254" s="218">
        <f>S254*H254</f>
        <v>0</v>
      </c>
      <c r="U254" s="287"/>
      <c r="V254" s="287"/>
      <c r="W254" s="287"/>
      <c r="X254" s="287"/>
      <c r="Y254" s="287"/>
      <c r="Z254" s="287"/>
      <c r="AA254" s="287"/>
      <c r="AB254" s="287"/>
      <c r="AC254" s="287"/>
      <c r="AD254" s="287"/>
      <c r="AE254" s="287"/>
      <c r="AR254" s="313" t="s">
        <v>187</v>
      </c>
      <c r="AT254" s="313" t="s">
        <v>223</v>
      </c>
      <c r="AU254" s="313" t="s">
        <v>88</v>
      </c>
      <c r="AY254" s="289" t="s">
        <v>143</v>
      </c>
      <c r="BE254" s="314">
        <f>IF(N254="základní",J254,0)</f>
        <v>0</v>
      </c>
      <c r="BF254" s="314">
        <f>IF(N254="snížená",J254,0)</f>
        <v>0</v>
      </c>
      <c r="BG254" s="314">
        <f>IF(N254="zákl. přenesená",J254,0)</f>
        <v>0</v>
      </c>
      <c r="BH254" s="314">
        <f>IF(N254="sníž. přenesená",J254,0)</f>
        <v>0</v>
      </c>
      <c r="BI254" s="314">
        <f>IF(N254="nulová",J254,0)</f>
        <v>0</v>
      </c>
      <c r="BJ254" s="289" t="s">
        <v>85</v>
      </c>
      <c r="BK254" s="314">
        <f>ROUND(I254*H254,2)</f>
        <v>0</v>
      </c>
      <c r="BL254" s="289" t="s">
        <v>150</v>
      </c>
      <c r="BM254" s="313" t="s">
        <v>405</v>
      </c>
    </row>
    <row r="255" spans="2:51" s="222" customFormat="1" ht="12">
      <c r="B255" s="221"/>
      <c r="D255" s="223" t="s">
        <v>152</v>
      </c>
      <c r="F255" s="225" t="s">
        <v>406</v>
      </c>
      <c r="H255" s="226">
        <v>9.315</v>
      </c>
      <c r="I255" s="227"/>
      <c r="L255" s="221"/>
      <c r="M255" s="229"/>
      <c r="N255" s="230"/>
      <c r="O255" s="230"/>
      <c r="P255" s="230"/>
      <c r="Q255" s="230"/>
      <c r="R255" s="230"/>
      <c r="S255" s="230"/>
      <c r="T255" s="231"/>
      <c r="AT255" s="224" t="s">
        <v>152</v>
      </c>
      <c r="AU255" s="224" t="s">
        <v>88</v>
      </c>
      <c r="AV255" s="222" t="s">
        <v>88</v>
      </c>
      <c r="AW255" s="222" t="s">
        <v>4</v>
      </c>
      <c r="AX255" s="222" t="s">
        <v>85</v>
      </c>
      <c r="AY255" s="224" t="s">
        <v>143</v>
      </c>
    </row>
    <row r="256" spans="1:65" s="48" customFormat="1" ht="24" customHeight="1">
      <c r="A256" s="287"/>
      <c r="B256" s="35"/>
      <c r="C256" s="208" t="s">
        <v>407</v>
      </c>
      <c r="D256" s="208" t="s">
        <v>145</v>
      </c>
      <c r="E256" s="209" t="s">
        <v>408</v>
      </c>
      <c r="F256" s="210" t="s">
        <v>409</v>
      </c>
      <c r="G256" s="211" t="s">
        <v>294</v>
      </c>
      <c r="H256" s="212">
        <v>372.6</v>
      </c>
      <c r="I256" s="213"/>
      <c r="J256" s="214">
        <f>ROUND(I256*H256,2)</f>
        <v>0</v>
      </c>
      <c r="K256" s="210" t="s">
        <v>149</v>
      </c>
      <c r="L256" s="35"/>
      <c r="M256" s="312" t="s">
        <v>1</v>
      </c>
      <c r="N256" s="216" t="s">
        <v>42</v>
      </c>
      <c r="O256" s="71"/>
      <c r="P256" s="217">
        <f>O256*H256</f>
        <v>0</v>
      </c>
      <c r="Q256" s="217">
        <v>0</v>
      </c>
      <c r="R256" s="217">
        <f>Q256*H256</f>
        <v>0</v>
      </c>
      <c r="S256" s="217">
        <v>0</v>
      </c>
      <c r="T256" s="218">
        <f>S256*H256</f>
        <v>0</v>
      </c>
      <c r="U256" s="287"/>
      <c r="V256" s="287"/>
      <c r="W256" s="287"/>
      <c r="X256" s="287"/>
      <c r="Y256" s="287"/>
      <c r="Z256" s="287"/>
      <c r="AA256" s="287"/>
      <c r="AB256" s="287"/>
      <c r="AC256" s="287"/>
      <c r="AD256" s="287"/>
      <c r="AE256" s="287"/>
      <c r="AR256" s="313" t="s">
        <v>150</v>
      </c>
      <c r="AT256" s="313" t="s">
        <v>145</v>
      </c>
      <c r="AU256" s="313" t="s">
        <v>88</v>
      </c>
      <c r="AY256" s="289" t="s">
        <v>143</v>
      </c>
      <c r="BE256" s="314">
        <f>IF(N256="základní",J256,0)</f>
        <v>0</v>
      </c>
      <c r="BF256" s="314">
        <f>IF(N256="snížená",J256,0)</f>
        <v>0</v>
      </c>
      <c r="BG256" s="314">
        <f>IF(N256="zákl. přenesená",J256,0)</f>
        <v>0</v>
      </c>
      <c r="BH256" s="314">
        <f>IF(N256="sníž. přenesená",J256,0)</f>
        <v>0</v>
      </c>
      <c r="BI256" s="314">
        <f>IF(N256="nulová",J256,0)</f>
        <v>0</v>
      </c>
      <c r="BJ256" s="289" t="s">
        <v>85</v>
      </c>
      <c r="BK256" s="314">
        <f>ROUND(I256*H256,2)</f>
        <v>0</v>
      </c>
      <c r="BL256" s="289" t="s">
        <v>150</v>
      </c>
      <c r="BM256" s="313" t="s">
        <v>410</v>
      </c>
    </row>
    <row r="257" spans="2:51" s="222" customFormat="1" ht="12">
      <c r="B257" s="221"/>
      <c r="D257" s="223" t="s">
        <v>152</v>
      </c>
      <c r="E257" s="224" t="s">
        <v>1</v>
      </c>
      <c r="F257" s="225" t="s">
        <v>386</v>
      </c>
      <c r="H257" s="226">
        <v>207</v>
      </c>
      <c r="I257" s="227"/>
      <c r="L257" s="221"/>
      <c r="M257" s="229"/>
      <c r="N257" s="230"/>
      <c r="O257" s="230"/>
      <c r="P257" s="230"/>
      <c r="Q257" s="230"/>
      <c r="R257" s="230"/>
      <c r="S257" s="230"/>
      <c r="T257" s="231"/>
      <c r="AT257" s="224" t="s">
        <v>152</v>
      </c>
      <c r="AU257" s="224" t="s">
        <v>88</v>
      </c>
      <c r="AV257" s="222" t="s">
        <v>88</v>
      </c>
      <c r="AW257" s="222" t="s">
        <v>32</v>
      </c>
      <c r="AX257" s="222" t="s">
        <v>77</v>
      </c>
      <c r="AY257" s="224" t="s">
        <v>143</v>
      </c>
    </row>
    <row r="258" spans="2:51" s="222" customFormat="1" ht="12">
      <c r="B258" s="221"/>
      <c r="D258" s="223" t="s">
        <v>152</v>
      </c>
      <c r="E258" s="224" t="s">
        <v>1</v>
      </c>
      <c r="F258" s="225" t="s">
        <v>411</v>
      </c>
      <c r="H258" s="226">
        <v>165.6</v>
      </c>
      <c r="I258" s="227"/>
      <c r="L258" s="221"/>
      <c r="M258" s="229"/>
      <c r="N258" s="230"/>
      <c r="O258" s="230"/>
      <c r="P258" s="230"/>
      <c r="Q258" s="230"/>
      <c r="R258" s="230"/>
      <c r="S258" s="230"/>
      <c r="T258" s="231"/>
      <c r="AT258" s="224" t="s">
        <v>152</v>
      </c>
      <c r="AU258" s="224" t="s">
        <v>88</v>
      </c>
      <c r="AV258" s="222" t="s">
        <v>88</v>
      </c>
      <c r="AW258" s="222" t="s">
        <v>32</v>
      </c>
      <c r="AX258" s="222" t="s">
        <v>77</v>
      </c>
      <c r="AY258" s="224" t="s">
        <v>143</v>
      </c>
    </row>
    <row r="259" spans="2:51" s="244" customFormat="1" ht="12">
      <c r="B259" s="243"/>
      <c r="D259" s="223" t="s">
        <v>152</v>
      </c>
      <c r="E259" s="245" t="s">
        <v>1</v>
      </c>
      <c r="F259" s="246" t="s">
        <v>181</v>
      </c>
      <c r="H259" s="247">
        <v>372.6</v>
      </c>
      <c r="I259" s="248"/>
      <c r="L259" s="243"/>
      <c r="M259" s="250"/>
      <c r="N259" s="251"/>
      <c r="O259" s="251"/>
      <c r="P259" s="251"/>
      <c r="Q259" s="251"/>
      <c r="R259" s="251"/>
      <c r="S259" s="251"/>
      <c r="T259" s="252"/>
      <c r="AT259" s="245" t="s">
        <v>152</v>
      </c>
      <c r="AU259" s="245" t="s">
        <v>88</v>
      </c>
      <c r="AV259" s="244" t="s">
        <v>150</v>
      </c>
      <c r="AW259" s="244" t="s">
        <v>32</v>
      </c>
      <c r="AX259" s="244" t="s">
        <v>85</v>
      </c>
      <c r="AY259" s="245" t="s">
        <v>143</v>
      </c>
    </row>
    <row r="260" spans="1:65" s="48" customFormat="1" ht="36" customHeight="1">
      <c r="A260" s="287"/>
      <c r="B260" s="35"/>
      <c r="C260" s="208" t="s">
        <v>412</v>
      </c>
      <c r="D260" s="208" t="s">
        <v>145</v>
      </c>
      <c r="E260" s="209" t="s">
        <v>413</v>
      </c>
      <c r="F260" s="210" t="s">
        <v>414</v>
      </c>
      <c r="G260" s="211" t="s">
        <v>294</v>
      </c>
      <c r="H260" s="212">
        <v>897</v>
      </c>
      <c r="I260" s="213"/>
      <c r="J260" s="214">
        <f>ROUND(I260*H260,2)</f>
        <v>0</v>
      </c>
      <c r="K260" s="210" t="s">
        <v>149</v>
      </c>
      <c r="L260" s="35"/>
      <c r="M260" s="312" t="s">
        <v>1</v>
      </c>
      <c r="N260" s="216" t="s">
        <v>42</v>
      </c>
      <c r="O260" s="71"/>
      <c r="P260" s="217">
        <f>O260*H260</f>
        <v>0</v>
      </c>
      <c r="Q260" s="217">
        <v>0</v>
      </c>
      <c r="R260" s="217">
        <f>Q260*H260</f>
        <v>0</v>
      </c>
      <c r="S260" s="217">
        <v>0</v>
      </c>
      <c r="T260" s="218">
        <f>S260*H260</f>
        <v>0</v>
      </c>
      <c r="U260" s="287"/>
      <c r="V260" s="287"/>
      <c r="W260" s="287"/>
      <c r="X260" s="287"/>
      <c r="Y260" s="287"/>
      <c r="Z260" s="287"/>
      <c r="AA260" s="287"/>
      <c r="AB260" s="287"/>
      <c r="AC260" s="287"/>
      <c r="AD260" s="287"/>
      <c r="AE260" s="287"/>
      <c r="AR260" s="313" t="s">
        <v>150</v>
      </c>
      <c r="AT260" s="313" t="s">
        <v>145</v>
      </c>
      <c r="AU260" s="313" t="s">
        <v>88</v>
      </c>
      <c r="AY260" s="289" t="s">
        <v>143</v>
      </c>
      <c r="BE260" s="314">
        <f>IF(N260="základní",J260,0)</f>
        <v>0</v>
      </c>
      <c r="BF260" s="314">
        <f>IF(N260="snížená",J260,0)</f>
        <v>0</v>
      </c>
      <c r="BG260" s="314">
        <f>IF(N260="zákl. přenesená",J260,0)</f>
        <v>0</v>
      </c>
      <c r="BH260" s="314">
        <f>IF(N260="sníž. přenesená",J260,0)</f>
        <v>0</v>
      </c>
      <c r="BI260" s="314">
        <f>IF(N260="nulová",J260,0)</f>
        <v>0</v>
      </c>
      <c r="BJ260" s="289" t="s">
        <v>85</v>
      </c>
      <c r="BK260" s="314">
        <f>ROUND(I260*H260,2)</f>
        <v>0</v>
      </c>
      <c r="BL260" s="289" t="s">
        <v>150</v>
      </c>
      <c r="BM260" s="313" t="s">
        <v>415</v>
      </c>
    </row>
    <row r="261" spans="2:51" s="222" customFormat="1" ht="12">
      <c r="B261" s="221"/>
      <c r="D261" s="223" t="s">
        <v>152</v>
      </c>
      <c r="E261" s="224" t="s">
        <v>1</v>
      </c>
      <c r="F261" s="225" t="s">
        <v>401</v>
      </c>
      <c r="H261" s="226">
        <v>621</v>
      </c>
      <c r="I261" s="227"/>
      <c r="L261" s="221"/>
      <c r="M261" s="229"/>
      <c r="N261" s="230"/>
      <c r="O261" s="230"/>
      <c r="P261" s="230"/>
      <c r="Q261" s="230"/>
      <c r="R261" s="230"/>
      <c r="S261" s="230"/>
      <c r="T261" s="231"/>
      <c r="AT261" s="224" t="s">
        <v>152</v>
      </c>
      <c r="AU261" s="224" t="s">
        <v>88</v>
      </c>
      <c r="AV261" s="222" t="s">
        <v>88</v>
      </c>
      <c r="AW261" s="222" t="s">
        <v>32</v>
      </c>
      <c r="AX261" s="222" t="s">
        <v>77</v>
      </c>
      <c r="AY261" s="224" t="s">
        <v>143</v>
      </c>
    </row>
    <row r="262" spans="2:51" s="222" customFormat="1" ht="12">
      <c r="B262" s="221"/>
      <c r="D262" s="223" t="s">
        <v>152</v>
      </c>
      <c r="E262" s="224" t="s">
        <v>1</v>
      </c>
      <c r="F262" s="225" t="s">
        <v>416</v>
      </c>
      <c r="H262" s="226">
        <v>276</v>
      </c>
      <c r="I262" s="227"/>
      <c r="L262" s="221"/>
      <c r="M262" s="229"/>
      <c r="N262" s="230"/>
      <c r="O262" s="230"/>
      <c r="P262" s="230"/>
      <c r="Q262" s="230"/>
      <c r="R262" s="230"/>
      <c r="S262" s="230"/>
      <c r="T262" s="231"/>
      <c r="AT262" s="224" t="s">
        <v>152</v>
      </c>
      <c r="AU262" s="224" t="s">
        <v>88</v>
      </c>
      <c r="AV262" s="222" t="s">
        <v>88</v>
      </c>
      <c r="AW262" s="222" t="s">
        <v>32</v>
      </c>
      <c r="AX262" s="222" t="s">
        <v>77</v>
      </c>
      <c r="AY262" s="224" t="s">
        <v>143</v>
      </c>
    </row>
    <row r="263" spans="2:51" s="244" customFormat="1" ht="12">
      <c r="B263" s="243"/>
      <c r="D263" s="223" t="s">
        <v>152</v>
      </c>
      <c r="E263" s="245" t="s">
        <v>1</v>
      </c>
      <c r="F263" s="246" t="s">
        <v>181</v>
      </c>
      <c r="H263" s="247">
        <v>897</v>
      </c>
      <c r="I263" s="248"/>
      <c r="L263" s="243"/>
      <c r="M263" s="250"/>
      <c r="N263" s="251"/>
      <c r="O263" s="251"/>
      <c r="P263" s="251"/>
      <c r="Q263" s="251"/>
      <c r="R263" s="251"/>
      <c r="S263" s="251"/>
      <c r="T263" s="252"/>
      <c r="AT263" s="245" t="s">
        <v>152</v>
      </c>
      <c r="AU263" s="245" t="s">
        <v>88</v>
      </c>
      <c r="AV263" s="244" t="s">
        <v>150</v>
      </c>
      <c r="AW263" s="244" t="s">
        <v>32</v>
      </c>
      <c r="AX263" s="244" t="s">
        <v>85</v>
      </c>
      <c r="AY263" s="245" t="s">
        <v>143</v>
      </c>
    </row>
    <row r="264" spans="1:65" s="48" customFormat="1" ht="24" customHeight="1">
      <c r="A264" s="287"/>
      <c r="B264" s="35"/>
      <c r="C264" s="208" t="s">
        <v>417</v>
      </c>
      <c r="D264" s="208" t="s">
        <v>145</v>
      </c>
      <c r="E264" s="209" t="s">
        <v>418</v>
      </c>
      <c r="F264" s="210" t="s">
        <v>419</v>
      </c>
      <c r="G264" s="211" t="s">
        <v>294</v>
      </c>
      <c r="H264" s="212">
        <v>621</v>
      </c>
      <c r="I264" s="213"/>
      <c r="J264" s="214">
        <f>ROUND(I264*H264,2)</f>
        <v>0</v>
      </c>
      <c r="K264" s="210" t="s">
        <v>149</v>
      </c>
      <c r="L264" s="35"/>
      <c r="M264" s="312" t="s">
        <v>1</v>
      </c>
      <c r="N264" s="216" t="s">
        <v>42</v>
      </c>
      <c r="O264" s="71"/>
      <c r="P264" s="217">
        <f>O264*H264</f>
        <v>0</v>
      </c>
      <c r="Q264" s="217">
        <v>0</v>
      </c>
      <c r="R264" s="217">
        <f>Q264*H264</f>
        <v>0</v>
      </c>
      <c r="S264" s="217">
        <v>0</v>
      </c>
      <c r="T264" s="218">
        <f>S264*H264</f>
        <v>0</v>
      </c>
      <c r="U264" s="287"/>
      <c r="V264" s="287"/>
      <c r="W264" s="287"/>
      <c r="X264" s="287"/>
      <c r="Y264" s="287"/>
      <c r="Z264" s="287"/>
      <c r="AA264" s="287"/>
      <c r="AB264" s="287"/>
      <c r="AC264" s="287"/>
      <c r="AD264" s="287"/>
      <c r="AE264" s="287"/>
      <c r="AR264" s="313" t="s">
        <v>150</v>
      </c>
      <c r="AT264" s="313" t="s">
        <v>145</v>
      </c>
      <c r="AU264" s="313" t="s">
        <v>88</v>
      </c>
      <c r="AY264" s="289" t="s">
        <v>143</v>
      </c>
      <c r="BE264" s="314">
        <f>IF(N264="základní",J264,0)</f>
        <v>0</v>
      </c>
      <c r="BF264" s="314">
        <f>IF(N264="snížená",J264,0)</f>
        <v>0</v>
      </c>
      <c r="BG264" s="314">
        <f>IF(N264="zákl. přenesená",J264,0)</f>
        <v>0</v>
      </c>
      <c r="BH264" s="314">
        <f>IF(N264="sníž. přenesená",J264,0)</f>
        <v>0</v>
      </c>
      <c r="BI264" s="314">
        <f>IF(N264="nulová",J264,0)</f>
        <v>0</v>
      </c>
      <c r="BJ264" s="289" t="s">
        <v>85</v>
      </c>
      <c r="BK264" s="314">
        <f>ROUND(I264*H264,2)</f>
        <v>0</v>
      </c>
      <c r="BL264" s="289" t="s">
        <v>150</v>
      </c>
      <c r="BM264" s="313" t="s">
        <v>420</v>
      </c>
    </row>
    <row r="265" spans="2:51" s="222" customFormat="1" ht="12">
      <c r="B265" s="221"/>
      <c r="D265" s="223" t="s">
        <v>152</v>
      </c>
      <c r="E265" s="224" t="s">
        <v>1</v>
      </c>
      <c r="F265" s="225" t="s">
        <v>401</v>
      </c>
      <c r="H265" s="226">
        <v>621</v>
      </c>
      <c r="I265" s="227"/>
      <c r="L265" s="221"/>
      <c r="M265" s="229"/>
      <c r="N265" s="230"/>
      <c r="O265" s="230"/>
      <c r="P265" s="230"/>
      <c r="Q265" s="230"/>
      <c r="R265" s="230"/>
      <c r="S265" s="230"/>
      <c r="T265" s="231"/>
      <c r="AT265" s="224" t="s">
        <v>152</v>
      </c>
      <c r="AU265" s="224" t="s">
        <v>88</v>
      </c>
      <c r="AV265" s="222" t="s">
        <v>88</v>
      </c>
      <c r="AW265" s="222" t="s">
        <v>32</v>
      </c>
      <c r="AX265" s="222" t="s">
        <v>85</v>
      </c>
      <c r="AY265" s="224" t="s">
        <v>143</v>
      </c>
    </row>
    <row r="266" spans="1:65" s="48" customFormat="1" ht="36" customHeight="1">
      <c r="A266" s="287"/>
      <c r="B266" s="35"/>
      <c r="C266" s="208" t="s">
        <v>421</v>
      </c>
      <c r="D266" s="208" t="s">
        <v>145</v>
      </c>
      <c r="E266" s="209" t="s">
        <v>422</v>
      </c>
      <c r="F266" s="210" t="s">
        <v>423</v>
      </c>
      <c r="G266" s="211" t="s">
        <v>288</v>
      </c>
      <c r="H266" s="212">
        <v>10</v>
      </c>
      <c r="I266" s="213"/>
      <c r="J266" s="214">
        <f>ROUND(I266*H266,2)</f>
        <v>0</v>
      </c>
      <c r="K266" s="210" t="s">
        <v>149</v>
      </c>
      <c r="L266" s="35"/>
      <c r="M266" s="312" t="s">
        <v>1</v>
      </c>
      <c r="N266" s="216" t="s">
        <v>42</v>
      </c>
      <c r="O266" s="71"/>
      <c r="P266" s="217">
        <f>O266*H266</f>
        <v>0</v>
      </c>
      <c r="Q266" s="217">
        <v>0</v>
      </c>
      <c r="R266" s="217">
        <f>Q266*H266</f>
        <v>0</v>
      </c>
      <c r="S266" s="217">
        <v>0</v>
      </c>
      <c r="T266" s="218">
        <f>S266*H266</f>
        <v>0</v>
      </c>
      <c r="U266" s="287"/>
      <c r="V266" s="287"/>
      <c r="W266" s="287"/>
      <c r="X266" s="287"/>
      <c r="Y266" s="287"/>
      <c r="Z266" s="287"/>
      <c r="AA266" s="287"/>
      <c r="AB266" s="287"/>
      <c r="AC266" s="287"/>
      <c r="AD266" s="287"/>
      <c r="AE266" s="287"/>
      <c r="AR266" s="313" t="s">
        <v>150</v>
      </c>
      <c r="AT266" s="313" t="s">
        <v>145</v>
      </c>
      <c r="AU266" s="313" t="s">
        <v>88</v>
      </c>
      <c r="AY266" s="289" t="s">
        <v>143</v>
      </c>
      <c r="BE266" s="314">
        <f>IF(N266="základní",J266,0)</f>
        <v>0</v>
      </c>
      <c r="BF266" s="314">
        <f>IF(N266="snížená",J266,0)</f>
        <v>0</v>
      </c>
      <c r="BG266" s="314">
        <f>IF(N266="zákl. přenesená",J266,0)</f>
        <v>0</v>
      </c>
      <c r="BH266" s="314">
        <f>IF(N266="sníž. přenesená",J266,0)</f>
        <v>0</v>
      </c>
      <c r="BI266" s="314">
        <f>IF(N266="nulová",J266,0)</f>
        <v>0</v>
      </c>
      <c r="BJ266" s="289" t="s">
        <v>85</v>
      </c>
      <c r="BK266" s="314">
        <f>ROUND(I266*H266,2)</f>
        <v>0</v>
      </c>
      <c r="BL266" s="289" t="s">
        <v>150</v>
      </c>
      <c r="BM266" s="313" t="s">
        <v>424</v>
      </c>
    </row>
    <row r="267" spans="2:51" s="222" customFormat="1" ht="12">
      <c r="B267" s="221"/>
      <c r="D267" s="223" t="s">
        <v>152</v>
      </c>
      <c r="E267" s="224" t="s">
        <v>1</v>
      </c>
      <c r="F267" s="225" t="s">
        <v>425</v>
      </c>
      <c r="H267" s="226">
        <v>10</v>
      </c>
      <c r="I267" s="227"/>
      <c r="L267" s="221"/>
      <c r="M267" s="229"/>
      <c r="N267" s="230"/>
      <c r="O267" s="230"/>
      <c r="P267" s="230"/>
      <c r="Q267" s="230"/>
      <c r="R267" s="230"/>
      <c r="S267" s="230"/>
      <c r="T267" s="231"/>
      <c r="AT267" s="224" t="s">
        <v>152</v>
      </c>
      <c r="AU267" s="224" t="s">
        <v>88</v>
      </c>
      <c r="AV267" s="222" t="s">
        <v>88</v>
      </c>
      <c r="AW267" s="222" t="s">
        <v>32</v>
      </c>
      <c r="AX267" s="222" t="s">
        <v>85</v>
      </c>
      <c r="AY267" s="224" t="s">
        <v>143</v>
      </c>
    </row>
    <row r="268" spans="1:65" s="48" customFormat="1" ht="36" customHeight="1">
      <c r="A268" s="287"/>
      <c r="B268" s="35"/>
      <c r="C268" s="208" t="s">
        <v>426</v>
      </c>
      <c r="D268" s="208" t="s">
        <v>145</v>
      </c>
      <c r="E268" s="209" t="s">
        <v>427</v>
      </c>
      <c r="F268" s="210" t="s">
        <v>428</v>
      </c>
      <c r="G268" s="211" t="s">
        <v>288</v>
      </c>
      <c r="H268" s="212">
        <v>18</v>
      </c>
      <c r="I268" s="213"/>
      <c r="J268" s="214">
        <f>ROUND(I268*H268,2)</f>
        <v>0</v>
      </c>
      <c r="K268" s="210" t="s">
        <v>149</v>
      </c>
      <c r="L268" s="35"/>
      <c r="M268" s="312" t="s">
        <v>1</v>
      </c>
      <c r="N268" s="216" t="s">
        <v>42</v>
      </c>
      <c r="O268" s="71"/>
      <c r="P268" s="217">
        <f>O268*H268</f>
        <v>0</v>
      </c>
      <c r="Q268" s="217">
        <v>0</v>
      </c>
      <c r="R268" s="217">
        <f>Q268*H268</f>
        <v>0</v>
      </c>
      <c r="S268" s="217">
        <v>0</v>
      </c>
      <c r="T268" s="218">
        <f>S268*H268</f>
        <v>0</v>
      </c>
      <c r="U268" s="287"/>
      <c r="V268" s="287"/>
      <c r="W268" s="287"/>
      <c r="X268" s="287"/>
      <c r="Y268" s="287"/>
      <c r="Z268" s="287"/>
      <c r="AA268" s="287"/>
      <c r="AB268" s="287"/>
      <c r="AC268" s="287"/>
      <c r="AD268" s="287"/>
      <c r="AE268" s="287"/>
      <c r="AR268" s="313" t="s">
        <v>150</v>
      </c>
      <c r="AT268" s="313" t="s">
        <v>145</v>
      </c>
      <c r="AU268" s="313" t="s">
        <v>88</v>
      </c>
      <c r="AY268" s="289" t="s">
        <v>143</v>
      </c>
      <c r="BE268" s="314">
        <f>IF(N268="základní",J268,0)</f>
        <v>0</v>
      </c>
      <c r="BF268" s="314">
        <f>IF(N268="snížená",J268,0)</f>
        <v>0</v>
      </c>
      <c r="BG268" s="314">
        <f>IF(N268="zákl. přenesená",J268,0)</f>
        <v>0</v>
      </c>
      <c r="BH268" s="314">
        <f>IF(N268="sníž. přenesená",J268,0)</f>
        <v>0</v>
      </c>
      <c r="BI268" s="314">
        <f>IF(N268="nulová",J268,0)</f>
        <v>0</v>
      </c>
      <c r="BJ268" s="289" t="s">
        <v>85</v>
      </c>
      <c r="BK268" s="314">
        <f>ROUND(I268*H268,2)</f>
        <v>0</v>
      </c>
      <c r="BL268" s="289" t="s">
        <v>150</v>
      </c>
      <c r="BM268" s="313" t="s">
        <v>429</v>
      </c>
    </row>
    <row r="269" spans="2:51" s="222" customFormat="1" ht="12">
      <c r="B269" s="221"/>
      <c r="D269" s="223" t="s">
        <v>152</v>
      </c>
      <c r="E269" s="224" t="s">
        <v>1</v>
      </c>
      <c r="F269" s="225" t="s">
        <v>430</v>
      </c>
      <c r="H269" s="226">
        <v>18</v>
      </c>
      <c r="I269" s="227"/>
      <c r="L269" s="221"/>
      <c r="M269" s="229"/>
      <c r="N269" s="230"/>
      <c r="O269" s="230"/>
      <c r="P269" s="230"/>
      <c r="Q269" s="230"/>
      <c r="R269" s="230"/>
      <c r="S269" s="230"/>
      <c r="T269" s="231"/>
      <c r="AT269" s="224" t="s">
        <v>152</v>
      </c>
      <c r="AU269" s="224" t="s">
        <v>88</v>
      </c>
      <c r="AV269" s="222" t="s">
        <v>88</v>
      </c>
      <c r="AW269" s="222" t="s">
        <v>32</v>
      </c>
      <c r="AX269" s="222" t="s">
        <v>85</v>
      </c>
      <c r="AY269" s="224" t="s">
        <v>143</v>
      </c>
    </row>
    <row r="270" spans="1:65" s="48" customFormat="1" ht="36" customHeight="1">
      <c r="A270" s="287"/>
      <c r="B270" s="35"/>
      <c r="C270" s="208" t="s">
        <v>431</v>
      </c>
      <c r="D270" s="208" t="s">
        <v>145</v>
      </c>
      <c r="E270" s="209" t="s">
        <v>432</v>
      </c>
      <c r="F270" s="210" t="s">
        <v>433</v>
      </c>
      <c r="G270" s="211" t="s">
        <v>288</v>
      </c>
      <c r="H270" s="212">
        <v>10</v>
      </c>
      <c r="I270" s="213"/>
      <c r="J270" s="214">
        <f>ROUND(I270*H270,2)</f>
        <v>0</v>
      </c>
      <c r="K270" s="210" t="s">
        <v>149</v>
      </c>
      <c r="L270" s="35"/>
      <c r="M270" s="312" t="s">
        <v>1</v>
      </c>
      <c r="N270" s="216" t="s">
        <v>42</v>
      </c>
      <c r="O270" s="71"/>
      <c r="P270" s="217">
        <f>O270*H270</f>
        <v>0</v>
      </c>
      <c r="Q270" s="217">
        <v>0</v>
      </c>
      <c r="R270" s="217">
        <f>Q270*H270</f>
        <v>0</v>
      </c>
      <c r="S270" s="217">
        <v>0</v>
      </c>
      <c r="T270" s="218">
        <f>S270*H270</f>
        <v>0</v>
      </c>
      <c r="U270" s="287"/>
      <c r="V270" s="287"/>
      <c r="W270" s="287"/>
      <c r="X270" s="287"/>
      <c r="Y270" s="287"/>
      <c r="Z270" s="287"/>
      <c r="AA270" s="287"/>
      <c r="AB270" s="287"/>
      <c r="AC270" s="287"/>
      <c r="AD270" s="287"/>
      <c r="AE270" s="287"/>
      <c r="AR270" s="313" t="s">
        <v>150</v>
      </c>
      <c r="AT270" s="313" t="s">
        <v>145</v>
      </c>
      <c r="AU270" s="313" t="s">
        <v>88</v>
      </c>
      <c r="AY270" s="289" t="s">
        <v>143</v>
      </c>
      <c r="BE270" s="314">
        <f>IF(N270="základní",J270,0)</f>
        <v>0</v>
      </c>
      <c r="BF270" s="314">
        <f>IF(N270="snížená",J270,0)</f>
        <v>0</v>
      </c>
      <c r="BG270" s="314">
        <f>IF(N270="zákl. přenesená",J270,0)</f>
        <v>0</v>
      </c>
      <c r="BH270" s="314">
        <f>IF(N270="sníž. přenesená",J270,0)</f>
        <v>0</v>
      </c>
      <c r="BI270" s="314">
        <f>IF(N270="nulová",J270,0)</f>
        <v>0</v>
      </c>
      <c r="BJ270" s="289" t="s">
        <v>85</v>
      </c>
      <c r="BK270" s="314">
        <f>ROUND(I270*H270,2)</f>
        <v>0</v>
      </c>
      <c r="BL270" s="289" t="s">
        <v>150</v>
      </c>
      <c r="BM270" s="313" t="s">
        <v>434</v>
      </c>
    </row>
    <row r="271" spans="2:51" s="234" customFormat="1" ht="12">
      <c r="B271" s="233"/>
      <c r="D271" s="223" t="s">
        <v>152</v>
      </c>
      <c r="E271" s="235" t="s">
        <v>1</v>
      </c>
      <c r="F271" s="236" t="s">
        <v>435</v>
      </c>
      <c r="H271" s="235" t="s">
        <v>1</v>
      </c>
      <c r="I271" s="237"/>
      <c r="L271" s="233"/>
      <c r="M271" s="239"/>
      <c r="N271" s="240"/>
      <c r="O271" s="240"/>
      <c r="P271" s="240"/>
      <c r="Q271" s="240"/>
      <c r="R271" s="240"/>
      <c r="S271" s="240"/>
      <c r="T271" s="241"/>
      <c r="AT271" s="235" t="s">
        <v>152</v>
      </c>
      <c r="AU271" s="235" t="s">
        <v>88</v>
      </c>
      <c r="AV271" s="234" t="s">
        <v>85</v>
      </c>
      <c r="AW271" s="234" t="s">
        <v>32</v>
      </c>
      <c r="AX271" s="234" t="s">
        <v>77</v>
      </c>
      <c r="AY271" s="235" t="s">
        <v>143</v>
      </c>
    </row>
    <row r="272" spans="2:51" s="222" customFormat="1" ht="12">
      <c r="B272" s="221"/>
      <c r="D272" s="223" t="s">
        <v>152</v>
      </c>
      <c r="E272" s="224" t="s">
        <v>1</v>
      </c>
      <c r="F272" s="225" t="s">
        <v>436</v>
      </c>
      <c r="H272" s="226">
        <v>10</v>
      </c>
      <c r="I272" s="227"/>
      <c r="L272" s="221"/>
      <c r="M272" s="229"/>
      <c r="N272" s="230"/>
      <c r="O272" s="230"/>
      <c r="P272" s="230"/>
      <c r="Q272" s="230"/>
      <c r="R272" s="230"/>
      <c r="S272" s="230"/>
      <c r="T272" s="231"/>
      <c r="AT272" s="224" t="s">
        <v>152</v>
      </c>
      <c r="AU272" s="224" t="s">
        <v>88</v>
      </c>
      <c r="AV272" s="222" t="s">
        <v>88</v>
      </c>
      <c r="AW272" s="222" t="s">
        <v>32</v>
      </c>
      <c r="AX272" s="222" t="s">
        <v>85</v>
      </c>
      <c r="AY272" s="224" t="s">
        <v>143</v>
      </c>
    </row>
    <row r="273" spans="1:65" s="48" customFormat="1" ht="24" customHeight="1">
      <c r="A273" s="287"/>
      <c r="B273" s="35"/>
      <c r="C273" s="254" t="s">
        <v>437</v>
      </c>
      <c r="D273" s="254" t="s">
        <v>223</v>
      </c>
      <c r="E273" s="255" t="s">
        <v>438</v>
      </c>
      <c r="F273" s="256" t="s">
        <v>439</v>
      </c>
      <c r="G273" s="257" t="s">
        <v>288</v>
      </c>
      <c r="H273" s="258">
        <v>10</v>
      </c>
      <c r="I273" s="259"/>
      <c r="J273" s="260">
        <f>ROUND(I273*H273,2)</f>
        <v>0</v>
      </c>
      <c r="K273" s="256" t="s">
        <v>1</v>
      </c>
      <c r="L273" s="315"/>
      <c r="M273" s="316" t="s">
        <v>1</v>
      </c>
      <c r="N273" s="263" t="s">
        <v>42</v>
      </c>
      <c r="O273" s="71"/>
      <c r="P273" s="217">
        <f>O273*H273</f>
        <v>0</v>
      </c>
      <c r="Q273" s="217">
        <v>0.009</v>
      </c>
      <c r="R273" s="217">
        <f>Q273*H273</f>
        <v>0.09</v>
      </c>
      <c r="S273" s="217">
        <v>0</v>
      </c>
      <c r="T273" s="218">
        <f>S273*H273</f>
        <v>0</v>
      </c>
      <c r="U273" s="287"/>
      <c r="V273" s="287"/>
      <c r="W273" s="287"/>
      <c r="X273" s="287"/>
      <c r="Y273" s="287"/>
      <c r="Z273" s="287"/>
      <c r="AA273" s="287"/>
      <c r="AB273" s="287"/>
      <c r="AC273" s="287"/>
      <c r="AD273" s="287"/>
      <c r="AE273" s="287"/>
      <c r="AR273" s="313" t="s">
        <v>187</v>
      </c>
      <c r="AT273" s="313" t="s">
        <v>223</v>
      </c>
      <c r="AU273" s="313" t="s">
        <v>88</v>
      </c>
      <c r="AY273" s="289" t="s">
        <v>143</v>
      </c>
      <c r="BE273" s="314">
        <f>IF(N273="základní",J273,0)</f>
        <v>0</v>
      </c>
      <c r="BF273" s="314">
        <f>IF(N273="snížená",J273,0)</f>
        <v>0</v>
      </c>
      <c r="BG273" s="314">
        <f>IF(N273="zákl. přenesená",J273,0)</f>
        <v>0</v>
      </c>
      <c r="BH273" s="314">
        <f>IF(N273="sníž. přenesená",J273,0)</f>
        <v>0</v>
      </c>
      <c r="BI273" s="314">
        <f>IF(N273="nulová",J273,0)</f>
        <v>0</v>
      </c>
      <c r="BJ273" s="289" t="s">
        <v>85</v>
      </c>
      <c r="BK273" s="314">
        <f>ROUND(I273*H273,2)</f>
        <v>0</v>
      </c>
      <c r="BL273" s="289" t="s">
        <v>150</v>
      </c>
      <c r="BM273" s="313" t="s">
        <v>440</v>
      </c>
    </row>
    <row r="274" spans="1:65" s="48" customFormat="1" ht="36" customHeight="1">
      <c r="A274" s="287"/>
      <c r="B274" s="35"/>
      <c r="C274" s="208" t="s">
        <v>441</v>
      </c>
      <c r="D274" s="208" t="s">
        <v>145</v>
      </c>
      <c r="E274" s="209" t="s">
        <v>442</v>
      </c>
      <c r="F274" s="210" t="s">
        <v>443</v>
      </c>
      <c r="G274" s="211" t="s">
        <v>288</v>
      </c>
      <c r="H274" s="212">
        <v>18</v>
      </c>
      <c r="I274" s="213"/>
      <c r="J274" s="214">
        <f>ROUND(I274*H274,2)</f>
        <v>0</v>
      </c>
      <c r="K274" s="210" t="s">
        <v>149</v>
      </c>
      <c r="L274" s="35"/>
      <c r="M274" s="312" t="s">
        <v>1</v>
      </c>
      <c r="N274" s="216" t="s">
        <v>42</v>
      </c>
      <c r="O274" s="71"/>
      <c r="P274" s="217">
        <f>O274*H274</f>
        <v>0</v>
      </c>
      <c r="Q274" s="217">
        <v>0</v>
      </c>
      <c r="R274" s="217">
        <f>Q274*H274</f>
        <v>0</v>
      </c>
      <c r="S274" s="217">
        <v>0</v>
      </c>
      <c r="T274" s="218">
        <f>S274*H274</f>
        <v>0</v>
      </c>
      <c r="U274" s="287"/>
      <c r="V274" s="287"/>
      <c r="W274" s="287"/>
      <c r="X274" s="287"/>
      <c r="Y274" s="287"/>
      <c r="Z274" s="287"/>
      <c r="AA274" s="287"/>
      <c r="AB274" s="287"/>
      <c r="AC274" s="287"/>
      <c r="AD274" s="287"/>
      <c r="AE274" s="287"/>
      <c r="AR274" s="313" t="s">
        <v>150</v>
      </c>
      <c r="AT274" s="313" t="s">
        <v>145</v>
      </c>
      <c r="AU274" s="313" t="s">
        <v>88</v>
      </c>
      <c r="AY274" s="289" t="s">
        <v>143</v>
      </c>
      <c r="BE274" s="314">
        <f>IF(N274="základní",J274,0)</f>
        <v>0</v>
      </c>
      <c r="BF274" s="314">
        <f>IF(N274="snížená",J274,0)</f>
        <v>0</v>
      </c>
      <c r="BG274" s="314">
        <f>IF(N274="zákl. přenesená",J274,0)</f>
        <v>0</v>
      </c>
      <c r="BH274" s="314">
        <f>IF(N274="sníž. přenesená",J274,0)</f>
        <v>0</v>
      </c>
      <c r="BI274" s="314">
        <f>IF(N274="nulová",J274,0)</f>
        <v>0</v>
      </c>
      <c r="BJ274" s="289" t="s">
        <v>85</v>
      </c>
      <c r="BK274" s="314">
        <f>ROUND(I274*H274,2)</f>
        <v>0</v>
      </c>
      <c r="BL274" s="289" t="s">
        <v>150</v>
      </c>
      <c r="BM274" s="313" t="s">
        <v>444</v>
      </c>
    </row>
    <row r="275" spans="1:65" s="48" customFormat="1" ht="24" customHeight="1">
      <c r="A275" s="287"/>
      <c r="B275" s="35"/>
      <c r="C275" s="254" t="s">
        <v>445</v>
      </c>
      <c r="D275" s="254" t="s">
        <v>223</v>
      </c>
      <c r="E275" s="255" t="s">
        <v>446</v>
      </c>
      <c r="F275" s="256" t="s">
        <v>447</v>
      </c>
      <c r="G275" s="257" t="s">
        <v>288</v>
      </c>
      <c r="H275" s="258">
        <v>18</v>
      </c>
      <c r="I275" s="259"/>
      <c r="J275" s="260">
        <f>ROUND(I275*H275,2)</f>
        <v>0</v>
      </c>
      <c r="K275" s="256" t="s">
        <v>1</v>
      </c>
      <c r="L275" s="315"/>
      <c r="M275" s="316" t="s">
        <v>1</v>
      </c>
      <c r="N275" s="263" t="s">
        <v>42</v>
      </c>
      <c r="O275" s="71"/>
      <c r="P275" s="217">
        <f>O275*H275</f>
        <v>0</v>
      </c>
      <c r="Q275" s="217">
        <v>0.063</v>
      </c>
      <c r="R275" s="217">
        <f>Q275*H275</f>
        <v>1.134</v>
      </c>
      <c r="S275" s="217">
        <v>0</v>
      </c>
      <c r="T275" s="218">
        <f>S275*H275</f>
        <v>0</v>
      </c>
      <c r="U275" s="287"/>
      <c r="V275" s="287"/>
      <c r="W275" s="287"/>
      <c r="X275" s="287"/>
      <c r="Y275" s="287"/>
      <c r="Z275" s="287"/>
      <c r="AA275" s="287"/>
      <c r="AB275" s="287"/>
      <c r="AC275" s="287"/>
      <c r="AD275" s="287"/>
      <c r="AE275" s="287"/>
      <c r="AR275" s="313" t="s">
        <v>187</v>
      </c>
      <c r="AT275" s="313" t="s">
        <v>223</v>
      </c>
      <c r="AU275" s="313" t="s">
        <v>88</v>
      </c>
      <c r="AY275" s="289" t="s">
        <v>143</v>
      </c>
      <c r="BE275" s="314">
        <f>IF(N275="základní",J275,0)</f>
        <v>0</v>
      </c>
      <c r="BF275" s="314">
        <f>IF(N275="snížená",J275,0)</f>
        <v>0</v>
      </c>
      <c r="BG275" s="314">
        <f>IF(N275="zákl. přenesená",J275,0)</f>
        <v>0</v>
      </c>
      <c r="BH275" s="314">
        <f>IF(N275="sníž. přenesená",J275,0)</f>
        <v>0</v>
      </c>
      <c r="BI275" s="314">
        <f>IF(N275="nulová",J275,0)</f>
        <v>0</v>
      </c>
      <c r="BJ275" s="289" t="s">
        <v>85</v>
      </c>
      <c r="BK275" s="314">
        <f>ROUND(I275*H275,2)</f>
        <v>0</v>
      </c>
      <c r="BL275" s="289" t="s">
        <v>150</v>
      </c>
      <c r="BM275" s="313" t="s">
        <v>448</v>
      </c>
    </row>
    <row r="276" spans="2:51" s="222" customFormat="1" ht="12">
      <c r="B276" s="221"/>
      <c r="D276" s="223" t="s">
        <v>152</v>
      </c>
      <c r="E276" s="224" t="s">
        <v>1</v>
      </c>
      <c r="F276" s="225" t="s">
        <v>449</v>
      </c>
      <c r="H276" s="226">
        <v>15</v>
      </c>
      <c r="I276" s="227"/>
      <c r="L276" s="221"/>
      <c r="M276" s="229"/>
      <c r="N276" s="230"/>
      <c r="O276" s="230"/>
      <c r="P276" s="230"/>
      <c r="Q276" s="230"/>
      <c r="R276" s="230"/>
      <c r="S276" s="230"/>
      <c r="T276" s="231"/>
      <c r="AT276" s="224" t="s">
        <v>152</v>
      </c>
      <c r="AU276" s="224" t="s">
        <v>88</v>
      </c>
      <c r="AV276" s="222" t="s">
        <v>88</v>
      </c>
      <c r="AW276" s="222" t="s">
        <v>32</v>
      </c>
      <c r="AX276" s="222" t="s">
        <v>77</v>
      </c>
      <c r="AY276" s="224" t="s">
        <v>143</v>
      </c>
    </row>
    <row r="277" spans="2:51" s="222" customFormat="1" ht="12">
      <c r="B277" s="221"/>
      <c r="D277" s="223" t="s">
        <v>152</v>
      </c>
      <c r="E277" s="224" t="s">
        <v>1</v>
      </c>
      <c r="F277" s="225" t="s">
        <v>450</v>
      </c>
      <c r="H277" s="226">
        <v>3</v>
      </c>
      <c r="I277" s="227"/>
      <c r="L277" s="221"/>
      <c r="M277" s="229"/>
      <c r="N277" s="230"/>
      <c r="O277" s="230"/>
      <c r="P277" s="230"/>
      <c r="Q277" s="230"/>
      <c r="R277" s="230"/>
      <c r="S277" s="230"/>
      <c r="T277" s="231"/>
      <c r="AT277" s="224" t="s">
        <v>152</v>
      </c>
      <c r="AU277" s="224" t="s">
        <v>88</v>
      </c>
      <c r="AV277" s="222" t="s">
        <v>88</v>
      </c>
      <c r="AW277" s="222" t="s">
        <v>32</v>
      </c>
      <c r="AX277" s="222" t="s">
        <v>77</v>
      </c>
      <c r="AY277" s="224" t="s">
        <v>143</v>
      </c>
    </row>
    <row r="278" spans="2:51" s="244" customFormat="1" ht="12">
      <c r="B278" s="243"/>
      <c r="D278" s="223" t="s">
        <v>152</v>
      </c>
      <c r="E278" s="245" t="s">
        <v>1</v>
      </c>
      <c r="F278" s="246" t="s">
        <v>181</v>
      </c>
      <c r="H278" s="247">
        <v>18</v>
      </c>
      <c r="I278" s="248"/>
      <c r="L278" s="243"/>
      <c r="M278" s="250"/>
      <c r="N278" s="251"/>
      <c r="O278" s="251"/>
      <c r="P278" s="251"/>
      <c r="Q278" s="251"/>
      <c r="R278" s="251"/>
      <c r="S278" s="251"/>
      <c r="T278" s="252"/>
      <c r="AT278" s="245" t="s">
        <v>152</v>
      </c>
      <c r="AU278" s="245" t="s">
        <v>88</v>
      </c>
      <c r="AV278" s="244" t="s">
        <v>150</v>
      </c>
      <c r="AW278" s="244" t="s">
        <v>32</v>
      </c>
      <c r="AX278" s="244" t="s">
        <v>85</v>
      </c>
      <c r="AY278" s="245" t="s">
        <v>143</v>
      </c>
    </row>
    <row r="279" spans="1:65" s="48" customFormat="1" ht="16.5" customHeight="1">
      <c r="A279" s="287"/>
      <c r="B279" s="35"/>
      <c r="C279" s="208" t="s">
        <v>451</v>
      </c>
      <c r="D279" s="208" t="s">
        <v>145</v>
      </c>
      <c r="E279" s="209" t="s">
        <v>452</v>
      </c>
      <c r="F279" s="210" t="s">
        <v>453</v>
      </c>
      <c r="G279" s="211" t="s">
        <v>288</v>
      </c>
      <c r="H279" s="212">
        <v>18</v>
      </c>
      <c r="I279" s="213"/>
      <c r="J279" s="214">
        <f>ROUND(I279*H279,2)</f>
        <v>0</v>
      </c>
      <c r="K279" s="210" t="s">
        <v>149</v>
      </c>
      <c r="L279" s="35"/>
      <c r="M279" s="312" t="s">
        <v>1</v>
      </c>
      <c r="N279" s="216" t="s">
        <v>42</v>
      </c>
      <c r="O279" s="71"/>
      <c r="P279" s="217">
        <f>O279*H279</f>
        <v>0</v>
      </c>
      <c r="Q279" s="217">
        <v>5.2E-05</v>
      </c>
      <c r="R279" s="217">
        <f>Q279*H279</f>
        <v>0.000936</v>
      </c>
      <c r="S279" s="217">
        <v>0</v>
      </c>
      <c r="T279" s="218">
        <f>S279*H279</f>
        <v>0</v>
      </c>
      <c r="U279" s="287"/>
      <c r="V279" s="287"/>
      <c r="W279" s="287"/>
      <c r="X279" s="287"/>
      <c r="Y279" s="287"/>
      <c r="Z279" s="287"/>
      <c r="AA279" s="287"/>
      <c r="AB279" s="287"/>
      <c r="AC279" s="287"/>
      <c r="AD279" s="287"/>
      <c r="AE279" s="287"/>
      <c r="AR279" s="313" t="s">
        <v>150</v>
      </c>
      <c r="AT279" s="313" t="s">
        <v>145</v>
      </c>
      <c r="AU279" s="313" t="s">
        <v>88</v>
      </c>
      <c r="AY279" s="289" t="s">
        <v>143</v>
      </c>
      <c r="BE279" s="314">
        <f>IF(N279="základní",J279,0)</f>
        <v>0</v>
      </c>
      <c r="BF279" s="314">
        <f>IF(N279="snížená",J279,0)</f>
        <v>0</v>
      </c>
      <c r="BG279" s="314">
        <f>IF(N279="zákl. přenesená",J279,0)</f>
        <v>0</v>
      </c>
      <c r="BH279" s="314">
        <f>IF(N279="sníž. přenesená",J279,0)</f>
        <v>0</v>
      </c>
      <c r="BI279" s="314">
        <f>IF(N279="nulová",J279,0)</f>
        <v>0</v>
      </c>
      <c r="BJ279" s="289" t="s">
        <v>85</v>
      </c>
      <c r="BK279" s="314">
        <f>ROUND(I279*H279,2)</f>
        <v>0</v>
      </c>
      <c r="BL279" s="289" t="s">
        <v>150</v>
      </c>
      <c r="BM279" s="313" t="s">
        <v>454</v>
      </c>
    </row>
    <row r="280" spans="2:51" s="222" customFormat="1" ht="12">
      <c r="B280" s="221"/>
      <c r="D280" s="223" t="s">
        <v>152</v>
      </c>
      <c r="E280" s="224" t="s">
        <v>1</v>
      </c>
      <c r="F280" s="225" t="s">
        <v>242</v>
      </c>
      <c r="H280" s="226">
        <v>18</v>
      </c>
      <c r="I280" s="227"/>
      <c r="L280" s="221"/>
      <c r="M280" s="229"/>
      <c r="N280" s="230"/>
      <c r="O280" s="230"/>
      <c r="P280" s="230"/>
      <c r="Q280" s="230"/>
      <c r="R280" s="230"/>
      <c r="S280" s="230"/>
      <c r="T280" s="231"/>
      <c r="AT280" s="224" t="s">
        <v>152</v>
      </c>
      <c r="AU280" s="224" t="s">
        <v>88</v>
      </c>
      <c r="AV280" s="222" t="s">
        <v>88</v>
      </c>
      <c r="AW280" s="222" t="s">
        <v>32</v>
      </c>
      <c r="AX280" s="222" t="s">
        <v>85</v>
      </c>
      <c r="AY280" s="224" t="s">
        <v>143</v>
      </c>
    </row>
    <row r="281" spans="1:65" s="48" customFormat="1" ht="16.5" customHeight="1">
      <c r="A281" s="287"/>
      <c r="B281" s="35"/>
      <c r="C281" s="254" t="s">
        <v>455</v>
      </c>
      <c r="D281" s="254" t="s">
        <v>223</v>
      </c>
      <c r="E281" s="255" t="s">
        <v>456</v>
      </c>
      <c r="F281" s="256" t="s">
        <v>457</v>
      </c>
      <c r="G281" s="257" t="s">
        <v>173</v>
      </c>
      <c r="H281" s="258">
        <v>0.678</v>
      </c>
      <c r="I281" s="259"/>
      <c r="J281" s="260">
        <f>ROUND(I281*H281,2)</f>
        <v>0</v>
      </c>
      <c r="K281" s="256" t="s">
        <v>149</v>
      </c>
      <c r="L281" s="315"/>
      <c r="M281" s="316" t="s">
        <v>1</v>
      </c>
      <c r="N281" s="263" t="s">
        <v>42</v>
      </c>
      <c r="O281" s="71"/>
      <c r="P281" s="217">
        <f>O281*H281</f>
        <v>0</v>
      </c>
      <c r="Q281" s="217">
        <v>0.65</v>
      </c>
      <c r="R281" s="217">
        <f>Q281*H281</f>
        <v>0.44070000000000004</v>
      </c>
      <c r="S281" s="217">
        <v>0</v>
      </c>
      <c r="T281" s="218">
        <f>S281*H281</f>
        <v>0</v>
      </c>
      <c r="U281" s="287"/>
      <c r="V281" s="287"/>
      <c r="W281" s="287"/>
      <c r="X281" s="287"/>
      <c r="Y281" s="287"/>
      <c r="Z281" s="287"/>
      <c r="AA281" s="287"/>
      <c r="AB281" s="287"/>
      <c r="AC281" s="287"/>
      <c r="AD281" s="287"/>
      <c r="AE281" s="287"/>
      <c r="AR281" s="313" t="s">
        <v>187</v>
      </c>
      <c r="AT281" s="313" t="s">
        <v>223</v>
      </c>
      <c r="AU281" s="313" t="s">
        <v>88</v>
      </c>
      <c r="AY281" s="289" t="s">
        <v>143</v>
      </c>
      <c r="BE281" s="314">
        <f>IF(N281="základní",J281,0)</f>
        <v>0</v>
      </c>
      <c r="BF281" s="314">
        <f>IF(N281="snížená",J281,0)</f>
        <v>0</v>
      </c>
      <c r="BG281" s="314">
        <f>IF(N281="zákl. přenesená",J281,0)</f>
        <v>0</v>
      </c>
      <c r="BH281" s="314">
        <f>IF(N281="sníž. přenesená",J281,0)</f>
        <v>0</v>
      </c>
      <c r="BI281" s="314">
        <f>IF(N281="nulová",J281,0)</f>
        <v>0</v>
      </c>
      <c r="BJ281" s="289" t="s">
        <v>85</v>
      </c>
      <c r="BK281" s="314">
        <f>ROUND(I281*H281,2)</f>
        <v>0</v>
      </c>
      <c r="BL281" s="289" t="s">
        <v>150</v>
      </c>
      <c r="BM281" s="313" t="s">
        <v>458</v>
      </c>
    </row>
    <row r="282" spans="2:51" s="222" customFormat="1" ht="12">
      <c r="B282" s="221"/>
      <c r="D282" s="223" t="s">
        <v>152</v>
      </c>
      <c r="F282" s="225" t="s">
        <v>459</v>
      </c>
      <c r="H282" s="226">
        <v>0.678</v>
      </c>
      <c r="I282" s="227"/>
      <c r="L282" s="221"/>
      <c r="M282" s="229"/>
      <c r="N282" s="230"/>
      <c r="O282" s="230"/>
      <c r="P282" s="230"/>
      <c r="Q282" s="230"/>
      <c r="R282" s="230"/>
      <c r="S282" s="230"/>
      <c r="T282" s="231"/>
      <c r="AT282" s="224" t="s">
        <v>152</v>
      </c>
      <c r="AU282" s="224" t="s">
        <v>88</v>
      </c>
      <c r="AV282" s="222" t="s">
        <v>88</v>
      </c>
      <c r="AW282" s="222" t="s">
        <v>4</v>
      </c>
      <c r="AX282" s="222" t="s">
        <v>85</v>
      </c>
      <c r="AY282" s="224" t="s">
        <v>143</v>
      </c>
    </row>
    <row r="283" spans="1:65" s="48" customFormat="1" ht="48" customHeight="1">
      <c r="A283" s="287"/>
      <c r="B283" s="35"/>
      <c r="C283" s="208" t="s">
        <v>460</v>
      </c>
      <c r="D283" s="208" t="s">
        <v>145</v>
      </c>
      <c r="E283" s="209" t="s">
        <v>461</v>
      </c>
      <c r="F283" s="210" t="s">
        <v>462</v>
      </c>
      <c r="G283" s="211" t="s">
        <v>288</v>
      </c>
      <c r="H283" s="212">
        <v>17</v>
      </c>
      <c r="I283" s="213"/>
      <c r="J283" s="214">
        <f>ROUND(I283*H283,2)</f>
        <v>0</v>
      </c>
      <c r="K283" s="210" t="s">
        <v>149</v>
      </c>
      <c r="L283" s="35"/>
      <c r="M283" s="312" t="s">
        <v>1</v>
      </c>
      <c r="N283" s="216" t="s">
        <v>42</v>
      </c>
      <c r="O283" s="71"/>
      <c r="P283" s="217">
        <f>O283*H283</f>
        <v>0</v>
      </c>
      <c r="Q283" s="217">
        <v>0.032028</v>
      </c>
      <c r="R283" s="217">
        <f>Q283*H283</f>
        <v>0.544476</v>
      </c>
      <c r="S283" s="217">
        <v>0</v>
      </c>
      <c r="T283" s="218">
        <f>S283*H283</f>
        <v>0</v>
      </c>
      <c r="U283" s="287"/>
      <c r="V283" s="287"/>
      <c r="W283" s="287"/>
      <c r="X283" s="287"/>
      <c r="Y283" s="287"/>
      <c r="Z283" s="287"/>
      <c r="AA283" s="287"/>
      <c r="AB283" s="287"/>
      <c r="AC283" s="287"/>
      <c r="AD283" s="287"/>
      <c r="AE283" s="287"/>
      <c r="AR283" s="313" t="s">
        <v>150</v>
      </c>
      <c r="AT283" s="313" t="s">
        <v>145</v>
      </c>
      <c r="AU283" s="313" t="s">
        <v>88</v>
      </c>
      <c r="AY283" s="289" t="s">
        <v>143</v>
      </c>
      <c r="BE283" s="314">
        <f>IF(N283="základní",J283,0)</f>
        <v>0</v>
      </c>
      <c r="BF283" s="314">
        <f>IF(N283="snížená",J283,0)</f>
        <v>0</v>
      </c>
      <c r="BG283" s="314">
        <f>IF(N283="zákl. přenesená",J283,0)</f>
        <v>0</v>
      </c>
      <c r="BH283" s="314">
        <f>IF(N283="sníž. přenesená",J283,0)</f>
        <v>0</v>
      </c>
      <c r="BI283" s="314">
        <f>IF(N283="nulová",J283,0)</f>
        <v>0</v>
      </c>
      <c r="BJ283" s="289" t="s">
        <v>85</v>
      </c>
      <c r="BK283" s="314">
        <f>ROUND(I283*H283,2)</f>
        <v>0</v>
      </c>
      <c r="BL283" s="289" t="s">
        <v>150</v>
      </c>
      <c r="BM283" s="313" t="s">
        <v>463</v>
      </c>
    </row>
    <row r="284" spans="1:65" s="48" customFormat="1" ht="48" customHeight="1">
      <c r="A284" s="287"/>
      <c r="B284" s="35"/>
      <c r="C284" s="208" t="s">
        <v>464</v>
      </c>
      <c r="D284" s="208" t="s">
        <v>145</v>
      </c>
      <c r="E284" s="209" t="s">
        <v>465</v>
      </c>
      <c r="F284" s="210" t="s">
        <v>466</v>
      </c>
      <c r="G284" s="211" t="s">
        <v>288</v>
      </c>
      <c r="H284" s="212">
        <v>8</v>
      </c>
      <c r="I284" s="213"/>
      <c r="J284" s="214">
        <f>ROUND(I284*H284,2)</f>
        <v>0</v>
      </c>
      <c r="K284" s="210" t="s">
        <v>149</v>
      </c>
      <c r="L284" s="35"/>
      <c r="M284" s="312" t="s">
        <v>1</v>
      </c>
      <c r="N284" s="216" t="s">
        <v>42</v>
      </c>
      <c r="O284" s="71"/>
      <c r="P284" s="217">
        <f>O284*H284</f>
        <v>0</v>
      </c>
      <c r="Q284" s="217">
        <v>0.0448403</v>
      </c>
      <c r="R284" s="217">
        <f>Q284*H284</f>
        <v>0.3587224</v>
      </c>
      <c r="S284" s="217">
        <v>0</v>
      </c>
      <c r="T284" s="218">
        <f>S284*H284</f>
        <v>0</v>
      </c>
      <c r="U284" s="287"/>
      <c r="V284" s="287"/>
      <c r="W284" s="287"/>
      <c r="X284" s="287"/>
      <c r="Y284" s="287"/>
      <c r="Z284" s="287"/>
      <c r="AA284" s="287"/>
      <c r="AB284" s="287"/>
      <c r="AC284" s="287"/>
      <c r="AD284" s="287"/>
      <c r="AE284" s="287"/>
      <c r="AR284" s="313" t="s">
        <v>150</v>
      </c>
      <c r="AT284" s="313" t="s">
        <v>145</v>
      </c>
      <c r="AU284" s="313" t="s">
        <v>88</v>
      </c>
      <c r="AY284" s="289" t="s">
        <v>143</v>
      </c>
      <c r="BE284" s="314">
        <f>IF(N284="základní",J284,0)</f>
        <v>0</v>
      </c>
      <c r="BF284" s="314">
        <f>IF(N284="snížená",J284,0)</f>
        <v>0</v>
      </c>
      <c r="BG284" s="314">
        <f>IF(N284="zákl. přenesená",J284,0)</f>
        <v>0</v>
      </c>
      <c r="BH284" s="314">
        <f>IF(N284="sníž. přenesená",J284,0)</f>
        <v>0</v>
      </c>
      <c r="BI284" s="314">
        <f>IF(N284="nulová",J284,0)</f>
        <v>0</v>
      </c>
      <c r="BJ284" s="289" t="s">
        <v>85</v>
      </c>
      <c r="BK284" s="314">
        <f>ROUND(I284*H284,2)</f>
        <v>0</v>
      </c>
      <c r="BL284" s="289" t="s">
        <v>150</v>
      </c>
      <c r="BM284" s="313" t="s">
        <v>467</v>
      </c>
    </row>
    <row r="285" spans="2:63" s="193" customFormat="1" ht="22.9" customHeight="1">
      <c r="B285" s="192"/>
      <c r="D285" s="194" t="s">
        <v>76</v>
      </c>
      <c r="E285" s="206" t="s">
        <v>88</v>
      </c>
      <c r="F285" s="206" t="s">
        <v>468</v>
      </c>
      <c r="I285" s="196"/>
      <c r="J285" s="207">
        <f>BK285</f>
        <v>0</v>
      </c>
      <c r="L285" s="192"/>
      <c r="M285" s="199"/>
      <c r="N285" s="200"/>
      <c r="O285" s="200"/>
      <c r="P285" s="201">
        <f>SUM(P286:P333)</f>
        <v>0</v>
      </c>
      <c r="Q285" s="200"/>
      <c r="R285" s="201">
        <f>SUM(R286:R333)</f>
        <v>428.21819765587003</v>
      </c>
      <c r="S285" s="200"/>
      <c r="T285" s="202">
        <f>SUM(T286:T333)</f>
        <v>58.064</v>
      </c>
      <c r="AR285" s="194" t="s">
        <v>85</v>
      </c>
      <c r="AT285" s="310" t="s">
        <v>76</v>
      </c>
      <c r="AU285" s="310" t="s">
        <v>85</v>
      </c>
      <c r="AY285" s="194" t="s">
        <v>143</v>
      </c>
      <c r="BK285" s="311">
        <f>SUM(BK286:BK333)</f>
        <v>0</v>
      </c>
    </row>
    <row r="286" spans="1:65" s="48" customFormat="1" ht="36" customHeight="1">
      <c r="A286" s="287"/>
      <c r="B286" s="35"/>
      <c r="C286" s="208" t="s">
        <v>469</v>
      </c>
      <c r="D286" s="208" t="s">
        <v>145</v>
      </c>
      <c r="E286" s="209" t="s">
        <v>470</v>
      </c>
      <c r="F286" s="210" t="s">
        <v>471</v>
      </c>
      <c r="G286" s="211" t="s">
        <v>173</v>
      </c>
      <c r="H286" s="212">
        <v>18.186</v>
      </c>
      <c r="I286" s="213"/>
      <c r="J286" s="214">
        <f>ROUND(I286*H286,2)</f>
        <v>0</v>
      </c>
      <c r="K286" s="210" t="s">
        <v>149</v>
      </c>
      <c r="L286" s="35"/>
      <c r="M286" s="312" t="s">
        <v>1</v>
      </c>
      <c r="N286" s="216" t="s">
        <v>42</v>
      </c>
      <c r="O286" s="71"/>
      <c r="P286" s="217">
        <f>O286*H286</f>
        <v>0</v>
      </c>
      <c r="Q286" s="217">
        <v>0</v>
      </c>
      <c r="R286" s="217">
        <f>Q286*H286</f>
        <v>0</v>
      </c>
      <c r="S286" s="217">
        <v>0</v>
      </c>
      <c r="T286" s="218">
        <f>S286*H286</f>
        <v>0</v>
      </c>
      <c r="U286" s="287"/>
      <c r="V286" s="287"/>
      <c r="W286" s="287"/>
      <c r="X286" s="287"/>
      <c r="Y286" s="287"/>
      <c r="Z286" s="287"/>
      <c r="AA286" s="287"/>
      <c r="AB286" s="287"/>
      <c r="AC286" s="287"/>
      <c r="AD286" s="287"/>
      <c r="AE286" s="287"/>
      <c r="AR286" s="313" t="s">
        <v>150</v>
      </c>
      <c r="AT286" s="313" t="s">
        <v>145</v>
      </c>
      <c r="AU286" s="313" t="s">
        <v>88</v>
      </c>
      <c r="AY286" s="289" t="s">
        <v>143</v>
      </c>
      <c r="BE286" s="314">
        <f>IF(N286="základní",J286,0)</f>
        <v>0</v>
      </c>
      <c r="BF286" s="314">
        <f>IF(N286="snížená",J286,0)</f>
        <v>0</v>
      </c>
      <c r="BG286" s="314">
        <f>IF(N286="zákl. přenesená",J286,0)</f>
        <v>0</v>
      </c>
      <c r="BH286" s="314">
        <f>IF(N286="sníž. přenesená",J286,0)</f>
        <v>0</v>
      </c>
      <c r="BI286" s="314">
        <f>IF(N286="nulová",J286,0)</f>
        <v>0</v>
      </c>
      <c r="BJ286" s="289" t="s">
        <v>85</v>
      </c>
      <c r="BK286" s="314">
        <f>ROUND(I286*H286,2)</f>
        <v>0</v>
      </c>
      <c r="BL286" s="289" t="s">
        <v>150</v>
      </c>
      <c r="BM286" s="313" t="s">
        <v>472</v>
      </c>
    </row>
    <row r="287" spans="2:51" s="222" customFormat="1" ht="12">
      <c r="B287" s="221"/>
      <c r="D287" s="223" t="s">
        <v>152</v>
      </c>
      <c r="E287" s="224" t="s">
        <v>1</v>
      </c>
      <c r="F287" s="225" t="s">
        <v>473</v>
      </c>
      <c r="H287" s="226">
        <v>18.186</v>
      </c>
      <c r="I287" s="227"/>
      <c r="L287" s="221"/>
      <c r="M287" s="229"/>
      <c r="N287" s="230"/>
      <c r="O287" s="230"/>
      <c r="P287" s="230"/>
      <c r="Q287" s="230"/>
      <c r="R287" s="230"/>
      <c r="S287" s="230"/>
      <c r="T287" s="231"/>
      <c r="AT287" s="224" t="s">
        <v>152</v>
      </c>
      <c r="AU287" s="224" t="s">
        <v>88</v>
      </c>
      <c r="AV287" s="222" t="s">
        <v>88</v>
      </c>
      <c r="AW287" s="222" t="s">
        <v>32</v>
      </c>
      <c r="AX287" s="222" t="s">
        <v>85</v>
      </c>
      <c r="AY287" s="224" t="s">
        <v>143</v>
      </c>
    </row>
    <row r="288" spans="1:65" s="48" customFormat="1" ht="24" customHeight="1">
      <c r="A288" s="287"/>
      <c r="B288" s="35"/>
      <c r="C288" s="208" t="s">
        <v>474</v>
      </c>
      <c r="D288" s="208" t="s">
        <v>145</v>
      </c>
      <c r="E288" s="209" t="s">
        <v>475</v>
      </c>
      <c r="F288" s="210" t="s">
        <v>476</v>
      </c>
      <c r="G288" s="211" t="s">
        <v>148</v>
      </c>
      <c r="H288" s="212">
        <v>303.5</v>
      </c>
      <c r="I288" s="213"/>
      <c r="J288" s="214">
        <f>ROUND(I288*H288,2)</f>
        <v>0</v>
      </c>
      <c r="K288" s="210" t="s">
        <v>149</v>
      </c>
      <c r="L288" s="35"/>
      <c r="M288" s="312" t="s">
        <v>1</v>
      </c>
      <c r="N288" s="216" t="s">
        <v>42</v>
      </c>
      <c r="O288" s="71"/>
      <c r="P288" s="217">
        <f>O288*H288</f>
        <v>0</v>
      </c>
      <c r="Q288" s="217">
        <v>0.0007344</v>
      </c>
      <c r="R288" s="217">
        <f>Q288*H288</f>
        <v>0.2228904</v>
      </c>
      <c r="S288" s="217">
        <v>0</v>
      </c>
      <c r="T288" s="218">
        <f>S288*H288</f>
        <v>0</v>
      </c>
      <c r="U288" s="287"/>
      <c r="V288" s="287"/>
      <c r="W288" s="287"/>
      <c r="X288" s="287"/>
      <c r="Y288" s="287"/>
      <c r="Z288" s="287"/>
      <c r="AA288" s="287"/>
      <c r="AB288" s="287"/>
      <c r="AC288" s="287"/>
      <c r="AD288" s="287"/>
      <c r="AE288" s="287"/>
      <c r="AR288" s="313" t="s">
        <v>150</v>
      </c>
      <c r="AT288" s="313" t="s">
        <v>145</v>
      </c>
      <c r="AU288" s="313" t="s">
        <v>88</v>
      </c>
      <c r="AY288" s="289" t="s">
        <v>143</v>
      </c>
      <c r="BE288" s="314">
        <f>IF(N288="základní",J288,0)</f>
        <v>0</v>
      </c>
      <c r="BF288" s="314">
        <f>IF(N288="snížená",J288,0)</f>
        <v>0</v>
      </c>
      <c r="BG288" s="314">
        <f>IF(N288="zákl. přenesená",J288,0)</f>
        <v>0</v>
      </c>
      <c r="BH288" s="314">
        <f>IF(N288="sníž. přenesená",J288,0)</f>
        <v>0</v>
      </c>
      <c r="BI288" s="314">
        <f>IF(N288="nulová",J288,0)</f>
        <v>0</v>
      </c>
      <c r="BJ288" s="289" t="s">
        <v>85</v>
      </c>
      <c r="BK288" s="314">
        <f>ROUND(I288*H288,2)</f>
        <v>0</v>
      </c>
      <c r="BL288" s="289" t="s">
        <v>150</v>
      </c>
      <c r="BM288" s="313" t="s">
        <v>477</v>
      </c>
    </row>
    <row r="289" spans="2:51" s="222" customFormat="1" ht="12">
      <c r="B289" s="221"/>
      <c r="D289" s="223" t="s">
        <v>152</v>
      </c>
      <c r="E289" s="224" t="s">
        <v>1</v>
      </c>
      <c r="F289" s="225" t="s">
        <v>478</v>
      </c>
      <c r="H289" s="226">
        <v>300</v>
      </c>
      <c r="I289" s="227"/>
      <c r="L289" s="221"/>
      <c r="M289" s="229"/>
      <c r="N289" s="230"/>
      <c r="O289" s="230"/>
      <c r="P289" s="230"/>
      <c r="Q289" s="230"/>
      <c r="R289" s="230"/>
      <c r="S289" s="230"/>
      <c r="T289" s="231"/>
      <c r="AT289" s="224" t="s">
        <v>152</v>
      </c>
      <c r="AU289" s="224" t="s">
        <v>88</v>
      </c>
      <c r="AV289" s="222" t="s">
        <v>88</v>
      </c>
      <c r="AW289" s="222" t="s">
        <v>32</v>
      </c>
      <c r="AX289" s="222" t="s">
        <v>77</v>
      </c>
      <c r="AY289" s="224" t="s">
        <v>143</v>
      </c>
    </row>
    <row r="290" spans="2:51" s="222" customFormat="1" ht="12">
      <c r="B290" s="221"/>
      <c r="D290" s="223" t="s">
        <v>152</v>
      </c>
      <c r="E290" s="224" t="s">
        <v>1</v>
      </c>
      <c r="F290" s="225" t="s">
        <v>479</v>
      </c>
      <c r="H290" s="226">
        <v>3.5</v>
      </c>
      <c r="I290" s="227"/>
      <c r="L290" s="221"/>
      <c r="M290" s="229"/>
      <c r="N290" s="230"/>
      <c r="O290" s="230"/>
      <c r="P290" s="230"/>
      <c r="Q290" s="230"/>
      <c r="R290" s="230"/>
      <c r="S290" s="230"/>
      <c r="T290" s="231"/>
      <c r="AT290" s="224" t="s">
        <v>152</v>
      </c>
      <c r="AU290" s="224" t="s">
        <v>88</v>
      </c>
      <c r="AV290" s="222" t="s">
        <v>88</v>
      </c>
      <c r="AW290" s="222" t="s">
        <v>32</v>
      </c>
      <c r="AX290" s="222" t="s">
        <v>77</v>
      </c>
      <c r="AY290" s="224" t="s">
        <v>143</v>
      </c>
    </row>
    <row r="291" spans="2:51" s="244" customFormat="1" ht="12">
      <c r="B291" s="243"/>
      <c r="D291" s="223" t="s">
        <v>152</v>
      </c>
      <c r="E291" s="245" t="s">
        <v>1</v>
      </c>
      <c r="F291" s="246" t="s">
        <v>181</v>
      </c>
      <c r="H291" s="247">
        <v>303.5</v>
      </c>
      <c r="I291" s="248"/>
      <c r="L291" s="243"/>
      <c r="M291" s="250"/>
      <c r="N291" s="251"/>
      <c r="O291" s="251"/>
      <c r="P291" s="251"/>
      <c r="Q291" s="251"/>
      <c r="R291" s="251"/>
      <c r="S291" s="251"/>
      <c r="T291" s="252"/>
      <c r="AT291" s="245" t="s">
        <v>152</v>
      </c>
      <c r="AU291" s="245" t="s">
        <v>88</v>
      </c>
      <c r="AV291" s="244" t="s">
        <v>150</v>
      </c>
      <c r="AW291" s="244" t="s">
        <v>32</v>
      </c>
      <c r="AX291" s="244" t="s">
        <v>85</v>
      </c>
      <c r="AY291" s="245" t="s">
        <v>143</v>
      </c>
    </row>
    <row r="292" spans="1:65" s="48" customFormat="1" ht="36" customHeight="1">
      <c r="A292" s="287"/>
      <c r="B292" s="35"/>
      <c r="C292" s="208" t="s">
        <v>480</v>
      </c>
      <c r="D292" s="208" t="s">
        <v>145</v>
      </c>
      <c r="E292" s="209" t="s">
        <v>481</v>
      </c>
      <c r="F292" s="210" t="s">
        <v>482</v>
      </c>
      <c r="G292" s="211" t="s">
        <v>294</v>
      </c>
      <c r="H292" s="212">
        <v>170.4</v>
      </c>
      <c r="I292" s="213"/>
      <c r="J292" s="214">
        <f>ROUND(I292*H292,2)</f>
        <v>0</v>
      </c>
      <c r="K292" s="210" t="s">
        <v>149</v>
      </c>
      <c r="L292" s="35"/>
      <c r="M292" s="312" t="s">
        <v>1</v>
      </c>
      <c r="N292" s="216" t="s">
        <v>42</v>
      </c>
      <c r="O292" s="71"/>
      <c r="P292" s="217">
        <f>O292*H292</f>
        <v>0</v>
      </c>
      <c r="Q292" s="217">
        <v>9.9E-05</v>
      </c>
      <c r="R292" s="217">
        <f>Q292*H292</f>
        <v>0.0168696</v>
      </c>
      <c r="S292" s="217">
        <v>0</v>
      </c>
      <c r="T292" s="218">
        <f>S292*H292</f>
        <v>0</v>
      </c>
      <c r="U292" s="287"/>
      <c r="V292" s="287"/>
      <c r="W292" s="287"/>
      <c r="X292" s="287"/>
      <c r="Y292" s="287"/>
      <c r="Z292" s="287"/>
      <c r="AA292" s="287"/>
      <c r="AB292" s="287"/>
      <c r="AC292" s="287"/>
      <c r="AD292" s="287"/>
      <c r="AE292" s="287"/>
      <c r="AR292" s="313" t="s">
        <v>150</v>
      </c>
      <c r="AT292" s="313" t="s">
        <v>145</v>
      </c>
      <c r="AU292" s="313" t="s">
        <v>88</v>
      </c>
      <c r="AY292" s="289" t="s">
        <v>143</v>
      </c>
      <c r="BE292" s="314">
        <f>IF(N292="základní",J292,0)</f>
        <v>0</v>
      </c>
      <c r="BF292" s="314">
        <f>IF(N292="snížená",J292,0)</f>
        <v>0</v>
      </c>
      <c r="BG292" s="314">
        <f>IF(N292="zákl. přenesená",J292,0)</f>
        <v>0</v>
      </c>
      <c r="BH292" s="314">
        <f>IF(N292="sníž. přenesená",J292,0)</f>
        <v>0</v>
      </c>
      <c r="BI292" s="314">
        <f>IF(N292="nulová",J292,0)</f>
        <v>0</v>
      </c>
      <c r="BJ292" s="289" t="s">
        <v>85</v>
      </c>
      <c r="BK292" s="314">
        <f>ROUND(I292*H292,2)</f>
        <v>0</v>
      </c>
      <c r="BL292" s="289" t="s">
        <v>150</v>
      </c>
      <c r="BM292" s="313" t="s">
        <v>483</v>
      </c>
    </row>
    <row r="293" spans="2:51" s="234" customFormat="1" ht="12">
      <c r="B293" s="233"/>
      <c r="D293" s="223" t="s">
        <v>152</v>
      </c>
      <c r="E293" s="235" t="s">
        <v>1</v>
      </c>
      <c r="F293" s="236" t="s">
        <v>484</v>
      </c>
      <c r="H293" s="235" t="s">
        <v>1</v>
      </c>
      <c r="I293" s="237"/>
      <c r="L293" s="233"/>
      <c r="M293" s="239"/>
      <c r="N293" s="240"/>
      <c r="O293" s="240"/>
      <c r="P293" s="240"/>
      <c r="Q293" s="240"/>
      <c r="R293" s="240"/>
      <c r="S293" s="240"/>
      <c r="T293" s="241"/>
      <c r="AT293" s="235" t="s">
        <v>152</v>
      </c>
      <c r="AU293" s="235" t="s">
        <v>88</v>
      </c>
      <c r="AV293" s="234" t="s">
        <v>85</v>
      </c>
      <c r="AW293" s="234" t="s">
        <v>32</v>
      </c>
      <c r="AX293" s="234" t="s">
        <v>77</v>
      </c>
      <c r="AY293" s="235" t="s">
        <v>143</v>
      </c>
    </row>
    <row r="294" spans="2:51" s="222" customFormat="1" ht="12">
      <c r="B294" s="221"/>
      <c r="D294" s="223" t="s">
        <v>152</v>
      </c>
      <c r="E294" s="224" t="s">
        <v>1</v>
      </c>
      <c r="F294" s="225" t="s">
        <v>485</v>
      </c>
      <c r="H294" s="226">
        <v>170.4</v>
      </c>
      <c r="I294" s="227"/>
      <c r="L294" s="221"/>
      <c r="M294" s="229"/>
      <c r="N294" s="230"/>
      <c r="O294" s="230"/>
      <c r="P294" s="230"/>
      <c r="Q294" s="230"/>
      <c r="R294" s="230"/>
      <c r="S294" s="230"/>
      <c r="T294" s="231"/>
      <c r="AT294" s="224" t="s">
        <v>152</v>
      </c>
      <c r="AU294" s="224" t="s">
        <v>88</v>
      </c>
      <c r="AV294" s="222" t="s">
        <v>88</v>
      </c>
      <c r="AW294" s="222" t="s">
        <v>32</v>
      </c>
      <c r="AX294" s="222" t="s">
        <v>77</v>
      </c>
      <c r="AY294" s="224" t="s">
        <v>143</v>
      </c>
    </row>
    <row r="295" spans="2:51" s="244" customFormat="1" ht="12">
      <c r="B295" s="243"/>
      <c r="D295" s="223" t="s">
        <v>152</v>
      </c>
      <c r="E295" s="245" t="s">
        <v>1</v>
      </c>
      <c r="F295" s="246" t="s">
        <v>181</v>
      </c>
      <c r="H295" s="247">
        <v>170.4</v>
      </c>
      <c r="I295" s="248"/>
      <c r="L295" s="243"/>
      <c r="M295" s="250"/>
      <c r="N295" s="251"/>
      <c r="O295" s="251"/>
      <c r="P295" s="251"/>
      <c r="Q295" s="251"/>
      <c r="R295" s="251"/>
      <c r="S295" s="251"/>
      <c r="T295" s="252"/>
      <c r="AT295" s="245" t="s">
        <v>152</v>
      </c>
      <c r="AU295" s="245" t="s">
        <v>88</v>
      </c>
      <c r="AV295" s="244" t="s">
        <v>150</v>
      </c>
      <c r="AW295" s="244" t="s">
        <v>32</v>
      </c>
      <c r="AX295" s="244" t="s">
        <v>85</v>
      </c>
      <c r="AY295" s="245" t="s">
        <v>143</v>
      </c>
    </row>
    <row r="296" spans="1:65" s="48" customFormat="1" ht="24" customHeight="1">
      <c r="A296" s="287"/>
      <c r="B296" s="35"/>
      <c r="C296" s="254" t="s">
        <v>486</v>
      </c>
      <c r="D296" s="254" t="s">
        <v>223</v>
      </c>
      <c r="E296" s="255" t="s">
        <v>487</v>
      </c>
      <c r="F296" s="256" t="s">
        <v>488</v>
      </c>
      <c r="G296" s="257" t="s">
        <v>294</v>
      </c>
      <c r="H296" s="258">
        <v>195.96</v>
      </c>
      <c r="I296" s="259"/>
      <c r="J296" s="260">
        <f>ROUND(I296*H296,2)</f>
        <v>0</v>
      </c>
      <c r="K296" s="256" t="s">
        <v>1</v>
      </c>
      <c r="L296" s="315"/>
      <c r="M296" s="316" t="s">
        <v>1</v>
      </c>
      <c r="N296" s="263" t="s">
        <v>42</v>
      </c>
      <c r="O296" s="71"/>
      <c r="P296" s="217">
        <f>O296*H296</f>
        <v>0</v>
      </c>
      <c r="Q296" s="217">
        <v>0.0005</v>
      </c>
      <c r="R296" s="217">
        <f>Q296*H296</f>
        <v>0.09798000000000001</v>
      </c>
      <c r="S296" s="217">
        <v>0</v>
      </c>
      <c r="T296" s="218">
        <f>S296*H296</f>
        <v>0</v>
      </c>
      <c r="U296" s="287"/>
      <c r="V296" s="287"/>
      <c r="W296" s="287"/>
      <c r="X296" s="287"/>
      <c r="Y296" s="287"/>
      <c r="Z296" s="287"/>
      <c r="AA296" s="287"/>
      <c r="AB296" s="287"/>
      <c r="AC296" s="287"/>
      <c r="AD296" s="287"/>
      <c r="AE296" s="287"/>
      <c r="AR296" s="313" t="s">
        <v>187</v>
      </c>
      <c r="AT296" s="313" t="s">
        <v>223</v>
      </c>
      <c r="AU296" s="313" t="s">
        <v>88</v>
      </c>
      <c r="AY296" s="289" t="s">
        <v>143</v>
      </c>
      <c r="BE296" s="314">
        <f>IF(N296="základní",J296,0)</f>
        <v>0</v>
      </c>
      <c r="BF296" s="314">
        <f>IF(N296="snížená",J296,0)</f>
        <v>0</v>
      </c>
      <c r="BG296" s="314">
        <f>IF(N296="zákl. přenesená",J296,0)</f>
        <v>0</v>
      </c>
      <c r="BH296" s="314">
        <f>IF(N296="sníž. přenesená",J296,0)</f>
        <v>0</v>
      </c>
      <c r="BI296" s="314">
        <f>IF(N296="nulová",J296,0)</f>
        <v>0</v>
      </c>
      <c r="BJ296" s="289" t="s">
        <v>85</v>
      </c>
      <c r="BK296" s="314">
        <f>ROUND(I296*H296,2)</f>
        <v>0</v>
      </c>
      <c r="BL296" s="289" t="s">
        <v>150</v>
      </c>
      <c r="BM296" s="313" t="s">
        <v>489</v>
      </c>
    </row>
    <row r="297" spans="1:47" s="48" customFormat="1" ht="48.75">
      <c r="A297" s="287"/>
      <c r="B297" s="35"/>
      <c r="C297" s="287"/>
      <c r="D297" s="223" t="s">
        <v>306</v>
      </c>
      <c r="E297" s="287"/>
      <c r="F297" s="264" t="s">
        <v>490</v>
      </c>
      <c r="G297" s="287"/>
      <c r="H297" s="287"/>
      <c r="I297" s="122"/>
      <c r="J297" s="287"/>
      <c r="K297" s="287"/>
      <c r="L297" s="35"/>
      <c r="M297" s="265"/>
      <c r="N297" s="266"/>
      <c r="O297" s="71"/>
      <c r="P297" s="71"/>
      <c r="Q297" s="71"/>
      <c r="R297" s="71"/>
      <c r="S297" s="71"/>
      <c r="T297" s="72"/>
      <c r="U297" s="287"/>
      <c r="V297" s="287"/>
      <c r="W297" s="287"/>
      <c r="X297" s="287"/>
      <c r="Y297" s="287"/>
      <c r="Z297" s="287"/>
      <c r="AA297" s="287"/>
      <c r="AB297" s="287"/>
      <c r="AC297" s="287"/>
      <c r="AD297" s="287"/>
      <c r="AE297" s="287"/>
      <c r="AT297" s="289" t="s">
        <v>306</v>
      </c>
      <c r="AU297" s="289" t="s">
        <v>88</v>
      </c>
    </row>
    <row r="298" spans="2:51" s="222" customFormat="1" ht="12">
      <c r="B298" s="221"/>
      <c r="D298" s="223" t="s">
        <v>152</v>
      </c>
      <c r="F298" s="225" t="s">
        <v>491</v>
      </c>
      <c r="H298" s="226">
        <v>195.96</v>
      </c>
      <c r="I298" s="227"/>
      <c r="L298" s="221"/>
      <c r="M298" s="229"/>
      <c r="N298" s="230"/>
      <c r="O298" s="230"/>
      <c r="P298" s="230"/>
      <c r="Q298" s="230"/>
      <c r="R298" s="230"/>
      <c r="S298" s="230"/>
      <c r="T298" s="231"/>
      <c r="AT298" s="224" t="s">
        <v>152</v>
      </c>
      <c r="AU298" s="224" t="s">
        <v>88</v>
      </c>
      <c r="AV298" s="222" t="s">
        <v>88</v>
      </c>
      <c r="AW298" s="222" t="s">
        <v>4</v>
      </c>
      <c r="AX298" s="222" t="s">
        <v>85</v>
      </c>
      <c r="AY298" s="224" t="s">
        <v>143</v>
      </c>
    </row>
    <row r="299" spans="1:65" s="48" customFormat="1" ht="36" customHeight="1">
      <c r="A299" s="287"/>
      <c r="B299" s="35"/>
      <c r="C299" s="208" t="s">
        <v>492</v>
      </c>
      <c r="D299" s="208" t="s">
        <v>145</v>
      </c>
      <c r="E299" s="209" t="s">
        <v>493</v>
      </c>
      <c r="F299" s="210" t="s">
        <v>494</v>
      </c>
      <c r="G299" s="211" t="s">
        <v>294</v>
      </c>
      <c r="H299" s="212">
        <v>411.8</v>
      </c>
      <c r="I299" s="213"/>
      <c r="J299" s="214">
        <f>ROUND(I299*H299,2)</f>
        <v>0</v>
      </c>
      <c r="K299" s="210" t="s">
        <v>149</v>
      </c>
      <c r="L299" s="35"/>
      <c r="M299" s="312" t="s">
        <v>1</v>
      </c>
      <c r="N299" s="216" t="s">
        <v>42</v>
      </c>
      <c r="O299" s="71"/>
      <c r="P299" s="217">
        <f>O299*H299</f>
        <v>0</v>
      </c>
      <c r="Q299" s="217">
        <v>9.9E-05</v>
      </c>
      <c r="R299" s="217">
        <f>Q299*H299</f>
        <v>0.0407682</v>
      </c>
      <c r="S299" s="217">
        <v>0</v>
      </c>
      <c r="T299" s="218">
        <f>S299*H299</f>
        <v>0</v>
      </c>
      <c r="U299" s="287"/>
      <c r="V299" s="287"/>
      <c r="W299" s="287"/>
      <c r="X299" s="287"/>
      <c r="Y299" s="287"/>
      <c r="Z299" s="287"/>
      <c r="AA299" s="287"/>
      <c r="AB299" s="287"/>
      <c r="AC299" s="287"/>
      <c r="AD299" s="287"/>
      <c r="AE299" s="287"/>
      <c r="AR299" s="313" t="s">
        <v>150</v>
      </c>
      <c r="AT299" s="313" t="s">
        <v>145</v>
      </c>
      <c r="AU299" s="313" t="s">
        <v>88</v>
      </c>
      <c r="AY299" s="289" t="s">
        <v>143</v>
      </c>
      <c r="BE299" s="314">
        <f>IF(N299="základní",J299,0)</f>
        <v>0</v>
      </c>
      <c r="BF299" s="314">
        <f>IF(N299="snížená",J299,0)</f>
        <v>0</v>
      </c>
      <c r="BG299" s="314">
        <f>IF(N299="zákl. přenesená",J299,0)</f>
        <v>0</v>
      </c>
      <c r="BH299" s="314">
        <f>IF(N299="sníž. přenesená",J299,0)</f>
        <v>0</v>
      </c>
      <c r="BI299" s="314">
        <f>IF(N299="nulová",J299,0)</f>
        <v>0</v>
      </c>
      <c r="BJ299" s="289" t="s">
        <v>85</v>
      </c>
      <c r="BK299" s="314">
        <f>ROUND(I299*H299,2)</f>
        <v>0</v>
      </c>
      <c r="BL299" s="289" t="s">
        <v>150</v>
      </c>
      <c r="BM299" s="313" t="s">
        <v>495</v>
      </c>
    </row>
    <row r="300" spans="2:51" s="234" customFormat="1" ht="12">
      <c r="B300" s="233"/>
      <c r="D300" s="223" t="s">
        <v>152</v>
      </c>
      <c r="E300" s="235" t="s">
        <v>1</v>
      </c>
      <c r="F300" s="236" t="s">
        <v>484</v>
      </c>
      <c r="H300" s="235" t="s">
        <v>1</v>
      </c>
      <c r="I300" s="237"/>
      <c r="L300" s="233"/>
      <c r="M300" s="239"/>
      <c r="N300" s="240"/>
      <c r="O300" s="240"/>
      <c r="P300" s="240"/>
      <c r="Q300" s="240"/>
      <c r="R300" s="240"/>
      <c r="S300" s="240"/>
      <c r="T300" s="241"/>
      <c r="AT300" s="235" t="s">
        <v>152</v>
      </c>
      <c r="AU300" s="235" t="s">
        <v>88</v>
      </c>
      <c r="AV300" s="234" t="s">
        <v>85</v>
      </c>
      <c r="AW300" s="234" t="s">
        <v>32</v>
      </c>
      <c r="AX300" s="234" t="s">
        <v>77</v>
      </c>
      <c r="AY300" s="235" t="s">
        <v>143</v>
      </c>
    </row>
    <row r="301" spans="2:51" s="222" customFormat="1" ht="22.5">
      <c r="B301" s="221"/>
      <c r="D301" s="223" t="s">
        <v>152</v>
      </c>
      <c r="E301" s="224" t="s">
        <v>1</v>
      </c>
      <c r="F301" s="225" t="s">
        <v>496</v>
      </c>
      <c r="H301" s="226">
        <v>411.8</v>
      </c>
      <c r="I301" s="227"/>
      <c r="L301" s="221"/>
      <c r="M301" s="229"/>
      <c r="N301" s="230"/>
      <c r="O301" s="230"/>
      <c r="P301" s="230"/>
      <c r="Q301" s="230"/>
      <c r="R301" s="230"/>
      <c r="S301" s="230"/>
      <c r="T301" s="231"/>
      <c r="AT301" s="224" t="s">
        <v>152</v>
      </c>
      <c r="AU301" s="224" t="s">
        <v>88</v>
      </c>
      <c r="AV301" s="222" t="s">
        <v>88</v>
      </c>
      <c r="AW301" s="222" t="s">
        <v>32</v>
      </c>
      <c r="AX301" s="222" t="s">
        <v>77</v>
      </c>
      <c r="AY301" s="224" t="s">
        <v>143</v>
      </c>
    </row>
    <row r="302" spans="2:51" s="244" customFormat="1" ht="12">
      <c r="B302" s="243"/>
      <c r="D302" s="223" t="s">
        <v>152</v>
      </c>
      <c r="E302" s="245" t="s">
        <v>1</v>
      </c>
      <c r="F302" s="246" t="s">
        <v>181</v>
      </c>
      <c r="H302" s="247">
        <v>411.8</v>
      </c>
      <c r="I302" s="248"/>
      <c r="L302" s="243"/>
      <c r="M302" s="250"/>
      <c r="N302" s="251"/>
      <c r="O302" s="251"/>
      <c r="P302" s="251"/>
      <c r="Q302" s="251"/>
      <c r="R302" s="251"/>
      <c r="S302" s="251"/>
      <c r="T302" s="252"/>
      <c r="AT302" s="245" t="s">
        <v>152</v>
      </c>
      <c r="AU302" s="245" t="s">
        <v>88</v>
      </c>
      <c r="AV302" s="244" t="s">
        <v>150</v>
      </c>
      <c r="AW302" s="244" t="s">
        <v>32</v>
      </c>
      <c r="AX302" s="244" t="s">
        <v>85</v>
      </c>
      <c r="AY302" s="245" t="s">
        <v>143</v>
      </c>
    </row>
    <row r="303" spans="1:65" s="48" customFormat="1" ht="24" customHeight="1">
      <c r="A303" s="287"/>
      <c r="B303" s="35"/>
      <c r="C303" s="254" t="s">
        <v>497</v>
      </c>
      <c r="D303" s="254" t="s">
        <v>223</v>
      </c>
      <c r="E303" s="255" t="s">
        <v>498</v>
      </c>
      <c r="F303" s="256" t="s">
        <v>499</v>
      </c>
      <c r="G303" s="257" t="s">
        <v>294</v>
      </c>
      <c r="H303" s="258">
        <v>473.57</v>
      </c>
      <c r="I303" s="259"/>
      <c r="J303" s="260">
        <f>ROUND(I303*H303,2)</f>
        <v>0</v>
      </c>
      <c r="K303" s="256" t="s">
        <v>149</v>
      </c>
      <c r="L303" s="315"/>
      <c r="M303" s="316" t="s">
        <v>1</v>
      </c>
      <c r="N303" s="263" t="s">
        <v>42</v>
      </c>
      <c r="O303" s="71"/>
      <c r="P303" s="217">
        <f>O303*H303</f>
        <v>0</v>
      </c>
      <c r="Q303" s="217">
        <v>0.0005</v>
      </c>
      <c r="R303" s="217">
        <f>Q303*H303</f>
        <v>0.236785</v>
      </c>
      <c r="S303" s="217">
        <v>0</v>
      </c>
      <c r="T303" s="218">
        <f>S303*H303</f>
        <v>0</v>
      </c>
      <c r="U303" s="287"/>
      <c r="V303" s="287"/>
      <c r="W303" s="287"/>
      <c r="X303" s="287"/>
      <c r="Y303" s="287"/>
      <c r="Z303" s="287"/>
      <c r="AA303" s="287"/>
      <c r="AB303" s="287"/>
      <c r="AC303" s="287"/>
      <c r="AD303" s="287"/>
      <c r="AE303" s="287"/>
      <c r="AR303" s="313" t="s">
        <v>187</v>
      </c>
      <c r="AT303" s="313" t="s">
        <v>223</v>
      </c>
      <c r="AU303" s="313" t="s">
        <v>88</v>
      </c>
      <c r="AY303" s="289" t="s">
        <v>143</v>
      </c>
      <c r="BE303" s="314">
        <f>IF(N303="základní",J303,0)</f>
        <v>0</v>
      </c>
      <c r="BF303" s="314">
        <f>IF(N303="snížená",J303,0)</f>
        <v>0</v>
      </c>
      <c r="BG303" s="314">
        <f>IF(N303="zákl. přenesená",J303,0)</f>
        <v>0</v>
      </c>
      <c r="BH303" s="314">
        <f>IF(N303="sníž. přenesená",J303,0)</f>
        <v>0</v>
      </c>
      <c r="BI303" s="314">
        <f>IF(N303="nulová",J303,0)</f>
        <v>0</v>
      </c>
      <c r="BJ303" s="289" t="s">
        <v>85</v>
      </c>
      <c r="BK303" s="314">
        <f>ROUND(I303*H303,2)</f>
        <v>0</v>
      </c>
      <c r="BL303" s="289" t="s">
        <v>150</v>
      </c>
      <c r="BM303" s="313" t="s">
        <v>500</v>
      </c>
    </row>
    <row r="304" spans="2:51" s="222" customFormat="1" ht="12">
      <c r="B304" s="221"/>
      <c r="D304" s="223" t="s">
        <v>152</v>
      </c>
      <c r="F304" s="225" t="s">
        <v>501</v>
      </c>
      <c r="H304" s="226">
        <v>473.57</v>
      </c>
      <c r="I304" s="227"/>
      <c r="L304" s="221"/>
      <c r="M304" s="229"/>
      <c r="N304" s="230"/>
      <c r="O304" s="230"/>
      <c r="P304" s="230"/>
      <c r="Q304" s="230"/>
      <c r="R304" s="230"/>
      <c r="S304" s="230"/>
      <c r="T304" s="231"/>
      <c r="AT304" s="224" t="s">
        <v>152</v>
      </c>
      <c r="AU304" s="224" t="s">
        <v>88</v>
      </c>
      <c r="AV304" s="222" t="s">
        <v>88</v>
      </c>
      <c r="AW304" s="222" t="s">
        <v>4</v>
      </c>
      <c r="AX304" s="222" t="s">
        <v>85</v>
      </c>
      <c r="AY304" s="224" t="s">
        <v>143</v>
      </c>
    </row>
    <row r="305" spans="1:65" s="48" customFormat="1" ht="60.75" customHeight="1">
      <c r="A305" s="287"/>
      <c r="B305" s="35"/>
      <c r="C305" s="208" t="s">
        <v>502</v>
      </c>
      <c r="D305" s="208" t="s">
        <v>145</v>
      </c>
      <c r="E305" s="209" t="s">
        <v>503</v>
      </c>
      <c r="F305" s="210" t="s">
        <v>1145</v>
      </c>
      <c r="G305" s="211" t="s">
        <v>148</v>
      </c>
      <c r="H305" s="212">
        <v>120</v>
      </c>
      <c r="I305" s="213"/>
      <c r="J305" s="214">
        <f>ROUND(I305*H305,2)</f>
        <v>0</v>
      </c>
      <c r="K305" s="210" t="s">
        <v>149</v>
      </c>
      <c r="L305" s="35"/>
      <c r="M305" s="312" t="s">
        <v>1</v>
      </c>
      <c r="N305" s="216" t="s">
        <v>42</v>
      </c>
      <c r="O305" s="71"/>
      <c r="P305" s="217">
        <f>O305*H305</f>
        <v>0</v>
      </c>
      <c r="Q305" s="217">
        <v>0.00023643</v>
      </c>
      <c r="R305" s="217">
        <f>Q305*H305</f>
        <v>0.0283716</v>
      </c>
      <c r="S305" s="217">
        <v>0</v>
      </c>
      <c r="T305" s="218">
        <f>S305*H305</f>
        <v>0</v>
      </c>
      <c r="U305" s="287"/>
      <c r="V305" s="287"/>
      <c r="W305" s="287"/>
      <c r="X305" s="287"/>
      <c r="Y305" s="287"/>
      <c r="Z305" s="287"/>
      <c r="AA305" s="287"/>
      <c r="AB305" s="287"/>
      <c r="AC305" s="287"/>
      <c r="AD305" s="287"/>
      <c r="AE305" s="287"/>
      <c r="AR305" s="313" t="s">
        <v>150</v>
      </c>
      <c r="AT305" s="313" t="s">
        <v>145</v>
      </c>
      <c r="AU305" s="313" t="s">
        <v>88</v>
      </c>
      <c r="AY305" s="289" t="s">
        <v>143</v>
      </c>
      <c r="BE305" s="314">
        <f>IF(N305="základní",J305,0)</f>
        <v>0</v>
      </c>
      <c r="BF305" s="314">
        <f>IF(N305="snížená",J305,0)</f>
        <v>0</v>
      </c>
      <c r="BG305" s="314">
        <f>IF(N305="zákl. přenesená",J305,0)</f>
        <v>0</v>
      </c>
      <c r="BH305" s="314">
        <f>IF(N305="sníž. přenesená",J305,0)</f>
        <v>0</v>
      </c>
      <c r="BI305" s="314">
        <f>IF(N305="nulová",J305,0)</f>
        <v>0</v>
      </c>
      <c r="BJ305" s="289" t="s">
        <v>85</v>
      </c>
      <c r="BK305" s="314">
        <f>ROUND(I305*H305,2)</f>
        <v>0</v>
      </c>
      <c r="BL305" s="289" t="s">
        <v>150</v>
      </c>
      <c r="BM305" s="313" t="s">
        <v>504</v>
      </c>
    </row>
    <row r="306" spans="2:51" s="234" customFormat="1" ht="33.75">
      <c r="B306" s="233"/>
      <c r="D306" s="223" t="s">
        <v>152</v>
      </c>
      <c r="E306" s="235" t="s">
        <v>1</v>
      </c>
      <c r="F306" s="236" t="s">
        <v>505</v>
      </c>
      <c r="H306" s="235" t="s">
        <v>1</v>
      </c>
      <c r="I306" s="237"/>
      <c r="L306" s="233"/>
      <c r="M306" s="239"/>
      <c r="N306" s="240"/>
      <c r="O306" s="240"/>
      <c r="P306" s="240"/>
      <c r="Q306" s="240"/>
      <c r="R306" s="240"/>
      <c r="S306" s="240"/>
      <c r="T306" s="241"/>
      <c r="AT306" s="235" t="s">
        <v>152</v>
      </c>
      <c r="AU306" s="235" t="s">
        <v>88</v>
      </c>
      <c r="AV306" s="234" t="s">
        <v>85</v>
      </c>
      <c r="AW306" s="234" t="s">
        <v>32</v>
      </c>
      <c r="AX306" s="234" t="s">
        <v>77</v>
      </c>
      <c r="AY306" s="235" t="s">
        <v>143</v>
      </c>
    </row>
    <row r="307" spans="2:51" s="222" customFormat="1" ht="22.5">
      <c r="B307" s="221"/>
      <c r="D307" s="223" t="s">
        <v>152</v>
      </c>
      <c r="E307" s="224" t="s">
        <v>1</v>
      </c>
      <c r="F307" s="225" t="s">
        <v>506</v>
      </c>
      <c r="H307" s="226">
        <v>120</v>
      </c>
      <c r="I307" s="227"/>
      <c r="L307" s="221"/>
      <c r="M307" s="229"/>
      <c r="N307" s="230"/>
      <c r="O307" s="230"/>
      <c r="P307" s="230"/>
      <c r="Q307" s="230"/>
      <c r="R307" s="230"/>
      <c r="S307" s="230"/>
      <c r="T307" s="231"/>
      <c r="AT307" s="224" t="s">
        <v>152</v>
      </c>
      <c r="AU307" s="224" t="s">
        <v>88</v>
      </c>
      <c r="AV307" s="222" t="s">
        <v>88</v>
      </c>
      <c r="AW307" s="222" t="s">
        <v>32</v>
      </c>
      <c r="AX307" s="222" t="s">
        <v>85</v>
      </c>
      <c r="AY307" s="224" t="s">
        <v>143</v>
      </c>
    </row>
    <row r="308" spans="1:65" s="48" customFormat="1" ht="16.5" customHeight="1">
      <c r="A308" s="287"/>
      <c r="B308" s="35"/>
      <c r="C308" s="254" t="s">
        <v>507</v>
      </c>
      <c r="D308" s="254" t="s">
        <v>223</v>
      </c>
      <c r="E308" s="255" t="s">
        <v>508</v>
      </c>
      <c r="F308" s="256" t="s">
        <v>509</v>
      </c>
      <c r="G308" s="257" t="s">
        <v>148</v>
      </c>
      <c r="H308" s="258">
        <v>120</v>
      </c>
      <c r="I308" s="259"/>
      <c r="J308" s="260">
        <f>ROUND(I308*H308,2)</f>
        <v>0</v>
      </c>
      <c r="K308" s="256" t="s">
        <v>149</v>
      </c>
      <c r="L308" s="315"/>
      <c r="M308" s="316" t="s">
        <v>1</v>
      </c>
      <c r="N308" s="263" t="s">
        <v>42</v>
      </c>
      <c r="O308" s="71"/>
      <c r="P308" s="217">
        <f>O308*H308</f>
        <v>0</v>
      </c>
      <c r="Q308" s="217">
        <v>0.0035</v>
      </c>
      <c r="R308" s="217">
        <f>Q308*H308</f>
        <v>0.42</v>
      </c>
      <c r="S308" s="217">
        <v>0</v>
      </c>
      <c r="T308" s="218">
        <f>S308*H308</f>
        <v>0</v>
      </c>
      <c r="U308" s="287"/>
      <c r="V308" s="287"/>
      <c r="W308" s="287"/>
      <c r="X308" s="287"/>
      <c r="Y308" s="287"/>
      <c r="Z308" s="287"/>
      <c r="AA308" s="287"/>
      <c r="AB308" s="287"/>
      <c r="AC308" s="287"/>
      <c r="AD308" s="287"/>
      <c r="AE308" s="287"/>
      <c r="AR308" s="313" t="s">
        <v>187</v>
      </c>
      <c r="AT308" s="313" t="s">
        <v>223</v>
      </c>
      <c r="AU308" s="313" t="s">
        <v>88</v>
      </c>
      <c r="AY308" s="289" t="s">
        <v>143</v>
      </c>
      <c r="BE308" s="314">
        <f>IF(N308="základní",J308,0)</f>
        <v>0</v>
      </c>
      <c r="BF308" s="314">
        <f>IF(N308="snížená",J308,0)</f>
        <v>0</v>
      </c>
      <c r="BG308" s="314">
        <f>IF(N308="zákl. přenesená",J308,0)</f>
        <v>0</v>
      </c>
      <c r="BH308" s="314">
        <f>IF(N308="sníž. přenesená",J308,0)</f>
        <v>0</v>
      </c>
      <c r="BI308" s="314">
        <f>IF(N308="nulová",J308,0)</f>
        <v>0</v>
      </c>
      <c r="BJ308" s="289" t="s">
        <v>85</v>
      </c>
      <c r="BK308" s="314">
        <f>ROUND(I308*H308,2)</f>
        <v>0</v>
      </c>
      <c r="BL308" s="289" t="s">
        <v>150</v>
      </c>
      <c r="BM308" s="313" t="s">
        <v>510</v>
      </c>
    </row>
    <row r="309" spans="1:65" s="48" customFormat="1" ht="16.5" customHeight="1">
      <c r="A309" s="287"/>
      <c r="B309" s="35"/>
      <c r="C309" s="208" t="s">
        <v>511</v>
      </c>
      <c r="D309" s="208" t="s">
        <v>145</v>
      </c>
      <c r="E309" s="209" t="s">
        <v>512</v>
      </c>
      <c r="F309" s="210" t="s">
        <v>513</v>
      </c>
      <c r="G309" s="211" t="s">
        <v>173</v>
      </c>
      <c r="H309" s="212">
        <v>0.659</v>
      </c>
      <c r="I309" s="213"/>
      <c r="J309" s="214">
        <f>ROUND(I309*H309,2)</f>
        <v>0</v>
      </c>
      <c r="K309" s="210" t="s">
        <v>149</v>
      </c>
      <c r="L309" s="35"/>
      <c r="M309" s="312" t="s">
        <v>1</v>
      </c>
      <c r="N309" s="216" t="s">
        <v>42</v>
      </c>
      <c r="O309" s="71"/>
      <c r="P309" s="217">
        <f>O309*H309</f>
        <v>0</v>
      </c>
      <c r="Q309" s="217">
        <v>0.04094593</v>
      </c>
      <c r="R309" s="217">
        <f>Q309*H309</f>
        <v>0.02698336787</v>
      </c>
      <c r="S309" s="217">
        <v>0</v>
      </c>
      <c r="T309" s="218">
        <f>S309*H309</f>
        <v>0</v>
      </c>
      <c r="U309" s="287"/>
      <c r="V309" s="287"/>
      <c r="W309" s="287"/>
      <c r="X309" s="287"/>
      <c r="Y309" s="287"/>
      <c r="Z309" s="287"/>
      <c r="AA309" s="287"/>
      <c r="AB309" s="287"/>
      <c r="AC309" s="287"/>
      <c r="AD309" s="287"/>
      <c r="AE309" s="287"/>
      <c r="AR309" s="313" t="s">
        <v>150</v>
      </c>
      <c r="AT309" s="313" t="s">
        <v>145</v>
      </c>
      <c r="AU309" s="313" t="s">
        <v>88</v>
      </c>
      <c r="AY309" s="289" t="s">
        <v>143</v>
      </c>
      <c r="BE309" s="314">
        <f>IF(N309="základní",J309,0)</f>
        <v>0</v>
      </c>
      <c r="BF309" s="314">
        <f>IF(N309="snížená",J309,0)</f>
        <v>0</v>
      </c>
      <c r="BG309" s="314">
        <f>IF(N309="zákl. přenesená",J309,0)</f>
        <v>0</v>
      </c>
      <c r="BH309" s="314">
        <f>IF(N309="sníž. přenesená",J309,0)</f>
        <v>0</v>
      </c>
      <c r="BI309" s="314">
        <f>IF(N309="nulová",J309,0)</f>
        <v>0</v>
      </c>
      <c r="BJ309" s="289" t="s">
        <v>85</v>
      </c>
      <c r="BK309" s="314">
        <f>ROUND(I309*H309,2)</f>
        <v>0</v>
      </c>
      <c r="BL309" s="289" t="s">
        <v>150</v>
      </c>
      <c r="BM309" s="313" t="s">
        <v>514</v>
      </c>
    </row>
    <row r="310" spans="2:51" s="222" customFormat="1" ht="22.5">
      <c r="B310" s="221"/>
      <c r="D310" s="223" t="s">
        <v>152</v>
      </c>
      <c r="E310" s="224" t="s">
        <v>1</v>
      </c>
      <c r="F310" s="225" t="s">
        <v>515</v>
      </c>
      <c r="H310" s="226">
        <v>0.659</v>
      </c>
      <c r="I310" s="227"/>
      <c r="L310" s="221"/>
      <c r="M310" s="229"/>
      <c r="N310" s="230"/>
      <c r="O310" s="230"/>
      <c r="P310" s="230"/>
      <c r="Q310" s="230"/>
      <c r="R310" s="230"/>
      <c r="S310" s="230"/>
      <c r="T310" s="231"/>
      <c r="AT310" s="224" t="s">
        <v>152</v>
      </c>
      <c r="AU310" s="224" t="s">
        <v>88</v>
      </c>
      <c r="AV310" s="222" t="s">
        <v>88</v>
      </c>
      <c r="AW310" s="222" t="s">
        <v>32</v>
      </c>
      <c r="AX310" s="222" t="s">
        <v>77</v>
      </c>
      <c r="AY310" s="224" t="s">
        <v>143</v>
      </c>
    </row>
    <row r="311" spans="2:51" s="244" customFormat="1" ht="12">
      <c r="B311" s="243"/>
      <c r="D311" s="223" t="s">
        <v>152</v>
      </c>
      <c r="E311" s="245" t="s">
        <v>1</v>
      </c>
      <c r="F311" s="246" t="s">
        <v>181</v>
      </c>
      <c r="H311" s="247">
        <v>0.659</v>
      </c>
      <c r="I311" s="248"/>
      <c r="L311" s="243"/>
      <c r="M311" s="250"/>
      <c r="N311" s="251"/>
      <c r="O311" s="251"/>
      <c r="P311" s="251"/>
      <c r="Q311" s="251"/>
      <c r="R311" s="251"/>
      <c r="S311" s="251"/>
      <c r="T311" s="252"/>
      <c r="AT311" s="245" t="s">
        <v>152</v>
      </c>
      <c r="AU311" s="245" t="s">
        <v>88</v>
      </c>
      <c r="AV311" s="244" t="s">
        <v>150</v>
      </c>
      <c r="AW311" s="244" t="s">
        <v>32</v>
      </c>
      <c r="AX311" s="244" t="s">
        <v>85</v>
      </c>
      <c r="AY311" s="245" t="s">
        <v>143</v>
      </c>
    </row>
    <row r="312" spans="1:65" s="48" customFormat="1" ht="36" customHeight="1">
      <c r="A312" s="287"/>
      <c r="B312" s="35"/>
      <c r="C312" s="208" t="s">
        <v>516</v>
      </c>
      <c r="D312" s="208" t="s">
        <v>145</v>
      </c>
      <c r="E312" s="209" t="s">
        <v>517</v>
      </c>
      <c r="F312" s="210" t="s">
        <v>518</v>
      </c>
      <c r="G312" s="211" t="s">
        <v>148</v>
      </c>
      <c r="H312" s="212">
        <v>21</v>
      </c>
      <c r="I312" s="213"/>
      <c r="J312" s="214">
        <f>ROUND(I312*H312,2)</f>
        <v>0</v>
      </c>
      <c r="K312" s="210" t="s">
        <v>149</v>
      </c>
      <c r="L312" s="35"/>
      <c r="M312" s="312" t="s">
        <v>1</v>
      </c>
      <c r="N312" s="216" t="s">
        <v>42</v>
      </c>
      <c r="O312" s="71"/>
      <c r="P312" s="217">
        <f>O312*H312</f>
        <v>0</v>
      </c>
      <c r="Q312" s="217">
        <v>0</v>
      </c>
      <c r="R312" s="217">
        <f>Q312*H312</f>
        <v>0</v>
      </c>
      <c r="S312" s="217">
        <v>0</v>
      </c>
      <c r="T312" s="218">
        <f>S312*H312</f>
        <v>0</v>
      </c>
      <c r="U312" s="287"/>
      <c r="V312" s="287"/>
      <c r="W312" s="287"/>
      <c r="X312" s="287"/>
      <c r="Y312" s="287"/>
      <c r="Z312" s="287"/>
      <c r="AA312" s="287"/>
      <c r="AB312" s="287"/>
      <c r="AC312" s="287"/>
      <c r="AD312" s="287"/>
      <c r="AE312" s="287"/>
      <c r="AR312" s="313" t="s">
        <v>150</v>
      </c>
      <c r="AT312" s="313" t="s">
        <v>145</v>
      </c>
      <c r="AU312" s="313" t="s">
        <v>88</v>
      </c>
      <c r="AY312" s="289" t="s">
        <v>143</v>
      </c>
      <c r="BE312" s="314">
        <f>IF(N312="základní",J312,0)</f>
        <v>0</v>
      </c>
      <c r="BF312" s="314">
        <f>IF(N312="snížená",J312,0)</f>
        <v>0</v>
      </c>
      <c r="BG312" s="314">
        <f>IF(N312="zákl. přenesená",J312,0)</f>
        <v>0</v>
      </c>
      <c r="BH312" s="314">
        <f>IF(N312="sníž. přenesená",J312,0)</f>
        <v>0</v>
      </c>
      <c r="BI312" s="314">
        <f>IF(N312="nulová",J312,0)</f>
        <v>0</v>
      </c>
      <c r="BJ312" s="289" t="s">
        <v>85</v>
      </c>
      <c r="BK312" s="314">
        <f>ROUND(I312*H312,2)</f>
        <v>0</v>
      </c>
      <c r="BL312" s="289" t="s">
        <v>150</v>
      </c>
      <c r="BM312" s="313" t="s">
        <v>519</v>
      </c>
    </row>
    <row r="313" spans="2:51" s="222" customFormat="1" ht="12">
      <c r="B313" s="221"/>
      <c r="D313" s="223" t="s">
        <v>152</v>
      </c>
      <c r="E313" s="224" t="s">
        <v>1</v>
      </c>
      <c r="F313" s="225" t="s">
        <v>520</v>
      </c>
      <c r="H313" s="226">
        <v>21</v>
      </c>
      <c r="I313" s="227"/>
      <c r="L313" s="221"/>
      <c r="M313" s="229"/>
      <c r="N313" s="230"/>
      <c r="O313" s="230"/>
      <c r="P313" s="230"/>
      <c r="Q313" s="230"/>
      <c r="R313" s="230"/>
      <c r="S313" s="230"/>
      <c r="T313" s="231"/>
      <c r="AT313" s="224" t="s">
        <v>152</v>
      </c>
      <c r="AU313" s="224" t="s">
        <v>88</v>
      </c>
      <c r="AV313" s="222" t="s">
        <v>88</v>
      </c>
      <c r="AW313" s="222" t="s">
        <v>32</v>
      </c>
      <c r="AX313" s="222" t="s">
        <v>85</v>
      </c>
      <c r="AY313" s="224" t="s">
        <v>143</v>
      </c>
    </row>
    <row r="314" spans="1:65" s="48" customFormat="1" ht="36" customHeight="1">
      <c r="A314" s="287"/>
      <c r="B314" s="35"/>
      <c r="C314" s="254" t="s">
        <v>521</v>
      </c>
      <c r="D314" s="254" t="s">
        <v>223</v>
      </c>
      <c r="E314" s="255" t="s">
        <v>522</v>
      </c>
      <c r="F314" s="256" t="s">
        <v>523</v>
      </c>
      <c r="G314" s="257" t="s">
        <v>288</v>
      </c>
      <c r="H314" s="258">
        <v>7</v>
      </c>
      <c r="I314" s="259"/>
      <c r="J314" s="260">
        <f>ROUND(I314*H314,2)</f>
        <v>0</v>
      </c>
      <c r="K314" s="256" t="s">
        <v>1</v>
      </c>
      <c r="L314" s="315"/>
      <c r="M314" s="316" t="s">
        <v>1</v>
      </c>
      <c r="N314" s="263" t="s">
        <v>42</v>
      </c>
      <c r="O314" s="71"/>
      <c r="P314" s="217">
        <f>O314*H314</f>
        <v>0</v>
      </c>
      <c r="Q314" s="217">
        <v>0.01725</v>
      </c>
      <c r="R314" s="217">
        <f>Q314*H314</f>
        <v>0.12075000000000001</v>
      </c>
      <c r="S314" s="217">
        <v>0</v>
      </c>
      <c r="T314" s="218">
        <f>S314*H314</f>
        <v>0</v>
      </c>
      <c r="U314" s="287"/>
      <c r="V314" s="287"/>
      <c r="W314" s="287"/>
      <c r="X314" s="287"/>
      <c r="Y314" s="287"/>
      <c r="Z314" s="287"/>
      <c r="AA314" s="287"/>
      <c r="AB314" s="287"/>
      <c r="AC314" s="287"/>
      <c r="AD314" s="287"/>
      <c r="AE314" s="287"/>
      <c r="AR314" s="313" t="s">
        <v>187</v>
      </c>
      <c r="AT314" s="313" t="s">
        <v>223</v>
      </c>
      <c r="AU314" s="313" t="s">
        <v>88</v>
      </c>
      <c r="AY314" s="289" t="s">
        <v>143</v>
      </c>
      <c r="BE314" s="314">
        <f>IF(N314="základní",J314,0)</f>
        <v>0</v>
      </c>
      <c r="BF314" s="314">
        <f>IF(N314="snížená",J314,0)</f>
        <v>0</v>
      </c>
      <c r="BG314" s="314">
        <f>IF(N314="zákl. přenesená",J314,0)</f>
        <v>0</v>
      </c>
      <c r="BH314" s="314">
        <f>IF(N314="sníž. přenesená",J314,0)</f>
        <v>0</v>
      </c>
      <c r="BI314" s="314">
        <f>IF(N314="nulová",J314,0)</f>
        <v>0</v>
      </c>
      <c r="BJ314" s="289" t="s">
        <v>85</v>
      </c>
      <c r="BK314" s="314">
        <f>ROUND(I314*H314,2)</f>
        <v>0</v>
      </c>
      <c r="BL314" s="289" t="s">
        <v>150</v>
      </c>
      <c r="BM314" s="313" t="s">
        <v>524</v>
      </c>
    </row>
    <row r="315" spans="2:51" s="222" customFormat="1" ht="12">
      <c r="B315" s="221"/>
      <c r="D315" s="223" t="s">
        <v>152</v>
      </c>
      <c r="E315" s="224" t="s">
        <v>1</v>
      </c>
      <c r="F315" s="225" t="s">
        <v>525</v>
      </c>
      <c r="H315" s="226">
        <v>7</v>
      </c>
      <c r="I315" s="227"/>
      <c r="L315" s="221"/>
      <c r="M315" s="229"/>
      <c r="N315" s="230"/>
      <c r="O315" s="230"/>
      <c r="P315" s="230"/>
      <c r="Q315" s="230"/>
      <c r="R315" s="230"/>
      <c r="S315" s="230"/>
      <c r="T315" s="231"/>
      <c r="AT315" s="224" t="s">
        <v>152</v>
      </c>
      <c r="AU315" s="224" t="s">
        <v>88</v>
      </c>
      <c r="AV315" s="222" t="s">
        <v>88</v>
      </c>
      <c r="AW315" s="222" t="s">
        <v>32</v>
      </c>
      <c r="AX315" s="222" t="s">
        <v>85</v>
      </c>
      <c r="AY315" s="224" t="s">
        <v>143</v>
      </c>
    </row>
    <row r="316" spans="1:65" s="48" customFormat="1" ht="16.5" customHeight="1">
      <c r="A316" s="287"/>
      <c r="B316" s="35"/>
      <c r="C316" s="208" t="s">
        <v>526</v>
      </c>
      <c r="D316" s="208" t="s">
        <v>145</v>
      </c>
      <c r="E316" s="209" t="s">
        <v>527</v>
      </c>
      <c r="F316" s="210" t="s">
        <v>528</v>
      </c>
      <c r="G316" s="211" t="s">
        <v>148</v>
      </c>
      <c r="H316" s="212">
        <v>152</v>
      </c>
      <c r="I316" s="213"/>
      <c r="J316" s="214">
        <f>ROUND(I316*H316,2)</f>
        <v>0</v>
      </c>
      <c r="K316" s="210" t="s">
        <v>1</v>
      </c>
      <c r="L316" s="35"/>
      <c r="M316" s="312" t="s">
        <v>1</v>
      </c>
      <c r="N316" s="216" t="s">
        <v>42</v>
      </c>
      <c r="O316" s="71"/>
      <c r="P316" s="217">
        <f>O316*H316</f>
        <v>0</v>
      </c>
      <c r="Q316" s="217">
        <v>0</v>
      </c>
      <c r="R316" s="217">
        <f>Q316*H316</f>
        <v>0</v>
      </c>
      <c r="S316" s="217">
        <v>0.382</v>
      </c>
      <c r="T316" s="218">
        <f>S316*H316</f>
        <v>58.064</v>
      </c>
      <c r="U316" s="287"/>
      <c r="V316" s="287"/>
      <c r="W316" s="287"/>
      <c r="X316" s="287"/>
      <c r="Y316" s="287"/>
      <c r="Z316" s="287"/>
      <c r="AA316" s="287"/>
      <c r="AB316" s="287"/>
      <c r="AC316" s="287"/>
      <c r="AD316" s="287"/>
      <c r="AE316" s="287"/>
      <c r="AR316" s="313" t="s">
        <v>150</v>
      </c>
      <c r="AT316" s="313" t="s">
        <v>145</v>
      </c>
      <c r="AU316" s="313" t="s">
        <v>88</v>
      </c>
      <c r="AY316" s="289" t="s">
        <v>143</v>
      </c>
      <c r="BE316" s="314">
        <f>IF(N316="základní",J316,0)</f>
        <v>0</v>
      </c>
      <c r="BF316" s="314">
        <f>IF(N316="snížená",J316,0)</f>
        <v>0</v>
      </c>
      <c r="BG316" s="314">
        <f>IF(N316="zákl. přenesená",J316,0)</f>
        <v>0</v>
      </c>
      <c r="BH316" s="314">
        <f>IF(N316="sníž. přenesená",J316,0)</f>
        <v>0</v>
      </c>
      <c r="BI316" s="314">
        <f>IF(N316="nulová",J316,0)</f>
        <v>0</v>
      </c>
      <c r="BJ316" s="289" t="s">
        <v>85</v>
      </c>
      <c r="BK316" s="314">
        <f>ROUND(I316*H316,2)</f>
        <v>0</v>
      </c>
      <c r="BL316" s="289" t="s">
        <v>150</v>
      </c>
      <c r="BM316" s="313" t="s">
        <v>529</v>
      </c>
    </row>
    <row r="317" spans="2:51" s="222" customFormat="1" ht="22.5">
      <c r="B317" s="221"/>
      <c r="D317" s="223" t="s">
        <v>152</v>
      </c>
      <c r="E317" s="224" t="s">
        <v>1</v>
      </c>
      <c r="F317" s="225" t="s">
        <v>530</v>
      </c>
      <c r="H317" s="226">
        <v>152</v>
      </c>
      <c r="I317" s="227"/>
      <c r="L317" s="221"/>
      <c r="M317" s="229"/>
      <c r="N317" s="230"/>
      <c r="O317" s="230"/>
      <c r="P317" s="230"/>
      <c r="Q317" s="230"/>
      <c r="R317" s="230"/>
      <c r="S317" s="230"/>
      <c r="T317" s="231"/>
      <c r="AT317" s="224" t="s">
        <v>152</v>
      </c>
      <c r="AU317" s="224" t="s">
        <v>88</v>
      </c>
      <c r="AV317" s="222" t="s">
        <v>88</v>
      </c>
      <c r="AW317" s="222" t="s">
        <v>32</v>
      </c>
      <c r="AX317" s="222" t="s">
        <v>85</v>
      </c>
      <c r="AY317" s="224" t="s">
        <v>143</v>
      </c>
    </row>
    <row r="318" spans="1:65" s="48" customFormat="1" ht="36" customHeight="1">
      <c r="A318" s="287"/>
      <c r="B318" s="35"/>
      <c r="C318" s="208" t="s">
        <v>531</v>
      </c>
      <c r="D318" s="208" t="s">
        <v>145</v>
      </c>
      <c r="E318" s="209" t="s">
        <v>532</v>
      </c>
      <c r="F318" s="210" t="s">
        <v>533</v>
      </c>
      <c r="G318" s="211" t="s">
        <v>173</v>
      </c>
      <c r="H318" s="212">
        <v>85.76</v>
      </c>
      <c r="I318" s="213"/>
      <c r="J318" s="214">
        <f>ROUND(I318*H318,2)</f>
        <v>0</v>
      </c>
      <c r="K318" s="210" t="s">
        <v>1</v>
      </c>
      <c r="L318" s="35"/>
      <c r="M318" s="312" t="s">
        <v>1</v>
      </c>
      <c r="N318" s="216" t="s">
        <v>42</v>
      </c>
      <c r="O318" s="71"/>
      <c r="P318" s="217">
        <f>O318*H318</f>
        <v>0</v>
      </c>
      <c r="Q318" s="217">
        <v>2.45329</v>
      </c>
      <c r="R318" s="217">
        <f>Q318*H318</f>
        <v>210.3941504</v>
      </c>
      <c r="S318" s="217">
        <v>0</v>
      </c>
      <c r="T318" s="218">
        <f>S318*H318</f>
        <v>0</v>
      </c>
      <c r="U318" s="287"/>
      <c r="V318" s="287"/>
      <c r="W318" s="287"/>
      <c r="X318" s="287"/>
      <c r="Y318" s="287"/>
      <c r="Z318" s="287"/>
      <c r="AA318" s="287"/>
      <c r="AB318" s="287"/>
      <c r="AC318" s="287"/>
      <c r="AD318" s="287"/>
      <c r="AE318" s="287"/>
      <c r="AR318" s="313" t="s">
        <v>150</v>
      </c>
      <c r="AT318" s="313" t="s">
        <v>145</v>
      </c>
      <c r="AU318" s="313" t="s">
        <v>88</v>
      </c>
      <c r="AY318" s="289" t="s">
        <v>143</v>
      </c>
      <c r="BE318" s="314">
        <f>IF(N318="základní",J318,0)</f>
        <v>0</v>
      </c>
      <c r="BF318" s="314">
        <f>IF(N318="snížená",J318,0)</f>
        <v>0</v>
      </c>
      <c r="BG318" s="314">
        <f>IF(N318="zákl. přenesená",J318,0)</f>
        <v>0</v>
      </c>
      <c r="BH318" s="314">
        <f>IF(N318="sníž. přenesená",J318,0)</f>
        <v>0</v>
      </c>
      <c r="BI318" s="314">
        <f>IF(N318="nulová",J318,0)</f>
        <v>0</v>
      </c>
      <c r="BJ318" s="289" t="s">
        <v>85</v>
      </c>
      <c r="BK318" s="314">
        <f>ROUND(I318*H318,2)</f>
        <v>0</v>
      </c>
      <c r="BL318" s="289" t="s">
        <v>150</v>
      </c>
      <c r="BM318" s="313" t="s">
        <v>534</v>
      </c>
    </row>
    <row r="319" spans="2:51" s="222" customFormat="1" ht="22.5">
      <c r="B319" s="221"/>
      <c r="D319" s="223" t="s">
        <v>152</v>
      </c>
      <c r="E319" s="224" t="s">
        <v>1</v>
      </c>
      <c r="F319" s="225" t="s">
        <v>535</v>
      </c>
      <c r="H319" s="226">
        <v>85.76</v>
      </c>
      <c r="I319" s="227"/>
      <c r="L319" s="221"/>
      <c r="M319" s="229"/>
      <c r="N319" s="230"/>
      <c r="O319" s="230"/>
      <c r="P319" s="230"/>
      <c r="Q319" s="230"/>
      <c r="R319" s="230"/>
      <c r="S319" s="230"/>
      <c r="T319" s="231"/>
      <c r="AT319" s="224" t="s">
        <v>152</v>
      </c>
      <c r="AU319" s="224" t="s">
        <v>88</v>
      </c>
      <c r="AV319" s="222" t="s">
        <v>88</v>
      </c>
      <c r="AW319" s="222" t="s">
        <v>32</v>
      </c>
      <c r="AX319" s="222" t="s">
        <v>77</v>
      </c>
      <c r="AY319" s="224" t="s">
        <v>143</v>
      </c>
    </row>
    <row r="320" spans="2:51" s="244" customFormat="1" ht="12">
      <c r="B320" s="243"/>
      <c r="D320" s="223" t="s">
        <v>152</v>
      </c>
      <c r="E320" s="245" t="s">
        <v>1</v>
      </c>
      <c r="F320" s="246" t="s">
        <v>181</v>
      </c>
      <c r="H320" s="247">
        <v>85.76</v>
      </c>
      <c r="I320" s="248"/>
      <c r="L320" s="243"/>
      <c r="M320" s="250"/>
      <c r="N320" s="251"/>
      <c r="O320" s="251"/>
      <c r="P320" s="251"/>
      <c r="Q320" s="251"/>
      <c r="R320" s="251"/>
      <c r="S320" s="251"/>
      <c r="T320" s="252"/>
      <c r="AT320" s="245" t="s">
        <v>152</v>
      </c>
      <c r="AU320" s="245" t="s">
        <v>88</v>
      </c>
      <c r="AV320" s="244" t="s">
        <v>150</v>
      </c>
      <c r="AW320" s="244" t="s">
        <v>32</v>
      </c>
      <c r="AX320" s="244" t="s">
        <v>85</v>
      </c>
      <c r="AY320" s="245" t="s">
        <v>143</v>
      </c>
    </row>
    <row r="321" spans="1:65" s="48" customFormat="1" ht="48" customHeight="1">
      <c r="A321" s="287"/>
      <c r="B321" s="35"/>
      <c r="C321" s="208" t="s">
        <v>536</v>
      </c>
      <c r="D321" s="208" t="s">
        <v>145</v>
      </c>
      <c r="E321" s="209" t="s">
        <v>537</v>
      </c>
      <c r="F321" s="210" t="s">
        <v>538</v>
      </c>
      <c r="G321" s="211" t="s">
        <v>173</v>
      </c>
      <c r="H321" s="212">
        <v>85.76</v>
      </c>
      <c r="I321" s="213"/>
      <c r="J321" s="214">
        <f>ROUND(I321*H321,2)</f>
        <v>0</v>
      </c>
      <c r="K321" s="210" t="s">
        <v>1</v>
      </c>
      <c r="L321" s="35"/>
      <c r="M321" s="312" t="s">
        <v>1</v>
      </c>
      <c r="N321" s="216" t="s">
        <v>42</v>
      </c>
      <c r="O321" s="71"/>
      <c r="P321" s="217">
        <f>O321*H321</f>
        <v>0</v>
      </c>
      <c r="Q321" s="217">
        <v>2.45329</v>
      </c>
      <c r="R321" s="217">
        <f>Q321*H321</f>
        <v>210.3941504</v>
      </c>
      <c r="S321" s="217">
        <v>0</v>
      </c>
      <c r="T321" s="218">
        <f>S321*H321</f>
        <v>0</v>
      </c>
      <c r="U321" s="287"/>
      <c r="V321" s="287"/>
      <c r="W321" s="287"/>
      <c r="X321" s="287"/>
      <c r="Y321" s="287"/>
      <c r="Z321" s="287"/>
      <c r="AA321" s="287"/>
      <c r="AB321" s="287"/>
      <c r="AC321" s="287"/>
      <c r="AD321" s="287"/>
      <c r="AE321" s="287"/>
      <c r="AR321" s="313" t="s">
        <v>150</v>
      </c>
      <c r="AT321" s="313" t="s">
        <v>145</v>
      </c>
      <c r="AU321" s="313" t="s">
        <v>88</v>
      </c>
      <c r="AY321" s="289" t="s">
        <v>143</v>
      </c>
      <c r="BE321" s="314">
        <f>IF(N321="základní",J321,0)</f>
        <v>0</v>
      </c>
      <c r="BF321" s="314">
        <f>IF(N321="snížená",J321,0)</f>
        <v>0</v>
      </c>
      <c r="BG321" s="314">
        <f>IF(N321="zákl. přenesená",J321,0)</f>
        <v>0</v>
      </c>
      <c r="BH321" s="314">
        <f>IF(N321="sníž. přenesená",J321,0)</f>
        <v>0</v>
      </c>
      <c r="BI321" s="314">
        <f>IF(N321="nulová",J321,0)</f>
        <v>0</v>
      </c>
      <c r="BJ321" s="289" t="s">
        <v>85</v>
      </c>
      <c r="BK321" s="314">
        <f>ROUND(I321*H321,2)</f>
        <v>0</v>
      </c>
      <c r="BL321" s="289" t="s">
        <v>150</v>
      </c>
      <c r="BM321" s="313" t="s">
        <v>539</v>
      </c>
    </row>
    <row r="322" spans="1:47" s="48" customFormat="1" ht="19.5">
      <c r="A322" s="287"/>
      <c r="B322" s="35"/>
      <c r="C322" s="287"/>
      <c r="D322" s="223" t="s">
        <v>306</v>
      </c>
      <c r="E322" s="287"/>
      <c r="F322" s="264" t="s">
        <v>540</v>
      </c>
      <c r="G322" s="287"/>
      <c r="H322" s="287"/>
      <c r="I322" s="122"/>
      <c r="J322" s="287"/>
      <c r="K322" s="287"/>
      <c r="L322" s="35"/>
      <c r="M322" s="265"/>
      <c r="N322" s="266"/>
      <c r="O322" s="71"/>
      <c r="P322" s="71"/>
      <c r="Q322" s="71"/>
      <c r="R322" s="71"/>
      <c r="S322" s="71"/>
      <c r="T322" s="72"/>
      <c r="U322" s="287"/>
      <c r="V322" s="287"/>
      <c r="W322" s="287"/>
      <c r="X322" s="287"/>
      <c r="Y322" s="287"/>
      <c r="Z322" s="287"/>
      <c r="AA322" s="287"/>
      <c r="AB322" s="287"/>
      <c r="AC322" s="287"/>
      <c r="AD322" s="287"/>
      <c r="AE322" s="287"/>
      <c r="AT322" s="289" t="s">
        <v>306</v>
      </c>
      <c r="AU322" s="289" t="s">
        <v>88</v>
      </c>
    </row>
    <row r="323" spans="2:51" s="222" customFormat="1" ht="12">
      <c r="B323" s="221"/>
      <c r="D323" s="223" t="s">
        <v>152</v>
      </c>
      <c r="E323" s="224" t="s">
        <v>1</v>
      </c>
      <c r="F323" s="225" t="s">
        <v>541</v>
      </c>
      <c r="H323" s="226">
        <v>85.76</v>
      </c>
      <c r="I323" s="227"/>
      <c r="L323" s="221"/>
      <c r="M323" s="229"/>
      <c r="N323" s="230"/>
      <c r="O323" s="230"/>
      <c r="P323" s="230"/>
      <c r="Q323" s="230"/>
      <c r="R323" s="230"/>
      <c r="S323" s="230"/>
      <c r="T323" s="231"/>
      <c r="AT323" s="224" t="s">
        <v>152</v>
      </c>
      <c r="AU323" s="224" t="s">
        <v>88</v>
      </c>
      <c r="AV323" s="222" t="s">
        <v>88</v>
      </c>
      <c r="AW323" s="222" t="s">
        <v>32</v>
      </c>
      <c r="AX323" s="222" t="s">
        <v>85</v>
      </c>
      <c r="AY323" s="224" t="s">
        <v>143</v>
      </c>
    </row>
    <row r="324" spans="1:65" s="48" customFormat="1" ht="24" customHeight="1">
      <c r="A324" s="287"/>
      <c r="B324" s="35"/>
      <c r="C324" s="208" t="s">
        <v>542</v>
      </c>
      <c r="D324" s="208" t="s">
        <v>145</v>
      </c>
      <c r="E324" s="209" t="s">
        <v>543</v>
      </c>
      <c r="F324" s="210" t="s">
        <v>544</v>
      </c>
      <c r="G324" s="211" t="s">
        <v>294</v>
      </c>
      <c r="H324" s="212">
        <v>224.64</v>
      </c>
      <c r="I324" s="213"/>
      <c r="J324" s="214">
        <f>ROUND(I324*H324,2)</f>
        <v>0</v>
      </c>
      <c r="K324" s="210" t="s">
        <v>149</v>
      </c>
      <c r="L324" s="35"/>
      <c r="M324" s="312" t="s">
        <v>1</v>
      </c>
      <c r="N324" s="216" t="s">
        <v>42</v>
      </c>
      <c r="O324" s="71"/>
      <c r="P324" s="217">
        <f>O324*H324</f>
        <v>0</v>
      </c>
      <c r="Q324" s="217">
        <v>0.0014357</v>
      </c>
      <c r="R324" s="217">
        <f>Q324*H324</f>
        <v>0.322515648</v>
      </c>
      <c r="S324" s="217">
        <v>0</v>
      </c>
      <c r="T324" s="218">
        <f>S324*H324</f>
        <v>0</v>
      </c>
      <c r="U324" s="287"/>
      <c r="V324" s="287"/>
      <c r="W324" s="287"/>
      <c r="X324" s="287"/>
      <c r="Y324" s="287"/>
      <c r="Z324" s="287"/>
      <c r="AA324" s="287"/>
      <c r="AB324" s="287"/>
      <c r="AC324" s="287"/>
      <c r="AD324" s="287"/>
      <c r="AE324" s="287"/>
      <c r="AR324" s="313" t="s">
        <v>150</v>
      </c>
      <c r="AT324" s="313" t="s">
        <v>145</v>
      </c>
      <c r="AU324" s="313" t="s">
        <v>88</v>
      </c>
      <c r="AY324" s="289" t="s">
        <v>143</v>
      </c>
      <c r="BE324" s="314">
        <f>IF(N324="základní",J324,0)</f>
        <v>0</v>
      </c>
      <c r="BF324" s="314">
        <f>IF(N324="snížená",J324,0)</f>
        <v>0</v>
      </c>
      <c r="BG324" s="314">
        <f>IF(N324="zákl. přenesená",J324,0)</f>
        <v>0</v>
      </c>
      <c r="BH324" s="314">
        <f>IF(N324="sníž. přenesená",J324,0)</f>
        <v>0</v>
      </c>
      <c r="BI324" s="314">
        <f>IF(N324="nulová",J324,0)</f>
        <v>0</v>
      </c>
      <c r="BJ324" s="289" t="s">
        <v>85</v>
      </c>
      <c r="BK324" s="314">
        <f>ROUND(I324*H324,2)</f>
        <v>0</v>
      </c>
      <c r="BL324" s="289" t="s">
        <v>150</v>
      </c>
      <c r="BM324" s="313" t="s">
        <v>545</v>
      </c>
    </row>
    <row r="325" spans="2:51" s="222" customFormat="1" ht="12">
      <c r="B325" s="221"/>
      <c r="D325" s="223" t="s">
        <v>152</v>
      </c>
      <c r="E325" s="224" t="s">
        <v>1</v>
      </c>
      <c r="F325" s="225" t="s">
        <v>546</v>
      </c>
      <c r="H325" s="226">
        <v>10.24</v>
      </c>
      <c r="I325" s="227"/>
      <c r="L325" s="221"/>
      <c r="M325" s="229"/>
      <c r="N325" s="230"/>
      <c r="O325" s="230"/>
      <c r="P325" s="230"/>
      <c r="Q325" s="230"/>
      <c r="R325" s="230"/>
      <c r="S325" s="230"/>
      <c r="T325" s="231"/>
      <c r="AT325" s="224" t="s">
        <v>152</v>
      </c>
      <c r="AU325" s="224" t="s">
        <v>88</v>
      </c>
      <c r="AV325" s="222" t="s">
        <v>88</v>
      </c>
      <c r="AW325" s="222" t="s">
        <v>32</v>
      </c>
      <c r="AX325" s="222" t="s">
        <v>77</v>
      </c>
      <c r="AY325" s="224" t="s">
        <v>143</v>
      </c>
    </row>
    <row r="326" spans="2:51" s="222" customFormat="1" ht="12">
      <c r="B326" s="221"/>
      <c r="D326" s="223" t="s">
        <v>152</v>
      </c>
      <c r="E326" s="224" t="s">
        <v>1</v>
      </c>
      <c r="F326" s="225" t="s">
        <v>547</v>
      </c>
      <c r="H326" s="226">
        <v>214.4</v>
      </c>
      <c r="I326" s="227"/>
      <c r="L326" s="221"/>
      <c r="M326" s="229"/>
      <c r="N326" s="230"/>
      <c r="O326" s="230"/>
      <c r="P326" s="230"/>
      <c r="Q326" s="230"/>
      <c r="R326" s="230"/>
      <c r="S326" s="230"/>
      <c r="T326" s="231"/>
      <c r="AT326" s="224" t="s">
        <v>152</v>
      </c>
      <c r="AU326" s="224" t="s">
        <v>88</v>
      </c>
      <c r="AV326" s="222" t="s">
        <v>88</v>
      </c>
      <c r="AW326" s="222" t="s">
        <v>32</v>
      </c>
      <c r="AX326" s="222" t="s">
        <v>77</v>
      </c>
      <c r="AY326" s="224" t="s">
        <v>143</v>
      </c>
    </row>
    <row r="327" spans="2:51" s="244" customFormat="1" ht="12">
      <c r="B327" s="243"/>
      <c r="D327" s="223" t="s">
        <v>152</v>
      </c>
      <c r="E327" s="245" t="s">
        <v>1</v>
      </c>
      <c r="F327" s="246" t="s">
        <v>181</v>
      </c>
      <c r="H327" s="247">
        <v>224.64</v>
      </c>
      <c r="I327" s="248"/>
      <c r="L327" s="243"/>
      <c r="M327" s="250"/>
      <c r="N327" s="251"/>
      <c r="O327" s="251"/>
      <c r="P327" s="251"/>
      <c r="Q327" s="251"/>
      <c r="R327" s="251"/>
      <c r="S327" s="251"/>
      <c r="T327" s="252"/>
      <c r="AT327" s="245" t="s">
        <v>152</v>
      </c>
      <c r="AU327" s="245" t="s">
        <v>88</v>
      </c>
      <c r="AV327" s="244" t="s">
        <v>150</v>
      </c>
      <c r="AW327" s="244" t="s">
        <v>32</v>
      </c>
      <c r="AX327" s="244" t="s">
        <v>85</v>
      </c>
      <c r="AY327" s="245" t="s">
        <v>143</v>
      </c>
    </row>
    <row r="328" spans="1:65" s="48" customFormat="1" ht="24" customHeight="1">
      <c r="A328" s="287"/>
      <c r="B328" s="35"/>
      <c r="C328" s="208" t="s">
        <v>548</v>
      </c>
      <c r="D328" s="208" t="s">
        <v>145</v>
      </c>
      <c r="E328" s="209" t="s">
        <v>549</v>
      </c>
      <c r="F328" s="210" t="s">
        <v>550</v>
      </c>
      <c r="G328" s="211" t="s">
        <v>294</v>
      </c>
      <c r="H328" s="212">
        <v>224.64</v>
      </c>
      <c r="I328" s="213"/>
      <c r="J328" s="214">
        <f>ROUND(I328*H328,2)</f>
        <v>0</v>
      </c>
      <c r="K328" s="210" t="s">
        <v>149</v>
      </c>
      <c r="L328" s="35"/>
      <c r="M328" s="312" t="s">
        <v>1</v>
      </c>
      <c r="N328" s="216" t="s">
        <v>42</v>
      </c>
      <c r="O328" s="71"/>
      <c r="P328" s="217">
        <f>O328*H328</f>
        <v>0</v>
      </c>
      <c r="Q328" s="217">
        <v>3.6E-05</v>
      </c>
      <c r="R328" s="217">
        <f>Q328*H328</f>
        <v>0.00808704</v>
      </c>
      <c r="S328" s="217">
        <v>0</v>
      </c>
      <c r="T328" s="218">
        <f>S328*H328</f>
        <v>0</v>
      </c>
      <c r="U328" s="287"/>
      <c r="V328" s="287"/>
      <c r="W328" s="287"/>
      <c r="X328" s="287"/>
      <c r="Y328" s="287"/>
      <c r="Z328" s="287"/>
      <c r="AA328" s="287"/>
      <c r="AB328" s="287"/>
      <c r="AC328" s="287"/>
      <c r="AD328" s="287"/>
      <c r="AE328" s="287"/>
      <c r="AR328" s="313" t="s">
        <v>150</v>
      </c>
      <c r="AT328" s="313" t="s">
        <v>145</v>
      </c>
      <c r="AU328" s="313" t="s">
        <v>88</v>
      </c>
      <c r="AY328" s="289" t="s">
        <v>143</v>
      </c>
      <c r="BE328" s="314">
        <f>IF(N328="základní",J328,0)</f>
        <v>0</v>
      </c>
      <c r="BF328" s="314">
        <f>IF(N328="snížená",J328,0)</f>
        <v>0</v>
      </c>
      <c r="BG328" s="314">
        <f>IF(N328="zákl. přenesená",J328,0)</f>
        <v>0</v>
      </c>
      <c r="BH328" s="314">
        <f>IF(N328="sníž. přenesená",J328,0)</f>
        <v>0</v>
      </c>
      <c r="BI328" s="314">
        <f>IF(N328="nulová",J328,0)</f>
        <v>0</v>
      </c>
      <c r="BJ328" s="289" t="s">
        <v>85</v>
      </c>
      <c r="BK328" s="314">
        <f>ROUND(I328*H328,2)</f>
        <v>0</v>
      </c>
      <c r="BL328" s="289" t="s">
        <v>150</v>
      </c>
      <c r="BM328" s="313" t="s">
        <v>551</v>
      </c>
    </row>
    <row r="329" spans="2:51" s="222" customFormat="1" ht="12">
      <c r="B329" s="221"/>
      <c r="D329" s="223" t="s">
        <v>152</v>
      </c>
      <c r="E329" s="224" t="s">
        <v>1</v>
      </c>
      <c r="F329" s="225" t="s">
        <v>546</v>
      </c>
      <c r="H329" s="226">
        <v>10.24</v>
      </c>
      <c r="I329" s="227"/>
      <c r="L329" s="221"/>
      <c r="M329" s="229"/>
      <c r="N329" s="230"/>
      <c r="O329" s="230"/>
      <c r="P329" s="230"/>
      <c r="Q329" s="230"/>
      <c r="R329" s="230"/>
      <c r="S329" s="230"/>
      <c r="T329" s="231"/>
      <c r="AT329" s="224" t="s">
        <v>152</v>
      </c>
      <c r="AU329" s="224" t="s">
        <v>88</v>
      </c>
      <c r="AV329" s="222" t="s">
        <v>88</v>
      </c>
      <c r="AW329" s="222" t="s">
        <v>32</v>
      </c>
      <c r="AX329" s="222" t="s">
        <v>77</v>
      </c>
      <c r="AY329" s="224" t="s">
        <v>143</v>
      </c>
    </row>
    <row r="330" spans="2:51" s="222" customFormat="1" ht="12">
      <c r="B330" s="221"/>
      <c r="D330" s="223" t="s">
        <v>152</v>
      </c>
      <c r="E330" s="224" t="s">
        <v>1</v>
      </c>
      <c r="F330" s="225" t="s">
        <v>547</v>
      </c>
      <c r="H330" s="226">
        <v>214.4</v>
      </c>
      <c r="I330" s="227"/>
      <c r="L330" s="221"/>
      <c r="M330" s="229"/>
      <c r="N330" s="230"/>
      <c r="O330" s="230"/>
      <c r="P330" s="230"/>
      <c r="Q330" s="230"/>
      <c r="R330" s="230"/>
      <c r="S330" s="230"/>
      <c r="T330" s="231"/>
      <c r="AT330" s="224" t="s">
        <v>152</v>
      </c>
      <c r="AU330" s="224" t="s">
        <v>88</v>
      </c>
      <c r="AV330" s="222" t="s">
        <v>88</v>
      </c>
      <c r="AW330" s="222" t="s">
        <v>32</v>
      </c>
      <c r="AX330" s="222" t="s">
        <v>77</v>
      </c>
      <c r="AY330" s="224" t="s">
        <v>143</v>
      </c>
    </row>
    <row r="331" spans="2:51" s="244" customFormat="1" ht="12">
      <c r="B331" s="243"/>
      <c r="D331" s="223" t="s">
        <v>152</v>
      </c>
      <c r="E331" s="245" t="s">
        <v>1</v>
      </c>
      <c r="F331" s="246" t="s">
        <v>181</v>
      </c>
      <c r="H331" s="247">
        <v>224.64</v>
      </c>
      <c r="I331" s="248"/>
      <c r="L331" s="243"/>
      <c r="M331" s="250"/>
      <c r="N331" s="251"/>
      <c r="O331" s="251"/>
      <c r="P331" s="251"/>
      <c r="Q331" s="251"/>
      <c r="R331" s="251"/>
      <c r="S331" s="251"/>
      <c r="T331" s="252"/>
      <c r="AT331" s="245" t="s">
        <v>152</v>
      </c>
      <c r="AU331" s="245" t="s">
        <v>88</v>
      </c>
      <c r="AV331" s="244" t="s">
        <v>150</v>
      </c>
      <c r="AW331" s="244" t="s">
        <v>32</v>
      </c>
      <c r="AX331" s="244" t="s">
        <v>85</v>
      </c>
      <c r="AY331" s="245" t="s">
        <v>143</v>
      </c>
    </row>
    <row r="332" spans="1:65" s="48" customFormat="1" ht="36" customHeight="1">
      <c r="A332" s="287"/>
      <c r="B332" s="35"/>
      <c r="C332" s="208" t="s">
        <v>552</v>
      </c>
      <c r="D332" s="208" t="s">
        <v>145</v>
      </c>
      <c r="E332" s="209" t="s">
        <v>553</v>
      </c>
      <c r="F332" s="210" t="s">
        <v>554</v>
      </c>
      <c r="G332" s="211" t="s">
        <v>173</v>
      </c>
      <c r="H332" s="212">
        <v>2.4</v>
      </c>
      <c r="I332" s="213"/>
      <c r="J332" s="214">
        <f>ROUND(I332*H332,2)</f>
        <v>0</v>
      </c>
      <c r="K332" s="210" t="s">
        <v>149</v>
      </c>
      <c r="L332" s="35"/>
      <c r="M332" s="312" t="s">
        <v>1</v>
      </c>
      <c r="N332" s="216" t="s">
        <v>42</v>
      </c>
      <c r="O332" s="71"/>
      <c r="P332" s="217">
        <f>O332*H332</f>
        <v>0</v>
      </c>
      <c r="Q332" s="217">
        <v>2.45329</v>
      </c>
      <c r="R332" s="217">
        <f>Q332*H332</f>
        <v>5.887896</v>
      </c>
      <c r="S332" s="217">
        <v>0</v>
      </c>
      <c r="T332" s="218">
        <f>S332*H332</f>
        <v>0</v>
      </c>
      <c r="U332" s="287"/>
      <c r="V332" s="287"/>
      <c r="W332" s="287"/>
      <c r="X332" s="287"/>
      <c r="Y332" s="287"/>
      <c r="Z332" s="287"/>
      <c r="AA332" s="287"/>
      <c r="AB332" s="287"/>
      <c r="AC332" s="287"/>
      <c r="AD332" s="287"/>
      <c r="AE332" s="287"/>
      <c r="AR332" s="313" t="s">
        <v>150</v>
      </c>
      <c r="AT332" s="313" t="s">
        <v>145</v>
      </c>
      <c r="AU332" s="313" t="s">
        <v>88</v>
      </c>
      <c r="AY332" s="289" t="s">
        <v>143</v>
      </c>
      <c r="BE332" s="314">
        <f>IF(N332="základní",J332,0)</f>
        <v>0</v>
      </c>
      <c r="BF332" s="314">
        <f>IF(N332="snížená",J332,0)</f>
        <v>0</v>
      </c>
      <c r="BG332" s="314">
        <f>IF(N332="zákl. přenesená",J332,0)</f>
        <v>0</v>
      </c>
      <c r="BH332" s="314">
        <f>IF(N332="sníž. přenesená",J332,0)</f>
        <v>0</v>
      </c>
      <c r="BI332" s="314">
        <f>IF(N332="nulová",J332,0)</f>
        <v>0</v>
      </c>
      <c r="BJ332" s="289" t="s">
        <v>85</v>
      </c>
      <c r="BK332" s="314">
        <f>ROUND(I332*H332,2)</f>
        <v>0</v>
      </c>
      <c r="BL332" s="289" t="s">
        <v>150</v>
      </c>
      <c r="BM332" s="313" t="s">
        <v>555</v>
      </c>
    </row>
    <row r="333" spans="2:51" s="222" customFormat="1" ht="12">
      <c r="B333" s="221"/>
      <c r="D333" s="223" t="s">
        <v>152</v>
      </c>
      <c r="E333" s="224" t="s">
        <v>1</v>
      </c>
      <c r="F333" s="225" t="s">
        <v>556</v>
      </c>
      <c r="H333" s="226">
        <v>2.4</v>
      </c>
      <c r="I333" s="227"/>
      <c r="L333" s="221"/>
      <c r="M333" s="229"/>
      <c r="N333" s="230"/>
      <c r="O333" s="230"/>
      <c r="P333" s="230"/>
      <c r="Q333" s="230"/>
      <c r="R333" s="230"/>
      <c r="S333" s="230"/>
      <c r="T333" s="231"/>
      <c r="AT333" s="224" t="s">
        <v>152</v>
      </c>
      <c r="AU333" s="224" t="s">
        <v>88</v>
      </c>
      <c r="AV333" s="222" t="s">
        <v>88</v>
      </c>
      <c r="AW333" s="222" t="s">
        <v>32</v>
      </c>
      <c r="AX333" s="222" t="s">
        <v>85</v>
      </c>
      <c r="AY333" s="224" t="s">
        <v>143</v>
      </c>
    </row>
    <row r="334" spans="2:63" s="193" customFormat="1" ht="22.9" customHeight="1">
      <c r="B334" s="192"/>
      <c r="D334" s="194" t="s">
        <v>76</v>
      </c>
      <c r="E334" s="206" t="s">
        <v>160</v>
      </c>
      <c r="F334" s="206" t="s">
        <v>557</v>
      </c>
      <c r="I334" s="196"/>
      <c r="J334" s="207">
        <f>BK334</f>
        <v>0</v>
      </c>
      <c r="L334" s="192"/>
      <c r="M334" s="199"/>
      <c r="N334" s="200"/>
      <c r="O334" s="200"/>
      <c r="P334" s="201">
        <f>SUM(P335:P362)</f>
        <v>0</v>
      </c>
      <c r="Q334" s="200"/>
      <c r="R334" s="201">
        <f>SUM(R335:R362)</f>
        <v>612.9371381749746</v>
      </c>
      <c r="S334" s="200"/>
      <c r="T334" s="202">
        <f>SUM(T335:T362)</f>
        <v>0</v>
      </c>
      <c r="AR334" s="194" t="s">
        <v>85</v>
      </c>
      <c r="AT334" s="310" t="s">
        <v>76</v>
      </c>
      <c r="AU334" s="310" t="s">
        <v>85</v>
      </c>
      <c r="AY334" s="194" t="s">
        <v>143</v>
      </c>
      <c r="BK334" s="311">
        <f>SUM(BK335:BK362)</f>
        <v>0</v>
      </c>
    </row>
    <row r="335" spans="1:65" s="48" customFormat="1" ht="72" customHeight="1">
      <c r="A335" s="287"/>
      <c r="B335" s="35"/>
      <c r="C335" s="208" t="s">
        <v>558</v>
      </c>
      <c r="D335" s="208" t="s">
        <v>145</v>
      </c>
      <c r="E335" s="209" t="s">
        <v>559</v>
      </c>
      <c r="F335" s="210" t="s">
        <v>560</v>
      </c>
      <c r="G335" s="211" t="s">
        <v>226</v>
      </c>
      <c r="H335" s="212">
        <v>0.21</v>
      </c>
      <c r="I335" s="213"/>
      <c r="J335" s="214">
        <f>ROUND(I335*H335,2)</f>
        <v>0</v>
      </c>
      <c r="K335" s="210" t="s">
        <v>149</v>
      </c>
      <c r="L335" s="35"/>
      <c r="M335" s="312" t="s">
        <v>1</v>
      </c>
      <c r="N335" s="216" t="s">
        <v>42</v>
      </c>
      <c r="O335" s="71"/>
      <c r="P335" s="217">
        <f>O335*H335</f>
        <v>0</v>
      </c>
      <c r="Q335" s="217">
        <v>1.085795</v>
      </c>
      <c r="R335" s="217">
        <f>Q335*H335</f>
        <v>0.22801695</v>
      </c>
      <c r="S335" s="217">
        <v>0</v>
      </c>
      <c r="T335" s="218">
        <f>S335*H335</f>
        <v>0</v>
      </c>
      <c r="U335" s="287"/>
      <c r="V335" s="287"/>
      <c r="W335" s="287"/>
      <c r="X335" s="287"/>
      <c r="Y335" s="287"/>
      <c r="Z335" s="287"/>
      <c r="AA335" s="287"/>
      <c r="AB335" s="287"/>
      <c r="AC335" s="287"/>
      <c r="AD335" s="287"/>
      <c r="AE335" s="287"/>
      <c r="AR335" s="313" t="s">
        <v>150</v>
      </c>
      <c r="AT335" s="313" t="s">
        <v>145</v>
      </c>
      <c r="AU335" s="313" t="s">
        <v>88</v>
      </c>
      <c r="AY335" s="289" t="s">
        <v>143</v>
      </c>
      <c r="BE335" s="314">
        <f>IF(N335="základní",J335,0)</f>
        <v>0</v>
      </c>
      <c r="BF335" s="314">
        <f>IF(N335="snížená",J335,0)</f>
        <v>0</v>
      </c>
      <c r="BG335" s="314">
        <f>IF(N335="zákl. přenesená",J335,0)</f>
        <v>0</v>
      </c>
      <c r="BH335" s="314">
        <f>IF(N335="sníž. přenesená",J335,0)</f>
        <v>0</v>
      </c>
      <c r="BI335" s="314">
        <f>IF(N335="nulová",J335,0)</f>
        <v>0</v>
      </c>
      <c r="BJ335" s="289" t="s">
        <v>85</v>
      </c>
      <c r="BK335" s="314">
        <f>ROUND(I335*H335,2)</f>
        <v>0</v>
      </c>
      <c r="BL335" s="289" t="s">
        <v>150</v>
      </c>
      <c r="BM335" s="313" t="s">
        <v>561</v>
      </c>
    </row>
    <row r="336" spans="2:51" s="234" customFormat="1" ht="12">
      <c r="B336" s="233"/>
      <c r="D336" s="223" t="s">
        <v>152</v>
      </c>
      <c r="E336" s="235" t="s">
        <v>1</v>
      </c>
      <c r="F336" s="236" t="s">
        <v>562</v>
      </c>
      <c r="H336" s="235" t="s">
        <v>1</v>
      </c>
      <c r="I336" s="237"/>
      <c r="L336" s="233"/>
      <c r="M336" s="239"/>
      <c r="N336" s="240"/>
      <c r="O336" s="240"/>
      <c r="P336" s="240"/>
      <c r="Q336" s="240"/>
      <c r="R336" s="240"/>
      <c r="S336" s="240"/>
      <c r="T336" s="241"/>
      <c r="AT336" s="235" t="s">
        <v>152</v>
      </c>
      <c r="AU336" s="235" t="s">
        <v>88</v>
      </c>
      <c r="AV336" s="234" t="s">
        <v>85</v>
      </c>
      <c r="AW336" s="234" t="s">
        <v>32</v>
      </c>
      <c r="AX336" s="234" t="s">
        <v>77</v>
      </c>
      <c r="AY336" s="235" t="s">
        <v>143</v>
      </c>
    </row>
    <row r="337" spans="2:51" s="222" customFormat="1" ht="12">
      <c r="B337" s="221"/>
      <c r="D337" s="223" t="s">
        <v>152</v>
      </c>
      <c r="E337" s="224" t="s">
        <v>1</v>
      </c>
      <c r="F337" s="225" t="s">
        <v>563</v>
      </c>
      <c r="H337" s="226">
        <v>0.21</v>
      </c>
      <c r="I337" s="227"/>
      <c r="L337" s="221"/>
      <c r="M337" s="229"/>
      <c r="N337" s="230"/>
      <c r="O337" s="230"/>
      <c r="P337" s="230"/>
      <c r="Q337" s="230"/>
      <c r="R337" s="230"/>
      <c r="S337" s="230"/>
      <c r="T337" s="231"/>
      <c r="AT337" s="224" t="s">
        <v>152</v>
      </c>
      <c r="AU337" s="224" t="s">
        <v>88</v>
      </c>
      <c r="AV337" s="222" t="s">
        <v>88</v>
      </c>
      <c r="AW337" s="222" t="s">
        <v>32</v>
      </c>
      <c r="AX337" s="222" t="s">
        <v>85</v>
      </c>
      <c r="AY337" s="224" t="s">
        <v>143</v>
      </c>
    </row>
    <row r="338" spans="1:65" s="48" customFormat="1" ht="84" customHeight="1">
      <c r="A338" s="287"/>
      <c r="B338" s="35"/>
      <c r="C338" s="208" t="s">
        <v>564</v>
      </c>
      <c r="D338" s="208" t="s">
        <v>145</v>
      </c>
      <c r="E338" s="209" t="s">
        <v>565</v>
      </c>
      <c r="F338" s="210" t="s">
        <v>566</v>
      </c>
      <c r="G338" s="211" t="s">
        <v>226</v>
      </c>
      <c r="H338" s="212">
        <v>15.566</v>
      </c>
      <c r="I338" s="213"/>
      <c r="J338" s="214">
        <f>ROUND(I338*H338,2)</f>
        <v>0</v>
      </c>
      <c r="K338" s="210" t="s">
        <v>149</v>
      </c>
      <c r="L338" s="35"/>
      <c r="M338" s="312" t="s">
        <v>1</v>
      </c>
      <c r="N338" s="216" t="s">
        <v>42</v>
      </c>
      <c r="O338" s="71"/>
      <c r="P338" s="217">
        <f>O338*H338</f>
        <v>0</v>
      </c>
      <c r="Q338" s="217">
        <v>1.0395058031</v>
      </c>
      <c r="R338" s="217">
        <f>Q338*H338</f>
        <v>16.1809473310546</v>
      </c>
      <c r="S338" s="217">
        <v>0</v>
      </c>
      <c r="T338" s="218">
        <f>S338*H338</f>
        <v>0</v>
      </c>
      <c r="U338" s="287"/>
      <c r="V338" s="287"/>
      <c r="W338" s="287"/>
      <c r="X338" s="287"/>
      <c r="Y338" s="287"/>
      <c r="Z338" s="287"/>
      <c r="AA338" s="287"/>
      <c r="AB338" s="287"/>
      <c r="AC338" s="287"/>
      <c r="AD338" s="287"/>
      <c r="AE338" s="287"/>
      <c r="AR338" s="313" t="s">
        <v>150</v>
      </c>
      <c r="AT338" s="313" t="s">
        <v>145</v>
      </c>
      <c r="AU338" s="313" t="s">
        <v>88</v>
      </c>
      <c r="AY338" s="289" t="s">
        <v>143</v>
      </c>
      <c r="BE338" s="314">
        <f>IF(N338="základní",J338,0)</f>
        <v>0</v>
      </c>
      <c r="BF338" s="314">
        <f>IF(N338="snížená",J338,0)</f>
        <v>0</v>
      </c>
      <c r="BG338" s="314">
        <f>IF(N338="zákl. přenesená",J338,0)</f>
        <v>0</v>
      </c>
      <c r="BH338" s="314">
        <f>IF(N338="sníž. přenesená",J338,0)</f>
        <v>0</v>
      </c>
      <c r="BI338" s="314">
        <f>IF(N338="nulová",J338,0)</f>
        <v>0</v>
      </c>
      <c r="BJ338" s="289" t="s">
        <v>85</v>
      </c>
      <c r="BK338" s="314">
        <f>ROUND(I338*H338,2)</f>
        <v>0</v>
      </c>
      <c r="BL338" s="289" t="s">
        <v>150</v>
      </c>
      <c r="BM338" s="313" t="s">
        <v>567</v>
      </c>
    </row>
    <row r="339" spans="2:51" s="234" customFormat="1" ht="12">
      <c r="B339" s="233"/>
      <c r="D339" s="223" t="s">
        <v>152</v>
      </c>
      <c r="E339" s="235" t="s">
        <v>1</v>
      </c>
      <c r="F339" s="236" t="s">
        <v>568</v>
      </c>
      <c r="H339" s="235" t="s">
        <v>1</v>
      </c>
      <c r="I339" s="237"/>
      <c r="L339" s="233"/>
      <c r="M339" s="239"/>
      <c r="N339" s="240"/>
      <c r="O339" s="240"/>
      <c r="P339" s="240"/>
      <c r="Q339" s="240"/>
      <c r="R339" s="240"/>
      <c r="S339" s="240"/>
      <c r="T339" s="241"/>
      <c r="AT339" s="235" t="s">
        <v>152</v>
      </c>
      <c r="AU339" s="235" t="s">
        <v>88</v>
      </c>
      <c r="AV339" s="234" t="s">
        <v>85</v>
      </c>
      <c r="AW339" s="234" t="s">
        <v>32</v>
      </c>
      <c r="AX339" s="234" t="s">
        <v>77</v>
      </c>
      <c r="AY339" s="235" t="s">
        <v>143</v>
      </c>
    </row>
    <row r="340" spans="2:51" s="234" customFormat="1" ht="12">
      <c r="B340" s="233"/>
      <c r="D340" s="223" t="s">
        <v>152</v>
      </c>
      <c r="E340" s="235" t="s">
        <v>1</v>
      </c>
      <c r="F340" s="236" t="s">
        <v>569</v>
      </c>
      <c r="H340" s="235" t="s">
        <v>1</v>
      </c>
      <c r="I340" s="237"/>
      <c r="L340" s="233"/>
      <c r="M340" s="239"/>
      <c r="N340" s="240"/>
      <c r="O340" s="240"/>
      <c r="P340" s="240"/>
      <c r="Q340" s="240"/>
      <c r="R340" s="240"/>
      <c r="S340" s="240"/>
      <c r="T340" s="241"/>
      <c r="AT340" s="235" t="s">
        <v>152</v>
      </c>
      <c r="AU340" s="235" t="s">
        <v>88</v>
      </c>
      <c r="AV340" s="234" t="s">
        <v>85</v>
      </c>
      <c r="AW340" s="234" t="s">
        <v>32</v>
      </c>
      <c r="AX340" s="234" t="s">
        <v>77</v>
      </c>
      <c r="AY340" s="235" t="s">
        <v>143</v>
      </c>
    </row>
    <row r="341" spans="2:51" s="222" customFormat="1" ht="12">
      <c r="B341" s="221"/>
      <c r="D341" s="223" t="s">
        <v>152</v>
      </c>
      <c r="E341" s="224" t="s">
        <v>1</v>
      </c>
      <c r="F341" s="225" t="s">
        <v>570</v>
      </c>
      <c r="H341" s="226">
        <v>15.566</v>
      </c>
      <c r="I341" s="227"/>
      <c r="L341" s="221"/>
      <c r="M341" s="229"/>
      <c r="N341" s="230"/>
      <c r="O341" s="230"/>
      <c r="P341" s="230"/>
      <c r="Q341" s="230"/>
      <c r="R341" s="230"/>
      <c r="S341" s="230"/>
      <c r="T341" s="231"/>
      <c r="AT341" s="224" t="s">
        <v>152</v>
      </c>
      <c r="AU341" s="224" t="s">
        <v>88</v>
      </c>
      <c r="AV341" s="222" t="s">
        <v>88</v>
      </c>
      <c r="AW341" s="222" t="s">
        <v>32</v>
      </c>
      <c r="AX341" s="222" t="s">
        <v>85</v>
      </c>
      <c r="AY341" s="224" t="s">
        <v>143</v>
      </c>
    </row>
    <row r="342" spans="1:65" s="48" customFormat="1" ht="60" customHeight="1">
      <c r="A342" s="287"/>
      <c r="B342" s="35"/>
      <c r="C342" s="208" t="s">
        <v>571</v>
      </c>
      <c r="D342" s="208" t="s">
        <v>145</v>
      </c>
      <c r="E342" s="209" t="s">
        <v>572</v>
      </c>
      <c r="F342" s="210" t="s">
        <v>573</v>
      </c>
      <c r="G342" s="211" t="s">
        <v>173</v>
      </c>
      <c r="H342" s="212">
        <v>104.64</v>
      </c>
      <c r="I342" s="213"/>
      <c r="J342" s="214">
        <f>ROUND(I342*H342,2)</f>
        <v>0</v>
      </c>
      <c r="K342" s="210" t="s">
        <v>149</v>
      </c>
      <c r="L342" s="35"/>
      <c r="M342" s="312" t="s">
        <v>1</v>
      </c>
      <c r="N342" s="216" t="s">
        <v>42</v>
      </c>
      <c r="O342" s="71"/>
      <c r="P342" s="217">
        <f>O342*H342</f>
        <v>0</v>
      </c>
      <c r="Q342" s="217">
        <v>2.808944538</v>
      </c>
      <c r="R342" s="217">
        <f>Q342*H342</f>
        <v>293.92795645632</v>
      </c>
      <c r="S342" s="217">
        <v>0</v>
      </c>
      <c r="T342" s="218">
        <f>S342*H342</f>
        <v>0</v>
      </c>
      <c r="U342" s="287"/>
      <c r="V342" s="287"/>
      <c r="W342" s="287"/>
      <c r="X342" s="287"/>
      <c r="Y342" s="287"/>
      <c r="Z342" s="287"/>
      <c r="AA342" s="287"/>
      <c r="AB342" s="287"/>
      <c r="AC342" s="287"/>
      <c r="AD342" s="287"/>
      <c r="AE342" s="287"/>
      <c r="AR342" s="313" t="s">
        <v>150</v>
      </c>
      <c r="AT342" s="313" t="s">
        <v>145</v>
      </c>
      <c r="AU342" s="313" t="s">
        <v>88</v>
      </c>
      <c r="AY342" s="289" t="s">
        <v>143</v>
      </c>
      <c r="BE342" s="314">
        <f>IF(N342="základní",J342,0)</f>
        <v>0</v>
      </c>
      <c r="BF342" s="314">
        <f>IF(N342="snížená",J342,0)</f>
        <v>0</v>
      </c>
      <c r="BG342" s="314">
        <f>IF(N342="zákl. přenesená",J342,0)</f>
        <v>0</v>
      </c>
      <c r="BH342" s="314">
        <f>IF(N342="sníž. přenesená",J342,0)</f>
        <v>0</v>
      </c>
      <c r="BI342" s="314">
        <f>IF(N342="nulová",J342,0)</f>
        <v>0</v>
      </c>
      <c r="BJ342" s="289" t="s">
        <v>85</v>
      </c>
      <c r="BK342" s="314">
        <f>ROUND(I342*H342,2)</f>
        <v>0</v>
      </c>
      <c r="BL342" s="289" t="s">
        <v>150</v>
      </c>
      <c r="BM342" s="313" t="s">
        <v>574</v>
      </c>
    </row>
    <row r="343" spans="2:51" s="222" customFormat="1" ht="12">
      <c r="B343" s="221"/>
      <c r="D343" s="223" t="s">
        <v>152</v>
      </c>
      <c r="E343" s="224" t="s">
        <v>1</v>
      </c>
      <c r="F343" s="225" t="s">
        <v>575</v>
      </c>
      <c r="H343" s="226">
        <v>47.52</v>
      </c>
      <c r="I343" s="227"/>
      <c r="L343" s="221"/>
      <c r="M343" s="229"/>
      <c r="N343" s="230"/>
      <c r="O343" s="230"/>
      <c r="P343" s="230"/>
      <c r="Q343" s="230"/>
      <c r="R343" s="230"/>
      <c r="S343" s="230"/>
      <c r="T343" s="231"/>
      <c r="AT343" s="224" t="s">
        <v>152</v>
      </c>
      <c r="AU343" s="224" t="s">
        <v>88</v>
      </c>
      <c r="AV343" s="222" t="s">
        <v>88</v>
      </c>
      <c r="AW343" s="222" t="s">
        <v>32</v>
      </c>
      <c r="AX343" s="222" t="s">
        <v>77</v>
      </c>
      <c r="AY343" s="224" t="s">
        <v>143</v>
      </c>
    </row>
    <row r="344" spans="2:51" s="222" customFormat="1" ht="12">
      <c r="B344" s="221"/>
      <c r="D344" s="223" t="s">
        <v>152</v>
      </c>
      <c r="E344" s="224" t="s">
        <v>1</v>
      </c>
      <c r="F344" s="225" t="s">
        <v>576</v>
      </c>
      <c r="H344" s="226">
        <v>57.12</v>
      </c>
      <c r="I344" s="227"/>
      <c r="L344" s="221"/>
      <c r="M344" s="229"/>
      <c r="N344" s="230"/>
      <c r="O344" s="230"/>
      <c r="P344" s="230"/>
      <c r="Q344" s="230"/>
      <c r="R344" s="230"/>
      <c r="S344" s="230"/>
      <c r="T344" s="231"/>
      <c r="AT344" s="224" t="s">
        <v>152</v>
      </c>
      <c r="AU344" s="224" t="s">
        <v>88</v>
      </c>
      <c r="AV344" s="222" t="s">
        <v>88</v>
      </c>
      <c r="AW344" s="222" t="s">
        <v>32</v>
      </c>
      <c r="AX344" s="222" t="s">
        <v>77</v>
      </c>
      <c r="AY344" s="224" t="s">
        <v>143</v>
      </c>
    </row>
    <row r="345" spans="2:51" s="244" customFormat="1" ht="12">
      <c r="B345" s="243"/>
      <c r="D345" s="223" t="s">
        <v>152</v>
      </c>
      <c r="E345" s="245" t="s">
        <v>1</v>
      </c>
      <c r="F345" s="246" t="s">
        <v>181</v>
      </c>
      <c r="H345" s="247">
        <v>104.64</v>
      </c>
      <c r="I345" s="248"/>
      <c r="L345" s="243"/>
      <c r="M345" s="250"/>
      <c r="N345" s="251"/>
      <c r="O345" s="251"/>
      <c r="P345" s="251"/>
      <c r="Q345" s="251"/>
      <c r="R345" s="251"/>
      <c r="S345" s="251"/>
      <c r="T345" s="252"/>
      <c r="AT345" s="245" t="s">
        <v>152</v>
      </c>
      <c r="AU345" s="245" t="s">
        <v>88</v>
      </c>
      <c r="AV345" s="244" t="s">
        <v>150</v>
      </c>
      <c r="AW345" s="244" t="s">
        <v>32</v>
      </c>
      <c r="AX345" s="244" t="s">
        <v>85</v>
      </c>
      <c r="AY345" s="245" t="s">
        <v>143</v>
      </c>
    </row>
    <row r="346" spans="1:65" s="48" customFormat="1" ht="72" customHeight="1">
      <c r="A346" s="287"/>
      <c r="B346" s="35"/>
      <c r="C346" s="208" t="s">
        <v>577</v>
      </c>
      <c r="D346" s="208" t="s">
        <v>145</v>
      </c>
      <c r="E346" s="209" t="s">
        <v>578</v>
      </c>
      <c r="F346" s="210" t="s">
        <v>579</v>
      </c>
      <c r="G346" s="211" t="s">
        <v>173</v>
      </c>
      <c r="H346" s="212">
        <v>104.64</v>
      </c>
      <c r="I346" s="213"/>
      <c r="J346" s="214">
        <f>ROUND(I346*H346,2)</f>
        <v>0</v>
      </c>
      <c r="K346" s="210" t="s">
        <v>1</v>
      </c>
      <c r="L346" s="35"/>
      <c r="M346" s="312" t="s">
        <v>1</v>
      </c>
      <c r="N346" s="216" t="s">
        <v>42</v>
      </c>
      <c r="O346" s="71"/>
      <c r="P346" s="217">
        <f>O346*H346</f>
        <v>0</v>
      </c>
      <c r="Q346" s="217">
        <v>2.80894</v>
      </c>
      <c r="R346" s="217">
        <f>Q346*H346</f>
        <v>293.9274816</v>
      </c>
      <c r="S346" s="217">
        <v>0</v>
      </c>
      <c r="T346" s="218">
        <f>S346*H346</f>
        <v>0</v>
      </c>
      <c r="U346" s="287"/>
      <c r="V346" s="287"/>
      <c r="W346" s="287"/>
      <c r="X346" s="287"/>
      <c r="Y346" s="287"/>
      <c r="Z346" s="287"/>
      <c r="AA346" s="287"/>
      <c r="AB346" s="287"/>
      <c r="AC346" s="287"/>
      <c r="AD346" s="287"/>
      <c r="AE346" s="287"/>
      <c r="AR346" s="313" t="s">
        <v>150</v>
      </c>
      <c r="AT346" s="313" t="s">
        <v>145</v>
      </c>
      <c r="AU346" s="313" t="s">
        <v>88</v>
      </c>
      <c r="AY346" s="289" t="s">
        <v>143</v>
      </c>
      <c r="BE346" s="314">
        <f>IF(N346="základní",J346,0)</f>
        <v>0</v>
      </c>
      <c r="BF346" s="314">
        <f>IF(N346="snížená",J346,0)</f>
        <v>0</v>
      </c>
      <c r="BG346" s="314">
        <f>IF(N346="zákl. přenesená",J346,0)</f>
        <v>0</v>
      </c>
      <c r="BH346" s="314">
        <f>IF(N346="sníž. přenesená",J346,0)</f>
        <v>0</v>
      </c>
      <c r="BI346" s="314">
        <f>IF(N346="nulová",J346,0)</f>
        <v>0</v>
      </c>
      <c r="BJ346" s="289" t="s">
        <v>85</v>
      </c>
      <c r="BK346" s="314">
        <f>ROUND(I346*H346,2)</f>
        <v>0</v>
      </c>
      <c r="BL346" s="289" t="s">
        <v>150</v>
      </c>
      <c r="BM346" s="313" t="s">
        <v>580</v>
      </c>
    </row>
    <row r="347" spans="1:47" s="48" customFormat="1" ht="19.5">
      <c r="A347" s="287"/>
      <c r="B347" s="35"/>
      <c r="C347" s="287"/>
      <c r="D347" s="223" t="s">
        <v>306</v>
      </c>
      <c r="E347" s="287"/>
      <c r="F347" s="264" t="s">
        <v>540</v>
      </c>
      <c r="G347" s="287"/>
      <c r="H347" s="287"/>
      <c r="I347" s="122"/>
      <c r="J347" s="287"/>
      <c r="K347" s="287"/>
      <c r="L347" s="35"/>
      <c r="M347" s="265"/>
      <c r="N347" s="266"/>
      <c r="O347" s="71"/>
      <c r="P347" s="71"/>
      <c r="Q347" s="71"/>
      <c r="R347" s="71"/>
      <c r="S347" s="71"/>
      <c r="T347" s="72"/>
      <c r="U347" s="287"/>
      <c r="V347" s="287"/>
      <c r="W347" s="287"/>
      <c r="X347" s="287"/>
      <c r="Y347" s="287"/>
      <c r="Z347" s="287"/>
      <c r="AA347" s="287"/>
      <c r="AB347" s="287"/>
      <c r="AC347" s="287"/>
      <c r="AD347" s="287"/>
      <c r="AE347" s="287"/>
      <c r="AT347" s="289" t="s">
        <v>306</v>
      </c>
      <c r="AU347" s="289" t="s">
        <v>88</v>
      </c>
    </row>
    <row r="348" spans="1:65" s="48" customFormat="1" ht="24" customHeight="1">
      <c r="A348" s="287"/>
      <c r="B348" s="35"/>
      <c r="C348" s="208" t="s">
        <v>581</v>
      </c>
      <c r="D348" s="208" t="s">
        <v>145</v>
      </c>
      <c r="E348" s="209" t="s">
        <v>582</v>
      </c>
      <c r="F348" s="210" t="s">
        <v>583</v>
      </c>
      <c r="G348" s="211" t="s">
        <v>294</v>
      </c>
      <c r="H348" s="212">
        <v>535.68</v>
      </c>
      <c r="I348" s="213"/>
      <c r="J348" s="214">
        <f>ROUND(I348*H348,2)</f>
        <v>0</v>
      </c>
      <c r="K348" s="210" t="s">
        <v>149</v>
      </c>
      <c r="L348" s="35"/>
      <c r="M348" s="312" t="s">
        <v>1</v>
      </c>
      <c r="N348" s="216" t="s">
        <v>42</v>
      </c>
      <c r="O348" s="71"/>
      <c r="P348" s="217">
        <f>O348*H348</f>
        <v>0</v>
      </c>
      <c r="Q348" s="217">
        <v>0.0161878</v>
      </c>
      <c r="R348" s="217">
        <f>Q348*H348</f>
        <v>8.671480703999999</v>
      </c>
      <c r="S348" s="217">
        <v>0</v>
      </c>
      <c r="T348" s="218">
        <f>S348*H348</f>
        <v>0</v>
      </c>
      <c r="U348" s="287"/>
      <c r="V348" s="287"/>
      <c r="W348" s="287"/>
      <c r="X348" s="287"/>
      <c r="Y348" s="287"/>
      <c r="Z348" s="287"/>
      <c r="AA348" s="287"/>
      <c r="AB348" s="287"/>
      <c r="AC348" s="287"/>
      <c r="AD348" s="287"/>
      <c r="AE348" s="287"/>
      <c r="AR348" s="313" t="s">
        <v>150</v>
      </c>
      <c r="AT348" s="313" t="s">
        <v>145</v>
      </c>
      <c r="AU348" s="313" t="s">
        <v>88</v>
      </c>
      <c r="AY348" s="289" t="s">
        <v>143</v>
      </c>
      <c r="BE348" s="314">
        <f>IF(N348="základní",J348,0)</f>
        <v>0</v>
      </c>
      <c r="BF348" s="314">
        <f>IF(N348="snížená",J348,0)</f>
        <v>0</v>
      </c>
      <c r="BG348" s="314">
        <f>IF(N348="zákl. přenesená",J348,0)</f>
        <v>0</v>
      </c>
      <c r="BH348" s="314">
        <f>IF(N348="sníž. přenesená",J348,0)</f>
        <v>0</v>
      </c>
      <c r="BI348" s="314">
        <f>IF(N348="nulová",J348,0)</f>
        <v>0</v>
      </c>
      <c r="BJ348" s="289" t="s">
        <v>85</v>
      </c>
      <c r="BK348" s="314">
        <f>ROUND(I348*H348,2)</f>
        <v>0</v>
      </c>
      <c r="BL348" s="289" t="s">
        <v>150</v>
      </c>
      <c r="BM348" s="313" t="s">
        <v>584</v>
      </c>
    </row>
    <row r="349" spans="2:51" s="222" customFormat="1" ht="12">
      <c r="B349" s="221"/>
      <c r="D349" s="223" t="s">
        <v>152</v>
      </c>
      <c r="E349" s="224" t="s">
        <v>1</v>
      </c>
      <c r="F349" s="225" t="s">
        <v>585</v>
      </c>
      <c r="H349" s="226">
        <v>237.6</v>
      </c>
      <c r="I349" s="227"/>
      <c r="L349" s="221"/>
      <c r="M349" s="229"/>
      <c r="N349" s="230"/>
      <c r="O349" s="230"/>
      <c r="P349" s="230"/>
      <c r="Q349" s="230"/>
      <c r="R349" s="230"/>
      <c r="S349" s="230"/>
      <c r="T349" s="231"/>
      <c r="AT349" s="224" t="s">
        <v>152</v>
      </c>
      <c r="AU349" s="224" t="s">
        <v>88</v>
      </c>
      <c r="AV349" s="222" t="s">
        <v>88</v>
      </c>
      <c r="AW349" s="222" t="s">
        <v>32</v>
      </c>
      <c r="AX349" s="222" t="s">
        <v>77</v>
      </c>
      <c r="AY349" s="224" t="s">
        <v>143</v>
      </c>
    </row>
    <row r="350" spans="2:51" s="222" customFormat="1" ht="12">
      <c r="B350" s="221"/>
      <c r="D350" s="223" t="s">
        <v>152</v>
      </c>
      <c r="E350" s="224" t="s">
        <v>1</v>
      </c>
      <c r="F350" s="225" t="s">
        <v>586</v>
      </c>
      <c r="H350" s="226">
        <v>285.6</v>
      </c>
      <c r="I350" s="227"/>
      <c r="L350" s="221"/>
      <c r="M350" s="229"/>
      <c r="N350" s="230"/>
      <c r="O350" s="230"/>
      <c r="P350" s="230"/>
      <c r="Q350" s="230"/>
      <c r="R350" s="230"/>
      <c r="S350" s="230"/>
      <c r="T350" s="231"/>
      <c r="AT350" s="224" t="s">
        <v>152</v>
      </c>
      <c r="AU350" s="224" t="s">
        <v>88</v>
      </c>
      <c r="AV350" s="222" t="s">
        <v>88</v>
      </c>
      <c r="AW350" s="222" t="s">
        <v>32</v>
      </c>
      <c r="AX350" s="222" t="s">
        <v>77</v>
      </c>
      <c r="AY350" s="224" t="s">
        <v>143</v>
      </c>
    </row>
    <row r="351" spans="2:51" s="222" customFormat="1" ht="12">
      <c r="B351" s="221"/>
      <c r="D351" s="223" t="s">
        <v>152</v>
      </c>
      <c r="E351" s="224" t="s">
        <v>1</v>
      </c>
      <c r="F351" s="225" t="s">
        <v>587</v>
      </c>
      <c r="H351" s="226">
        <v>5.76</v>
      </c>
      <c r="I351" s="227"/>
      <c r="L351" s="221"/>
      <c r="M351" s="229"/>
      <c r="N351" s="230"/>
      <c r="O351" s="230"/>
      <c r="P351" s="230"/>
      <c r="Q351" s="230"/>
      <c r="R351" s="230"/>
      <c r="S351" s="230"/>
      <c r="T351" s="231"/>
      <c r="AT351" s="224" t="s">
        <v>152</v>
      </c>
      <c r="AU351" s="224" t="s">
        <v>88</v>
      </c>
      <c r="AV351" s="222" t="s">
        <v>88</v>
      </c>
      <c r="AW351" s="222" t="s">
        <v>32</v>
      </c>
      <c r="AX351" s="222" t="s">
        <v>77</v>
      </c>
      <c r="AY351" s="224" t="s">
        <v>143</v>
      </c>
    </row>
    <row r="352" spans="2:51" s="222" customFormat="1" ht="12">
      <c r="B352" s="221"/>
      <c r="D352" s="223" t="s">
        <v>152</v>
      </c>
      <c r="E352" s="224" t="s">
        <v>1</v>
      </c>
      <c r="F352" s="225" t="s">
        <v>588</v>
      </c>
      <c r="H352" s="226">
        <v>6.72</v>
      </c>
      <c r="I352" s="227"/>
      <c r="L352" s="221"/>
      <c r="M352" s="229"/>
      <c r="N352" s="230"/>
      <c r="O352" s="230"/>
      <c r="P352" s="230"/>
      <c r="Q352" s="230"/>
      <c r="R352" s="230"/>
      <c r="S352" s="230"/>
      <c r="T352" s="231"/>
      <c r="AT352" s="224" t="s">
        <v>152</v>
      </c>
      <c r="AU352" s="224" t="s">
        <v>88</v>
      </c>
      <c r="AV352" s="222" t="s">
        <v>88</v>
      </c>
      <c r="AW352" s="222" t="s">
        <v>32</v>
      </c>
      <c r="AX352" s="222" t="s">
        <v>77</v>
      </c>
      <c r="AY352" s="224" t="s">
        <v>143</v>
      </c>
    </row>
    <row r="353" spans="2:51" s="244" customFormat="1" ht="12">
      <c r="B353" s="243"/>
      <c r="D353" s="223" t="s">
        <v>152</v>
      </c>
      <c r="E353" s="245" t="s">
        <v>1</v>
      </c>
      <c r="F353" s="246" t="s">
        <v>181</v>
      </c>
      <c r="H353" s="247">
        <v>535.68</v>
      </c>
      <c r="I353" s="248"/>
      <c r="L353" s="243"/>
      <c r="M353" s="250"/>
      <c r="N353" s="251"/>
      <c r="O353" s="251"/>
      <c r="P353" s="251"/>
      <c r="Q353" s="251"/>
      <c r="R353" s="251"/>
      <c r="S353" s="251"/>
      <c r="T353" s="252"/>
      <c r="AT353" s="245" t="s">
        <v>152</v>
      </c>
      <c r="AU353" s="245" t="s">
        <v>88</v>
      </c>
      <c r="AV353" s="244" t="s">
        <v>150</v>
      </c>
      <c r="AW353" s="244" t="s">
        <v>32</v>
      </c>
      <c r="AX353" s="244" t="s">
        <v>85</v>
      </c>
      <c r="AY353" s="245" t="s">
        <v>143</v>
      </c>
    </row>
    <row r="354" spans="1:65" s="48" customFormat="1" ht="24" customHeight="1">
      <c r="A354" s="287"/>
      <c r="B354" s="35"/>
      <c r="C354" s="208" t="s">
        <v>589</v>
      </c>
      <c r="D354" s="208" t="s">
        <v>145</v>
      </c>
      <c r="E354" s="209" t="s">
        <v>590</v>
      </c>
      <c r="F354" s="210" t="s">
        <v>591</v>
      </c>
      <c r="G354" s="211" t="s">
        <v>148</v>
      </c>
      <c r="H354" s="212">
        <v>0.4</v>
      </c>
      <c r="I354" s="213"/>
      <c r="J354" s="214">
        <f>ROUND(I354*H354,2)</f>
        <v>0</v>
      </c>
      <c r="K354" s="210" t="s">
        <v>149</v>
      </c>
      <c r="L354" s="35"/>
      <c r="M354" s="312" t="s">
        <v>1</v>
      </c>
      <c r="N354" s="216" t="s">
        <v>42</v>
      </c>
      <c r="O354" s="71"/>
      <c r="P354" s="217">
        <f>O354*H354</f>
        <v>0</v>
      </c>
      <c r="Q354" s="217">
        <v>0.003137834</v>
      </c>
      <c r="R354" s="217">
        <f>Q354*H354</f>
        <v>0.0012551336</v>
      </c>
      <c r="S354" s="217">
        <v>0</v>
      </c>
      <c r="T354" s="218">
        <f>S354*H354</f>
        <v>0</v>
      </c>
      <c r="U354" s="287"/>
      <c r="V354" s="287"/>
      <c r="W354" s="287"/>
      <c r="X354" s="287"/>
      <c r="Y354" s="287"/>
      <c r="Z354" s="287"/>
      <c r="AA354" s="287"/>
      <c r="AB354" s="287"/>
      <c r="AC354" s="287"/>
      <c r="AD354" s="287"/>
      <c r="AE354" s="287"/>
      <c r="AR354" s="313" t="s">
        <v>150</v>
      </c>
      <c r="AT354" s="313" t="s">
        <v>145</v>
      </c>
      <c r="AU354" s="313" t="s">
        <v>88</v>
      </c>
      <c r="AY354" s="289" t="s">
        <v>143</v>
      </c>
      <c r="BE354" s="314">
        <f>IF(N354="základní",J354,0)</f>
        <v>0</v>
      </c>
      <c r="BF354" s="314">
        <f>IF(N354="snížená",J354,0)</f>
        <v>0</v>
      </c>
      <c r="BG354" s="314">
        <f>IF(N354="zákl. přenesená",J354,0)</f>
        <v>0</v>
      </c>
      <c r="BH354" s="314">
        <f>IF(N354="sníž. přenesená",J354,0)</f>
        <v>0</v>
      </c>
      <c r="BI354" s="314">
        <f>IF(N354="nulová",J354,0)</f>
        <v>0</v>
      </c>
      <c r="BJ354" s="289" t="s">
        <v>85</v>
      </c>
      <c r="BK354" s="314">
        <f>ROUND(I354*H354,2)</f>
        <v>0</v>
      </c>
      <c r="BL354" s="289" t="s">
        <v>150</v>
      </c>
      <c r="BM354" s="313" t="s">
        <v>592</v>
      </c>
    </row>
    <row r="355" spans="2:51" s="222" customFormat="1" ht="12">
      <c r="B355" s="221"/>
      <c r="D355" s="223" t="s">
        <v>152</v>
      </c>
      <c r="E355" s="224" t="s">
        <v>1</v>
      </c>
      <c r="F355" s="225" t="s">
        <v>593</v>
      </c>
      <c r="H355" s="226">
        <v>0.4</v>
      </c>
      <c r="I355" s="227"/>
      <c r="L355" s="221"/>
      <c r="M355" s="229"/>
      <c r="N355" s="230"/>
      <c r="O355" s="230"/>
      <c r="P355" s="230"/>
      <c r="Q355" s="230"/>
      <c r="R355" s="230"/>
      <c r="S355" s="230"/>
      <c r="T355" s="231"/>
      <c r="AT355" s="224" t="s">
        <v>152</v>
      </c>
      <c r="AU355" s="224" t="s">
        <v>88</v>
      </c>
      <c r="AV355" s="222" t="s">
        <v>88</v>
      </c>
      <c r="AW355" s="222" t="s">
        <v>32</v>
      </c>
      <c r="AX355" s="222" t="s">
        <v>85</v>
      </c>
      <c r="AY355" s="224" t="s">
        <v>143</v>
      </c>
    </row>
    <row r="356" spans="1:65" s="48" customFormat="1" ht="24" customHeight="1">
      <c r="A356" s="287"/>
      <c r="B356" s="35"/>
      <c r="C356" s="208" t="s">
        <v>594</v>
      </c>
      <c r="D356" s="208" t="s">
        <v>145</v>
      </c>
      <c r="E356" s="209" t="s">
        <v>595</v>
      </c>
      <c r="F356" s="210" t="s">
        <v>596</v>
      </c>
      <c r="G356" s="211" t="s">
        <v>276</v>
      </c>
      <c r="H356" s="212">
        <v>1</v>
      </c>
      <c r="I356" s="213"/>
      <c r="J356" s="214">
        <f>ROUND(I356*H356,2)</f>
        <v>0</v>
      </c>
      <c r="K356" s="210" t="s">
        <v>1</v>
      </c>
      <c r="L356" s="35"/>
      <c r="M356" s="312" t="s">
        <v>1</v>
      </c>
      <c r="N356" s="216" t="s">
        <v>42</v>
      </c>
      <c r="O356" s="71"/>
      <c r="P356" s="217">
        <f>O356*H356</f>
        <v>0</v>
      </c>
      <c r="Q356" s="217">
        <v>0</v>
      </c>
      <c r="R356" s="217">
        <f>Q356*H356</f>
        <v>0</v>
      </c>
      <c r="S356" s="217">
        <v>0</v>
      </c>
      <c r="T356" s="218">
        <f>S356*H356</f>
        <v>0</v>
      </c>
      <c r="U356" s="287"/>
      <c r="V356" s="287"/>
      <c r="W356" s="287"/>
      <c r="X356" s="287"/>
      <c r="Y356" s="287"/>
      <c r="Z356" s="287"/>
      <c r="AA356" s="287"/>
      <c r="AB356" s="287"/>
      <c r="AC356" s="287"/>
      <c r="AD356" s="287"/>
      <c r="AE356" s="287"/>
      <c r="AR356" s="313" t="s">
        <v>150</v>
      </c>
      <c r="AT356" s="313" t="s">
        <v>145</v>
      </c>
      <c r="AU356" s="313" t="s">
        <v>88</v>
      </c>
      <c r="AY356" s="289" t="s">
        <v>143</v>
      </c>
      <c r="BE356" s="314">
        <f>IF(N356="základní",J356,0)</f>
        <v>0</v>
      </c>
      <c r="BF356" s="314">
        <f>IF(N356="snížená",J356,0)</f>
        <v>0</v>
      </c>
      <c r="BG356" s="314">
        <f>IF(N356="zákl. přenesená",J356,0)</f>
        <v>0</v>
      </c>
      <c r="BH356" s="314">
        <f>IF(N356="sníž. přenesená",J356,0)</f>
        <v>0</v>
      </c>
      <c r="BI356" s="314">
        <f>IF(N356="nulová",J356,0)</f>
        <v>0</v>
      </c>
      <c r="BJ356" s="289" t="s">
        <v>85</v>
      </c>
      <c r="BK356" s="314">
        <f>ROUND(I356*H356,2)</f>
        <v>0</v>
      </c>
      <c r="BL356" s="289" t="s">
        <v>150</v>
      </c>
      <c r="BM356" s="313" t="s">
        <v>597</v>
      </c>
    </row>
    <row r="357" spans="1:47" s="48" customFormat="1" ht="68.25">
      <c r="A357" s="287"/>
      <c r="B357" s="35"/>
      <c r="C357" s="287"/>
      <c r="D357" s="223" t="s">
        <v>306</v>
      </c>
      <c r="E357" s="287"/>
      <c r="F357" s="264" t="s">
        <v>598</v>
      </c>
      <c r="G357" s="287"/>
      <c r="H357" s="287"/>
      <c r="I357" s="122"/>
      <c r="J357" s="287"/>
      <c r="K357" s="287"/>
      <c r="L357" s="35"/>
      <c r="M357" s="265"/>
      <c r="N357" s="266"/>
      <c r="O357" s="71"/>
      <c r="P357" s="71"/>
      <c r="Q357" s="71"/>
      <c r="R357" s="71"/>
      <c r="S357" s="71"/>
      <c r="T357" s="72"/>
      <c r="U357" s="287"/>
      <c r="V357" s="287"/>
      <c r="W357" s="287"/>
      <c r="X357" s="287"/>
      <c r="Y357" s="287"/>
      <c r="Z357" s="287"/>
      <c r="AA357" s="287"/>
      <c r="AB357" s="287"/>
      <c r="AC357" s="287"/>
      <c r="AD357" s="287"/>
      <c r="AE357" s="287"/>
      <c r="AT357" s="289" t="s">
        <v>306</v>
      </c>
      <c r="AU357" s="289" t="s">
        <v>88</v>
      </c>
    </row>
    <row r="358" spans="2:51" s="234" customFormat="1" ht="12">
      <c r="B358" s="233"/>
      <c r="D358" s="223" t="s">
        <v>152</v>
      </c>
      <c r="E358" s="235" t="s">
        <v>1</v>
      </c>
      <c r="F358" s="236" t="s">
        <v>599</v>
      </c>
      <c r="H358" s="235" t="s">
        <v>1</v>
      </c>
      <c r="I358" s="237"/>
      <c r="L358" s="233"/>
      <c r="M358" s="239"/>
      <c r="N358" s="240"/>
      <c r="O358" s="240"/>
      <c r="P358" s="240"/>
      <c r="Q358" s="240"/>
      <c r="R358" s="240"/>
      <c r="S358" s="240"/>
      <c r="T358" s="241"/>
      <c r="AT358" s="235" t="s">
        <v>152</v>
      </c>
      <c r="AU358" s="235" t="s">
        <v>88</v>
      </c>
      <c r="AV358" s="234" t="s">
        <v>85</v>
      </c>
      <c r="AW358" s="234" t="s">
        <v>32</v>
      </c>
      <c r="AX358" s="234" t="s">
        <v>77</v>
      </c>
      <c r="AY358" s="235" t="s">
        <v>143</v>
      </c>
    </row>
    <row r="359" spans="2:51" s="222" customFormat="1" ht="12">
      <c r="B359" s="221"/>
      <c r="D359" s="223" t="s">
        <v>152</v>
      </c>
      <c r="E359" s="224" t="s">
        <v>1</v>
      </c>
      <c r="F359" s="225" t="s">
        <v>85</v>
      </c>
      <c r="H359" s="226">
        <v>1</v>
      </c>
      <c r="I359" s="227"/>
      <c r="L359" s="221"/>
      <c r="M359" s="229"/>
      <c r="N359" s="230"/>
      <c r="O359" s="230"/>
      <c r="P359" s="230"/>
      <c r="Q359" s="230"/>
      <c r="R359" s="230"/>
      <c r="S359" s="230"/>
      <c r="T359" s="231"/>
      <c r="AT359" s="224" t="s">
        <v>152</v>
      </c>
      <c r="AU359" s="224" t="s">
        <v>88</v>
      </c>
      <c r="AV359" s="222" t="s">
        <v>88</v>
      </c>
      <c r="AW359" s="222" t="s">
        <v>32</v>
      </c>
      <c r="AX359" s="222" t="s">
        <v>85</v>
      </c>
      <c r="AY359" s="224" t="s">
        <v>143</v>
      </c>
    </row>
    <row r="360" spans="1:65" s="48" customFormat="1" ht="36" customHeight="1">
      <c r="A360" s="287"/>
      <c r="B360" s="35"/>
      <c r="C360" s="208" t="s">
        <v>600</v>
      </c>
      <c r="D360" s="208" t="s">
        <v>145</v>
      </c>
      <c r="E360" s="209" t="s">
        <v>601</v>
      </c>
      <c r="F360" s="210" t="s">
        <v>602</v>
      </c>
      <c r="G360" s="211" t="s">
        <v>276</v>
      </c>
      <c r="H360" s="212">
        <v>1</v>
      </c>
      <c r="I360" s="213"/>
      <c r="J360" s="214">
        <f>ROUND(I360*H360,2)</f>
        <v>0</v>
      </c>
      <c r="K360" s="210" t="s">
        <v>1</v>
      </c>
      <c r="L360" s="35"/>
      <c r="M360" s="312" t="s">
        <v>1</v>
      </c>
      <c r="N360" s="216" t="s">
        <v>42</v>
      </c>
      <c r="O360" s="71"/>
      <c r="P360" s="217">
        <f>O360*H360</f>
        <v>0</v>
      </c>
      <c r="Q360" s="217">
        <v>0</v>
      </c>
      <c r="R360" s="217">
        <f>Q360*H360</f>
        <v>0</v>
      </c>
      <c r="S360" s="217">
        <v>0</v>
      </c>
      <c r="T360" s="218">
        <f>S360*H360</f>
        <v>0</v>
      </c>
      <c r="U360" s="287"/>
      <c r="V360" s="287"/>
      <c r="W360" s="287"/>
      <c r="X360" s="287"/>
      <c r="Y360" s="287"/>
      <c r="Z360" s="287"/>
      <c r="AA360" s="287"/>
      <c r="AB360" s="287"/>
      <c r="AC360" s="287"/>
      <c r="AD360" s="287"/>
      <c r="AE360" s="287"/>
      <c r="AR360" s="313" t="s">
        <v>150</v>
      </c>
      <c r="AT360" s="313" t="s">
        <v>145</v>
      </c>
      <c r="AU360" s="313" t="s">
        <v>88</v>
      </c>
      <c r="AY360" s="289" t="s">
        <v>143</v>
      </c>
      <c r="BE360" s="314">
        <f>IF(N360="základní",J360,0)</f>
        <v>0</v>
      </c>
      <c r="BF360" s="314">
        <f>IF(N360="snížená",J360,0)</f>
        <v>0</v>
      </c>
      <c r="BG360" s="314">
        <f>IF(N360="zákl. přenesená",J360,0)</f>
        <v>0</v>
      </c>
      <c r="BH360" s="314">
        <f>IF(N360="sníž. přenesená",J360,0)</f>
        <v>0</v>
      </c>
      <c r="BI360" s="314">
        <f>IF(N360="nulová",J360,0)</f>
        <v>0</v>
      </c>
      <c r="BJ360" s="289" t="s">
        <v>85</v>
      </c>
      <c r="BK360" s="314">
        <f>ROUND(I360*H360,2)</f>
        <v>0</v>
      </c>
      <c r="BL360" s="289" t="s">
        <v>150</v>
      </c>
      <c r="BM360" s="313" t="s">
        <v>603</v>
      </c>
    </row>
    <row r="361" spans="1:47" s="48" customFormat="1" ht="29.25">
      <c r="A361" s="287"/>
      <c r="B361" s="35"/>
      <c r="C361" s="287"/>
      <c r="D361" s="223" t="s">
        <v>306</v>
      </c>
      <c r="E361" s="287"/>
      <c r="F361" s="264" t="s">
        <v>604</v>
      </c>
      <c r="G361" s="287"/>
      <c r="H361" s="287"/>
      <c r="I361" s="122"/>
      <c r="J361" s="287"/>
      <c r="K361" s="287"/>
      <c r="L361" s="35"/>
      <c r="M361" s="265"/>
      <c r="N361" s="266"/>
      <c r="O361" s="71"/>
      <c r="P361" s="71"/>
      <c r="Q361" s="71"/>
      <c r="R361" s="71"/>
      <c r="S361" s="71"/>
      <c r="T361" s="72"/>
      <c r="U361" s="287"/>
      <c r="V361" s="287"/>
      <c r="W361" s="287"/>
      <c r="X361" s="287"/>
      <c r="Y361" s="287"/>
      <c r="Z361" s="287"/>
      <c r="AA361" s="287"/>
      <c r="AB361" s="287"/>
      <c r="AC361" s="287"/>
      <c r="AD361" s="287"/>
      <c r="AE361" s="287"/>
      <c r="AT361" s="289" t="s">
        <v>306</v>
      </c>
      <c r="AU361" s="289" t="s">
        <v>88</v>
      </c>
    </row>
    <row r="362" spans="2:51" s="222" customFormat="1" ht="12">
      <c r="B362" s="221"/>
      <c r="D362" s="223" t="s">
        <v>152</v>
      </c>
      <c r="E362" s="224" t="s">
        <v>1</v>
      </c>
      <c r="F362" s="225" t="s">
        <v>85</v>
      </c>
      <c r="H362" s="226">
        <v>1</v>
      </c>
      <c r="I362" s="227"/>
      <c r="L362" s="221"/>
      <c r="M362" s="229"/>
      <c r="N362" s="230"/>
      <c r="O362" s="230"/>
      <c r="P362" s="230"/>
      <c r="Q362" s="230"/>
      <c r="R362" s="230"/>
      <c r="S362" s="230"/>
      <c r="T362" s="231"/>
      <c r="AT362" s="224" t="s">
        <v>152</v>
      </c>
      <c r="AU362" s="224" t="s">
        <v>88</v>
      </c>
      <c r="AV362" s="222" t="s">
        <v>88</v>
      </c>
      <c r="AW362" s="222" t="s">
        <v>32</v>
      </c>
      <c r="AX362" s="222" t="s">
        <v>85</v>
      </c>
      <c r="AY362" s="224" t="s">
        <v>143</v>
      </c>
    </row>
    <row r="363" spans="2:63" s="193" customFormat="1" ht="22.9" customHeight="1">
      <c r="B363" s="192"/>
      <c r="D363" s="194" t="s">
        <v>76</v>
      </c>
      <c r="E363" s="206" t="s">
        <v>150</v>
      </c>
      <c r="F363" s="206" t="s">
        <v>605</v>
      </c>
      <c r="I363" s="196"/>
      <c r="J363" s="207">
        <f>BK363</f>
        <v>0</v>
      </c>
      <c r="L363" s="192"/>
      <c r="M363" s="199"/>
      <c r="N363" s="200"/>
      <c r="O363" s="200"/>
      <c r="P363" s="201">
        <f>SUM(P364:P388)</f>
        <v>0</v>
      </c>
      <c r="Q363" s="200"/>
      <c r="R363" s="201">
        <f>SUM(R364:R388)</f>
        <v>482.37149888</v>
      </c>
      <c r="S363" s="200"/>
      <c r="T363" s="202">
        <f>SUM(T364:T388)</f>
        <v>0</v>
      </c>
      <c r="AR363" s="194" t="s">
        <v>85</v>
      </c>
      <c r="AT363" s="310" t="s">
        <v>76</v>
      </c>
      <c r="AU363" s="310" t="s">
        <v>85</v>
      </c>
      <c r="AY363" s="194" t="s">
        <v>143</v>
      </c>
      <c r="BK363" s="311">
        <f>SUM(BK364:BK388)</f>
        <v>0</v>
      </c>
    </row>
    <row r="364" spans="1:65" s="48" customFormat="1" ht="24" customHeight="1">
      <c r="A364" s="287"/>
      <c r="B364" s="35"/>
      <c r="C364" s="208" t="s">
        <v>606</v>
      </c>
      <c r="D364" s="208" t="s">
        <v>145</v>
      </c>
      <c r="E364" s="209" t="s">
        <v>607</v>
      </c>
      <c r="F364" s="210" t="s">
        <v>608</v>
      </c>
      <c r="G364" s="211" t="s">
        <v>294</v>
      </c>
      <c r="H364" s="212">
        <v>160.8</v>
      </c>
      <c r="I364" s="213"/>
      <c r="J364" s="214">
        <f>ROUND(I364*H364,2)</f>
        <v>0</v>
      </c>
      <c r="K364" s="210" t="s">
        <v>149</v>
      </c>
      <c r="L364" s="35"/>
      <c r="M364" s="312" t="s">
        <v>1</v>
      </c>
      <c r="N364" s="216" t="s">
        <v>42</v>
      </c>
      <c r="O364" s="71"/>
      <c r="P364" s="217">
        <f>O364*H364</f>
        <v>0</v>
      </c>
      <c r="Q364" s="217">
        <v>0</v>
      </c>
      <c r="R364" s="217">
        <f>Q364*H364</f>
        <v>0</v>
      </c>
      <c r="S364" s="217">
        <v>0</v>
      </c>
      <c r="T364" s="218">
        <f>S364*H364</f>
        <v>0</v>
      </c>
      <c r="U364" s="287"/>
      <c r="V364" s="287"/>
      <c r="W364" s="287"/>
      <c r="X364" s="287"/>
      <c r="Y364" s="287"/>
      <c r="Z364" s="287"/>
      <c r="AA364" s="287"/>
      <c r="AB364" s="287"/>
      <c r="AC364" s="287"/>
      <c r="AD364" s="287"/>
      <c r="AE364" s="287"/>
      <c r="AR364" s="313" t="s">
        <v>150</v>
      </c>
      <c r="AT364" s="313" t="s">
        <v>145</v>
      </c>
      <c r="AU364" s="313" t="s">
        <v>88</v>
      </c>
      <c r="AY364" s="289" t="s">
        <v>143</v>
      </c>
      <c r="BE364" s="314">
        <f>IF(N364="základní",J364,0)</f>
        <v>0</v>
      </c>
      <c r="BF364" s="314">
        <f>IF(N364="snížená",J364,0)</f>
        <v>0</v>
      </c>
      <c r="BG364" s="314">
        <f>IF(N364="zákl. přenesená",J364,0)</f>
        <v>0</v>
      </c>
      <c r="BH364" s="314">
        <f>IF(N364="sníž. přenesená",J364,0)</f>
        <v>0</v>
      </c>
      <c r="BI364" s="314">
        <f>IF(N364="nulová",J364,0)</f>
        <v>0</v>
      </c>
      <c r="BJ364" s="289" t="s">
        <v>85</v>
      </c>
      <c r="BK364" s="314">
        <f>ROUND(I364*H364,2)</f>
        <v>0</v>
      </c>
      <c r="BL364" s="289" t="s">
        <v>150</v>
      </c>
      <c r="BM364" s="313" t="s">
        <v>609</v>
      </c>
    </row>
    <row r="365" spans="2:51" s="222" customFormat="1" ht="12">
      <c r="B365" s="221"/>
      <c r="D365" s="223" t="s">
        <v>152</v>
      </c>
      <c r="E365" s="224" t="s">
        <v>1</v>
      </c>
      <c r="F365" s="225" t="s">
        <v>610</v>
      </c>
      <c r="H365" s="226">
        <v>160.8</v>
      </c>
      <c r="I365" s="227"/>
      <c r="L365" s="221"/>
      <c r="M365" s="229"/>
      <c r="N365" s="230"/>
      <c r="O365" s="230"/>
      <c r="P365" s="230"/>
      <c r="Q365" s="230"/>
      <c r="R365" s="230"/>
      <c r="S365" s="230"/>
      <c r="T365" s="231"/>
      <c r="AT365" s="224" t="s">
        <v>152</v>
      </c>
      <c r="AU365" s="224" t="s">
        <v>88</v>
      </c>
      <c r="AV365" s="222" t="s">
        <v>88</v>
      </c>
      <c r="AW365" s="222" t="s">
        <v>32</v>
      </c>
      <c r="AX365" s="222" t="s">
        <v>85</v>
      </c>
      <c r="AY365" s="224" t="s">
        <v>143</v>
      </c>
    </row>
    <row r="366" spans="1:65" s="48" customFormat="1" ht="24" customHeight="1">
      <c r="A366" s="287"/>
      <c r="B366" s="35"/>
      <c r="C366" s="208" t="s">
        <v>611</v>
      </c>
      <c r="D366" s="208" t="s">
        <v>145</v>
      </c>
      <c r="E366" s="209" t="s">
        <v>612</v>
      </c>
      <c r="F366" s="210" t="s">
        <v>613</v>
      </c>
      <c r="G366" s="211" t="s">
        <v>294</v>
      </c>
      <c r="H366" s="212">
        <v>105.6</v>
      </c>
      <c r="I366" s="213"/>
      <c r="J366" s="214">
        <f>ROUND(I366*H366,2)</f>
        <v>0</v>
      </c>
      <c r="K366" s="210" t="s">
        <v>149</v>
      </c>
      <c r="L366" s="35"/>
      <c r="M366" s="312" t="s">
        <v>1</v>
      </c>
      <c r="N366" s="216" t="s">
        <v>42</v>
      </c>
      <c r="O366" s="71"/>
      <c r="P366" s="217">
        <f>O366*H366</f>
        <v>0</v>
      </c>
      <c r="Q366" s="217">
        <v>0.501</v>
      </c>
      <c r="R366" s="217">
        <f>Q366*H366</f>
        <v>52.9056</v>
      </c>
      <c r="S366" s="217">
        <v>0</v>
      </c>
      <c r="T366" s="218">
        <f>S366*H366</f>
        <v>0</v>
      </c>
      <c r="U366" s="287"/>
      <c r="V366" s="287"/>
      <c r="W366" s="287"/>
      <c r="X366" s="287"/>
      <c r="Y366" s="287"/>
      <c r="Z366" s="287"/>
      <c r="AA366" s="287"/>
      <c r="AB366" s="287"/>
      <c r="AC366" s="287"/>
      <c r="AD366" s="287"/>
      <c r="AE366" s="287"/>
      <c r="AR366" s="313" t="s">
        <v>150</v>
      </c>
      <c r="AT366" s="313" t="s">
        <v>145</v>
      </c>
      <c r="AU366" s="313" t="s">
        <v>88</v>
      </c>
      <c r="AY366" s="289" t="s">
        <v>143</v>
      </c>
      <c r="BE366" s="314">
        <f>IF(N366="základní",J366,0)</f>
        <v>0</v>
      </c>
      <c r="BF366" s="314">
        <f>IF(N366="snížená",J366,0)</f>
        <v>0</v>
      </c>
      <c r="BG366" s="314">
        <f>IF(N366="zákl. přenesená",J366,0)</f>
        <v>0</v>
      </c>
      <c r="BH366" s="314">
        <f>IF(N366="sníž. přenesená",J366,0)</f>
        <v>0</v>
      </c>
      <c r="BI366" s="314">
        <f>IF(N366="nulová",J366,0)</f>
        <v>0</v>
      </c>
      <c r="BJ366" s="289" t="s">
        <v>85</v>
      </c>
      <c r="BK366" s="314">
        <f>ROUND(I366*H366,2)</f>
        <v>0</v>
      </c>
      <c r="BL366" s="289" t="s">
        <v>150</v>
      </c>
      <c r="BM366" s="313" t="s">
        <v>614</v>
      </c>
    </row>
    <row r="367" spans="2:51" s="222" customFormat="1" ht="12">
      <c r="B367" s="221"/>
      <c r="D367" s="223" t="s">
        <v>152</v>
      </c>
      <c r="E367" s="224" t="s">
        <v>1</v>
      </c>
      <c r="F367" s="225" t="s">
        <v>615</v>
      </c>
      <c r="H367" s="226">
        <v>105.6</v>
      </c>
      <c r="I367" s="227"/>
      <c r="L367" s="221"/>
      <c r="M367" s="229"/>
      <c r="N367" s="230"/>
      <c r="O367" s="230"/>
      <c r="P367" s="230"/>
      <c r="Q367" s="230"/>
      <c r="R367" s="230"/>
      <c r="S367" s="230"/>
      <c r="T367" s="231"/>
      <c r="AT367" s="224" t="s">
        <v>152</v>
      </c>
      <c r="AU367" s="224" t="s">
        <v>88</v>
      </c>
      <c r="AV367" s="222" t="s">
        <v>88</v>
      </c>
      <c r="AW367" s="222" t="s">
        <v>32</v>
      </c>
      <c r="AX367" s="222" t="s">
        <v>85</v>
      </c>
      <c r="AY367" s="224" t="s">
        <v>143</v>
      </c>
    </row>
    <row r="368" spans="1:65" s="48" customFormat="1" ht="60" customHeight="1">
      <c r="A368" s="287"/>
      <c r="B368" s="35"/>
      <c r="C368" s="208" t="s">
        <v>616</v>
      </c>
      <c r="D368" s="208" t="s">
        <v>145</v>
      </c>
      <c r="E368" s="209" t="s">
        <v>617</v>
      </c>
      <c r="F368" s="210" t="s">
        <v>618</v>
      </c>
      <c r="G368" s="211" t="s">
        <v>173</v>
      </c>
      <c r="H368" s="212">
        <v>8</v>
      </c>
      <c r="I368" s="213"/>
      <c r="J368" s="214">
        <f>ROUND(I368*H368,2)</f>
        <v>0</v>
      </c>
      <c r="K368" s="210" t="s">
        <v>149</v>
      </c>
      <c r="L368" s="35"/>
      <c r="M368" s="312" t="s">
        <v>1</v>
      </c>
      <c r="N368" s="216" t="s">
        <v>42</v>
      </c>
      <c r="O368" s="71"/>
      <c r="P368" s="217">
        <f>O368*H368</f>
        <v>0</v>
      </c>
      <c r="Q368" s="217">
        <v>1.848</v>
      </c>
      <c r="R368" s="217">
        <f>Q368*H368</f>
        <v>14.784</v>
      </c>
      <c r="S368" s="217">
        <v>0</v>
      </c>
      <c r="T368" s="218">
        <f>S368*H368</f>
        <v>0</v>
      </c>
      <c r="U368" s="287"/>
      <c r="V368" s="287"/>
      <c r="W368" s="287"/>
      <c r="X368" s="287"/>
      <c r="Y368" s="287"/>
      <c r="Z368" s="287"/>
      <c r="AA368" s="287"/>
      <c r="AB368" s="287"/>
      <c r="AC368" s="287"/>
      <c r="AD368" s="287"/>
      <c r="AE368" s="287"/>
      <c r="AR368" s="313" t="s">
        <v>150</v>
      </c>
      <c r="AT368" s="313" t="s">
        <v>145</v>
      </c>
      <c r="AU368" s="313" t="s">
        <v>88</v>
      </c>
      <c r="AY368" s="289" t="s">
        <v>143</v>
      </c>
      <c r="BE368" s="314">
        <f>IF(N368="základní",J368,0)</f>
        <v>0</v>
      </c>
      <c r="BF368" s="314">
        <f>IF(N368="snížená",J368,0)</f>
        <v>0</v>
      </c>
      <c r="BG368" s="314">
        <f>IF(N368="zákl. přenesená",J368,0)</f>
        <v>0</v>
      </c>
      <c r="BH368" s="314">
        <f>IF(N368="sníž. přenesená",J368,0)</f>
        <v>0</v>
      </c>
      <c r="BI368" s="314">
        <f>IF(N368="nulová",J368,0)</f>
        <v>0</v>
      </c>
      <c r="BJ368" s="289" t="s">
        <v>85</v>
      </c>
      <c r="BK368" s="314">
        <f>ROUND(I368*H368,2)</f>
        <v>0</v>
      </c>
      <c r="BL368" s="289" t="s">
        <v>150</v>
      </c>
      <c r="BM368" s="313" t="s">
        <v>619</v>
      </c>
    </row>
    <row r="369" spans="2:51" s="222" customFormat="1" ht="22.5">
      <c r="B369" s="221"/>
      <c r="D369" s="223" t="s">
        <v>152</v>
      </c>
      <c r="E369" s="224" t="s">
        <v>1</v>
      </c>
      <c r="F369" s="225" t="s">
        <v>620</v>
      </c>
      <c r="H369" s="226">
        <v>8</v>
      </c>
      <c r="I369" s="227"/>
      <c r="L369" s="221"/>
      <c r="M369" s="229"/>
      <c r="N369" s="230"/>
      <c r="O369" s="230"/>
      <c r="P369" s="230"/>
      <c r="Q369" s="230"/>
      <c r="R369" s="230"/>
      <c r="S369" s="230"/>
      <c r="T369" s="231"/>
      <c r="AT369" s="224" t="s">
        <v>152</v>
      </c>
      <c r="AU369" s="224" t="s">
        <v>88</v>
      </c>
      <c r="AV369" s="222" t="s">
        <v>88</v>
      </c>
      <c r="AW369" s="222" t="s">
        <v>32</v>
      </c>
      <c r="AX369" s="222" t="s">
        <v>77</v>
      </c>
      <c r="AY369" s="224" t="s">
        <v>143</v>
      </c>
    </row>
    <row r="370" spans="2:51" s="244" customFormat="1" ht="12">
      <c r="B370" s="243"/>
      <c r="D370" s="223" t="s">
        <v>152</v>
      </c>
      <c r="E370" s="245" t="s">
        <v>1</v>
      </c>
      <c r="F370" s="246" t="s">
        <v>181</v>
      </c>
      <c r="H370" s="247">
        <v>8</v>
      </c>
      <c r="I370" s="248"/>
      <c r="L370" s="243"/>
      <c r="M370" s="250"/>
      <c r="N370" s="251"/>
      <c r="O370" s="251"/>
      <c r="P370" s="251"/>
      <c r="Q370" s="251"/>
      <c r="R370" s="251"/>
      <c r="S370" s="251"/>
      <c r="T370" s="252"/>
      <c r="AT370" s="245" t="s">
        <v>152</v>
      </c>
      <c r="AU370" s="245" t="s">
        <v>88</v>
      </c>
      <c r="AV370" s="244" t="s">
        <v>150</v>
      </c>
      <c r="AW370" s="244" t="s">
        <v>32</v>
      </c>
      <c r="AX370" s="244" t="s">
        <v>85</v>
      </c>
      <c r="AY370" s="245" t="s">
        <v>143</v>
      </c>
    </row>
    <row r="371" spans="1:65" s="48" customFormat="1" ht="60" customHeight="1">
      <c r="A371" s="287"/>
      <c r="B371" s="35"/>
      <c r="C371" s="208" t="s">
        <v>621</v>
      </c>
      <c r="D371" s="208" t="s">
        <v>145</v>
      </c>
      <c r="E371" s="209" t="s">
        <v>617</v>
      </c>
      <c r="F371" s="210" t="s">
        <v>618</v>
      </c>
      <c r="G371" s="211" t="s">
        <v>173</v>
      </c>
      <c r="H371" s="212">
        <v>110</v>
      </c>
      <c r="I371" s="213"/>
      <c r="J371" s="214">
        <f>ROUND(I371*H371,2)</f>
        <v>0</v>
      </c>
      <c r="K371" s="210" t="s">
        <v>149</v>
      </c>
      <c r="L371" s="35"/>
      <c r="M371" s="312" t="s">
        <v>1</v>
      </c>
      <c r="N371" s="216" t="s">
        <v>42</v>
      </c>
      <c r="O371" s="71"/>
      <c r="P371" s="217">
        <f>O371*H371</f>
        <v>0</v>
      </c>
      <c r="Q371" s="217">
        <v>1.848</v>
      </c>
      <c r="R371" s="217">
        <f>Q371*H371</f>
        <v>203.28</v>
      </c>
      <c r="S371" s="217">
        <v>0</v>
      </c>
      <c r="T371" s="218">
        <f>S371*H371</f>
        <v>0</v>
      </c>
      <c r="U371" s="287"/>
      <c r="V371" s="287"/>
      <c r="W371" s="287"/>
      <c r="X371" s="287"/>
      <c r="Y371" s="287"/>
      <c r="Z371" s="287"/>
      <c r="AA371" s="287"/>
      <c r="AB371" s="287"/>
      <c r="AC371" s="287"/>
      <c r="AD371" s="287"/>
      <c r="AE371" s="287"/>
      <c r="AR371" s="313" t="s">
        <v>150</v>
      </c>
      <c r="AT371" s="313" t="s">
        <v>145</v>
      </c>
      <c r="AU371" s="313" t="s">
        <v>88</v>
      </c>
      <c r="AY371" s="289" t="s">
        <v>143</v>
      </c>
      <c r="BE371" s="314">
        <f>IF(N371="základní",J371,0)</f>
        <v>0</v>
      </c>
      <c r="BF371" s="314">
        <f>IF(N371="snížená",J371,0)</f>
        <v>0</v>
      </c>
      <c r="BG371" s="314">
        <f>IF(N371="zákl. přenesená",J371,0)</f>
        <v>0</v>
      </c>
      <c r="BH371" s="314">
        <f>IF(N371="sníž. přenesená",J371,0)</f>
        <v>0</v>
      </c>
      <c r="BI371" s="314">
        <f>IF(N371="nulová",J371,0)</f>
        <v>0</v>
      </c>
      <c r="BJ371" s="289" t="s">
        <v>85</v>
      </c>
      <c r="BK371" s="314">
        <f>ROUND(I371*H371,2)</f>
        <v>0</v>
      </c>
      <c r="BL371" s="289" t="s">
        <v>150</v>
      </c>
      <c r="BM371" s="313" t="s">
        <v>622</v>
      </c>
    </row>
    <row r="372" spans="2:51" s="222" customFormat="1" ht="12">
      <c r="B372" s="221"/>
      <c r="D372" s="223" t="s">
        <v>152</v>
      </c>
      <c r="E372" s="224" t="s">
        <v>1</v>
      </c>
      <c r="F372" s="225" t="s">
        <v>623</v>
      </c>
      <c r="H372" s="226">
        <v>110</v>
      </c>
      <c r="I372" s="227"/>
      <c r="L372" s="221"/>
      <c r="M372" s="229"/>
      <c r="N372" s="230"/>
      <c r="O372" s="230"/>
      <c r="P372" s="230"/>
      <c r="Q372" s="230"/>
      <c r="R372" s="230"/>
      <c r="S372" s="230"/>
      <c r="T372" s="231"/>
      <c r="AT372" s="224" t="s">
        <v>152</v>
      </c>
      <c r="AU372" s="224" t="s">
        <v>88</v>
      </c>
      <c r="AV372" s="222" t="s">
        <v>88</v>
      </c>
      <c r="AW372" s="222" t="s">
        <v>32</v>
      </c>
      <c r="AX372" s="222" t="s">
        <v>85</v>
      </c>
      <c r="AY372" s="224" t="s">
        <v>143</v>
      </c>
    </row>
    <row r="373" spans="1:65" s="48" customFormat="1" ht="36" customHeight="1">
      <c r="A373" s="287"/>
      <c r="B373" s="35"/>
      <c r="C373" s="208" t="s">
        <v>624</v>
      </c>
      <c r="D373" s="208" t="s">
        <v>145</v>
      </c>
      <c r="E373" s="209" t="s">
        <v>625</v>
      </c>
      <c r="F373" s="210" t="s">
        <v>626</v>
      </c>
      <c r="G373" s="211" t="s">
        <v>173</v>
      </c>
      <c r="H373" s="212">
        <v>0.3</v>
      </c>
      <c r="I373" s="213"/>
      <c r="J373" s="214">
        <f>ROUND(I373*H373,2)</f>
        <v>0</v>
      </c>
      <c r="K373" s="210" t="s">
        <v>149</v>
      </c>
      <c r="L373" s="35"/>
      <c r="M373" s="312" t="s">
        <v>1</v>
      </c>
      <c r="N373" s="216" t="s">
        <v>42</v>
      </c>
      <c r="O373" s="71"/>
      <c r="P373" s="217">
        <f>O373*H373</f>
        <v>0</v>
      </c>
      <c r="Q373" s="217">
        <v>2.4143</v>
      </c>
      <c r="R373" s="217">
        <f>Q373*H373</f>
        <v>0.72429</v>
      </c>
      <c r="S373" s="217">
        <v>0</v>
      </c>
      <c r="T373" s="218">
        <f>S373*H373</f>
        <v>0</v>
      </c>
      <c r="U373" s="287"/>
      <c r="V373" s="287"/>
      <c r="W373" s="287"/>
      <c r="X373" s="287"/>
      <c r="Y373" s="287"/>
      <c r="Z373" s="287"/>
      <c r="AA373" s="287"/>
      <c r="AB373" s="287"/>
      <c r="AC373" s="287"/>
      <c r="AD373" s="287"/>
      <c r="AE373" s="287"/>
      <c r="AR373" s="313" t="s">
        <v>150</v>
      </c>
      <c r="AT373" s="313" t="s">
        <v>145</v>
      </c>
      <c r="AU373" s="313" t="s">
        <v>88</v>
      </c>
      <c r="AY373" s="289" t="s">
        <v>143</v>
      </c>
      <c r="BE373" s="314">
        <f>IF(N373="základní",J373,0)</f>
        <v>0</v>
      </c>
      <c r="BF373" s="314">
        <f>IF(N373="snížená",J373,0)</f>
        <v>0</v>
      </c>
      <c r="BG373" s="314">
        <f>IF(N373="zákl. přenesená",J373,0)</f>
        <v>0</v>
      </c>
      <c r="BH373" s="314">
        <f>IF(N373="sníž. přenesená",J373,0)</f>
        <v>0</v>
      </c>
      <c r="BI373" s="314">
        <f>IF(N373="nulová",J373,0)</f>
        <v>0</v>
      </c>
      <c r="BJ373" s="289" t="s">
        <v>85</v>
      </c>
      <c r="BK373" s="314">
        <f>ROUND(I373*H373,2)</f>
        <v>0</v>
      </c>
      <c r="BL373" s="289" t="s">
        <v>150</v>
      </c>
      <c r="BM373" s="313" t="s">
        <v>627</v>
      </c>
    </row>
    <row r="374" spans="2:51" s="222" customFormat="1" ht="12">
      <c r="B374" s="221"/>
      <c r="D374" s="223" t="s">
        <v>152</v>
      </c>
      <c r="E374" s="224" t="s">
        <v>1</v>
      </c>
      <c r="F374" s="225" t="s">
        <v>628</v>
      </c>
      <c r="H374" s="226">
        <v>0.3</v>
      </c>
      <c r="I374" s="227"/>
      <c r="L374" s="221"/>
      <c r="M374" s="229"/>
      <c r="N374" s="230"/>
      <c r="O374" s="230"/>
      <c r="P374" s="230"/>
      <c r="Q374" s="230"/>
      <c r="R374" s="230"/>
      <c r="S374" s="230"/>
      <c r="T374" s="231"/>
      <c r="AT374" s="224" t="s">
        <v>152</v>
      </c>
      <c r="AU374" s="224" t="s">
        <v>88</v>
      </c>
      <c r="AV374" s="222" t="s">
        <v>88</v>
      </c>
      <c r="AW374" s="222" t="s">
        <v>32</v>
      </c>
      <c r="AX374" s="222" t="s">
        <v>85</v>
      </c>
      <c r="AY374" s="224" t="s">
        <v>143</v>
      </c>
    </row>
    <row r="375" spans="1:65" s="48" customFormat="1" ht="24" customHeight="1">
      <c r="A375" s="287"/>
      <c r="B375" s="35"/>
      <c r="C375" s="208" t="s">
        <v>629</v>
      </c>
      <c r="D375" s="208" t="s">
        <v>145</v>
      </c>
      <c r="E375" s="209" t="s">
        <v>630</v>
      </c>
      <c r="F375" s="210" t="s">
        <v>631</v>
      </c>
      <c r="G375" s="211" t="s">
        <v>294</v>
      </c>
      <c r="H375" s="212">
        <v>1</v>
      </c>
      <c r="I375" s="213"/>
      <c r="J375" s="214">
        <f>ROUND(I375*H375,2)</f>
        <v>0</v>
      </c>
      <c r="K375" s="210" t="s">
        <v>149</v>
      </c>
      <c r="L375" s="35"/>
      <c r="M375" s="312" t="s">
        <v>1</v>
      </c>
      <c r="N375" s="216" t="s">
        <v>42</v>
      </c>
      <c r="O375" s="71"/>
      <c r="P375" s="217">
        <f>O375*H375</f>
        <v>0</v>
      </c>
      <c r="Q375" s="217">
        <v>0</v>
      </c>
      <c r="R375" s="217">
        <f>Q375*H375</f>
        <v>0</v>
      </c>
      <c r="S375" s="217">
        <v>0</v>
      </c>
      <c r="T375" s="218">
        <f>S375*H375</f>
        <v>0</v>
      </c>
      <c r="U375" s="287"/>
      <c r="V375" s="287"/>
      <c r="W375" s="287"/>
      <c r="X375" s="287"/>
      <c r="Y375" s="287"/>
      <c r="Z375" s="287"/>
      <c r="AA375" s="287"/>
      <c r="AB375" s="287"/>
      <c r="AC375" s="287"/>
      <c r="AD375" s="287"/>
      <c r="AE375" s="287"/>
      <c r="AR375" s="313" t="s">
        <v>150</v>
      </c>
      <c r="AT375" s="313" t="s">
        <v>145</v>
      </c>
      <c r="AU375" s="313" t="s">
        <v>88</v>
      </c>
      <c r="AY375" s="289" t="s">
        <v>143</v>
      </c>
      <c r="BE375" s="314">
        <f>IF(N375="základní",J375,0)</f>
        <v>0</v>
      </c>
      <c r="BF375" s="314">
        <f>IF(N375="snížená",J375,0)</f>
        <v>0</v>
      </c>
      <c r="BG375" s="314">
        <f>IF(N375="zákl. přenesená",J375,0)</f>
        <v>0</v>
      </c>
      <c r="BH375" s="314">
        <f>IF(N375="sníž. přenesená",J375,0)</f>
        <v>0</v>
      </c>
      <c r="BI375" s="314">
        <f>IF(N375="nulová",J375,0)</f>
        <v>0</v>
      </c>
      <c r="BJ375" s="289" t="s">
        <v>85</v>
      </c>
      <c r="BK375" s="314">
        <f>ROUND(I375*H375,2)</f>
        <v>0</v>
      </c>
      <c r="BL375" s="289" t="s">
        <v>150</v>
      </c>
      <c r="BM375" s="313" t="s">
        <v>632</v>
      </c>
    </row>
    <row r="376" spans="2:51" s="222" customFormat="1" ht="12">
      <c r="B376" s="221"/>
      <c r="D376" s="223" t="s">
        <v>152</v>
      </c>
      <c r="E376" s="224" t="s">
        <v>1</v>
      </c>
      <c r="F376" s="225" t="s">
        <v>633</v>
      </c>
      <c r="H376" s="226">
        <v>1</v>
      </c>
      <c r="I376" s="227"/>
      <c r="L376" s="221"/>
      <c r="M376" s="229"/>
      <c r="N376" s="230"/>
      <c r="O376" s="230"/>
      <c r="P376" s="230"/>
      <c r="Q376" s="230"/>
      <c r="R376" s="230"/>
      <c r="S376" s="230"/>
      <c r="T376" s="231"/>
      <c r="AT376" s="224" t="s">
        <v>152</v>
      </c>
      <c r="AU376" s="224" t="s">
        <v>88</v>
      </c>
      <c r="AV376" s="222" t="s">
        <v>88</v>
      </c>
      <c r="AW376" s="222" t="s">
        <v>32</v>
      </c>
      <c r="AX376" s="222" t="s">
        <v>85</v>
      </c>
      <c r="AY376" s="224" t="s">
        <v>143</v>
      </c>
    </row>
    <row r="377" spans="1:65" s="48" customFormat="1" ht="16.5" customHeight="1">
      <c r="A377" s="287"/>
      <c r="B377" s="35"/>
      <c r="C377" s="208" t="s">
        <v>634</v>
      </c>
      <c r="D377" s="208" t="s">
        <v>145</v>
      </c>
      <c r="E377" s="209" t="s">
        <v>635</v>
      </c>
      <c r="F377" s="210" t="s">
        <v>636</v>
      </c>
      <c r="G377" s="211" t="s">
        <v>294</v>
      </c>
      <c r="H377" s="212">
        <v>568</v>
      </c>
      <c r="I377" s="213"/>
      <c r="J377" s="214">
        <f>ROUND(I377*H377,2)</f>
        <v>0</v>
      </c>
      <c r="K377" s="210" t="s">
        <v>149</v>
      </c>
      <c r="L377" s="35"/>
      <c r="M377" s="312" t="s">
        <v>1</v>
      </c>
      <c r="N377" s="216" t="s">
        <v>42</v>
      </c>
      <c r="O377" s="71"/>
      <c r="P377" s="217">
        <f>O377*H377</f>
        <v>0</v>
      </c>
      <c r="Q377" s="217">
        <v>0.00219641</v>
      </c>
      <c r="R377" s="217">
        <f>Q377*H377</f>
        <v>1.2475608800000002</v>
      </c>
      <c r="S377" s="217">
        <v>0</v>
      </c>
      <c r="T377" s="218">
        <f>S377*H377</f>
        <v>0</v>
      </c>
      <c r="U377" s="287"/>
      <c r="V377" s="287"/>
      <c r="W377" s="287"/>
      <c r="X377" s="287"/>
      <c r="Y377" s="287"/>
      <c r="Z377" s="287"/>
      <c r="AA377" s="287"/>
      <c r="AB377" s="287"/>
      <c r="AC377" s="287"/>
      <c r="AD377" s="287"/>
      <c r="AE377" s="287"/>
      <c r="AR377" s="313" t="s">
        <v>150</v>
      </c>
      <c r="AT377" s="313" t="s">
        <v>145</v>
      </c>
      <c r="AU377" s="313" t="s">
        <v>88</v>
      </c>
      <c r="AY377" s="289" t="s">
        <v>143</v>
      </c>
      <c r="BE377" s="314">
        <f>IF(N377="základní",J377,0)</f>
        <v>0</v>
      </c>
      <c r="BF377" s="314">
        <f>IF(N377="snížená",J377,0)</f>
        <v>0</v>
      </c>
      <c r="BG377" s="314">
        <f>IF(N377="zákl. přenesená",J377,0)</f>
        <v>0</v>
      </c>
      <c r="BH377" s="314">
        <f>IF(N377="sníž. přenesená",J377,0)</f>
        <v>0</v>
      </c>
      <c r="BI377" s="314">
        <f>IF(N377="nulová",J377,0)</f>
        <v>0</v>
      </c>
      <c r="BJ377" s="289" t="s">
        <v>85</v>
      </c>
      <c r="BK377" s="314">
        <f>ROUND(I377*H377,2)</f>
        <v>0</v>
      </c>
      <c r="BL377" s="289" t="s">
        <v>150</v>
      </c>
      <c r="BM377" s="313" t="s">
        <v>637</v>
      </c>
    </row>
    <row r="378" spans="2:51" s="222" customFormat="1" ht="12">
      <c r="B378" s="221"/>
      <c r="D378" s="223" t="s">
        <v>152</v>
      </c>
      <c r="E378" s="224" t="s">
        <v>1</v>
      </c>
      <c r="F378" s="225" t="s">
        <v>638</v>
      </c>
      <c r="H378" s="226">
        <v>568</v>
      </c>
      <c r="I378" s="227"/>
      <c r="L378" s="221"/>
      <c r="M378" s="229"/>
      <c r="N378" s="230"/>
      <c r="O378" s="230"/>
      <c r="P378" s="230"/>
      <c r="Q378" s="230"/>
      <c r="R378" s="230"/>
      <c r="S378" s="230"/>
      <c r="T378" s="231"/>
      <c r="AT378" s="224" t="s">
        <v>152</v>
      </c>
      <c r="AU378" s="224" t="s">
        <v>88</v>
      </c>
      <c r="AV378" s="222" t="s">
        <v>88</v>
      </c>
      <c r="AW378" s="222" t="s">
        <v>32</v>
      </c>
      <c r="AX378" s="222" t="s">
        <v>77</v>
      </c>
      <c r="AY378" s="224" t="s">
        <v>143</v>
      </c>
    </row>
    <row r="379" spans="2:51" s="244" customFormat="1" ht="12">
      <c r="B379" s="243"/>
      <c r="D379" s="223" t="s">
        <v>152</v>
      </c>
      <c r="E379" s="245" t="s">
        <v>1</v>
      </c>
      <c r="F379" s="246" t="s">
        <v>181</v>
      </c>
      <c r="H379" s="247">
        <v>568</v>
      </c>
      <c r="I379" s="248"/>
      <c r="L379" s="243"/>
      <c r="M379" s="250"/>
      <c r="N379" s="251"/>
      <c r="O379" s="251"/>
      <c r="P379" s="251"/>
      <c r="Q379" s="251"/>
      <c r="R379" s="251"/>
      <c r="S379" s="251"/>
      <c r="T379" s="252"/>
      <c r="AT379" s="245" t="s">
        <v>152</v>
      </c>
      <c r="AU379" s="245" t="s">
        <v>88</v>
      </c>
      <c r="AV379" s="244" t="s">
        <v>150</v>
      </c>
      <c r="AW379" s="244" t="s">
        <v>32</v>
      </c>
      <c r="AX379" s="244" t="s">
        <v>85</v>
      </c>
      <c r="AY379" s="245" t="s">
        <v>143</v>
      </c>
    </row>
    <row r="380" spans="1:65" s="48" customFormat="1" ht="16.5" customHeight="1">
      <c r="A380" s="287"/>
      <c r="B380" s="35"/>
      <c r="C380" s="254" t="s">
        <v>639</v>
      </c>
      <c r="D380" s="254" t="s">
        <v>223</v>
      </c>
      <c r="E380" s="255" t="s">
        <v>640</v>
      </c>
      <c r="F380" s="256" t="s">
        <v>641</v>
      </c>
      <c r="G380" s="257" t="s">
        <v>294</v>
      </c>
      <c r="H380" s="258">
        <v>653.2</v>
      </c>
      <c r="I380" s="259"/>
      <c r="J380" s="260">
        <f>ROUND(I380*H380,2)</f>
        <v>0</v>
      </c>
      <c r="K380" s="256" t="s">
        <v>1</v>
      </c>
      <c r="L380" s="315"/>
      <c r="M380" s="316" t="s">
        <v>1</v>
      </c>
      <c r="N380" s="263" t="s">
        <v>42</v>
      </c>
      <c r="O380" s="71"/>
      <c r="P380" s="217">
        <f>O380*H380</f>
        <v>0</v>
      </c>
      <c r="Q380" s="217">
        <v>0.00186</v>
      </c>
      <c r="R380" s="217">
        <f>Q380*H380</f>
        <v>1.2149520000000003</v>
      </c>
      <c r="S380" s="217">
        <v>0</v>
      </c>
      <c r="T380" s="218">
        <f>S380*H380</f>
        <v>0</v>
      </c>
      <c r="U380" s="287"/>
      <c r="V380" s="287"/>
      <c r="W380" s="287"/>
      <c r="X380" s="287"/>
      <c r="Y380" s="287"/>
      <c r="Z380" s="287"/>
      <c r="AA380" s="287"/>
      <c r="AB380" s="287"/>
      <c r="AC380" s="287"/>
      <c r="AD380" s="287"/>
      <c r="AE380" s="287"/>
      <c r="AR380" s="313" t="s">
        <v>187</v>
      </c>
      <c r="AT380" s="313" t="s">
        <v>223</v>
      </c>
      <c r="AU380" s="313" t="s">
        <v>88</v>
      </c>
      <c r="AY380" s="289" t="s">
        <v>143</v>
      </c>
      <c r="BE380" s="314">
        <f>IF(N380="základní",J380,0)</f>
        <v>0</v>
      </c>
      <c r="BF380" s="314">
        <f>IF(N380="snížená",J380,0)</f>
        <v>0</v>
      </c>
      <c r="BG380" s="314">
        <f>IF(N380="zákl. přenesená",J380,0)</f>
        <v>0</v>
      </c>
      <c r="BH380" s="314">
        <f>IF(N380="sníž. přenesená",J380,0)</f>
        <v>0</v>
      </c>
      <c r="BI380" s="314">
        <f>IF(N380="nulová",J380,0)</f>
        <v>0</v>
      </c>
      <c r="BJ380" s="289" t="s">
        <v>85</v>
      </c>
      <c r="BK380" s="314">
        <f>ROUND(I380*H380,2)</f>
        <v>0</v>
      </c>
      <c r="BL380" s="289" t="s">
        <v>150</v>
      </c>
      <c r="BM380" s="313" t="s">
        <v>642</v>
      </c>
    </row>
    <row r="381" spans="2:51" s="234" customFormat="1" ht="12">
      <c r="B381" s="233"/>
      <c r="D381" s="223" t="s">
        <v>152</v>
      </c>
      <c r="E381" s="235" t="s">
        <v>1</v>
      </c>
      <c r="F381" s="236" t="s">
        <v>484</v>
      </c>
      <c r="H381" s="235" t="s">
        <v>1</v>
      </c>
      <c r="I381" s="237"/>
      <c r="L381" s="233"/>
      <c r="M381" s="239"/>
      <c r="N381" s="240"/>
      <c r="O381" s="240"/>
      <c r="P381" s="240"/>
      <c r="Q381" s="240"/>
      <c r="R381" s="240"/>
      <c r="S381" s="240"/>
      <c r="T381" s="241"/>
      <c r="AT381" s="235" t="s">
        <v>152</v>
      </c>
      <c r="AU381" s="235" t="s">
        <v>88</v>
      </c>
      <c r="AV381" s="234" t="s">
        <v>85</v>
      </c>
      <c r="AW381" s="234" t="s">
        <v>32</v>
      </c>
      <c r="AX381" s="234" t="s">
        <v>77</v>
      </c>
      <c r="AY381" s="235" t="s">
        <v>143</v>
      </c>
    </row>
    <row r="382" spans="2:51" s="222" customFormat="1" ht="22.5">
      <c r="B382" s="221"/>
      <c r="D382" s="223" t="s">
        <v>152</v>
      </c>
      <c r="E382" s="224" t="s">
        <v>1</v>
      </c>
      <c r="F382" s="225" t="s">
        <v>643</v>
      </c>
      <c r="H382" s="226">
        <v>653.2</v>
      </c>
      <c r="I382" s="227"/>
      <c r="L382" s="221"/>
      <c r="M382" s="229"/>
      <c r="N382" s="230"/>
      <c r="O382" s="230"/>
      <c r="P382" s="230"/>
      <c r="Q382" s="230"/>
      <c r="R382" s="230"/>
      <c r="S382" s="230"/>
      <c r="T382" s="231"/>
      <c r="AT382" s="224" t="s">
        <v>152</v>
      </c>
      <c r="AU382" s="224" t="s">
        <v>88</v>
      </c>
      <c r="AV382" s="222" t="s">
        <v>88</v>
      </c>
      <c r="AW382" s="222" t="s">
        <v>32</v>
      </c>
      <c r="AX382" s="222" t="s">
        <v>85</v>
      </c>
      <c r="AY382" s="224" t="s">
        <v>143</v>
      </c>
    </row>
    <row r="383" spans="1:65" s="48" customFormat="1" ht="24" customHeight="1">
      <c r="A383" s="287"/>
      <c r="B383" s="35"/>
      <c r="C383" s="208" t="s">
        <v>644</v>
      </c>
      <c r="D383" s="208" t="s">
        <v>145</v>
      </c>
      <c r="E383" s="209" t="s">
        <v>645</v>
      </c>
      <c r="F383" s="210" t="s">
        <v>646</v>
      </c>
      <c r="G383" s="211" t="s">
        <v>294</v>
      </c>
      <c r="H383" s="212">
        <v>80.4</v>
      </c>
      <c r="I383" s="213"/>
      <c r="J383" s="214">
        <f>ROUND(I383*H383,2)</f>
        <v>0</v>
      </c>
      <c r="K383" s="210" t="s">
        <v>1</v>
      </c>
      <c r="L383" s="35"/>
      <c r="M383" s="312" t="s">
        <v>1</v>
      </c>
      <c r="N383" s="216" t="s">
        <v>42</v>
      </c>
      <c r="O383" s="71"/>
      <c r="P383" s="217">
        <f>O383*H383</f>
        <v>0</v>
      </c>
      <c r="Q383" s="217">
        <v>2.58974</v>
      </c>
      <c r="R383" s="217">
        <f>Q383*H383</f>
        <v>208.21509600000002</v>
      </c>
      <c r="S383" s="217">
        <v>0</v>
      </c>
      <c r="T383" s="218">
        <f>S383*H383</f>
        <v>0</v>
      </c>
      <c r="U383" s="287"/>
      <c r="V383" s="287"/>
      <c r="W383" s="287"/>
      <c r="X383" s="287"/>
      <c r="Y383" s="287"/>
      <c r="Z383" s="287"/>
      <c r="AA383" s="287"/>
      <c r="AB383" s="287"/>
      <c r="AC383" s="287"/>
      <c r="AD383" s="287"/>
      <c r="AE383" s="287"/>
      <c r="AR383" s="313" t="s">
        <v>150</v>
      </c>
      <c r="AT383" s="313" t="s">
        <v>145</v>
      </c>
      <c r="AU383" s="313" t="s">
        <v>88</v>
      </c>
      <c r="AY383" s="289" t="s">
        <v>143</v>
      </c>
      <c r="BE383" s="314">
        <f>IF(N383="základní",J383,0)</f>
        <v>0</v>
      </c>
      <c r="BF383" s="314">
        <f>IF(N383="snížená",J383,0)</f>
        <v>0</v>
      </c>
      <c r="BG383" s="314">
        <f>IF(N383="zákl. přenesená",J383,0)</f>
        <v>0</v>
      </c>
      <c r="BH383" s="314">
        <f>IF(N383="sníž. přenesená",J383,0)</f>
        <v>0</v>
      </c>
      <c r="BI383" s="314">
        <f>IF(N383="nulová",J383,0)</f>
        <v>0</v>
      </c>
      <c r="BJ383" s="289" t="s">
        <v>85</v>
      </c>
      <c r="BK383" s="314">
        <f>ROUND(I383*H383,2)</f>
        <v>0</v>
      </c>
      <c r="BL383" s="289" t="s">
        <v>150</v>
      </c>
      <c r="BM383" s="313" t="s">
        <v>647</v>
      </c>
    </row>
    <row r="384" spans="2:51" s="234" customFormat="1" ht="22.5">
      <c r="B384" s="233"/>
      <c r="D384" s="223" t="s">
        <v>152</v>
      </c>
      <c r="E384" s="235" t="s">
        <v>1</v>
      </c>
      <c r="F384" s="236" t="s">
        <v>648</v>
      </c>
      <c r="H384" s="235" t="s">
        <v>1</v>
      </c>
      <c r="I384" s="237"/>
      <c r="L384" s="233"/>
      <c r="M384" s="239"/>
      <c r="N384" s="240"/>
      <c r="O384" s="240"/>
      <c r="P384" s="240"/>
      <c r="Q384" s="240"/>
      <c r="R384" s="240"/>
      <c r="S384" s="240"/>
      <c r="T384" s="241"/>
      <c r="AT384" s="235" t="s">
        <v>152</v>
      </c>
      <c r="AU384" s="235" t="s">
        <v>88</v>
      </c>
      <c r="AV384" s="234" t="s">
        <v>85</v>
      </c>
      <c r="AW384" s="234" t="s">
        <v>32</v>
      </c>
      <c r="AX384" s="234" t="s">
        <v>77</v>
      </c>
      <c r="AY384" s="235" t="s">
        <v>143</v>
      </c>
    </row>
    <row r="385" spans="2:51" s="234" customFormat="1" ht="12">
      <c r="B385" s="233"/>
      <c r="D385" s="223" t="s">
        <v>152</v>
      </c>
      <c r="E385" s="235" t="s">
        <v>1</v>
      </c>
      <c r="F385" s="236" t="s">
        <v>649</v>
      </c>
      <c r="H385" s="235" t="s">
        <v>1</v>
      </c>
      <c r="I385" s="237"/>
      <c r="L385" s="233"/>
      <c r="M385" s="239"/>
      <c r="N385" s="240"/>
      <c r="O385" s="240"/>
      <c r="P385" s="240"/>
      <c r="Q385" s="240"/>
      <c r="R385" s="240"/>
      <c r="S385" s="240"/>
      <c r="T385" s="241"/>
      <c r="AT385" s="235" t="s">
        <v>152</v>
      </c>
      <c r="AU385" s="235" t="s">
        <v>88</v>
      </c>
      <c r="AV385" s="234" t="s">
        <v>85</v>
      </c>
      <c r="AW385" s="234" t="s">
        <v>32</v>
      </c>
      <c r="AX385" s="234" t="s">
        <v>77</v>
      </c>
      <c r="AY385" s="235" t="s">
        <v>143</v>
      </c>
    </row>
    <row r="386" spans="2:51" s="234" customFormat="1" ht="12">
      <c r="B386" s="233"/>
      <c r="D386" s="223" t="s">
        <v>152</v>
      </c>
      <c r="E386" s="235" t="s">
        <v>1</v>
      </c>
      <c r="F386" s="236" t="s">
        <v>650</v>
      </c>
      <c r="H386" s="235" t="s">
        <v>1</v>
      </c>
      <c r="I386" s="237"/>
      <c r="L386" s="233"/>
      <c r="M386" s="239"/>
      <c r="N386" s="240"/>
      <c r="O386" s="240"/>
      <c r="P386" s="240"/>
      <c r="Q386" s="240"/>
      <c r="R386" s="240"/>
      <c r="S386" s="240"/>
      <c r="T386" s="241"/>
      <c r="AT386" s="235" t="s">
        <v>152</v>
      </c>
      <c r="AU386" s="235" t="s">
        <v>88</v>
      </c>
      <c r="AV386" s="234" t="s">
        <v>85</v>
      </c>
      <c r="AW386" s="234" t="s">
        <v>32</v>
      </c>
      <c r="AX386" s="234" t="s">
        <v>77</v>
      </c>
      <c r="AY386" s="235" t="s">
        <v>143</v>
      </c>
    </row>
    <row r="387" spans="2:51" s="234" customFormat="1" ht="22.5">
      <c r="B387" s="233"/>
      <c r="D387" s="223" t="s">
        <v>152</v>
      </c>
      <c r="E387" s="235" t="s">
        <v>1</v>
      </c>
      <c r="F387" s="236" t="s">
        <v>651</v>
      </c>
      <c r="H387" s="235" t="s">
        <v>1</v>
      </c>
      <c r="I387" s="237"/>
      <c r="L387" s="233"/>
      <c r="M387" s="239"/>
      <c r="N387" s="240"/>
      <c r="O387" s="240"/>
      <c r="P387" s="240"/>
      <c r="Q387" s="240"/>
      <c r="R387" s="240"/>
      <c r="S387" s="240"/>
      <c r="T387" s="241"/>
      <c r="AT387" s="235" t="s">
        <v>152</v>
      </c>
      <c r="AU387" s="235" t="s">
        <v>88</v>
      </c>
      <c r="AV387" s="234" t="s">
        <v>85</v>
      </c>
      <c r="AW387" s="234" t="s">
        <v>32</v>
      </c>
      <c r="AX387" s="234" t="s">
        <v>77</v>
      </c>
      <c r="AY387" s="235" t="s">
        <v>143</v>
      </c>
    </row>
    <row r="388" spans="2:51" s="222" customFormat="1" ht="12">
      <c r="B388" s="221"/>
      <c r="D388" s="223" t="s">
        <v>152</v>
      </c>
      <c r="E388" s="224" t="s">
        <v>1</v>
      </c>
      <c r="F388" s="225" t="s">
        <v>652</v>
      </c>
      <c r="H388" s="226">
        <v>80.4</v>
      </c>
      <c r="I388" s="227"/>
      <c r="L388" s="221"/>
      <c r="M388" s="229"/>
      <c r="N388" s="230"/>
      <c r="O388" s="230"/>
      <c r="P388" s="230"/>
      <c r="Q388" s="230"/>
      <c r="R388" s="230"/>
      <c r="S388" s="230"/>
      <c r="T388" s="231"/>
      <c r="AT388" s="224" t="s">
        <v>152</v>
      </c>
      <c r="AU388" s="224" t="s">
        <v>88</v>
      </c>
      <c r="AV388" s="222" t="s">
        <v>88</v>
      </c>
      <c r="AW388" s="222" t="s">
        <v>32</v>
      </c>
      <c r="AX388" s="222" t="s">
        <v>85</v>
      </c>
      <c r="AY388" s="224" t="s">
        <v>143</v>
      </c>
    </row>
    <row r="389" spans="2:63" s="193" customFormat="1" ht="22.9" customHeight="1">
      <c r="B389" s="192"/>
      <c r="D389" s="194" t="s">
        <v>76</v>
      </c>
      <c r="E389" s="206" t="s">
        <v>187</v>
      </c>
      <c r="F389" s="206" t="s">
        <v>653</v>
      </c>
      <c r="I389" s="196"/>
      <c r="J389" s="207">
        <f>BK389</f>
        <v>0</v>
      </c>
      <c r="L389" s="192"/>
      <c r="M389" s="199"/>
      <c r="N389" s="200"/>
      <c r="O389" s="200"/>
      <c r="P389" s="201">
        <f>SUM(P390:P403)</f>
        <v>0</v>
      </c>
      <c r="Q389" s="200"/>
      <c r="R389" s="201">
        <f>SUM(R390:R403)</f>
        <v>0.49633669680000003</v>
      </c>
      <c r="S389" s="200"/>
      <c r="T389" s="202">
        <f>SUM(T390:T403)</f>
        <v>0</v>
      </c>
      <c r="AR389" s="194" t="s">
        <v>85</v>
      </c>
      <c r="AT389" s="310" t="s">
        <v>76</v>
      </c>
      <c r="AU389" s="310" t="s">
        <v>85</v>
      </c>
      <c r="AY389" s="194" t="s">
        <v>143</v>
      </c>
      <c r="BK389" s="311">
        <f>SUM(BK390:BK403)</f>
        <v>0</v>
      </c>
    </row>
    <row r="390" spans="1:65" s="48" customFormat="1" ht="36" customHeight="1">
      <c r="A390" s="287"/>
      <c r="B390" s="35"/>
      <c r="C390" s="208" t="s">
        <v>654</v>
      </c>
      <c r="D390" s="208" t="s">
        <v>145</v>
      </c>
      <c r="E390" s="209" t="s">
        <v>655</v>
      </c>
      <c r="F390" s="210" t="s">
        <v>656</v>
      </c>
      <c r="G390" s="211" t="s">
        <v>288</v>
      </c>
      <c r="H390" s="212">
        <v>3</v>
      </c>
      <c r="I390" s="213"/>
      <c r="J390" s="214">
        <f>ROUND(I390*H390,2)</f>
        <v>0</v>
      </c>
      <c r="K390" s="210" t="s">
        <v>149</v>
      </c>
      <c r="L390" s="35"/>
      <c r="M390" s="312" t="s">
        <v>1</v>
      </c>
      <c r="N390" s="216" t="s">
        <v>42</v>
      </c>
      <c r="O390" s="71"/>
      <c r="P390" s="217">
        <f>O390*H390</f>
        <v>0</v>
      </c>
      <c r="Q390" s="217">
        <v>5.75E-06</v>
      </c>
      <c r="R390" s="217">
        <f>Q390*H390</f>
        <v>1.725E-05</v>
      </c>
      <c r="S390" s="217">
        <v>0</v>
      </c>
      <c r="T390" s="218">
        <f>S390*H390</f>
        <v>0</v>
      </c>
      <c r="U390" s="287"/>
      <c r="V390" s="287"/>
      <c r="W390" s="287"/>
      <c r="X390" s="287"/>
      <c r="Y390" s="287"/>
      <c r="Z390" s="287"/>
      <c r="AA390" s="287"/>
      <c r="AB390" s="287"/>
      <c r="AC390" s="287"/>
      <c r="AD390" s="287"/>
      <c r="AE390" s="287"/>
      <c r="AR390" s="313" t="s">
        <v>150</v>
      </c>
      <c r="AT390" s="313" t="s">
        <v>145</v>
      </c>
      <c r="AU390" s="313" t="s">
        <v>88</v>
      </c>
      <c r="AY390" s="289" t="s">
        <v>143</v>
      </c>
      <c r="BE390" s="314">
        <f>IF(N390="základní",J390,0)</f>
        <v>0</v>
      </c>
      <c r="BF390" s="314">
        <f>IF(N390="snížená",J390,0)</f>
        <v>0</v>
      </c>
      <c r="BG390" s="314">
        <f>IF(N390="zákl. přenesená",J390,0)</f>
        <v>0</v>
      </c>
      <c r="BH390" s="314">
        <f>IF(N390="sníž. přenesená",J390,0)</f>
        <v>0</v>
      </c>
      <c r="BI390" s="314">
        <f>IF(N390="nulová",J390,0)</f>
        <v>0</v>
      </c>
      <c r="BJ390" s="289" t="s">
        <v>85</v>
      </c>
      <c r="BK390" s="314">
        <f>ROUND(I390*H390,2)</f>
        <v>0</v>
      </c>
      <c r="BL390" s="289" t="s">
        <v>150</v>
      </c>
      <c r="BM390" s="313" t="s">
        <v>657</v>
      </c>
    </row>
    <row r="391" spans="2:51" s="222" customFormat="1" ht="12">
      <c r="B391" s="221"/>
      <c r="D391" s="223" t="s">
        <v>152</v>
      </c>
      <c r="E391" s="224" t="s">
        <v>1</v>
      </c>
      <c r="F391" s="225" t="s">
        <v>658</v>
      </c>
      <c r="H391" s="226">
        <v>3</v>
      </c>
      <c r="I391" s="227"/>
      <c r="L391" s="221"/>
      <c r="M391" s="229"/>
      <c r="N391" s="230"/>
      <c r="O391" s="230"/>
      <c r="P391" s="230"/>
      <c r="Q391" s="230"/>
      <c r="R391" s="230"/>
      <c r="S391" s="230"/>
      <c r="T391" s="231"/>
      <c r="AT391" s="224" t="s">
        <v>152</v>
      </c>
      <c r="AU391" s="224" t="s">
        <v>88</v>
      </c>
      <c r="AV391" s="222" t="s">
        <v>88</v>
      </c>
      <c r="AW391" s="222" t="s">
        <v>32</v>
      </c>
      <c r="AX391" s="222" t="s">
        <v>85</v>
      </c>
      <c r="AY391" s="224" t="s">
        <v>143</v>
      </c>
    </row>
    <row r="392" spans="1:65" s="48" customFormat="1" ht="16.5" customHeight="1">
      <c r="A392" s="287"/>
      <c r="B392" s="35"/>
      <c r="C392" s="254" t="s">
        <v>659</v>
      </c>
      <c r="D392" s="254" t="s">
        <v>223</v>
      </c>
      <c r="E392" s="255" t="s">
        <v>660</v>
      </c>
      <c r="F392" s="256" t="s">
        <v>661</v>
      </c>
      <c r="G392" s="257" t="s">
        <v>288</v>
      </c>
      <c r="H392" s="258">
        <v>3</v>
      </c>
      <c r="I392" s="259"/>
      <c r="J392" s="260">
        <f>ROUND(I392*H392,2)</f>
        <v>0</v>
      </c>
      <c r="K392" s="256" t="s">
        <v>1</v>
      </c>
      <c r="L392" s="315"/>
      <c r="M392" s="316" t="s">
        <v>1</v>
      </c>
      <c r="N392" s="263" t="s">
        <v>42</v>
      </c>
      <c r="O392" s="71"/>
      <c r="P392" s="217">
        <f>O392*H392</f>
        <v>0</v>
      </c>
      <c r="Q392" s="217">
        <v>0.00065</v>
      </c>
      <c r="R392" s="217">
        <f>Q392*H392</f>
        <v>0.00195</v>
      </c>
      <c r="S392" s="217">
        <v>0</v>
      </c>
      <c r="T392" s="218">
        <f>S392*H392</f>
        <v>0</v>
      </c>
      <c r="U392" s="287"/>
      <c r="V392" s="287"/>
      <c r="W392" s="287"/>
      <c r="X392" s="287"/>
      <c r="Y392" s="287"/>
      <c r="Z392" s="287"/>
      <c r="AA392" s="287"/>
      <c r="AB392" s="287"/>
      <c r="AC392" s="287"/>
      <c r="AD392" s="287"/>
      <c r="AE392" s="287"/>
      <c r="AR392" s="313" t="s">
        <v>187</v>
      </c>
      <c r="AT392" s="313" t="s">
        <v>223</v>
      </c>
      <c r="AU392" s="313" t="s">
        <v>88</v>
      </c>
      <c r="AY392" s="289" t="s">
        <v>143</v>
      </c>
      <c r="BE392" s="314">
        <f>IF(N392="základní",J392,0)</f>
        <v>0</v>
      </c>
      <c r="BF392" s="314">
        <f>IF(N392="snížená",J392,0)</f>
        <v>0</v>
      </c>
      <c r="BG392" s="314">
        <f>IF(N392="zákl. přenesená",J392,0)</f>
        <v>0</v>
      </c>
      <c r="BH392" s="314">
        <f>IF(N392="sníž. přenesená",J392,0)</f>
        <v>0</v>
      </c>
      <c r="BI392" s="314">
        <f>IF(N392="nulová",J392,0)</f>
        <v>0</v>
      </c>
      <c r="BJ392" s="289" t="s">
        <v>85</v>
      </c>
      <c r="BK392" s="314">
        <f>ROUND(I392*H392,2)</f>
        <v>0</v>
      </c>
      <c r="BL392" s="289" t="s">
        <v>150</v>
      </c>
      <c r="BM392" s="313" t="s">
        <v>662</v>
      </c>
    </row>
    <row r="393" spans="1:65" s="48" customFormat="1" ht="36" customHeight="1">
      <c r="A393" s="287"/>
      <c r="B393" s="35"/>
      <c r="C393" s="208" t="s">
        <v>663</v>
      </c>
      <c r="D393" s="208" t="s">
        <v>145</v>
      </c>
      <c r="E393" s="209" t="s">
        <v>664</v>
      </c>
      <c r="F393" s="210" t="s">
        <v>665</v>
      </c>
      <c r="G393" s="211" t="s">
        <v>288</v>
      </c>
      <c r="H393" s="212">
        <v>1</v>
      </c>
      <c r="I393" s="213"/>
      <c r="J393" s="214">
        <f>ROUND(I393*H393,2)</f>
        <v>0</v>
      </c>
      <c r="K393" s="210" t="s">
        <v>149</v>
      </c>
      <c r="L393" s="35"/>
      <c r="M393" s="312" t="s">
        <v>1</v>
      </c>
      <c r="N393" s="216" t="s">
        <v>42</v>
      </c>
      <c r="O393" s="71"/>
      <c r="P393" s="217">
        <f>O393*H393</f>
        <v>0</v>
      </c>
      <c r="Q393" s="217">
        <v>0.01081825</v>
      </c>
      <c r="R393" s="217">
        <f>Q393*H393</f>
        <v>0.01081825</v>
      </c>
      <c r="S393" s="217">
        <v>0</v>
      </c>
      <c r="T393" s="218">
        <f>S393*H393</f>
        <v>0</v>
      </c>
      <c r="U393" s="287"/>
      <c r="V393" s="287"/>
      <c r="W393" s="287"/>
      <c r="X393" s="287"/>
      <c r="Y393" s="287"/>
      <c r="Z393" s="287"/>
      <c r="AA393" s="287"/>
      <c r="AB393" s="287"/>
      <c r="AC393" s="287"/>
      <c r="AD393" s="287"/>
      <c r="AE393" s="287"/>
      <c r="AR393" s="313" t="s">
        <v>150</v>
      </c>
      <c r="AT393" s="313" t="s">
        <v>145</v>
      </c>
      <c r="AU393" s="313" t="s">
        <v>88</v>
      </c>
      <c r="AY393" s="289" t="s">
        <v>143</v>
      </c>
      <c r="BE393" s="314">
        <f>IF(N393="základní",J393,0)</f>
        <v>0</v>
      </c>
      <c r="BF393" s="314">
        <f>IF(N393="snížená",J393,0)</f>
        <v>0</v>
      </c>
      <c r="BG393" s="314">
        <f>IF(N393="zákl. přenesená",J393,0)</f>
        <v>0</v>
      </c>
      <c r="BH393" s="314">
        <f>IF(N393="sníž. přenesená",J393,0)</f>
        <v>0</v>
      </c>
      <c r="BI393" s="314">
        <f>IF(N393="nulová",J393,0)</f>
        <v>0</v>
      </c>
      <c r="BJ393" s="289" t="s">
        <v>85</v>
      </c>
      <c r="BK393" s="314">
        <f>ROUND(I393*H393,2)</f>
        <v>0</v>
      </c>
      <c r="BL393" s="289" t="s">
        <v>150</v>
      </c>
      <c r="BM393" s="313" t="s">
        <v>666</v>
      </c>
    </row>
    <row r="394" spans="1:65" s="48" customFormat="1" ht="24" customHeight="1">
      <c r="A394" s="287"/>
      <c r="B394" s="35"/>
      <c r="C394" s="208" t="s">
        <v>667</v>
      </c>
      <c r="D394" s="208" t="s">
        <v>145</v>
      </c>
      <c r="E394" s="209" t="s">
        <v>668</v>
      </c>
      <c r="F394" s="210" t="s">
        <v>669</v>
      </c>
      <c r="G394" s="211" t="s">
        <v>288</v>
      </c>
      <c r="H394" s="212">
        <v>1</v>
      </c>
      <c r="I394" s="213"/>
      <c r="J394" s="214">
        <f>ROUND(I394*H394,2)</f>
        <v>0</v>
      </c>
      <c r="K394" s="210" t="s">
        <v>149</v>
      </c>
      <c r="L394" s="35"/>
      <c r="M394" s="312" t="s">
        <v>1</v>
      </c>
      <c r="N394" s="216" t="s">
        <v>42</v>
      </c>
      <c r="O394" s="71"/>
      <c r="P394" s="217">
        <f>O394*H394</f>
        <v>0</v>
      </c>
      <c r="Q394" s="217">
        <v>0.0198967968</v>
      </c>
      <c r="R394" s="217">
        <f>Q394*H394</f>
        <v>0.0198967968</v>
      </c>
      <c r="S394" s="217">
        <v>0</v>
      </c>
      <c r="T394" s="218">
        <f>S394*H394</f>
        <v>0</v>
      </c>
      <c r="U394" s="287"/>
      <c r="V394" s="287"/>
      <c r="W394" s="287"/>
      <c r="X394" s="287"/>
      <c r="Y394" s="287"/>
      <c r="Z394" s="287"/>
      <c r="AA394" s="287"/>
      <c r="AB394" s="287"/>
      <c r="AC394" s="287"/>
      <c r="AD394" s="287"/>
      <c r="AE394" s="287"/>
      <c r="AR394" s="313" t="s">
        <v>150</v>
      </c>
      <c r="AT394" s="313" t="s">
        <v>145</v>
      </c>
      <c r="AU394" s="313" t="s">
        <v>88</v>
      </c>
      <c r="AY394" s="289" t="s">
        <v>143</v>
      </c>
      <c r="BE394" s="314">
        <f>IF(N394="základní",J394,0)</f>
        <v>0</v>
      </c>
      <c r="BF394" s="314">
        <f>IF(N394="snížená",J394,0)</f>
        <v>0</v>
      </c>
      <c r="BG394" s="314">
        <f>IF(N394="zákl. přenesená",J394,0)</f>
        <v>0</v>
      </c>
      <c r="BH394" s="314">
        <f>IF(N394="sníž. přenesená",J394,0)</f>
        <v>0</v>
      </c>
      <c r="BI394" s="314">
        <f>IF(N394="nulová",J394,0)</f>
        <v>0</v>
      </c>
      <c r="BJ394" s="289" t="s">
        <v>85</v>
      </c>
      <c r="BK394" s="314">
        <f>ROUND(I394*H394,2)</f>
        <v>0</v>
      </c>
      <c r="BL394" s="289" t="s">
        <v>150</v>
      </c>
      <c r="BM394" s="313" t="s">
        <v>670</v>
      </c>
    </row>
    <row r="395" spans="2:51" s="222" customFormat="1" ht="12">
      <c r="B395" s="221"/>
      <c r="D395" s="223" t="s">
        <v>152</v>
      </c>
      <c r="E395" s="224" t="s">
        <v>1</v>
      </c>
      <c r="F395" s="225" t="s">
        <v>85</v>
      </c>
      <c r="H395" s="226">
        <v>1</v>
      </c>
      <c r="I395" s="227"/>
      <c r="L395" s="221"/>
      <c r="M395" s="229"/>
      <c r="N395" s="230"/>
      <c r="O395" s="230"/>
      <c r="P395" s="230"/>
      <c r="Q395" s="230"/>
      <c r="R395" s="230"/>
      <c r="S395" s="230"/>
      <c r="T395" s="231"/>
      <c r="AT395" s="224" t="s">
        <v>152</v>
      </c>
      <c r="AU395" s="224" t="s">
        <v>88</v>
      </c>
      <c r="AV395" s="222" t="s">
        <v>88</v>
      </c>
      <c r="AW395" s="222" t="s">
        <v>32</v>
      </c>
      <c r="AX395" s="222" t="s">
        <v>85</v>
      </c>
      <c r="AY395" s="224" t="s">
        <v>143</v>
      </c>
    </row>
    <row r="396" spans="1:65" s="48" customFormat="1" ht="24" customHeight="1">
      <c r="A396" s="287"/>
      <c r="B396" s="35"/>
      <c r="C396" s="208" t="s">
        <v>671</v>
      </c>
      <c r="D396" s="208" t="s">
        <v>145</v>
      </c>
      <c r="E396" s="209" t="s">
        <v>672</v>
      </c>
      <c r="F396" s="210" t="s">
        <v>673</v>
      </c>
      <c r="G396" s="211" t="s">
        <v>288</v>
      </c>
      <c r="H396" s="212">
        <v>1</v>
      </c>
      <c r="I396" s="213"/>
      <c r="J396" s="214">
        <f>ROUND(I396*H396,2)</f>
        <v>0</v>
      </c>
      <c r="K396" s="210" t="s">
        <v>149</v>
      </c>
      <c r="L396" s="35"/>
      <c r="M396" s="312" t="s">
        <v>1</v>
      </c>
      <c r="N396" s="216" t="s">
        <v>42</v>
      </c>
      <c r="O396" s="71"/>
      <c r="P396" s="217">
        <f>O396*H396</f>
        <v>0</v>
      </c>
      <c r="Q396" s="217">
        <v>0.00404</v>
      </c>
      <c r="R396" s="217">
        <f>Q396*H396</f>
        <v>0.00404</v>
      </c>
      <c r="S396" s="217">
        <v>0</v>
      </c>
      <c r="T396" s="218">
        <f>S396*H396</f>
        <v>0</v>
      </c>
      <c r="U396" s="287"/>
      <c r="V396" s="287"/>
      <c r="W396" s="287"/>
      <c r="X396" s="287"/>
      <c r="Y396" s="287"/>
      <c r="Z396" s="287"/>
      <c r="AA396" s="287"/>
      <c r="AB396" s="287"/>
      <c r="AC396" s="287"/>
      <c r="AD396" s="287"/>
      <c r="AE396" s="287"/>
      <c r="AR396" s="313" t="s">
        <v>150</v>
      </c>
      <c r="AT396" s="313" t="s">
        <v>145</v>
      </c>
      <c r="AU396" s="313" t="s">
        <v>88</v>
      </c>
      <c r="AY396" s="289" t="s">
        <v>143</v>
      </c>
      <c r="BE396" s="314">
        <f>IF(N396="základní",J396,0)</f>
        <v>0</v>
      </c>
      <c r="BF396" s="314">
        <f>IF(N396="snížená",J396,0)</f>
        <v>0</v>
      </c>
      <c r="BG396" s="314">
        <f>IF(N396="zákl. přenesená",J396,0)</f>
        <v>0</v>
      </c>
      <c r="BH396" s="314">
        <f>IF(N396="sníž. přenesená",J396,0)</f>
        <v>0</v>
      </c>
      <c r="BI396" s="314">
        <f>IF(N396="nulová",J396,0)</f>
        <v>0</v>
      </c>
      <c r="BJ396" s="289" t="s">
        <v>85</v>
      </c>
      <c r="BK396" s="314">
        <f>ROUND(I396*H396,2)</f>
        <v>0</v>
      </c>
      <c r="BL396" s="289" t="s">
        <v>150</v>
      </c>
      <c r="BM396" s="313" t="s">
        <v>674</v>
      </c>
    </row>
    <row r="397" spans="2:51" s="222" customFormat="1" ht="12">
      <c r="B397" s="221"/>
      <c r="D397" s="223" t="s">
        <v>152</v>
      </c>
      <c r="E397" s="224" t="s">
        <v>1</v>
      </c>
      <c r="F397" s="225" t="s">
        <v>85</v>
      </c>
      <c r="H397" s="226">
        <v>1</v>
      </c>
      <c r="I397" s="227"/>
      <c r="L397" s="221"/>
      <c r="M397" s="229"/>
      <c r="N397" s="230"/>
      <c r="O397" s="230"/>
      <c r="P397" s="230"/>
      <c r="Q397" s="230"/>
      <c r="R397" s="230"/>
      <c r="S397" s="230"/>
      <c r="T397" s="231"/>
      <c r="AT397" s="224" t="s">
        <v>152</v>
      </c>
      <c r="AU397" s="224" t="s">
        <v>88</v>
      </c>
      <c r="AV397" s="222" t="s">
        <v>88</v>
      </c>
      <c r="AW397" s="222" t="s">
        <v>32</v>
      </c>
      <c r="AX397" s="222" t="s">
        <v>85</v>
      </c>
      <c r="AY397" s="224" t="s">
        <v>143</v>
      </c>
    </row>
    <row r="398" spans="1:65" s="48" customFormat="1" ht="36" customHeight="1">
      <c r="A398" s="287"/>
      <c r="B398" s="35"/>
      <c r="C398" s="208" t="s">
        <v>675</v>
      </c>
      <c r="D398" s="208" t="s">
        <v>145</v>
      </c>
      <c r="E398" s="209" t="s">
        <v>676</v>
      </c>
      <c r="F398" s="210" t="s">
        <v>677</v>
      </c>
      <c r="G398" s="211" t="s">
        <v>288</v>
      </c>
      <c r="H398" s="212">
        <v>1</v>
      </c>
      <c r="I398" s="213"/>
      <c r="J398" s="214">
        <f>ROUND(I398*H398,2)</f>
        <v>0</v>
      </c>
      <c r="K398" s="210" t="s">
        <v>149</v>
      </c>
      <c r="L398" s="35"/>
      <c r="M398" s="312" t="s">
        <v>1</v>
      </c>
      <c r="N398" s="216" t="s">
        <v>42</v>
      </c>
      <c r="O398" s="71"/>
      <c r="P398" s="217">
        <f>O398*H398</f>
        <v>0</v>
      </c>
      <c r="Q398" s="217">
        <v>0</v>
      </c>
      <c r="R398" s="217">
        <f>Q398*H398</f>
        <v>0</v>
      </c>
      <c r="S398" s="217">
        <v>0</v>
      </c>
      <c r="T398" s="218">
        <f>S398*H398</f>
        <v>0</v>
      </c>
      <c r="U398" s="287"/>
      <c r="V398" s="287"/>
      <c r="W398" s="287"/>
      <c r="X398" s="287"/>
      <c r="Y398" s="287"/>
      <c r="Z398" s="287"/>
      <c r="AA398" s="287"/>
      <c r="AB398" s="287"/>
      <c r="AC398" s="287"/>
      <c r="AD398" s="287"/>
      <c r="AE398" s="287"/>
      <c r="AR398" s="313" t="s">
        <v>150</v>
      </c>
      <c r="AT398" s="313" t="s">
        <v>145</v>
      </c>
      <c r="AU398" s="313" t="s">
        <v>88</v>
      </c>
      <c r="AY398" s="289" t="s">
        <v>143</v>
      </c>
      <c r="BE398" s="314">
        <f>IF(N398="základní",J398,0)</f>
        <v>0</v>
      </c>
      <c r="BF398" s="314">
        <f>IF(N398="snížená",J398,0)</f>
        <v>0</v>
      </c>
      <c r="BG398" s="314">
        <f>IF(N398="zákl. přenesená",J398,0)</f>
        <v>0</v>
      </c>
      <c r="BH398" s="314">
        <f>IF(N398="sníž. přenesená",J398,0)</f>
        <v>0</v>
      </c>
      <c r="BI398" s="314">
        <f>IF(N398="nulová",J398,0)</f>
        <v>0</v>
      </c>
      <c r="BJ398" s="289" t="s">
        <v>85</v>
      </c>
      <c r="BK398" s="314">
        <f>ROUND(I398*H398,2)</f>
        <v>0</v>
      </c>
      <c r="BL398" s="289" t="s">
        <v>150</v>
      </c>
      <c r="BM398" s="313" t="s">
        <v>678</v>
      </c>
    </row>
    <row r="399" spans="2:51" s="222" customFormat="1" ht="12">
      <c r="B399" s="221"/>
      <c r="D399" s="223" t="s">
        <v>152</v>
      </c>
      <c r="E399" s="224" t="s">
        <v>1</v>
      </c>
      <c r="F399" s="225" t="s">
        <v>85</v>
      </c>
      <c r="H399" s="226">
        <v>1</v>
      </c>
      <c r="I399" s="227"/>
      <c r="L399" s="221"/>
      <c r="M399" s="229"/>
      <c r="N399" s="230"/>
      <c r="O399" s="230"/>
      <c r="P399" s="230"/>
      <c r="Q399" s="230"/>
      <c r="R399" s="230"/>
      <c r="S399" s="230"/>
      <c r="T399" s="231"/>
      <c r="AT399" s="224" t="s">
        <v>152</v>
      </c>
      <c r="AU399" s="224" t="s">
        <v>88</v>
      </c>
      <c r="AV399" s="222" t="s">
        <v>88</v>
      </c>
      <c r="AW399" s="222" t="s">
        <v>32</v>
      </c>
      <c r="AX399" s="222" t="s">
        <v>85</v>
      </c>
      <c r="AY399" s="224" t="s">
        <v>143</v>
      </c>
    </row>
    <row r="400" spans="1:65" s="48" customFormat="1" ht="24" customHeight="1">
      <c r="A400" s="287"/>
      <c r="B400" s="35"/>
      <c r="C400" s="208" t="s">
        <v>679</v>
      </c>
      <c r="D400" s="208" t="s">
        <v>145</v>
      </c>
      <c r="E400" s="209" t="s">
        <v>680</v>
      </c>
      <c r="F400" s="210" t="s">
        <v>681</v>
      </c>
      <c r="G400" s="211" t="s">
        <v>148</v>
      </c>
      <c r="H400" s="212">
        <v>5</v>
      </c>
      <c r="I400" s="213"/>
      <c r="J400" s="214">
        <f>ROUND(I400*H400,2)</f>
        <v>0</v>
      </c>
      <c r="K400" s="210" t="s">
        <v>149</v>
      </c>
      <c r="L400" s="35"/>
      <c r="M400" s="312" t="s">
        <v>1</v>
      </c>
      <c r="N400" s="216" t="s">
        <v>42</v>
      </c>
      <c r="O400" s="71"/>
      <c r="P400" s="217">
        <f>O400*H400</f>
        <v>0</v>
      </c>
      <c r="Q400" s="217">
        <v>0.00079288</v>
      </c>
      <c r="R400" s="217">
        <f>Q400*H400</f>
        <v>0.0039644</v>
      </c>
      <c r="S400" s="217">
        <v>0</v>
      </c>
      <c r="T400" s="218">
        <f>S400*H400</f>
        <v>0</v>
      </c>
      <c r="U400" s="287"/>
      <c r="V400" s="287"/>
      <c r="W400" s="287"/>
      <c r="X400" s="287"/>
      <c r="Y400" s="287"/>
      <c r="Z400" s="287"/>
      <c r="AA400" s="287"/>
      <c r="AB400" s="287"/>
      <c r="AC400" s="287"/>
      <c r="AD400" s="287"/>
      <c r="AE400" s="287"/>
      <c r="AR400" s="313" t="s">
        <v>150</v>
      </c>
      <c r="AT400" s="313" t="s">
        <v>145</v>
      </c>
      <c r="AU400" s="313" t="s">
        <v>88</v>
      </c>
      <c r="AY400" s="289" t="s">
        <v>143</v>
      </c>
      <c r="BE400" s="314">
        <f>IF(N400="základní",J400,0)</f>
        <v>0</v>
      </c>
      <c r="BF400" s="314">
        <f>IF(N400="snížená",J400,0)</f>
        <v>0</v>
      </c>
      <c r="BG400" s="314">
        <f>IF(N400="zákl. přenesená",J400,0)</f>
        <v>0</v>
      </c>
      <c r="BH400" s="314">
        <f>IF(N400="sníž. přenesená",J400,0)</f>
        <v>0</v>
      </c>
      <c r="BI400" s="314">
        <f>IF(N400="nulová",J400,0)</f>
        <v>0</v>
      </c>
      <c r="BJ400" s="289" t="s">
        <v>85</v>
      </c>
      <c r="BK400" s="314">
        <f>ROUND(I400*H400,2)</f>
        <v>0</v>
      </c>
      <c r="BL400" s="289" t="s">
        <v>150</v>
      </c>
      <c r="BM400" s="313" t="s">
        <v>682</v>
      </c>
    </row>
    <row r="401" spans="2:51" s="234" customFormat="1" ht="22.5">
      <c r="B401" s="233"/>
      <c r="D401" s="223" t="s">
        <v>152</v>
      </c>
      <c r="E401" s="235" t="s">
        <v>1</v>
      </c>
      <c r="F401" s="236" t="s">
        <v>683</v>
      </c>
      <c r="H401" s="235" t="s">
        <v>1</v>
      </c>
      <c r="I401" s="237"/>
      <c r="L401" s="233"/>
      <c r="M401" s="239"/>
      <c r="N401" s="240"/>
      <c r="O401" s="240"/>
      <c r="P401" s="240"/>
      <c r="Q401" s="240"/>
      <c r="R401" s="240"/>
      <c r="S401" s="240"/>
      <c r="T401" s="241"/>
      <c r="AT401" s="235" t="s">
        <v>152</v>
      </c>
      <c r="AU401" s="235" t="s">
        <v>88</v>
      </c>
      <c r="AV401" s="234" t="s">
        <v>85</v>
      </c>
      <c r="AW401" s="234" t="s">
        <v>32</v>
      </c>
      <c r="AX401" s="234" t="s">
        <v>77</v>
      </c>
      <c r="AY401" s="235" t="s">
        <v>143</v>
      </c>
    </row>
    <row r="402" spans="2:51" s="222" customFormat="1" ht="12">
      <c r="B402" s="221"/>
      <c r="D402" s="223" t="s">
        <v>152</v>
      </c>
      <c r="E402" s="224" t="s">
        <v>1</v>
      </c>
      <c r="F402" s="225" t="s">
        <v>684</v>
      </c>
      <c r="H402" s="226">
        <v>5</v>
      </c>
      <c r="I402" s="227"/>
      <c r="L402" s="221"/>
      <c r="M402" s="229"/>
      <c r="N402" s="230"/>
      <c r="O402" s="230"/>
      <c r="P402" s="230"/>
      <c r="Q402" s="230"/>
      <c r="R402" s="230"/>
      <c r="S402" s="230"/>
      <c r="T402" s="231"/>
      <c r="AT402" s="224" t="s">
        <v>152</v>
      </c>
      <c r="AU402" s="224" t="s">
        <v>88</v>
      </c>
      <c r="AV402" s="222" t="s">
        <v>88</v>
      </c>
      <c r="AW402" s="222" t="s">
        <v>32</v>
      </c>
      <c r="AX402" s="222" t="s">
        <v>85</v>
      </c>
      <c r="AY402" s="224" t="s">
        <v>143</v>
      </c>
    </row>
    <row r="403" spans="1:65" s="48" customFormat="1" ht="24" customHeight="1">
      <c r="A403" s="287"/>
      <c r="B403" s="35"/>
      <c r="C403" s="254" t="s">
        <v>685</v>
      </c>
      <c r="D403" s="254" t="s">
        <v>223</v>
      </c>
      <c r="E403" s="255" t="s">
        <v>686</v>
      </c>
      <c r="F403" s="256" t="s">
        <v>687</v>
      </c>
      <c r="G403" s="257" t="s">
        <v>148</v>
      </c>
      <c r="H403" s="258">
        <v>5</v>
      </c>
      <c r="I403" s="259"/>
      <c r="J403" s="260">
        <f>ROUND(I403*H403,2)</f>
        <v>0</v>
      </c>
      <c r="K403" s="256" t="s">
        <v>149</v>
      </c>
      <c r="L403" s="315"/>
      <c r="M403" s="316" t="s">
        <v>1</v>
      </c>
      <c r="N403" s="263" t="s">
        <v>42</v>
      </c>
      <c r="O403" s="71"/>
      <c r="P403" s="217">
        <f>O403*H403</f>
        <v>0</v>
      </c>
      <c r="Q403" s="217">
        <v>0.09113</v>
      </c>
      <c r="R403" s="217">
        <f>Q403*H403</f>
        <v>0.45565</v>
      </c>
      <c r="S403" s="217">
        <v>0</v>
      </c>
      <c r="T403" s="218">
        <f>S403*H403</f>
        <v>0</v>
      </c>
      <c r="U403" s="287"/>
      <c r="V403" s="287"/>
      <c r="W403" s="287"/>
      <c r="X403" s="287"/>
      <c r="Y403" s="287"/>
      <c r="Z403" s="287"/>
      <c r="AA403" s="287"/>
      <c r="AB403" s="287"/>
      <c r="AC403" s="287"/>
      <c r="AD403" s="287"/>
      <c r="AE403" s="287"/>
      <c r="AR403" s="313" t="s">
        <v>187</v>
      </c>
      <c r="AT403" s="313" t="s">
        <v>223</v>
      </c>
      <c r="AU403" s="313" t="s">
        <v>88</v>
      </c>
      <c r="AY403" s="289" t="s">
        <v>143</v>
      </c>
      <c r="BE403" s="314">
        <f>IF(N403="základní",J403,0)</f>
        <v>0</v>
      </c>
      <c r="BF403" s="314">
        <f>IF(N403="snížená",J403,0)</f>
        <v>0</v>
      </c>
      <c r="BG403" s="314">
        <f>IF(N403="zákl. přenesená",J403,0)</f>
        <v>0</v>
      </c>
      <c r="BH403" s="314">
        <f>IF(N403="sníž. přenesená",J403,0)</f>
        <v>0</v>
      </c>
      <c r="BI403" s="314">
        <f>IF(N403="nulová",J403,0)</f>
        <v>0</v>
      </c>
      <c r="BJ403" s="289" t="s">
        <v>85</v>
      </c>
      <c r="BK403" s="314">
        <f>ROUND(I403*H403,2)</f>
        <v>0</v>
      </c>
      <c r="BL403" s="289" t="s">
        <v>150</v>
      </c>
      <c r="BM403" s="313" t="s">
        <v>688</v>
      </c>
    </row>
    <row r="404" spans="2:63" s="193" customFormat="1" ht="22.9" customHeight="1">
      <c r="B404" s="192"/>
      <c r="D404" s="194" t="s">
        <v>76</v>
      </c>
      <c r="E404" s="206" t="s">
        <v>192</v>
      </c>
      <c r="F404" s="206" t="s">
        <v>689</v>
      </c>
      <c r="I404" s="196"/>
      <c r="J404" s="207">
        <f>BK404</f>
        <v>0</v>
      </c>
      <c r="L404" s="192"/>
      <c r="M404" s="199"/>
      <c r="N404" s="200"/>
      <c r="O404" s="200"/>
      <c r="P404" s="201">
        <f>SUM(P405:P417)</f>
        <v>0</v>
      </c>
      <c r="Q404" s="200"/>
      <c r="R404" s="201">
        <f>SUM(R405:R417)</f>
        <v>0.0125244</v>
      </c>
      <c r="S404" s="200"/>
      <c r="T404" s="202">
        <f>SUM(T405:T417)</f>
        <v>295.4329</v>
      </c>
      <c r="AR404" s="194" t="s">
        <v>85</v>
      </c>
      <c r="AT404" s="310" t="s">
        <v>76</v>
      </c>
      <c r="AU404" s="310" t="s">
        <v>85</v>
      </c>
      <c r="AY404" s="194" t="s">
        <v>143</v>
      </c>
      <c r="BK404" s="311">
        <f>SUM(BK405:BK417)</f>
        <v>0</v>
      </c>
    </row>
    <row r="405" spans="1:65" s="48" customFormat="1" ht="24" customHeight="1">
      <c r="A405" s="287"/>
      <c r="B405" s="35"/>
      <c r="C405" s="208" t="s">
        <v>690</v>
      </c>
      <c r="D405" s="208" t="s">
        <v>145</v>
      </c>
      <c r="E405" s="209" t="s">
        <v>691</v>
      </c>
      <c r="F405" s="210" t="s">
        <v>692</v>
      </c>
      <c r="G405" s="211" t="s">
        <v>294</v>
      </c>
      <c r="H405" s="212">
        <v>19.88</v>
      </c>
      <c r="I405" s="213"/>
      <c r="J405" s="214">
        <f>ROUND(I405*H405,2)</f>
        <v>0</v>
      </c>
      <c r="K405" s="210" t="s">
        <v>149</v>
      </c>
      <c r="L405" s="35"/>
      <c r="M405" s="312" t="s">
        <v>1</v>
      </c>
      <c r="N405" s="216" t="s">
        <v>42</v>
      </c>
      <c r="O405" s="71"/>
      <c r="P405" s="217">
        <f>O405*H405</f>
        <v>0</v>
      </c>
      <c r="Q405" s="217">
        <v>0.00063</v>
      </c>
      <c r="R405" s="217">
        <f>Q405*H405</f>
        <v>0.0125244</v>
      </c>
      <c r="S405" s="217">
        <v>0</v>
      </c>
      <c r="T405" s="218">
        <f>S405*H405</f>
        <v>0</v>
      </c>
      <c r="U405" s="287"/>
      <c r="V405" s="287"/>
      <c r="W405" s="287"/>
      <c r="X405" s="287"/>
      <c r="Y405" s="287"/>
      <c r="Z405" s="287"/>
      <c r="AA405" s="287"/>
      <c r="AB405" s="287"/>
      <c r="AC405" s="287"/>
      <c r="AD405" s="287"/>
      <c r="AE405" s="287"/>
      <c r="AR405" s="313" t="s">
        <v>150</v>
      </c>
      <c r="AT405" s="313" t="s">
        <v>145</v>
      </c>
      <c r="AU405" s="313" t="s">
        <v>88</v>
      </c>
      <c r="AY405" s="289" t="s">
        <v>143</v>
      </c>
      <c r="BE405" s="314">
        <f>IF(N405="základní",J405,0)</f>
        <v>0</v>
      </c>
      <c r="BF405" s="314">
        <f>IF(N405="snížená",J405,0)</f>
        <v>0</v>
      </c>
      <c r="BG405" s="314">
        <f>IF(N405="zákl. přenesená",J405,0)</f>
        <v>0</v>
      </c>
      <c r="BH405" s="314">
        <f>IF(N405="sníž. přenesená",J405,0)</f>
        <v>0</v>
      </c>
      <c r="BI405" s="314">
        <f>IF(N405="nulová",J405,0)</f>
        <v>0</v>
      </c>
      <c r="BJ405" s="289" t="s">
        <v>85</v>
      </c>
      <c r="BK405" s="314">
        <f>ROUND(I405*H405,2)</f>
        <v>0</v>
      </c>
      <c r="BL405" s="289" t="s">
        <v>150</v>
      </c>
      <c r="BM405" s="313" t="s">
        <v>693</v>
      </c>
    </row>
    <row r="406" spans="2:51" s="222" customFormat="1" ht="22.5">
      <c r="B406" s="221"/>
      <c r="D406" s="223" t="s">
        <v>152</v>
      </c>
      <c r="E406" s="224" t="s">
        <v>1</v>
      </c>
      <c r="F406" s="225" t="s">
        <v>694</v>
      </c>
      <c r="H406" s="226">
        <v>9.52</v>
      </c>
      <c r="I406" s="227"/>
      <c r="L406" s="221"/>
      <c r="M406" s="229"/>
      <c r="N406" s="230"/>
      <c r="O406" s="230"/>
      <c r="P406" s="230"/>
      <c r="Q406" s="230"/>
      <c r="R406" s="230"/>
      <c r="S406" s="230"/>
      <c r="T406" s="231"/>
      <c r="AT406" s="224" t="s">
        <v>152</v>
      </c>
      <c r="AU406" s="224" t="s">
        <v>88</v>
      </c>
      <c r="AV406" s="222" t="s">
        <v>88</v>
      </c>
      <c r="AW406" s="222" t="s">
        <v>32</v>
      </c>
      <c r="AX406" s="222" t="s">
        <v>77</v>
      </c>
      <c r="AY406" s="224" t="s">
        <v>143</v>
      </c>
    </row>
    <row r="407" spans="2:51" s="222" customFormat="1" ht="22.5">
      <c r="B407" s="221"/>
      <c r="D407" s="223" t="s">
        <v>152</v>
      </c>
      <c r="E407" s="224" t="s">
        <v>1</v>
      </c>
      <c r="F407" s="225" t="s">
        <v>695</v>
      </c>
      <c r="H407" s="226">
        <v>10.36</v>
      </c>
      <c r="I407" s="227"/>
      <c r="L407" s="221"/>
      <c r="M407" s="229"/>
      <c r="N407" s="230"/>
      <c r="O407" s="230"/>
      <c r="P407" s="230"/>
      <c r="Q407" s="230"/>
      <c r="R407" s="230"/>
      <c r="S407" s="230"/>
      <c r="T407" s="231"/>
      <c r="AT407" s="224" t="s">
        <v>152</v>
      </c>
      <c r="AU407" s="224" t="s">
        <v>88</v>
      </c>
      <c r="AV407" s="222" t="s">
        <v>88</v>
      </c>
      <c r="AW407" s="222" t="s">
        <v>32</v>
      </c>
      <c r="AX407" s="222" t="s">
        <v>77</v>
      </c>
      <c r="AY407" s="224" t="s">
        <v>143</v>
      </c>
    </row>
    <row r="408" spans="2:51" s="244" customFormat="1" ht="12">
      <c r="B408" s="243"/>
      <c r="D408" s="223" t="s">
        <v>152</v>
      </c>
      <c r="E408" s="245" t="s">
        <v>1</v>
      </c>
      <c r="F408" s="246" t="s">
        <v>181</v>
      </c>
      <c r="H408" s="247">
        <v>19.88</v>
      </c>
      <c r="I408" s="248"/>
      <c r="L408" s="243"/>
      <c r="M408" s="250"/>
      <c r="N408" s="251"/>
      <c r="O408" s="251"/>
      <c r="P408" s="251"/>
      <c r="Q408" s="251"/>
      <c r="R408" s="251"/>
      <c r="S408" s="251"/>
      <c r="T408" s="252"/>
      <c r="AT408" s="245" t="s">
        <v>152</v>
      </c>
      <c r="AU408" s="245" t="s">
        <v>88</v>
      </c>
      <c r="AV408" s="244" t="s">
        <v>150</v>
      </c>
      <c r="AW408" s="244" t="s">
        <v>32</v>
      </c>
      <c r="AX408" s="244" t="s">
        <v>85</v>
      </c>
      <c r="AY408" s="245" t="s">
        <v>143</v>
      </c>
    </row>
    <row r="409" spans="1:65" s="48" customFormat="1" ht="48" customHeight="1">
      <c r="A409" s="287"/>
      <c r="B409" s="35"/>
      <c r="C409" s="208" t="s">
        <v>696</v>
      </c>
      <c r="D409" s="208" t="s">
        <v>145</v>
      </c>
      <c r="E409" s="209" t="s">
        <v>697</v>
      </c>
      <c r="F409" s="210" t="s">
        <v>698</v>
      </c>
      <c r="G409" s="211" t="s">
        <v>148</v>
      </c>
      <c r="H409" s="212">
        <v>150</v>
      </c>
      <c r="I409" s="213"/>
      <c r="J409" s="214">
        <f>ROUND(I409*H409,2)</f>
        <v>0</v>
      </c>
      <c r="K409" s="210" t="s">
        <v>149</v>
      </c>
      <c r="L409" s="35"/>
      <c r="M409" s="312" t="s">
        <v>1</v>
      </c>
      <c r="N409" s="216" t="s">
        <v>42</v>
      </c>
      <c r="O409" s="71"/>
      <c r="P409" s="217">
        <f>O409*H409</f>
        <v>0</v>
      </c>
      <c r="Q409" s="217">
        <v>0</v>
      </c>
      <c r="R409" s="217">
        <f>Q409*H409</f>
        <v>0</v>
      </c>
      <c r="S409" s="217">
        <v>0.98</v>
      </c>
      <c r="T409" s="218">
        <f>S409*H409</f>
        <v>147</v>
      </c>
      <c r="U409" s="287"/>
      <c r="V409" s="287"/>
      <c r="W409" s="287"/>
      <c r="X409" s="287"/>
      <c r="Y409" s="287"/>
      <c r="Z409" s="287"/>
      <c r="AA409" s="287"/>
      <c r="AB409" s="287"/>
      <c r="AC409" s="287"/>
      <c r="AD409" s="287"/>
      <c r="AE409" s="287"/>
      <c r="AR409" s="313" t="s">
        <v>150</v>
      </c>
      <c r="AT409" s="313" t="s">
        <v>145</v>
      </c>
      <c r="AU409" s="313" t="s">
        <v>88</v>
      </c>
      <c r="AY409" s="289" t="s">
        <v>143</v>
      </c>
      <c r="BE409" s="314">
        <f>IF(N409="základní",J409,0)</f>
        <v>0</v>
      </c>
      <c r="BF409" s="314">
        <f>IF(N409="snížená",J409,0)</f>
        <v>0</v>
      </c>
      <c r="BG409" s="314">
        <f>IF(N409="zákl. přenesená",J409,0)</f>
        <v>0</v>
      </c>
      <c r="BH409" s="314">
        <f>IF(N409="sníž. přenesená",J409,0)</f>
        <v>0</v>
      </c>
      <c r="BI409" s="314">
        <f>IF(N409="nulová",J409,0)</f>
        <v>0</v>
      </c>
      <c r="BJ409" s="289" t="s">
        <v>85</v>
      </c>
      <c r="BK409" s="314">
        <f>ROUND(I409*H409,2)</f>
        <v>0</v>
      </c>
      <c r="BL409" s="289" t="s">
        <v>150</v>
      </c>
      <c r="BM409" s="313" t="s">
        <v>699</v>
      </c>
    </row>
    <row r="410" spans="2:51" s="234" customFormat="1" ht="22.5">
      <c r="B410" s="233"/>
      <c r="D410" s="223" t="s">
        <v>152</v>
      </c>
      <c r="E410" s="235" t="s">
        <v>1</v>
      </c>
      <c r="F410" s="236" t="s">
        <v>700</v>
      </c>
      <c r="H410" s="235" t="s">
        <v>1</v>
      </c>
      <c r="I410" s="237"/>
      <c r="L410" s="233"/>
      <c r="M410" s="239"/>
      <c r="N410" s="240"/>
      <c r="O410" s="240"/>
      <c r="P410" s="240"/>
      <c r="Q410" s="240"/>
      <c r="R410" s="240"/>
      <c r="S410" s="240"/>
      <c r="T410" s="241"/>
      <c r="AT410" s="235" t="s">
        <v>152</v>
      </c>
      <c r="AU410" s="235" t="s">
        <v>88</v>
      </c>
      <c r="AV410" s="234" t="s">
        <v>85</v>
      </c>
      <c r="AW410" s="234" t="s">
        <v>32</v>
      </c>
      <c r="AX410" s="234" t="s">
        <v>77</v>
      </c>
      <c r="AY410" s="235" t="s">
        <v>143</v>
      </c>
    </row>
    <row r="411" spans="2:51" s="222" customFormat="1" ht="12">
      <c r="B411" s="221"/>
      <c r="D411" s="223" t="s">
        <v>152</v>
      </c>
      <c r="E411" s="224" t="s">
        <v>1</v>
      </c>
      <c r="F411" s="225" t="s">
        <v>701</v>
      </c>
      <c r="H411" s="226">
        <v>150</v>
      </c>
      <c r="I411" s="227"/>
      <c r="L411" s="221"/>
      <c r="M411" s="229"/>
      <c r="N411" s="230"/>
      <c r="O411" s="230"/>
      <c r="P411" s="230"/>
      <c r="Q411" s="230"/>
      <c r="R411" s="230"/>
      <c r="S411" s="230"/>
      <c r="T411" s="231"/>
      <c r="AT411" s="224" t="s">
        <v>152</v>
      </c>
      <c r="AU411" s="224" t="s">
        <v>88</v>
      </c>
      <c r="AV411" s="222" t="s">
        <v>88</v>
      </c>
      <c r="AW411" s="222" t="s">
        <v>32</v>
      </c>
      <c r="AX411" s="222" t="s">
        <v>85</v>
      </c>
      <c r="AY411" s="224" t="s">
        <v>143</v>
      </c>
    </row>
    <row r="412" spans="1:65" s="48" customFormat="1" ht="48" customHeight="1">
      <c r="A412" s="287"/>
      <c r="B412" s="35"/>
      <c r="C412" s="208" t="s">
        <v>702</v>
      </c>
      <c r="D412" s="208" t="s">
        <v>145</v>
      </c>
      <c r="E412" s="209" t="s">
        <v>703</v>
      </c>
      <c r="F412" s="210" t="s">
        <v>704</v>
      </c>
      <c r="G412" s="211" t="s">
        <v>148</v>
      </c>
      <c r="H412" s="212">
        <v>22</v>
      </c>
      <c r="I412" s="213"/>
      <c r="J412" s="214">
        <f>ROUND(I412*H412,2)</f>
        <v>0</v>
      </c>
      <c r="K412" s="210" t="s">
        <v>149</v>
      </c>
      <c r="L412" s="35"/>
      <c r="M412" s="312" t="s">
        <v>1</v>
      </c>
      <c r="N412" s="216" t="s">
        <v>42</v>
      </c>
      <c r="O412" s="71"/>
      <c r="P412" s="217">
        <f>O412*H412</f>
        <v>0</v>
      </c>
      <c r="Q412" s="217">
        <v>0</v>
      </c>
      <c r="R412" s="217">
        <f>Q412*H412</f>
        <v>0</v>
      </c>
      <c r="S412" s="217">
        <v>3.06</v>
      </c>
      <c r="T412" s="218">
        <f>S412*H412</f>
        <v>67.32000000000001</v>
      </c>
      <c r="U412" s="287"/>
      <c r="V412" s="287"/>
      <c r="W412" s="287"/>
      <c r="X412" s="287"/>
      <c r="Y412" s="287"/>
      <c r="Z412" s="287"/>
      <c r="AA412" s="287"/>
      <c r="AB412" s="287"/>
      <c r="AC412" s="287"/>
      <c r="AD412" s="287"/>
      <c r="AE412" s="287"/>
      <c r="AR412" s="313" t="s">
        <v>150</v>
      </c>
      <c r="AT412" s="313" t="s">
        <v>145</v>
      </c>
      <c r="AU412" s="313" t="s">
        <v>88</v>
      </c>
      <c r="AY412" s="289" t="s">
        <v>143</v>
      </c>
      <c r="BE412" s="314">
        <f>IF(N412="základní",J412,0)</f>
        <v>0</v>
      </c>
      <c r="BF412" s="314">
        <f>IF(N412="snížená",J412,0)</f>
        <v>0</v>
      </c>
      <c r="BG412" s="314">
        <f>IF(N412="zákl. přenesená",J412,0)</f>
        <v>0</v>
      </c>
      <c r="BH412" s="314">
        <f>IF(N412="sníž. přenesená",J412,0)</f>
        <v>0</v>
      </c>
      <c r="BI412" s="314">
        <f>IF(N412="nulová",J412,0)</f>
        <v>0</v>
      </c>
      <c r="BJ412" s="289" t="s">
        <v>85</v>
      </c>
      <c r="BK412" s="314">
        <f>ROUND(I412*H412,2)</f>
        <v>0</v>
      </c>
      <c r="BL412" s="289" t="s">
        <v>150</v>
      </c>
      <c r="BM412" s="313" t="s">
        <v>705</v>
      </c>
    </row>
    <row r="413" spans="2:51" s="222" customFormat="1" ht="22.5">
      <c r="B413" s="221"/>
      <c r="D413" s="223" t="s">
        <v>152</v>
      </c>
      <c r="E413" s="224" t="s">
        <v>1</v>
      </c>
      <c r="F413" s="225" t="s">
        <v>706</v>
      </c>
      <c r="H413" s="226">
        <v>22</v>
      </c>
      <c r="I413" s="227"/>
      <c r="L413" s="221"/>
      <c r="M413" s="229"/>
      <c r="N413" s="230"/>
      <c r="O413" s="230"/>
      <c r="P413" s="230"/>
      <c r="Q413" s="230"/>
      <c r="R413" s="230"/>
      <c r="S413" s="230"/>
      <c r="T413" s="231"/>
      <c r="AT413" s="224" t="s">
        <v>152</v>
      </c>
      <c r="AU413" s="224" t="s">
        <v>88</v>
      </c>
      <c r="AV413" s="222" t="s">
        <v>88</v>
      </c>
      <c r="AW413" s="222" t="s">
        <v>32</v>
      </c>
      <c r="AX413" s="222" t="s">
        <v>85</v>
      </c>
      <c r="AY413" s="224" t="s">
        <v>143</v>
      </c>
    </row>
    <row r="414" spans="1:65" s="48" customFormat="1" ht="48" customHeight="1">
      <c r="A414" s="287"/>
      <c r="B414" s="35"/>
      <c r="C414" s="208" t="s">
        <v>707</v>
      </c>
      <c r="D414" s="208" t="s">
        <v>145</v>
      </c>
      <c r="E414" s="209" t="s">
        <v>708</v>
      </c>
      <c r="F414" s="210" t="s">
        <v>709</v>
      </c>
      <c r="G414" s="211" t="s">
        <v>173</v>
      </c>
      <c r="H414" s="212">
        <v>147.478</v>
      </c>
      <c r="I414" s="213"/>
      <c r="J414" s="214">
        <f>ROUND(I414*H414,2)</f>
        <v>0</v>
      </c>
      <c r="K414" s="210" t="s">
        <v>149</v>
      </c>
      <c r="L414" s="35"/>
      <c r="M414" s="312" t="s">
        <v>1</v>
      </c>
      <c r="N414" s="216" t="s">
        <v>42</v>
      </c>
      <c r="O414" s="71"/>
      <c r="P414" s="217">
        <f>O414*H414</f>
        <v>0</v>
      </c>
      <c r="Q414" s="217">
        <v>0</v>
      </c>
      <c r="R414" s="217">
        <f>Q414*H414</f>
        <v>0</v>
      </c>
      <c r="S414" s="217">
        <v>0.55</v>
      </c>
      <c r="T414" s="218">
        <f>S414*H414</f>
        <v>81.11290000000001</v>
      </c>
      <c r="U414" s="287"/>
      <c r="V414" s="287"/>
      <c r="W414" s="287"/>
      <c r="X414" s="287"/>
      <c r="Y414" s="287"/>
      <c r="Z414" s="287"/>
      <c r="AA414" s="287"/>
      <c r="AB414" s="287"/>
      <c r="AC414" s="287"/>
      <c r="AD414" s="287"/>
      <c r="AE414" s="287"/>
      <c r="AR414" s="313" t="s">
        <v>150</v>
      </c>
      <c r="AT414" s="313" t="s">
        <v>145</v>
      </c>
      <c r="AU414" s="313" t="s">
        <v>88</v>
      </c>
      <c r="AY414" s="289" t="s">
        <v>143</v>
      </c>
      <c r="BE414" s="314">
        <f>IF(N414="základní",J414,0)</f>
        <v>0</v>
      </c>
      <c r="BF414" s="314">
        <f>IF(N414="snížená",J414,0)</f>
        <v>0</v>
      </c>
      <c r="BG414" s="314">
        <f>IF(N414="zákl. přenesená",J414,0)</f>
        <v>0</v>
      </c>
      <c r="BH414" s="314">
        <f>IF(N414="sníž. přenesená",J414,0)</f>
        <v>0</v>
      </c>
      <c r="BI414" s="314">
        <f>IF(N414="nulová",J414,0)</f>
        <v>0</v>
      </c>
      <c r="BJ414" s="289" t="s">
        <v>85</v>
      </c>
      <c r="BK414" s="314">
        <f>ROUND(I414*H414,2)</f>
        <v>0</v>
      </c>
      <c r="BL414" s="289" t="s">
        <v>150</v>
      </c>
      <c r="BM414" s="313" t="s">
        <v>710</v>
      </c>
    </row>
    <row r="415" spans="2:51" s="222" customFormat="1" ht="22.5">
      <c r="B415" s="221"/>
      <c r="D415" s="223" t="s">
        <v>152</v>
      </c>
      <c r="E415" s="224" t="s">
        <v>1</v>
      </c>
      <c r="F415" s="225" t="s">
        <v>711</v>
      </c>
      <c r="H415" s="226">
        <v>126</v>
      </c>
      <c r="I415" s="227"/>
      <c r="L415" s="221"/>
      <c r="M415" s="229"/>
      <c r="N415" s="230"/>
      <c r="O415" s="230"/>
      <c r="P415" s="230"/>
      <c r="Q415" s="230"/>
      <c r="R415" s="230"/>
      <c r="S415" s="230"/>
      <c r="T415" s="231"/>
      <c r="AT415" s="224" t="s">
        <v>152</v>
      </c>
      <c r="AU415" s="224" t="s">
        <v>88</v>
      </c>
      <c r="AV415" s="222" t="s">
        <v>88</v>
      </c>
      <c r="AW415" s="222" t="s">
        <v>32</v>
      </c>
      <c r="AX415" s="222" t="s">
        <v>77</v>
      </c>
      <c r="AY415" s="224" t="s">
        <v>143</v>
      </c>
    </row>
    <row r="416" spans="2:51" s="222" customFormat="1" ht="22.5">
      <c r="B416" s="221"/>
      <c r="D416" s="223" t="s">
        <v>152</v>
      </c>
      <c r="E416" s="224" t="s">
        <v>1</v>
      </c>
      <c r="F416" s="225" t="s">
        <v>712</v>
      </c>
      <c r="H416" s="226">
        <v>21.478</v>
      </c>
      <c r="I416" s="227"/>
      <c r="L416" s="221"/>
      <c r="M416" s="229"/>
      <c r="N416" s="230"/>
      <c r="O416" s="230"/>
      <c r="P416" s="230"/>
      <c r="Q416" s="230"/>
      <c r="R416" s="230"/>
      <c r="S416" s="230"/>
      <c r="T416" s="231"/>
      <c r="AT416" s="224" t="s">
        <v>152</v>
      </c>
      <c r="AU416" s="224" t="s">
        <v>88</v>
      </c>
      <c r="AV416" s="222" t="s">
        <v>88</v>
      </c>
      <c r="AW416" s="222" t="s">
        <v>32</v>
      </c>
      <c r="AX416" s="222" t="s">
        <v>77</v>
      </c>
      <c r="AY416" s="224" t="s">
        <v>143</v>
      </c>
    </row>
    <row r="417" spans="2:51" s="244" customFormat="1" ht="12">
      <c r="B417" s="243"/>
      <c r="D417" s="223" t="s">
        <v>152</v>
      </c>
      <c r="E417" s="245" t="s">
        <v>1</v>
      </c>
      <c r="F417" s="246" t="s">
        <v>181</v>
      </c>
      <c r="H417" s="247">
        <v>147.478</v>
      </c>
      <c r="I417" s="248"/>
      <c r="L417" s="243"/>
      <c r="M417" s="250"/>
      <c r="N417" s="251"/>
      <c r="O417" s="251"/>
      <c r="P417" s="251"/>
      <c r="Q417" s="251"/>
      <c r="R417" s="251"/>
      <c r="S417" s="251"/>
      <c r="T417" s="252"/>
      <c r="AT417" s="245" t="s">
        <v>152</v>
      </c>
      <c r="AU417" s="245" t="s">
        <v>88</v>
      </c>
      <c r="AV417" s="244" t="s">
        <v>150</v>
      </c>
      <c r="AW417" s="244" t="s">
        <v>32</v>
      </c>
      <c r="AX417" s="244" t="s">
        <v>85</v>
      </c>
      <c r="AY417" s="245" t="s">
        <v>143</v>
      </c>
    </row>
    <row r="418" spans="2:63" s="193" customFormat="1" ht="22.9" customHeight="1">
      <c r="B418" s="192"/>
      <c r="D418" s="194" t="s">
        <v>76</v>
      </c>
      <c r="E418" s="206" t="s">
        <v>713</v>
      </c>
      <c r="F418" s="206" t="s">
        <v>714</v>
      </c>
      <c r="I418" s="196"/>
      <c r="J418" s="207">
        <f>BK418</f>
        <v>0</v>
      </c>
      <c r="L418" s="192"/>
      <c r="M418" s="199"/>
      <c r="N418" s="200"/>
      <c r="O418" s="200"/>
      <c r="P418" s="201">
        <f>SUM(P419:P425)</f>
        <v>0</v>
      </c>
      <c r="Q418" s="200"/>
      <c r="R418" s="201">
        <f>SUM(R419:R425)</f>
        <v>0</v>
      </c>
      <c r="S418" s="200"/>
      <c r="T418" s="202">
        <f>SUM(T419:T425)</f>
        <v>0</v>
      </c>
      <c r="AR418" s="194" t="s">
        <v>85</v>
      </c>
      <c r="AT418" s="310" t="s">
        <v>76</v>
      </c>
      <c r="AU418" s="310" t="s">
        <v>85</v>
      </c>
      <c r="AY418" s="194" t="s">
        <v>143</v>
      </c>
      <c r="BK418" s="311">
        <f>SUM(BK419:BK425)</f>
        <v>0</v>
      </c>
    </row>
    <row r="419" spans="1:65" s="48" customFormat="1" ht="36" customHeight="1">
      <c r="A419" s="287"/>
      <c r="B419" s="35"/>
      <c r="C419" s="208" t="s">
        <v>715</v>
      </c>
      <c r="D419" s="208" t="s">
        <v>145</v>
      </c>
      <c r="E419" s="209" t="s">
        <v>716</v>
      </c>
      <c r="F419" s="210" t="s">
        <v>717</v>
      </c>
      <c r="G419" s="211" t="s">
        <v>226</v>
      </c>
      <c r="H419" s="212">
        <v>149.633</v>
      </c>
      <c r="I419" s="213"/>
      <c r="J419" s="214">
        <f>ROUND(I419*H419,2)</f>
        <v>0</v>
      </c>
      <c r="K419" s="210" t="s">
        <v>149</v>
      </c>
      <c r="L419" s="35"/>
      <c r="M419" s="312" t="s">
        <v>1</v>
      </c>
      <c r="N419" s="216" t="s">
        <v>42</v>
      </c>
      <c r="O419" s="71"/>
      <c r="P419" s="217">
        <f>O419*H419</f>
        <v>0</v>
      </c>
      <c r="Q419" s="217">
        <v>0</v>
      </c>
      <c r="R419" s="217">
        <f>Q419*H419</f>
        <v>0</v>
      </c>
      <c r="S419" s="217">
        <v>0</v>
      </c>
      <c r="T419" s="218">
        <f>S419*H419</f>
        <v>0</v>
      </c>
      <c r="U419" s="287"/>
      <c r="V419" s="287"/>
      <c r="W419" s="287"/>
      <c r="X419" s="287"/>
      <c r="Y419" s="287"/>
      <c r="Z419" s="287"/>
      <c r="AA419" s="287"/>
      <c r="AB419" s="287"/>
      <c r="AC419" s="287"/>
      <c r="AD419" s="287"/>
      <c r="AE419" s="287"/>
      <c r="AR419" s="313" t="s">
        <v>150</v>
      </c>
      <c r="AT419" s="313" t="s">
        <v>145</v>
      </c>
      <c r="AU419" s="313" t="s">
        <v>88</v>
      </c>
      <c r="AY419" s="289" t="s">
        <v>143</v>
      </c>
      <c r="BE419" s="314">
        <f>IF(N419="základní",J419,0)</f>
        <v>0</v>
      </c>
      <c r="BF419" s="314">
        <f>IF(N419="snížená",J419,0)</f>
        <v>0</v>
      </c>
      <c r="BG419" s="314">
        <f>IF(N419="zákl. přenesená",J419,0)</f>
        <v>0</v>
      </c>
      <c r="BH419" s="314">
        <f>IF(N419="sníž. přenesená",J419,0)</f>
        <v>0</v>
      </c>
      <c r="BI419" s="314">
        <f>IF(N419="nulová",J419,0)</f>
        <v>0</v>
      </c>
      <c r="BJ419" s="289" t="s">
        <v>85</v>
      </c>
      <c r="BK419" s="314">
        <f>ROUND(I419*H419,2)</f>
        <v>0</v>
      </c>
      <c r="BL419" s="289" t="s">
        <v>150</v>
      </c>
      <c r="BM419" s="313" t="s">
        <v>718</v>
      </c>
    </row>
    <row r="420" spans="2:51" s="222" customFormat="1" ht="12">
      <c r="B420" s="221"/>
      <c r="D420" s="223" t="s">
        <v>152</v>
      </c>
      <c r="E420" s="224" t="s">
        <v>1</v>
      </c>
      <c r="F420" s="225" t="s">
        <v>719</v>
      </c>
      <c r="H420" s="226">
        <v>67.32</v>
      </c>
      <c r="I420" s="227"/>
      <c r="L420" s="221"/>
      <c r="M420" s="229"/>
      <c r="N420" s="230"/>
      <c r="O420" s="230"/>
      <c r="P420" s="230"/>
      <c r="Q420" s="230"/>
      <c r="R420" s="230"/>
      <c r="S420" s="230"/>
      <c r="T420" s="231"/>
      <c r="AT420" s="224" t="s">
        <v>152</v>
      </c>
      <c r="AU420" s="224" t="s">
        <v>88</v>
      </c>
      <c r="AV420" s="222" t="s">
        <v>88</v>
      </c>
      <c r="AW420" s="222" t="s">
        <v>32</v>
      </c>
      <c r="AX420" s="222" t="s">
        <v>77</v>
      </c>
      <c r="AY420" s="224" t="s">
        <v>143</v>
      </c>
    </row>
    <row r="421" spans="2:51" s="222" customFormat="1" ht="22.5">
      <c r="B421" s="221"/>
      <c r="D421" s="223" t="s">
        <v>152</v>
      </c>
      <c r="E421" s="224" t="s">
        <v>1</v>
      </c>
      <c r="F421" s="225" t="s">
        <v>720</v>
      </c>
      <c r="H421" s="226">
        <v>81.113</v>
      </c>
      <c r="I421" s="227"/>
      <c r="L421" s="221"/>
      <c r="M421" s="229"/>
      <c r="N421" s="230"/>
      <c r="O421" s="230"/>
      <c r="P421" s="230"/>
      <c r="Q421" s="230"/>
      <c r="R421" s="230"/>
      <c r="S421" s="230"/>
      <c r="T421" s="231"/>
      <c r="AT421" s="224" t="s">
        <v>152</v>
      </c>
      <c r="AU421" s="224" t="s">
        <v>88</v>
      </c>
      <c r="AV421" s="222" t="s">
        <v>88</v>
      </c>
      <c r="AW421" s="222" t="s">
        <v>32</v>
      </c>
      <c r="AX421" s="222" t="s">
        <v>77</v>
      </c>
      <c r="AY421" s="224" t="s">
        <v>143</v>
      </c>
    </row>
    <row r="422" spans="2:51" s="222" customFormat="1" ht="12">
      <c r="B422" s="221"/>
      <c r="D422" s="223" t="s">
        <v>152</v>
      </c>
      <c r="E422" s="224" t="s">
        <v>1</v>
      </c>
      <c r="F422" s="225" t="s">
        <v>721</v>
      </c>
      <c r="H422" s="226">
        <v>1.2</v>
      </c>
      <c r="I422" s="227"/>
      <c r="L422" s="221"/>
      <c r="M422" s="229"/>
      <c r="N422" s="230"/>
      <c r="O422" s="230"/>
      <c r="P422" s="230"/>
      <c r="Q422" s="230"/>
      <c r="R422" s="230"/>
      <c r="S422" s="230"/>
      <c r="T422" s="231"/>
      <c r="AT422" s="224" t="s">
        <v>152</v>
      </c>
      <c r="AU422" s="224" t="s">
        <v>88</v>
      </c>
      <c r="AV422" s="222" t="s">
        <v>88</v>
      </c>
      <c r="AW422" s="222" t="s">
        <v>32</v>
      </c>
      <c r="AX422" s="222" t="s">
        <v>77</v>
      </c>
      <c r="AY422" s="224" t="s">
        <v>143</v>
      </c>
    </row>
    <row r="423" spans="2:51" s="244" customFormat="1" ht="12">
      <c r="B423" s="243"/>
      <c r="D423" s="223" t="s">
        <v>152</v>
      </c>
      <c r="E423" s="245" t="s">
        <v>1</v>
      </c>
      <c r="F423" s="246" t="s">
        <v>181</v>
      </c>
      <c r="H423" s="247">
        <v>149.633</v>
      </c>
      <c r="I423" s="248"/>
      <c r="L423" s="243"/>
      <c r="M423" s="250"/>
      <c r="N423" s="251"/>
      <c r="O423" s="251"/>
      <c r="P423" s="251"/>
      <c r="Q423" s="251"/>
      <c r="R423" s="251"/>
      <c r="S423" s="251"/>
      <c r="T423" s="252"/>
      <c r="AT423" s="245" t="s">
        <v>152</v>
      </c>
      <c r="AU423" s="245" t="s">
        <v>88</v>
      </c>
      <c r="AV423" s="244" t="s">
        <v>150</v>
      </c>
      <c r="AW423" s="244" t="s">
        <v>32</v>
      </c>
      <c r="AX423" s="244" t="s">
        <v>85</v>
      </c>
      <c r="AY423" s="245" t="s">
        <v>143</v>
      </c>
    </row>
    <row r="424" spans="1:65" s="48" customFormat="1" ht="48" customHeight="1">
      <c r="A424" s="287"/>
      <c r="B424" s="35"/>
      <c r="C424" s="208" t="s">
        <v>722</v>
      </c>
      <c r="D424" s="208" t="s">
        <v>145</v>
      </c>
      <c r="E424" s="209" t="s">
        <v>723</v>
      </c>
      <c r="F424" s="210" t="s">
        <v>724</v>
      </c>
      <c r="G424" s="211" t="s">
        <v>226</v>
      </c>
      <c r="H424" s="212">
        <v>4189.724</v>
      </c>
      <c r="I424" s="213"/>
      <c r="J424" s="214">
        <f>ROUND(I424*H424,2)</f>
        <v>0</v>
      </c>
      <c r="K424" s="210" t="s">
        <v>149</v>
      </c>
      <c r="L424" s="35"/>
      <c r="M424" s="312" t="s">
        <v>1</v>
      </c>
      <c r="N424" s="216" t="s">
        <v>42</v>
      </c>
      <c r="O424" s="71"/>
      <c r="P424" s="217">
        <f>O424*H424</f>
        <v>0</v>
      </c>
      <c r="Q424" s="217">
        <v>0</v>
      </c>
      <c r="R424" s="217">
        <f>Q424*H424</f>
        <v>0</v>
      </c>
      <c r="S424" s="217">
        <v>0</v>
      </c>
      <c r="T424" s="218">
        <f>S424*H424</f>
        <v>0</v>
      </c>
      <c r="U424" s="287"/>
      <c r="V424" s="287"/>
      <c r="W424" s="287"/>
      <c r="X424" s="287"/>
      <c r="Y424" s="287"/>
      <c r="Z424" s="287"/>
      <c r="AA424" s="287"/>
      <c r="AB424" s="287"/>
      <c r="AC424" s="287"/>
      <c r="AD424" s="287"/>
      <c r="AE424" s="287"/>
      <c r="AR424" s="313" t="s">
        <v>150</v>
      </c>
      <c r="AT424" s="313" t="s">
        <v>145</v>
      </c>
      <c r="AU424" s="313" t="s">
        <v>88</v>
      </c>
      <c r="AY424" s="289" t="s">
        <v>143</v>
      </c>
      <c r="BE424" s="314">
        <f>IF(N424="základní",J424,0)</f>
        <v>0</v>
      </c>
      <c r="BF424" s="314">
        <f>IF(N424="snížená",J424,0)</f>
        <v>0</v>
      </c>
      <c r="BG424" s="314">
        <f>IF(N424="zákl. přenesená",J424,0)</f>
        <v>0</v>
      </c>
      <c r="BH424" s="314">
        <f>IF(N424="sníž. přenesená",J424,0)</f>
        <v>0</v>
      </c>
      <c r="BI424" s="314">
        <f>IF(N424="nulová",J424,0)</f>
        <v>0</v>
      </c>
      <c r="BJ424" s="289" t="s">
        <v>85</v>
      </c>
      <c r="BK424" s="314">
        <f>ROUND(I424*H424,2)</f>
        <v>0</v>
      </c>
      <c r="BL424" s="289" t="s">
        <v>150</v>
      </c>
      <c r="BM424" s="313" t="s">
        <v>725</v>
      </c>
    </row>
    <row r="425" spans="2:51" s="222" customFormat="1" ht="22.5">
      <c r="B425" s="221"/>
      <c r="D425" s="223" t="s">
        <v>152</v>
      </c>
      <c r="E425" s="224" t="s">
        <v>1</v>
      </c>
      <c r="F425" s="225" t="s">
        <v>726</v>
      </c>
      <c r="H425" s="226">
        <v>4189.724</v>
      </c>
      <c r="I425" s="227"/>
      <c r="L425" s="221"/>
      <c r="M425" s="229"/>
      <c r="N425" s="230"/>
      <c r="O425" s="230"/>
      <c r="P425" s="230"/>
      <c r="Q425" s="230"/>
      <c r="R425" s="230"/>
      <c r="S425" s="230"/>
      <c r="T425" s="231"/>
      <c r="AT425" s="224" t="s">
        <v>152</v>
      </c>
      <c r="AU425" s="224" t="s">
        <v>88</v>
      </c>
      <c r="AV425" s="222" t="s">
        <v>88</v>
      </c>
      <c r="AW425" s="222" t="s">
        <v>32</v>
      </c>
      <c r="AX425" s="222" t="s">
        <v>85</v>
      </c>
      <c r="AY425" s="224" t="s">
        <v>143</v>
      </c>
    </row>
    <row r="426" spans="2:63" s="193" customFormat="1" ht="22.9" customHeight="1">
      <c r="B426" s="192"/>
      <c r="D426" s="194" t="s">
        <v>76</v>
      </c>
      <c r="E426" s="206" t="s">
        <v>727</v>
      </c>
      <c r="F426" s="206" t="s">
        <v>728</v>
      </c>
      <c r="I426" s="196"/>
      <c r="J426" s="207">
        <f>BK426</f>
        <v>0</v>
      </c>
      <c r="L426" s="192"/>
      <c r="M426" s="199"/>
      <c r="N426" s="200"/>
      <c r="O426" s="200"/>
      <c r="P426" s="201">
        <f>SUM(P427:P428)</f>
        <v>0</v>
      </c>
      <c r="Q426" s="200"/>
      <c r="R426" s="201">
        <f>SUM(R427:R428)</f>
        <v>0</v>
      </c>
      <c r="S426" s="200"/>
      <c r="T426" s="202">
        <f>SUM(T427:T428)</f>
        <v>0</v>
      </c>
      <c r="AR426" s="194" t="s">
        <v>85</v>
      </c>
      <c r="AT426" s="310" t="s">
        <v>76</v>
      </c>
      <c r="AU426" s="310" t="s">
        <v>85</v>
      </c>
      <c r="AY426" s="194" t="s">
        <v>143</v>
      </c>
      <c r="BK426" s="311">
        <f>SUM(BK427:BK428)</f>
        <v>0</v>
      </c>
    </row>
    <row r="427" spans="1:65" s="48" customFormat="1" ht="24" customHeight="1">
      <c r="A427" s="287"/>
      <c r="B427" s="35"/>
      <c r="C427" s="208" t="s">
        <v>729</v>
      </c>
      <c r="D427" s="208" t="s">
        <v>145</v>
      </c>
      <c r="E427" s="209" t="s">
        <v>730</v>
      </c>
      <c r="F427" s="210" t="s">
        <v>731</v>
      </c>
      <c r="G427" s="211" t="s">
        <v>226</v>
      </c>
      <c r="H427" s="212">
        <v>2606.61</v>
      </c>
      <c r="I427" s="213"/>
      <c r="J427" s="214">
        <f>ROUND(I427*H427,2)</f>
        <v>0</v>
      </c>
      <c r="K427" s="210" t="s">
        <v>149</v>
      </c>
      <c r="L427" s="35"/>
      <c r="M427" s="312" t="s">
        <v>1</v>
      </c>
      <c r="N427" s="216" t="s">
        <v>42</v>
      </c>
      <c r="O427" s="71"/>
      <c r="P427" s="217">
        <f>O427*H427</f>
        <v>0</v>
      </c>
      <c r="Q427" s="217">
        <v>0</v>
      </c>
      <c r="R427" s="217">
        <f>Q427*H427</f>
        <v>0</v>
      </c>
      <c r="S427" s="217">
        <v>0</v>
      </c>
      <c r="T427" s="218">
        <f>S427*H427</f>
        <v>0</v>
      </c>
      <c r="U427" s="287"/>
      <c r="V427" s="287"/>
      <c r="W427" s="287"/>
      <c r="X427" s="287"/>
      <c r="Y427" s="287"/>
      <c r="Z427" s="287"/>
      <c r="AA427" s="287"/>
      <c r="AB427" s="287"/>
      <c r="AC427" s="287"/>
      <c r="AD427" s="287"/>
      <c r="AE427" s="287"/>
      <c r="AR427" s="313" t="s">
        <v>150</v>
      </c>
      <c r="AT427" s="313" t="s">
        <v>145</v>
      </c>
      <c r="AU427" s="313" t="s">
        <v>88</v>
      </c>
      <c r="AY427" s="289" t="s">
        <v>143</v>
      </c>
      <c r="BE427" s="314">
        <f>IF(N427="základní",J427,0)</f>
        <v>0</v>
      </c>
      <c r="BF427" s="314">
        <f>IF(N427="snížená",J427,0)</f>
        <v>0</v>
      </c>
      <c r="BG427" s="314">
        <f>IF(N427="zákl. přenesená",J427,0)</f>
        <v>0</v>
      </c>
      <c r="BH427" s="314">
        <f>IF(N427="sníž. přenesená",J427,0)</f>
        <v>0</v>
      </c>
      <c r="BI427" s="314">
        <f>IF(N427="nulová",J427,0)</f>
        <v>0</v>
      </c>
      <c r="BJ427" s="289" t="s">
        <v>85</v>
      </c>
      <c r="BK427" s="314">
        <f>ROUND(I427*H427,2)</f>
        <v>0</v>
      </c>
      <c r="BL427" s="289" t="s">
        <v>150</v>
      </c>
      <c r="BM427" s="313" t="s">
        <v>732</v>
      </c>
    </row>
    <row r="428" spans="1:65" s="48" customFormat="1" ht="48" customHeight="1">
      <c r="A428" s="287"/>
      <c r="B428" s="35"/>
      <c r="C428" s="208" t="s">
        <v>733</v>
      </c>
      <c r="D428" s="208" t="s">
        <v>145</v>
      </c>
      <c r="E428" s="209" t="s">
        <v>734</v>
      </c>
      <c r="F428" s="210" t="s">
        <v>735</v>
      </c>
      <c r="G428" s="211" t="s">
        <v>226</v>
      </c>
      <c r="H428" s="212">
        <v>2606</v>
      </c>
      <c r="I428" s="213"/>
      <c r="J428" s="214">
        <f>ROUND(I428*H428,2)</f>
        <v>0</v>
      </c>
      <c r="K428" s="210" t="s">
        <v>149</v>
      </c>
      <c r="L428" s="35"/>
      <c r="M428" s="312" t="s">
        <v>1</v>
      </c>
      <c r="N428" s="216" t="s">
        <v>42</v>
      </c>
      <c r="O428" s="71"/>
      <c r="P428" s="217">
        <f>O428*H428</f>
        <v>0</v>
      </c>
      <c r="Q428" s="217">
        <v>0</v>
      </c>
      <c r="R428" s="217">
        <f>Q428*H428</f>
        <v>0</v>
      </c>
      <c r="S428" s="217">
        <v>0</v>
      </c>
      <c r="T428" s="218">
        <f>S428*H428</f>
        <v>0</v>
      </c>
      <c r="U428" s="287"/>
      <c r="V428" s="287"/>
      <c r="W428" s="287"/>
      <c r="X428" s="287"/>
      <c r="Y428" s="287"/>
      <c r="Z428" s="287"/>
      <c r="AA428" s="287"/>
      <c r="AB428" s="287"/>
      <c r="AC428" s="287"/>
      <c r="AD428" s="287"/>
      <c r="AE428" s="287"/>
      <c r="AR428" s="313" t="s">
        <v>150</v>
      </c>
      <c r="AT428" s="313" t="s">
        <v>145</v>
      </c>
      <c r="AU428" s="313" t="s">
        <v>88</v>
      </c>
      <c r="AY428" s="289" t="s">
        <v>143</v>
      </c>
      <c r="BE428" s="314">
        <f>IF(N428="základní",J428,0)</f>
        <v>0</v>
      </c>
      <c r="BF428" s="314">
        <f>IF(N428="snížená",J428,0)</f>
        <v>0</v>
      </c>
      <c r="BG428" s="314">
        <f>IF(N428="zákl. přenesená",J428,0)</f>
        <v>0</v>
      </c>
      <c r="BH428" s="314">
        <f>IF(N428="sníž. přenesená",J428,0)</f>
        <v>0</v>
      </c>
      <c r="BI428" s="314">
        <f>IF(N428="nulová",J428,0)</f>
        <v>0</v>
      </c>
      <c r="BJ428" s="289" t="s">
        <v>85</v>
      </c>
      <c r="BK428" s="314">
        <f>ROUND(I428*H428,2)</f>
        <v>0</v>
      </c>
      <c r="BL428" s="289" t="s">
        <v>150</v>
      </c>
      <c r="BM428" s="313" t="s">
        <v>736</v>
      </c>
    </row>
    <row r="429" spans="2:63" s="193" customFormat="1" ht="25.9" customHeight="1">
      <c r="B429" s="192"/>
      <c r="D429" s="194" t="s">
        <v>76</v>
      </c>
      <c r="E429" s="195" t="s">
        <v>737</v>
      </c>
      <c r="F429" s="195" t="s">
        <v>738</v>
      </c>
      <c r="I429" s="196"/>
      <c r="J429" s="197">
        <f>BK429</f>
        <v>0</v>
      </c>
      <c r="L429" s="192"/>
      <c r="M429" s="199"/>
      <c r="N429" s="200"/>
      <c r="O429" s="200"/>
      <c r="P429" s="201">
        <f>P430</f>
        <v>0</v>
      </c>
      <c r="Q429" s="200"/>
      <c r="R429" s="201">
        <f>R430</f>
        <v>1.7835626000000002</v>
      </c>
      <c r="S429" s="200"/>
      <c r="T429" s="202">
        <f>T430</f>
        <v>0</v>
      </c>
      <c r="AR429" s="194" t="s">
        <v>88</v>
      </c>
      <c r="AT429" s="310" t="s">
        <v>76</v>
      </c>
      <c r="AU429" s="310" t="s">
        <v>77</v>
      </c>
      <c r="AY429" s="194" t="s">
        <v>143</v>
      </c>
      <c r="BK429" s="311">
        <f>BK430</f>
        <v>0</v>
      </c>
    </row>
    <row r="430" spans="2:63" s="193" customFormat="1" ht="22.9" customHeight="1">
      <c r="B430" s="192"/>
      <c r="D430" s="194" t="s">
        <v>76</v>
      </c>
      <c r="E430" s="206" t="s">
        <v>739</v>
      </c>
      <c r="F430" s="206" t="s">
        <v>740</v>
      </c>
      <c r="I430" s="196"/>
      <c r="J430" s="207">
        <f>BK430</f>
        <v>0</v>
      </c>
      <c r="L430" s="192"/>
      <c r="M430" s="199"/>
      <c r="N430" s="200"/>
      <c r="O430" s="200"/>
      <c r="P430" s="201">
        <f>SUM(P431:P438)</f>
        <v>0</v>
      </c>
      <c r="Q430" s="200"/>
      <c r="R430" s="201">
        <f>SUM(R431:R438)</f>
        <v>1.7835626000000002</v>
      </c>
      <c r="S430" s="200"/>
      <c r="T430" s="202">
        <f>SUM(T431:T438)</f>
        <v>0</v>
      </c>
      <c r="AR430" s="194" t="s">
        <v>88</v>
      </c>
      <c r="AT430" s="310" t="s">
        <v>76</v>
      </c>
      <c r="AU430" s="310" t="s">
        <v>85</v>
      </c>
      <c r="AY430" s="194" t="s">
        <v>143</v>
      </c>
      <c r="BK430" s="311">
        <f>SUM(BK431:BK438)</f>
        <v>0</v>
      </c>
    </row>
    <row r="431" spans="1:65" s="48" customFormat="1" ht="36" customHeight="1">
      <c r="A431" s="287"/>
      <c r="B431" s="35"/>
      <c r="C431" s="208" t="s">
        <v>741</v>
      </c>
      <c r="D431" s="208" t="s">
        <v>145</v>
      </c>
      <c r="E431" s="209" t="s">
        <v>742</v>
      </c>
      <c r="F431" s="210" t="s">
        <v>743</v>
      </c>
      <c r="G431" s="211" t="s">
        <v>294</v>
      </c>
      <c r="H431" s="212">
        <v>610.6</v>
      </c>
      <c r="I431" s="213"/>
      <c r="J431" s="214">
        <f>ROUND(I431*H431,2)</f>
        <v>0</v>
      </c>
      <c r="K431" s="210" t="s">
        <v>1</v>
      </c>
      <c r="L431" s="35"/>
      <c r="M431" s="312" t="s">
        <v>1</v>
      </c>
      <c r="N431" s="216" t="s">
        <v>42</v>
      </c>
      <c r="O431" s="71"/>
      <c r="P431" s="217">
        <f>O431*H431</f>
        <v>0</v>
      </c>
      <c r="Q431" s="217">
        <v>0</v>
      </c>
      <c r="R431" s="217">
        <f>Q431*H431</f>
        <v>0</v>
      </c>
      <c r="S431" s="217">
        <v>0</v>
      </c>
      <c r="T431" s="218">
        <f>S431*H431</f>
        <v>0</v>
      </c>
      <c r="U431" s="287"/>
      <c r="V431" s="287"/>
      <c r="W431" s="287"/>
      <c r="X431" s="287"/>
      <c r="Y431" s="287"/>
      <c r="Z431" s="287"/>
      <c r="AA431" s="287"/>
      <c r="AB431" s="287"/>
      <c r="AC431" s="287"/>
      <c r="AD431" s="287"/>
      <c r="AE431" s="287"/>
      <c r="AR431" s="313" t="s">
        <v>231</v>
      </c>
      <c r="AT431" s="313" t="s">
        <v>145</v>
      </c>
      <c r="AU431" s="313" t="s">
        <v>88</v>
      </c>
      <c r="AY431" s="289" t="s">
        <v>143</v>
      </c>
      <c r="BE431" s="314">
        <f>IF(N431="základní",J431,0)</f>
        <v>0</v>
      </c>
      <c r="BF431" s="314">
        <f>IF(N431="snížená",J431,0)</f>
        <v>0</v>
      </c>
      <c r="BG431" s="314">
        <f>IF(N431="zákl. přenesená",J431,0)</f>
        <v>0</v>
      </c>
      <c r="BH431" s="314">
        <f>IF(N431="sníž. přenesená",J431,0)</f>
        <v>0</v>
      </c>
      <c r="BI431" s="314">
        <f>IF(N431="nulová",J431,0)</f>
        <v>0</v>
      </c>
      <c r="BJ431" s="289" t="s">
        <v>85</v>
      </c>
      <c r="BK431" s="314">
        <f>ROUND(I431*H431,2)</f>
        <v>0</v>
      </c>
      <c r="BL431" s="289" t="s">
        <v>231</v>
      </c>
      <c r="BM431" s="313" t="s">
        <v>744</v>
      </c>
    </row>
    <row r="432" spans="2:51" s="222" customFormat="1" ht="12">
      <c r="B432" s="221"/>
      <c r="D432" s="223" t="s">
        <v>152</v>
      </c>
      <c r="E432" s="224" t="s">
        <v>1</v>
      </c>
      <c r="F432" s="225" t="s">
        <v>745</v>
      </c>
      <c r="H432" s="226">
        <v>610.6</v>
      </c>
      <c r="I432" s="227"/>
      <c r="L432" s="221"/>
      <c r="M432" s="229"/>
      <c r="N432" s="230"/>
      <c r="O432" s="230"/>
      <c r="P432" s="230"/>
      <c r="Q432" s="230"/>
      <c r="R432" s="230"/>
      <c r="S432" s="230"/>
      <c r="T432" s="231"/>
      <c r="AT432" s="224" t="s">
        <v>152</v>
      </c>
      <c r="AU432" s="224" t="s">
        <v>88</v>
      </c>
      <c r="AV432" s="222" t="s">
        <v>88</v>
      </c>
      <c r="AW432" s="222" t="s">
        <v>32</v>
      </c>
      <c r="AX432" s="222" t="s">
        <v>77</v>
      </c>
      <c r="AY432" s="224" t="s">
        <v>143</v>
      </c>
    </row>
    <row r="433" spans="2:51" s="244" customFormat="1" ht="12">
      <c r="B433" s="243"/>
      <c r="D433" s="223" t="s">
        <v>152</v>
      </c>
      <c r="E433" s="245" t="s">
        <v>1</v>
      </c>
      <c r="F433" s="246" t="s">
        <v>181</v>
      </c>
      <c r="H433" s="247">
        <v>610.6</v>
      </c>
      <c r="I433" s="248"/>
      <c r="L433" s="243"/>
      <c r="M433" s="250"/>
      <c r="N433" s="251"/>
      <c r="O433" s="251"/>
      <c r="P433" s="251"/>
      <c r="Q433" s="251"/>
      <c r="R433" s="251"/>
      <c r="S433" s="251"/>
      <c r="T433" s="252"/>
      <c r="AT433" s="245" t="s">
        <v>152</v>
      </c>
      <c r="AU433" s="245" t="s">
        <v>88</v>
      </c>
      <c r="AV433" s="244" t="s">
        <v>150</v>
      </c>
      <c r="AW433" s="244" t="s">
        <v>32</v>
      </c>
      <c r="AX433" s="244" t="s">
        <v>85</v>
      </c>
      <c r="AY433" s="245" t="s">
        <v>143</v>
      </c>
    </row>
    <row r="434" spans="1:65" s="48" customFormat="1" ht="16.5" customHeight="1">
      <c r="A434" s="287"/>
      <c r="B434" s="35"/>
      <c r="C434" s="254" t="s">
        <v>746</v>
      </c>
      <c r="D434" s="254" t="s">
        <v>223</v>
      </c>
      <c r="E434" s="255" t="s">
        <v>747</v>
      </c>
      <c r="F434" s="256" t="s">
        <v>748</v>
      </c>
      <c r="G434" s="257" t="s">
        <v>294</v>
      </c>
      <c r="H434" s="258">
        <v>702.19</v>
      </c>
      <c r="I434" s="259"/>
      <c r="J434" s="260">
        <f>ROUND(I434*H434,2)</f>
        <v>0</v>
      </c>
      <c r="K434" s="256" t="s">
        <v>1</v>
      </c>
      <c r="L434" s="315"/>
      <c r="M434" s="316" t="s">
        <v>1</v>
      </c>
      <c r="N434" s="263" t="s">
        <v>42</v>
      </c>
      <c r="O434" s="71"/>
      <c r="P434" s="217">
        <f>O434*H434</f>
        <v>0</v>
      </c>
      <c r="Q434" s="217">
        <v>0.00254</v>
      </c>
      <c r="R434" s="217">
        <f>Q434*H434</f>
        <v>1.7835626000000002</v>
      </c>
      <c r="S434" s="217">
        <v>0</v>
      </c>
      <c r="T434" s="218">
        <f>S434*H434</f>
        <v>0</v>
      </c>
      <c r="U434" s="287"/>
      <c r="V434" s="287"/>
      <c r="W434" s="287"/>
      <c r="X434" s="287"/>
      <c r="Y434" s="287"/>
      <c r="Z434" s="287"/>
      <c r="AA434" s="287"/>
      <c r="AB434" s="287"/>
      <c r="AC434" s="287"/>
      <c r="AD434" s="287"/>
      <c r="AE434" s="287"/>
      <c r="AR434" s="313" t="s">
        <v>187</v>
      </c>
      <c r="AT434" s="313" t="s">
        <v>223</v>
      </c>
      <c r="AU434" s="313" t="s">
        <v>88</v>
      </c>
      <c r="AY434" s="289" t="s">
        <v>143</v>
      </c>
      <c r="BE434" s="314">
        <f>IF(N434="základní",J434,0)</f>
        <v>0</v>
      </c>
      <c r="BF434" s="314">
        <f>IF(N434="snížená",J434,0)</f>
        <v>0</v>
      </c>
      <c r="BG434" s="314">
        <f>IF(N434="zákl. přenesená",J434,0)</f>
        <v>0</v>
      </c>
      <c r="BH434" s="314">
        <f>IF(N434="sníž. přenesená",J434,0)</f>
        <v>0</v>
      </c>
      <c r="BI434" s="314">
        <f>IF(N434="nulová",J434,0)</f>
        <v>0</v>
      </c>
      <c r="BJ434" s="289" t="s">
        <v>85</v>
      </c>
      <c r="BK434" s="314">
        <f>ROUND(I434*H434,2)</f>
        <v>0</v>
      </c>
      <c r="BL434" s="289" t="s">
        <v>150</v>
      </c>
      <c r="BM434" s="313" t="s">
        <v>749</v>
      </c>
    </row>
    <row r="435" spans="2:51" s="234" customFormat="1" ht="12">
      <c r="B435" s="233"/>
      <c r="D435" s="223" t="s">
        <v>152</v>
      </c>
      <c r="E435" s="235" t="s">
        <v>1</v>
      </c>
      <c r="F435" s="236" t="s">
        <v>484</v>
      </c>
      <c r="H435" s="235" t="s">
        <v>1</v>
      </c>
      <c r="I435" s="237"/>
      <c r="L435" s="233"/>
      <c r="M435" s="239"/>
      <c r="N435" s="240"/>
      <c r="O435" s="240"/>
      <c r="P435" s="240"/>
      <c r="Q435" s="240"/>
      <c r="R435" s="240"/>
      <c r="S435" s="240"/>
      <c r="T435" s="241"/>
      <c r="AT435" s="235" t="s">
        <v>152</v>
      </c>
      <c r="AU435" s="235" t="s">
        <v>88</v>
      </c>
      <c r="AV435" s="234" t="s">
        <v>85</v>
      </c>
      <c r="AW435" s="234" t="s">
        <v>32</v>
      </c>
      <c r="AX435" s="234" t="s">
        <v>77</v>
      </c>
      <c r="AY435" s="235" t="s">
        <v>143</v>
      </c>
    </row>
    <row r="436" spans="2:51" s="222" customFormat="1" ht="22.5">
      <c r="B436" s="221"/>
      <c r="D436" s="223" t="s">
        <v>152</v>
      </c>
      <c r="E436" s="224" t="s">
        <v>1</v>
      </c>
      <c r="F436" s="225" t="s">
        <v>750</v>
      </c>
      <c r="H436" s="226">
        <v>702.19</v>
      </c>
      <c r="I436" s="227"/>
      <c r="L436" s="221"/>
      <c r="M436" s="229"/>
      <c r="N436" s="230"/>
      <c r="O436" s="230"/>
      <c r="P436" s="230"/>
      <c r="Q436" s="230"/>
      <c r="R436" s="230"/>
      <c r="S436" s="230"/>
      <c r="T436" s="231"/>
      <c r="AT436" s="224" t="s">
        <v>152</v>
      </c>
      <c r="AU436" s="224" t="s">
        <v>88</v>
      </c>
      <c r="AV436" s="222" t="s">
        <v>88</v>
      </c>
      <c r="AW436" s="222" t="s">
        <v>32</v>
      </c>
      <c r="AX436" s="222" t="s">
        <v>85</v>
      </c>
      <c r="AY436" s="224" t="s">
        <v>143</v>
      </c>
    </row>
    <row r="437" spans="1:65" s="48" customFormat="1" ht="48" customHeight="1">
      <c r="A437" s="287"/>
      <c r="B437" s="35"/>
      <c r="C437" s="208" t="s">
        <v>751</v>
      </c>
      <c r="D437" s="208" t="s">
        <v>145</v>
      </c>
      <c r="E437" s="209" t="s">
        <v>752</v>
      </c>
      <c r="F437" s="210" t="s">
        <v>753</v>
      </c>
      <c r="G437" s="211" t="s">
        <v>226</v>
      </c>
      <c r="H437" s="212">
        <v>1.784</v>
      </c>
      <c r="I437" s="213"/>
      <c r="J437" s="214">
        <f>ROUND(I437*H437,2)</f>
        <v>0</v>
      </c>
      <c r="K437" s="210" t="s">
        <v>149</v>
      </c>
      <c r="L437" s="35"/>
      <c r="M437" s="312" t="s">
        <v>1</v>
      </c>
      <c r="N437" s="216" t="s">
        <v>42</v>
      </c>
      <c r="O437" s="71"/>
      <c r="P437" s="217">
        <f>O437*H437</f>
        <v>0</v>
      </c>
      <c r="Q437" s="217">
        <v>0</v>
      </c>
      <c r="R437" s="217">
        <f>Q437*H437</f>
        <v>0</v>
      </c>
      <c r="S437" s="217">
        <v>0</v>
      </c>
      <c r="T437" s="218">
        <f>S437*H437</f>
        <v>0</v>
      </c>
      <c r="U437" s="287"/>
      <c r="V437" s="287"/>
      <c r="W437" s="287"/>
      <c r="X437" s="287"/>
      <c r="Y437" s="287"/>
      <c r="Z437" s="287"/>
      <c r="AA437" s="287"/>
      <c r="AB437" s="287"/>
      <c r="AC437" s="287"/>
      <c r="AD437" s="287"/>
      <c r="AE437" s="287"/>
      <c r="AR437" s="313" t="s">
        <v>231</v>
      </c>
      <c r="AT437" s="313" t="s">
        <v>145</v>
      </c>
      <c r="AU437" s="313" t="s">
        <v>88</v>
      </c>
      <c r="AY437" s="289" t="s">
        <v>143</v>
      </c>
      <c r="BE437" s="314">
        <f>IF(N437="základní",J437,0)</f>
        <v>0</v>
      </c>
      <c r="BF437" s="314">
        <f>IF(N437="snížená",J437,0)</f>
        <v>0</v>
      </c>
      <c r="BG437" s="314">
        <f>IF(N437="zákl. přenesená",J437,0)</f>
        <v>0</v>
      </c>
      <c r="BH437" s="314">
        <f>IF(N437="sníž. přenesená",J437,0)</f>
        <v>0</v>
      </c>
      <c r="BI437" s="314">
        <f>IF(N437="nulová",J437,0)</f>
        <v>0</v>
      </c>
      <c r="BJ437" s="289" t="s">
        <v>85</v>
      </c>
      <c r="BK437" s="314">
        <f>ROUND(I437*H437,2)</f>
        <v>0</v>
      </c>
      <c r="BL437" s="289" t="s">
        <v>231</v>
      </c>
      <c r="BM437" s="313" t="s">
        <v>754</v>
      </c>
    </row>
    <row r="438" spans="2:51" s="222" customFormat="1" ht="12">
      <c r="B438" s="221"/>
      <c r="D438" s="223" t="s">
        <v>152</v>
      </c>
      <c r="E438" s="224" t="s">
        <v>1</v>
      </c>
      <c r="F438" s="225" t="s">
        <v>755</v>
      </c>
      <c r="H438" s="226">
        <v>1.784</v>
      </c>
      <c r="I438" s="227"/>
      <c r="L438" s="221"/>
      <c r="M438" s="229"/>
      <c r="N438" s="230"/>
      <c r="O438" s="230"/>
      <c r="P438" s="230"/>
      <c r="Q438" s="230"/>
      <c r="R438" s="230"/>
      <c r="S438" s="230"/>
      <c r="T438" s="231"/>
      <c r="AT438" s="224" t="s">
        <v>152</v>
      </c>
      <c r="AU438" s="224" t="s">
        <v>88</v>
      </c>
      <c r="AV438" s="222" t="s">
        <v>88</v>
      </c>
      <c r="AW438" s="222" t="s">
        <v>32</v>
      </c>
      <c r="AX438" s="222" t="s">
        <v>85</v>
      </c>
      <c r="AY438" s="224" t="s">
        <v>143</v>
      </c>
    </row>
    <row r="439" spans="2:63" s="193" customFormat="1" ht="25.9" customHeight="1">
      <c r="B439" s="192"/>
      <c r="D439" s="194" t="s">
        <v>76</v>
      </c>
      <c r="E439" s="195" t="s">
        <v>756</v>
      </c>
      <c r="F439" s="195" t="s">
        <v>757</v>
      </c>
      <c r="I439" s="196"/>
      <c r="J439" s="197">
        <f>BK439</f>
        <v>0</v>
      </c>
      <c r="L439" s="192"/>
      <c r="M439" s="199"/>
      <c r="N439" s="200"/>
      <c r="O439" s="200"/>
      <c r="P439" s="201">
        <f>SUM(P440:P450)</f>
        <v>0</v>
      </c>
      <c r="Q439" s="200"/>
      <c r="R439" s="201">
        <f>SUM(R440:R450)</f>
        <v>0</v>
      </c>
      <c r="S439" s="200"/>
      <c r="T439" s="202">
        <f>SUM(T440:T450)</f>
        <v>0</v>
      </c>
      <c r="AR439" s="194" t="s">
        <v>150</v>
      </c>
      <c r="AT439" s="310" t="s">
        <v>76</v>
      </c>
      <c r="AU439" s="310" t="s">
        <v>77</v>
      </c>
      <c r="AY439" s="194" t="s">
        <v>143</v>
      </c>
      <c r="BK439" s="311">
        <f>SUM(BK440:BK450)</f>
        <v>0</v>
      </c>
    </row>
    <row r="440" spans="1:65" s="48" customFormat="1" ht="240" customHeight="1">
      <c r="A440" s="287"/>
      <c r="B440" s="35"/>
      <c r="C440" s="208" t="s">
        <v>758</v>
      </c>
      <c r="D440" s="208" t="s">
        <v>145</v>
      </c>
      <c r="E440" s="209" t="s">
        <v>759</v>
      </c>
      <c r="F440" s="210" t="s">
        <v>760</v>
      </c>
      <c r="G440" s="211" t="s">
        <v>761</v>
      </c>
      <c r="H440" s="212">
        <v>1</v>
      </c>
      <c r="I440" s="213"/>
      <c r="J440" s="214">
        <f>ROUND(I440*H440,2)</f>
        <v>0</v>
      </c>
      <c r="K440" s="210" t="s">
        <v>1</v>
      </c>
      <c r="L440" s="35"/>
      <c r="M440" s="312" t="s">
        <v>1</v>
      </c>
      <c r="N440" s="216" t="s">
        <v>42</v>
      </c>
      <c r="O440" s="71"/>
      <c r="P440" s="217">
        <f>O440*H440</f>
        <v>0</v>
      </c>
      <c r="Q440" s="217">
        <v>0</v>
      </c>
      <c r="R440" s="217">
        <f>Q440*H440</f>
        <v>0</v>
      </c>
      <c r="S440" s="217">
        <v>0</v>
      </c>
      <c r="T440" s="218">
        <f>S440*H440</f>
        <v>0</v>
      </c>
      <c r="U440" s="287"/>
      <c r="V440" s="287"/>
      <c r="W440" s="287"/>
      <c r="X440" s="287"/>
      <c r="Y440" s="287"/>
      <c r="Z440" s="287"/>
      <c r="AA440" s="287"/>
      <c r="AB440" s="287"/>
      <c r="AC440" s="287"/>
      <c r="AD440" s="287"/>
      <c r="AE440" s="287"/>
      <c r="AR440" s="313" t="s">
        <v>762</v>
      </c>
      <c r="AT440" s="313" t="s">
        <v>145</v>
      </c>
      <c r="AU440" s="313" t="s">
        <v>85</v>
      </c>
      <c r="AY440" s="289" t="s">
        <v>143</v>
      </c>
      <c r="BE440" s="314">
        <f>IF(N440="základní",J440,0)</f>
        <v>0</v>
      </c>
      <c r="BF440" s="314">
        <f>IF(N440="snížená",J440,0)</f>
        <v>0</v>
      </c>
      <c r="BG440" s="314">
        <f>IF(N440="zákl. přenesená",J440,0)</f>
        <v>0</v>
      </c>
      <c r="BH440" s="314">
        <f>IF(N440="sníž. přenesená",J440,0)</f>
        <v>0</v>
      </c>
      <c r="BI440" s="314">
        <f>IF(N440="nulová",J440,0)</f>
        <v>0</v>
      </c>
      <c r="BJ440" s="289" t="s">
        <v>85</v>
      </c>
      <c r="BK440" s="314">
        <f>ROUND(I440*H440,2)</f>
        <v>0</v>
      </c>
      <c r="BL440" s="289" t="s">
        <v>762</v>
      </c>
      <c r="BM440" s="313" t="s">
        <v>763</v>
      </c>
    </row>
    <row r="441" spans="1:47" s="48" customFormat="1" ht="165.75">
      <c r="A441" s="287"/>
      <c r="B441" s="35"/>
      <c r="C441" s="287"/>
      <c r="D441" s="223" t="s">
        <v>306</v>
      </c>
      <c r="E441" s="287"/>
      <c r="F441" s="264" t="s">
        <v>764</v>
      </c>
      <c r="G441" s="287"/>
      <c r="H441" s="287"/>
      <c r="I441" s="122"/>
      <c r="J441" s="287"/>
      <c r="K441" s="287"/>
      <c r="L441" s="35"/>
      <c r="M441" s="265"/>
      <c r="N441" s="266"/>
      <c r="O441" s="71"/>
      <c r="P441" s="71"/>
      <c r="Q441" s="71"/>
      <c r="R441" s="71"/>
      <c r="S441" s="71"/>
      <c r="T441" s="72"/>
      <c r="U441" s="287"/>
      <c r="V441" s="287"/>
      <c r="W441" s="287"/>
      <c r="X441" s="287"/>
      <c r="Y441" s="287"/>
      <c r="Z441" s="287"/>
      <c r="AA441" s="287"/>
      <c r="AB441" s="287"/>
      <c r="AC441" s="287"/>
      <c r="AD441" s="287"/>
      <c r="AE441" s="287"/>
      <c r="AT441" s="289" t="s">
        <v>306</v>
      </c>
      <c r="AU441" s="289" t="s">
        <v>85</v>
      </c>
    </row>
    <row r="442" spans="2:51" s="234" customFormat="1" ht="33.75">
      <c r="B442" s="233"/>
      <c r="D442" s="223" t="s">
        <v>152</v>
      </c>
      <c r="E442" s="235" t="s">
        <v>1</v>
      </c>
      <c r="F442" s="236" t="s">
        <v>765</v>
      </c>
      <c r="H442" s="235" t="s">
        <v>1</v>
      </c>
      <c r="I442" s="237"/>
      <c r="L442" s="233"/>
      <c r="M442" s="239"/>
      <c r="N442" s="240"/>
      <c r="O442" s="240"/>
      <c r="P442" s="240"/>
      <c r="Q442" s="240"/>
      <c r="R442" s="240"/>
      <c r="S442" s="240"/>
      <c r="T442" s="241"/>
      <c r="AT442" s="235" t="s">
        <v>152</v>
      </c>
      <c r="AU442" s="235" t="s">
        <v>85</v>
      </c>
      <c r="AV442" s="234" t="s">
        <v>85</v>
      </c>
      <c r="AW442" s="234" t="s">
        <v>32</v>
      </c>
      <c r="AX442" s="234" t="s">
        <v>77</v>
      </c>
      <c r="AY442" s="235" t="s">
        <v>143</v>
      </c>
    </row>
    <row r="443" spans="2:51" s="234" customFormat="1" ht="33.75">
      <c r="B443" s="233"/>
      <c r="D443" s="223" t="s">
        <v>152</v>
      </c>
      <c r="E443" s="235" t="s">
        <v>1</v>
      </c>
      <c r="F443" s="236" t="s">
        <v>766</v>
      </c>
      <c r="H443" s="235" t="s">
        <v>1</v>
      </c>
      <c r="I443" s="237"/>
      <c r="L443" s="233"/>
      <c r="M443" s="239"/>
      <c r="N443" s="240"/>
      <c r="O443" s="240"/>
      <c r="P443" s="240"/>
      <c r="Q443" s="240"/>
      <c r="R443" s="240"/>
      <c r="S443" s="240"/>
      <c r="T443" s="241"/>
      <c r="AT443" s="235" t="s">
        <v>152</v>
      </c>
      <c r="AU443" s="235" t="s">
        <v>85</v>
      </c>
      <c r="AV443" s="234" t="s">
        <v>85</v>
      </c>
      <c r="AW443" s="234" t="s">
        <v>32</v>
      </c>
      <c r="AX443" s="234" t="s">
        <v>77</v>
      </c>
      <c r="AY443" s="235" t="s">
        <v>143</v>
      </c>
    </row>
    <row r="444" spans="2:51" s="234" customFormat="1" ht="33.75">
      <c r="B444" s="233"/>
      <c r="D444" s="223" t="s">
        <v>152</v>
      </c>
      <c r="E444" s="235" t="s">
        <v>1</v>
      </c>
      <c r="F444" s="236" t="s">
        <v>767</v>
      </c>
      <c r="H444" s="235" t="s">
        <v>1</v>
      </c>
      <c r="I444" s="237"/>
      <c r="L444" s="233"/>
      <c r="M444" s="239"/>
      <c r="N444" s="240"/>
      <c r="O444" s="240"/>
      <c r="P444" s="240"/>
      <c r="Q444" s="240"/>
      <c r="R444" s="240"/>
      <c r="S444" s="240"/>
      <c r="T444" s="241"/>
      <c r="AT444" s="235" t="s">
        <v>152</v>
      </c>
      <c r="AU444" s="235" t="s">
        <v>85</v>
      </c>
      <c r="AV444" s="234" t="s">
        <v>85</v>
      </c>
      <c r="AW444" s="234" t="s">
        <v>32</v>
      </c>
      <c r="AX444" s="234" t="s">
        <v>77</v>
      </c>
      <c r="AY444" s="235" t="s">
        <v>143</v>
      </c>
    </row>
    <row r="445" spans="2:51" s="234" customFormat="1" ht="22.5">
      <c r="B445" s="233"/>
      <c r="D445" s="223" t="s">
        <v>152</v>
      </c>
      <c r="E445" s="235" t="s">
        <v>1</v>
      </c>
      <c r="F445" s="236" t="s">
        <v>768</v>
      </c>
      <c r="H445" s="235" t="s">
        <v>1</v>
      </c>
      <c r="I445" s="237"/>
      <c r="L445" s="233"/>
      <c r="M445" s="239"/>
      <c r="N445" s="240"/>
      <c r="O445" s="240"/>
      <c r="P445" s="240"/>
      <c r="Q445" s="240"/>
      <c r="R445" s="240"/>
      <c r="S445" s="240"/>
      <c r="T445" s="241"/>
      <c r="AT445" s="235" t="s">
        <v>152</v>
      </c>
      <c r="AU445" s="235" t="s">
        <v>85</v>
      </c>
      <c r="AV445" s="234" t="s">
        <v>85</v>
      </c>
      <c r="AW445" s="234" t="s">
        <v>32</v>
      </c>
      <c r="AX445" s="234" t="s">
        <v>77</v>
      </c>
      <c r="AY445" s="235" t="s">
        <v>143</v>
      </c>
    </row>
    <row r="446" spans="2:51" s="222" customFormat="1" ht="12">
      <c r="B446" s="221"/>
      <c r="D446" s="223" t="s">
        <v>152</v>
      </c>
      <c r="E446" s="224" t="s">
        <v>1</v>
      </c>
      <c r="F446" s="225" t="s">
        <v>85</v>
      </c>
      <c r="H446" s="226">
        <v>1</v>
      </c>
      <c r="I446" s="227"/>
      <c r="L446" s="221"/>
      <c r="M446" s="229"/>
      <c r="N446" s="230"/>
      <c r="O446" s="230"/>
      <c r="P446" s="230"/>
      <c r="Q446" s="230"/>
      <c r="R446" s="230"/>
      <c r="S446" s="230"/>
      <c r="T446" s="231"/>
      <c r="AT446" s="224" t="s">
        <v>152</v>
      </c>
      <c r="AU446" s="224" t="s">
        <v>85</v>
      </c>
      <c r="AV446" s="222" t="s">
        <v>88</v>
      </c>
      <c r="AW446" s="222" t="s">
        <v>32</v>
      </c>
      <c r="AX446" s="222" t="s">
        <v>85</v>
      </c>
      <c r="AY446" s="224" t="s">
        <v>143</v>
      </c>
    </row>
    <row r="447" spans="1:65" s="48" customFormat="1" ht="16.5" customHeight="1">
      <c r="A447" s="287"/>
      <c r="B447" s="35"/>
      <c r="C447" s="208" t="s">
        <v>769</v>
      </c>
      <c r="D447" s="208" t="s">
        <v>145</v>
      </c>
      <c r="E447" s="209" t="s">
        <v>770</v>
      </c>
      <c r="F447" s="210" t="s">
        <v>771</v>
      </c>
      <c r="G447" s="211" t="s">
        <v>294</v>
      </c>
      <c r="H447" s="212">
        <v>10</v>
      </c>
      <c r="I447" s="213"/>
      <c r="J447" s="214">
        <f>ROUND(I447*H447,2)</f>
        <v>0</v>
      </c>
      <c r="K447" s="210" t="s">
        <v>1</v>
      </c>
      <c r="L447" s="35"/>
      <c r="M447" s="312" t="s">
        <v>1</v>
      </c>
      <c r="N447" s="216" t="s">
        <v>42</v>
      </c>
      <c r="O447" s="71"/>
      <c r="P447" s="217">
        <f>O447*H447</f>
        <v>0</v>
      </c>
      <c r="Q447" s="217">
        <v>0</v>
      </c>
      <c r="R447" s="217">
        <f>Q447*H447</f>
        <v>0</v>
      </c>
      <c r="S447" s="217">
        <v>0</v>
      </c>
      <c r="T447" s="218">
        <f>S447*H447</f>
        <v>0</v>
      </c>
      <c r="U447" s="287"/>
      <c r="V447" s="287"/>
      <c r="W447" s="287"/>
      <c r="X447" s="287"/>
      <c r="Y447" s="287"/>
      <c r="Z447" s="287"/>
      <c r="AA447" s="287"/>
      <c r="AB447" s="287"/>
      <c r="AC447" s="287"/>
      <c r="AD447" s="287"/>
      <c r="AE447" s="287"/>
      <c r="AR447" s="313" t="s">
        <v>762</v>
      </c>
      <c r="AT447" s="313" t="s">
        <v>145</v>
      </c>
      <c r="AU447" s="313" t="s">
        <v>85</v>
      </c>
      <c r="AY447" s="289" t="s">
        <v>143</v>
      </c>
      <c r="BE447" s="314">
        <f>IF(N447="základní",J447,0)</f>
        <v>0</v>
      </c>
      <c r="BF447" s="314">
        <f>IF(N447="snížená",J447,0)</f>
        <v>0</v>
      </c>
      <c r="BG447" s="314">
        <f>IF(N447="zákl. přenesená",J447,0)</f>
        <v>0</v>
      </c>
      <c r="BH447" s="314">
        <f>IF(N447="sníž. přenesená",J447,0)</f>
        <v>0</v>
      </c>
      <c r="BI447" s="314">
        <f>IF(N447="nulová",J447,0)</f>
        <v>0</v>
      </c>
      <c r="BJ447" s="289" t="s">
        <v>85</v>
      </c>
      <c r="BK447" s="314">
        <f>ROUND(I447*H447,2)</f>
        <v>0</v>
      </c>
      <c r="BL447" s="289" t="s">
        <v>762</v>
      </c>
      <c r="BM447" s="313" t="s">
        <v>772</v>
      </c>
    </row>
    <row r="448" spans="2:51" s="234" customFormat="1" ht="22.5">
      <c r="B448" s="233"/>
      <c r="D448" s="223" t="s">
        <v>152</v>
      </c>
      <c r="E448" s="235" t="s">
        <v>1</v>
      </c>
      <c r="F448" s="236" t="s">
        <v>773</v>
      </c>
      <c r="H448" s="235" t="s">
        <v>1</v>
      </c>
      <c r="I448" s="237"/>
      <c r="L448" s="233"/>
      <c r="M448" s="239"/>
      <c r="N448" s="240"/>
      <c r="O448" s="240"/>
      <c r="P448" s="240"/>
      <c r="Q448" s="240"/>
      <c r="R448" s="240"/>
      <c r="S448" s="240"/>
      <c r="T448" s="241"/>
      <c r="AT448" s="235" t="s">
        <v>152</v>
      </c>
      <c r="AU448" s="235" t="s">
        <v>85</v>
      </c>
      <c r="AV448" s="234" t="s">
        <v>85</v>
      </c>
      <c r="AW448" s="234" t="s">
        <v>32</v>
      </c>
      <c r="AX448" s="234" t="s">
        <v>77</v>
      </c>
      <c r="AY448" s="235" t="s">
        <v>143</v>
      </c>
    </row>
    <row r="449" spans="2:51" s="234" customFormat="1" ht="12">
      <c r="B449" s="233"/>
      <c r="D449" s="223" t="s">
        <v>152</v>
      </c>
      <c r="E449" s="235" t="s">
        <v>1</v>
      </c>
      <c r="F449" s="236" t="s">
        <v>774</v>
      </c>
      <c r="H449" s="235" t="s">
        <v>1</v>
      </c>
      <c r="I449" s="237"/>
      <c r="L449" s="233"/>
      <c r="M449" s="239"/>
      <c r="N449" s="240"/>
      <c r="O449" s="240"/>
      <c r="P449" s="240"/>
      <c r="Q449" s="240"/>
      <c r="R449" s="240"/>
      <c r="S449" s="240"/>
      <c r="T449" s="241"/>
      <c r="AT449" s="235" t="s">
        <v>152</v>
      </c>
      <c r="AU449" s="235" t="s">
        <v>85</v>
      </c>
      <c r="AV449" s="234" t="s">
        <v>85</v>
      </c>
      <c r="AW449" s="234" t="s">
        <v>32</v>
      </c>
      <c r="AX449" s="234" t="s">
        <v>77</v>
      </c>
      <c r="AY449" s="235" t="s">
        <v>143</v>
      </c>
    </row>
    <row r="450" spans="2:51" s="222" customFormat="1" ht="12">
      <c r="B450" s="221"/>
      <c r="D450" s="223" t="s">
        <v>152</v>
      </c>
      <c r="E450" s="224" t="s">
        <v>1</v>
      </c>
      <c r="F450" s="225" t="s">
        <v>775</v>
      </c>
      <c r="H450" s="226">
        <v>10</v>
      </c>
      <c r="I450" s="227"/>
      <c r="L450" s="221"/>
      <c r="M450" s="267"/>
      <c r="N450" s="268"/>
      <c r="O450" s="268"/>
      <c r="P450" s="268"/>
      <c r="Q450" s="268"/>
      <c r="R450" s="268"/>
      <c r="S450" s="268"/>
      <c r="T450" s="269"/>
      <c r="AT450" s="224" t="s">
        <v>152</v>
      </c>
      <c r="AU450" s="224" t="s">
        <v>85</v>
      </c>
      <c r="AV450" s="222" t="s">
        <v>88</v>
      </c>
      <c r="AW450" s="222" t="s">
        <v>32</v>
      </c>
      <c r="AX450" s="222" t="s">
        <v>85</v>
      </c>
      <c r="AY450" s="224" t="s">
        <v>143</v>
      </c>
    </row>
    <row r="451" spans="1:31" s="48" customFormat="1" ht="6.95" customHeight="1">
      <c r="A451" s="287"/>
      <c r="B451" s="54"/>
      <c r="C451" s="55"/>
      <c r="D451" s="55"/>
      <c r="E451" s="55"/>
      <c r="F451" s="55"/>
      <c r="G451" s="55"/>
      <c r="H451" s="55"/>
      <c r="I451" s="158"/>
      <c r="J451" s="55"/>
      <c r="K451" s="55"/>
      <c r="L451" s="35"/>
      <c r="M451" s="287"/>
      <c r="O451" s="287"/>
      <c r="P451" s="287"/>
      <c r="Q451" s="287"/>
      <c r="R451" s="287"/>
      <c r="S451" s="287"/>
      <c r="T451" s="287"/>
      <c r="U451" s="287"/>
      <c r="V451" s="287"/>
      <c r="W451" s="287"/>
      <c r="X451" s="287"/>
      <c r="Y451" s="287"/>
      <c r="Z451" s="287"/>
      <c r="AA451" s="287"/>
      <c r="AB451" s="287"/>
      <c r="AC451" s="287"/>
      <c r="AD451" s="287"/>
      <c r="AE451" s="287"/>
    </row>
  </sheetData>
  <sheetProtection algorithmName="SHA-512" hashValue="6/Clgwp6dsv688DwTzpArnIig8ddQIwMSwV281zHDbTNJD6JrrQh7g82QVQSeZQ+hY4T0fZfBQMko2dlCTJfvA==" saltValue="HF0v9UhYu9ISoMID8GqqEA==" spinCount="100000" sheet="1" objects="1" scenarios="1"/>
  <autoFilter ref="C127:K450"/>
  <mergeCells count="9">
    <mergeCell ref="E87:H87"/>
    <mergeCell ref="E118:H118"/>
    <mergeCell ref="E120:H120"/>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97"/>
  <sheetViews>
    <sheetView showGridLines="0" workbookViewId="0" topLeftCell="A189">
      <selection activeCell="F196" sqref="F196"/>
    </sheetView>
  </sheetViews>
  <sheetFormatPr defaultColWidth="9.140625" defaultRowHeight="12"/>
  <cols>
    <col min="1" max="1" width="8.28125" style="283" customWidth="1"/>
    <col min="2" max="2" width="1.7109375" style="283" customWidth="1"/>
    <col min="3" max="3" width="4.140625" style="283" customWidth="1"/>
    <col min="4" max="4" width="4.28125" style="283" customWidth="1"/>
    <col min="5" max="5" width="17.140625" style="283" customWidth="1"/>
    <col min="6" max="6" width="50.8515625" style="283" customWidth="1"/>
    <col min="7" max="7" width="7.00390625" style="283" customWidth="1"/>
    <col min="8" max="8" width="11.421875" style="283" customWidth="1"/>
    <col min="9" max="9" width="20.140625" style="115" customWidth="1"/>
    <col min="10" max="11" width="20.140625" style="283" customWidth="1"/>
    <col min="12" max="12" width="9.28125" style="283" customWidth="1"/>
    <col min="13" max="13" width="10.8515625" style="283" hidden="1" customWidth="1"/>
    <col min="14" max="14" width="9.28125" style="283" hidden="1" customWidth="1"/>
    <col min="15" max="20" width="14.140625" style="283" hidden="1" customWidth="1"/>
    <col min="21" max="21" width="16.28125" style="283" hidden="1" customWidth="1"/>
    <col min="22" max="22" width="12.28125" style="283" customWidth="1"/>
    <col min="23" max="23" width="16.28125" style="283" customWidth="1"/>
    <col min="24" max="24" width="12.28125" style="283" customWidth="1"/>
    <col min="25" max="25" width="15.00390625" style="283" customWidth="1"/>
    <col min="26" max="26" width="11.00390625" style="283" customWidth="1"/>
    <col min="27" max="27" width="15.00390625" style="283" customWidth="1"/>
    <col min="28" max="28" width="16.28125" style="283" customWidth="1"/>
    <col min="29" max="29" width="11.00390625" style="283" customWidth="1"/>
    <col min="30" max="30" width="15.00390625" style="283" customWidth="1"/>
    <col min="31" max="31" width="16.28125" style="283" customWidth="1"/>
    <col min="32" max="43" width="9.28125" style="283" customWidth="1"/>
    <col min="44" max="65" width="9.28125" style="283" hidden="1" customWidth="1"/>
    <col min="66" max="16384" width="9.28125" style="283" customWidth="1"/>
  </cols>
  <sheetData>
    <row r="1" ht="12"/>
    <row r="2" spans="12:46" ht="36.95" customHeight="1">
      <c r="L2" s="336"/>
      <c r="M2" s="336"/>
      <c r="N2" s="336"/>
      <c r="O2" s="336"/>
      <c r="P2" s="336"/>
      <c r="Q2" s="336"/>
      <c r="R2" s="336"/>
      <c r="S2" s="336"/>
      <c r="T2" s="336"/>
      <c r="U2" s="336"/>
      <c r="V2" s="336"/>
      <c r="AT2" s="289" t="s">
        <v>95</v>
      </c>
    </row>
    <row r="3" spans="2:46" ht="6.95" customHeight="1">
      <c r="B3" s="18"/>
      <c r="C3" s="19"/>
      <c r="D3" s="19"/>
      <c r="E3" s="19"/>
      <c r="F3" s="19"/>
      <c r="G3" s="19"/>
      <c r="H3" s="19"/>
      <c r="I3" s="118"/>
      <c r="J3" s="19"/>
      <c r="K3" s="19"/>
      <c r="L3" s="21"/>
      <c r="AT3" s="289" t="s">
        <v>88</v>
      </c>
    </row>
    <row r="4" spans="2:46" ht="24.95" customHeight="1">
      <c r="B4" s="21"/>
      <c r="D4" s="23" t="s">
        <v>108</v>
      </c>
      <c r="L4" s="21"/>
      <c r="M4" s="290" t="s">
        <v>10</v>
      </c>
      <c r="AT4" s="289" t="s">
        <v>4</v>
      </c>
    </row>
    <row r="5" spans="2:12" ht="6.95" customHeight="1">
      <c r="B5" s="21"/>
      <c r="L5" s="21"/>
    </row>
    <row r="6" spans="2:12" ht="12" customHeight="1">
      <c r="B6" s="21"/>
      <c r="D6" s="288" t="s">
        <v>16</v>
      </c>
      <c r="L6" s="21"/>
    </row>
    <row r="7" spans="2:12" ht="16.5" customHeight="1">
      <c r="B7" s="21"/>
      <c r="E7" s="365" t="str">
        <f>'Rekapitulace stavby'!K6</f>
        <v>Dlouhá Strouha, Kvasiny, rekonstrukce koryta, ř. km 4,735 - 4,885</v>
      </c>
      <c r="F7" s="366"/>
      <c r="G7" s="366"/>
      <c r="H7" s="366"/>
      <c r="L7" s="21"/>
    </row>
    <row r="8" spans="2:12" ht="12" customHeight="1">
      <c r="B8" s="21"/>
      <c r="D8" s="288" t="s">
        <v>109</v>
      </c>
      <c r="L8" s="21"/>
    </row>
    <row r="9" spans="1:31" s="48" customFormat="1" ht="16.5" customHeight="1">
      <c r="A9" s="287"/>
      <c r="B9" s="35"/>
      <c r="C9" s="287"/>
      <c r="D9" s="287"/>
      <c r="E9" s="365" t="s">
        <v>776</v>
      </c>
      <c r="F9" s="364"/>
      <c r="G9" s="364"/>
      <c r="H9" s="364"/>
      <c r="I9" s="122"/>
      <c r="J9" s="287"/>
      <c r="K9" s="287"/>
      <c r="L9" s="47"/>
      <c r="S9" s="287"/>
      <c r="T9" s="287"/>
      <c r="U9" s="287"/>
      <c r="V9" s="287"/>
      <c r="W9" s="287"/>
      <c r="X9" s="287"/>
      <c r="Y9" s="287"/>
      <c r="Z9" s="287"/>
      <c r="AA9" s="287"/>
      <c r="AB9" s="287"/>
      <c r="AC9" s="287"/>
      <c r="AD9" s="287"/>
      <c r="AE9" s="287"/>
    </row>
    <row r="10" spans="1:31" s="48" customFormat="1" ht="12" customHeight="1">
      <c r="A10" s="287"/>
      <c r="B10" s="35"/>
      <c r="C10" s="287"/>
      <c r="D10" s="288" t="s">
        <v>777</v>
      </c>
      <c r="E10" s="287"/>
      <c r="F10" s="287"/>
      <c r="G10" s="287"/>
      <c r="H10" s="287"/>
      <c r="I10" s="122"/>
      <c r="J10" s="287"/>
      <c r="K10" s="287"/>
      <c r="L10" s="47"/>
      <c r="S10" s="287"/>
      <c r="T10" s="287"/>
      <c r="U10" s="287"/>
      <c r="V10" s="287"/>
      <c r="W10" s="287"/>
      <c r="X10" s="287"/>
      <c r="Y10" s="287"/>
      <c r="Z10" s="287"/>
      <c r="AA10" s="287"/>
      <c r="AB10" s="287"/>
      <c r="AC10" s="287"/>
      <c r="AD10" s="287"/>
      <c r="AE10" s="287"/>
    </row>
    <row r="11" spans="1:31" s="48" customFormat="1" ht="16.5" customHeight="1">
      <c r="A11" s="287"/>
      <c r="B11" s="35"/>
      <c r="C11" s="287"/>
      <c r="D11" s="287"/>
      <c r="E11" s="332" t="s">
        <v>778</v>
      </c>
      <c r="F11" s="364"/>
      <c r="G11" s="364"/>
      <c r="H11" s="364"/>
      <c r="I11" s="122"/>
      <c r="J11" s="287"/>
      <c r="K11" s="287"/>
      <c r="L11" s="47"/>
      <c r="S11" s="287"/>
      <c r="T11" s="287"/>
      <c r="U11" s="287"/>
      <c r="V11" s="287"/>
      <c r="W11" s="287"/>
      <c r="X11" s="287"/>
      <c r="Y11" s="287"/>
      <c r="Z11" s="287"/>
      <c r="AA11" s="287"/>
      <c r="AB11" s="287"/>
      <c r="AC11" s="287"/>
      <c r="AD11" s="287"/>
      <c r="AE11" s="287"/>
    </row>
    <row r="12" spans="1:31" s="48" customFormat="1" ht="12">
      <c r="A12" s="287"/>
      <c r="B12" s="35"/>
      <c r="C12" s="287"/>
      <c r="D12" s="287"/>
      <c r="E12" s="287"/>
      <c r="F12" s="287"/>
      <c r="G12" s="287"/>
      <c r="H12" s="287"/>
      <c r="I12" s="122"/>
      <c r="J12" s="287"/>
      <c r="K12" s="287"/>
      <c r="L12" s="47"/>
      <c r="S12" s="287"/>
      <c r="T12" s="287"/>
      <c r="U12" s="287"/>
      <c r="V12" s="287"/>
      <c r="W12" s="287"/>
      <c r="X12" s="287"/>
      <c r="Y12" s="287"/>
      <c r="Z12" s="287"/>
      <c r="AA12" s="287"/>
      <c r="AB12" s="287"/>
      <c r="AC12" s="287"/>
      <c r="AD12" s="287"/>
      <c r="AE12" s="287"/>
    </row>
    <row r="13" spans="1:31" s="48" customFormat="1" ht="12" customHeight="1">
      <c r="A13" s="287"/>
      <c r="B13" s="35"/>
      <c r="C13" s="287"/>
      <c r="D13" s="288" t="s">
        <v>18</v>
      </c>
      <c r="E13" s="287"/>
      <c r="F13" s="282" t="s">
        <v>87</v>
      </c>
      <c r="G13" s="287"/>
      <c r="H13" s="287"/>
      <c r="I13" s="123" t="s">
        <v>20</v>
      </c>
      <c r="J13" s="282" t="s">
        <v>1</v>
      </c>
      <c r="K13" s="287"/>
      <c r="L13" s="47"/>
      <c r="S13" s="287"/>
      <c r="T13" s="287"/>
      <c r="U13" s="287"/>
      <c r="V13" s="287"/>
      <c r="W13" s="287"/>
      <c r="X13" s="287"/>
      <c r="Y13" s="287"/>
      <c r="Z13" s="287"/>
      <c r="AA13" s="287"/>
      <c r="AB13" s="287"/>
      <c r="AC13" s="287"/>
      <c r="AD13" s="287"/>
      <c r="AE13" s="287"/>
    </row>
    <row r="14" spans="1:31" s="48" customFormat="1" ht="12" customHeight="1">
      <c r="A14" s="287"/>
      <c r="B14" s="35"/>
      <c r="C14" s="287"/>
      <c r="D14" s="288" t="s">
        <v>21</v>
      </c>
      <c r="E14" s="287"/>
      <c r="F14" s="282" t="s">
        <v>22</v>
      </c>
      <c r="G14" s="287"/>
      <c r="H14" s="287"/>
      <c r="I14" s="123" t="s">
        <v>23</v>
      </c>
      <c r="J14" s="281">
        <f>'Rekapitulace stavby'!AN8</f>
        <v>43727</v>
      </c>
      <c r="K14" s="287"/>
      <c r="L14" s="47"/>
      <c r="S14" s="287"/>
      <c r="T14" s="287"/>
      <c r="U14" s="287"/>
      <c r="V14" s="287"/>
      <c r="W14" s="287"/>
      <c r="X14" s="287"/>
      <c r="Y14" s="287"/>
      <c r="Z14" s="287"/>
      <c r="AA14" s="287"/>
      <c r="AB14" s="287"/>
      <c r="AC14" s="287"/>
      <c r="AD14" s="287"/>
      <c r="AE14" s="287"/>
    </row>
    <row r="15" spans="1:31" s="48" customFormat="1" ht="10.9" customHeight="1">
      <c r="A15" s="287"/>
      <c r="B15" s="35"/>
      <c r="C15" s="287"/>
      <c r="D15" s="287"/>
      <c r="E15" s="287"/>
      <c r="F15" s="287"/>
      <c r="G15" s="287"/>
      <c r="H15" s="287"/>
      <c r="I15" s="122"/>
      <c r="J15" s="287"/>
      <c r="K15" s="287"/>
      <c r="L15" s="47"/>
      <c r="S15" s="287"/>
      <c r="T15" s="287"/>
      <c r="U15" s="287"/>
      <c r="V15" s="287"/>
      <c r="W15" s="287"/>
      <c r="X15" s="287"/>
      <c r="Y15" s="287"/>
      <c r="Z15" s="287"/>
      <c r="AA15" s="287"/>
      <c r="AB15" s="287"/>
      <c r="AC15" s="287"/>
      <c r="AD15" s="287"/>
      <c r="AE15" s="287"/>
    </row>
    <row r="16" spans="1:31" s="48" customFormat="1" ht="12" customHeight="1">
      <c r="A16" s="287"/>
      <c r="B16" s="35"/>
      <c r="C16" s="287"/>
      <c r="D16" s="288" t="s">
        <v>24</v>
      </c>
      <c r="E16" s="287"/>
      <c r="F16" s="287"/>
      <c r="G16" s="287"/>
      <c r="H16" s="287"/>
      <c r="I16" s="123" t="s">
        <v>25</v>
      </c>
      <c r="J16" s="282" t="s">
        <v>1</v>
      </c>
      <c r="K16" s="287"/>
      <c r="L16" s="47"/>
      <c r="S16" s="287"/>
      <c r="T16" s="287"/>
      <c r="U16" s="287"/>
      <c r="V16" s="287"/>
      <c r="W16" s="287"/>
      <c r="X16" s="287"/>
      <c r="Y16" s="287"/>
      <c r="Z16" s="287"/>
      <c r="AA16" s="287"/>
      <c r="AB16" s="287"/>
      <c r="AC16" s="287"/>
      <c r="AD16" s="287"/>
      <c r="AE16" s="287"/>
    </row>
    <row r="17" spans="1:31" s="48" customFormat="1" ht="18" customHeight="1">
      <c r="A17" s="287"/>
      <c r="B17" s="35"/>
      <c r="C17" s="287"/>
      <c r="D17" s="287"/>
      <c r="E17" s="282" t="s">
        <v>26</v>
      </c>
      <c r="F17" s="287"/>
      <c r="G17" s="287"/>
      <c r="H17" s="287"/>
      <c r="I17" s="123" t="s">
        <v>27</v>
      </c>
      <c r="J17" s="282" t="s">
        <v>1</v>
      </c>
      <c r="K17" s="287"/>
      <c r="L17" s="47"/>
      <c r="S17" s="287"/>
      <c r="T17" s="287"/>
      <c r="U17" s="287"/>
      <c r="V17" s="287"/>
      <c r="W17" s="287"/>
      <c r="X17" s="287"/>
      <c r="Y17" s="287"/>
      <c r="Z17" s="287"/>
      <c r="AA17" s="287"/>
      <c r="AB17" s="287"/>
      <c r="AC17" s="287"/>
      <c r="AD17" s="287"/>
      <c r="AE17" s="287"/>
    </row>
    <row r="18" spans="1:31" s="48" customFormat="1" ht="6.95" customHeight="1">
      <c r="A18" s="287"/>
      <c r="B18" s="35"/>
      <c r="C18" s="287"/>
      <c r="D18" s="287"/>
      <c r="E18" s="287"/>
      <c r="F18" s="287"/>
      <c r="G18" s="287"/>
      <c r="H18" s="287"/>
      <c r="I18" s="122"/>
      <c r="J18" s="287"/>
      <c r="K18" s="287"/>
      <c r="L18" s="47"/>
      <c r="S18" s="287"/>
      <c r="T18" s="287"/>
      <c r="U18" s="287"/>
      <c r="V18" s="287"/>
      <c r="W18" s="287"/>
      <c r="X18" s="287"/>
      <c r="Y18" s="287"/>
      <c r="Z18" s="287"/>
      <c r="AA18" s="287"/>
      <c r="AB18" s="287"/>
      <c r="AC18" s="287"/>
      <c r="AD18" s="287"/>
      <c r="AE18" s="287"/>
    </row>
    <row r="19" spans="1:31" s="48" customFormat="1" ht="12" customHeight="1">
      <c r="A19" s="287"/>
      <c r="B19" s="35"/>
      <c r="C19" s="287"/>
      <c r="D19" s="288" t="s">
        <v>28</v>
      </c>
      <c r="E19" s="287"/>
      <c r="F19" s="287"/>
      <c r="G19" s="287"/>
      <c r="H19" s="287"/>
      <c r="I19" s="123" t="s">
        <v>25</v>
      </c>
      <c r="J19" s="291" t="str">
        <f>'Rekapitulace stavby'!AN13</f>
        <v>Vyplň údaj</v>
      </c>
      <c r="K19" s="287"/>
      <c r="L19" s="47"/>
      <c r="S19" s="287"/>
      <c r="T19" s="287"/>
      <c r="U19" s="287"/>
      <c r="V19" s="287"/>
      <c r="W19" s="287"/>
      <c r="X19" s="287"/>
      <c r="Y19" s="287"/>
      <c r="Z19" s="287"/>
      <c r="AA19" s="287"/>
      <c r="AB19" s="287"/>
      <c r="AC19" s="287"/>
      <c r="AD19" s="287"/>
      <c r="AE19" s="287"/>
    </row>
    <row r="20" spans="1:31" s="48" customFormat="1" ht="18" customHeight="1">
      <c r="A20" s="287"/>
      <c r="B20" s="35"/>
      <c r="C20" s="287"/>
      <c r="D20" s="287"/>
      <c r="E20" s="367" t="str">
        <f>'Rekapitulace stavby'!E14</f>
        <v>Vyplň údaj</v>
      </c>
      <c r="F20" s="335"/>
      <c r="G20" s="335"/>
      <c r="H20" s="335"/>
      <c r="I20" s="123" t="s">
        <v>27</v>
      </c>
      <c r="J20" s="291" t="str">
        <f>'Rekapitulace stavby'!AN14</f>
        <v>Vyplň údaj</v>
      </c>
      <c r="K20" s="287"/>
      <c r="L20" s="47"/>
      <c r="S20" s="287"/>
      <c r="T20" s="287"/>
      <c r="U20" s="287"/>
      <c r="V20" s="287"/>
      <c r="W20" s="287"/>
      <c r="X20" s="287"/>
      <c r="Y20" s="287"/>
      <c r="Z20" s="287"/>
      <c r="AA20" s="287"/>
      <c r="AB20" s="287"/>
      <c r="AC20" s="287"/>
      <c r="AD20" s="287"/>
      <c r="AE20" s="287"/>
    </row>
    <row r="21" spans="1:31" s="48" customFormat="1" ht="6.95" customHeight="1">
      <c r="A21" s="287"/>
      <c r="B21" s="35"/>
      <c r="C21" s="287"/>
      <c r="D21" s="287"/>
      <c r="E21" s="287"/>
      <c r="F21" s="287"/>
      <c r="G21" s="287"/>
      <c r="H21" s="287"/>
      <c r="I21" s="122"/>
      <c r="J21" s="287"/>
      <c r="K21" s="287"/>
      <c r="L21" s="47"/>
      <c r="S21" s="287"/>
      <c r="T21" s="287"/>
      <c r="U21" s="287"/>
      <c r="V21" s="287"/>
      <c r="W21" s="287"/>
      <c r="X21" s="287"/>
      <c r="Y21" s="287"/>
      <c r="Z21" s="287"/>
      <c r="AA21" s="287"/>
      <c r="AB21" s="287"/>
      <c r="AC21" s="287"/>
      <c r="AD21" s="287"/>
      <c r="AE21" s="287"/>
    </row>
    <row r="22" spans="1:31" s="48" customFormat="1" ht="12" customHeight="1">
      <c r="A22" s="287"/>
      <c r="B22" s="35"/>
      <c r="C22" s="287"/>
      <c r="D22" s="288" t="s">
        <v>30</v>
      </c>
      <c r="E22" s="287"/>
      <c r="F22" s="287"/>
      <c r="G22" s="287"/>
      <c r="H22" s="287"/>
      <c r="I22" s="123" t="s">
        <v>25</v>
      </c>
      <c r="J22" s="282" t="s">
        <v>1</v>
      </c>
      <c r="K22" s="287"/>
      <c r="L22" s="47"/>
      <c r="S22" s="287"/>
      <c r="T22" s="287"/>
      <c r="U22" s="287"/>
      <c r="V22" s="287"/>
      <c r="W22" s="287"/>
      <c r="X22" s="287"/>
      <c r="Y22" s="287"/>
      <c r="Z22" s="287"/>
      <c r="AA22" s="287"/>
      <c r="AB22" s="287"/>
      <c r="AC22" s="287"/>
      <c r="AD22" s="287"/>
      <c r="AE22" s="287"/>
    </row>
    <row r="23" spans="1:31" s="48" customFormat="1" ht="18" customHeight="1">
      <c r="A23" s="287"/>
      <c r="B23" s="35"/>
      <c r="C23" s="287"/>
      <c r="D23" s="287"/>
      <c r="E23" s="282" t="s">
        <v>31</v>
      </c>
      <c r="F23" s="287"/>
      <c r="G23" s="287"/>
      <c r="H23" s="287"/>
      <c r="I23" s="123" t="s">
        <v>27</v>
      </c>
      <c r="J23" s="282" t="s">
        <v>1</v>
      </c>
      <c r="K23" s="287"/>
      <c r="L23" s="47"/>
      <c r="S23" s="287"/>
      <c r="T23" s="287"/>
      <c r="U23" s="287"/>
      <c r="V23" s="287"/>
      <c r="W23" s="287"/>
      <c r="X23" s="287"/>
      <c r="Y23" s="287"/>
      <c r="Z23" s="287"/>
      <c r="AA23" s="287"/>
      <c r="AB23" s="287"/>
      <c r="AC23" s="287"/>
      <c r="AD23" s="287"/>
      <c r="AE23" s="287"/>
    </row>
    <row r="24" spans="1:31" s="48" customFormat="1" ht="6.95" customHeight="1">
      <c r="A24" s="287"/>
      <c r="B24" s="35"/>
      <c r="C24" s="287"/>
      <c r="D24" s="287"/>
      <c r="E24" s="287"/>
      <c r="F24" s="287"/>
      <c r="G24" s="287"/>
      <c r="H24" s="287"/>
      <c r="I24" s="122"/>
      <c r="J24" s="287"/>
      <c r="K24" s="287"/>
      <c r="L24" s="47"/>
      <c r="S24" s="287"/>
      <c r="T24" s="287"/>
      <c r="U24" s="287"/>
      <c r="V24" s="287"/>
      <c r="W24" s="287"/>
      <c r="X24" s="287"/>
      <c r="Y24" s="287"/>
      <c r="Z24" s="287"/>
      <c r="AA24" s="287"/>
      <c r="AB24" s="287"/>
      <c r="AC24" s="287"/>
      <c r="AD24" s="287"/>
      <c r="AE24" s="287"/>
    </row>
    <row r="25" spans="1:31" s="48" customFormat="1" ht="12" customHeight="1">
      <c r="A25" s="287"/>
      <c r="B25" s="35"/>
      <c r="C25" s="287"/>
      <c r="D25" s="288" t="s">
        <v>33</v>
      </c>
      <c r="E25" s="287"/>
      <c r="F25" s="287"/>
      <c r="G25" s="287"/>
      <c r="H25" s="287"/>
      <c r="I25" s="123" t="s">
        <v>25</v>
      </c>
      <c r="J25" s="282" t="s">
        <v>1</v>
      </c>
      <c r="K25" s="287"/>
      <c r="L25" s="47"/>
      <c r="S25" s="287"/>
      <c r="T25" s="287"/>
      <c r="U25" s="287"/>
      <c r="V25" s="287"/>
      <c r="W25" s="287"/>
      <c r="X25" s="287"/>
      <c r="Y25" s="287"/>
      <c r="Z25" s="287"/>
      <c r="AA25" s="287"/>
      <c r="AB25" s="287"/>
      <c r="AC25" s="287"/>
      <c r="AD25" s="287"/>
      <c r="AE25" s="287"/>
    </row>
    <row r="26" spans="1:31" s="48" customFormat="1" ht="18" customHeight="1">
      <c r="A26" s="287"/>
      <c r="B26" s="35"/>
      <c r="C26" s="287"/>
      <c r="D26" s="287"/>
      <c r="E26" s="282" t="s">
        <v>34</v>
      </c>
      <c r="F26" s="287"/>
      <c r="G26" s="287"/>
      <c r="H26" s="287"/>
      <c r="I26" s="123" t="s">
        <v>27</v>
      </c>
      <c r="J26" s="282" t="s">
        <v>1</v>
      </c>
      <c r="K26" s="287"/>
      <c r="L26" s="47"/>
      <c r="S26" s="287"/>
      <c r="T26" s="287"/>
      <c r="U26" s="287"/>
      <c r="V26" s="287"/>
      <c r="W26" s="287"/>
      <c r="X26" s="287"/>
      <c r="Y26" s="287"/>
      <c r="Z26" s="287"/>
      <c r="AA26" s="287"/>
      <c r="AB26" s="287"/>
      <c r="AC26" s="287"/>
      <c r="AD26" s="287"/>
      <c r="AE26" s="287"/>
    </row>
    <row r="27" spans="1:31" s="48" customFormat="1" ht="6.95" customHeight="1">
      <c r="A27" s="287"/>
      <c r="B27" s="35"/>
      <c r="C27" s="287"/>
      <c r="D27" s="287"/>
      <c r="E27" s="287"/>
      <c r="F27" s="287"/>
      <c r="G27" s="287"/>
      <c r="H27" s="287"/>
      <c r="I27" s="122"/>
      <c r="J27" s="287"/>
      <c r="K27" s="287"/>
      <c r="L27" s="47"/>
      <c r="S27" s="287"/>
      <c r="T27" s="287"/>
      <c r="U27" s="287"/>
      <c r="V27" s="287"/>
      <c r="W27" s="287"/>
      <c r="X27" s="287"/>
      <c r="Y27" s="287"/>
      <c r="Z27" s="287"/>
      <c r="AA27" s="287"/>
      <c r="AB27" s="287"/>
      <c r="AC27" s="287"/>
      <c r="AD27" s="287"/>
      <c r="AE27" s="287"/>
    </row>
    <row r="28" spans="1:31" s="48" customFormat="1" ht="12" customHeight="1">
      <c r="A28" s="287"/>
      <c r="B28" s="35"/>
      <c r="C28" s="287"/>
      <c r="D28" s="288" t="s">
        <v>35</v>
      </c>
      <c r="E28" s="287"/>
      <c r="F28" s="287"/>
      <c r="G28" s="287"/>
      <c r="H28" s="287"/>
      <c r="I28" s="122"/>
      <c r="J28" s="287"/>
      <c r="K28" s="287"/>
      <c r="L28" s="47"/>
      <c r="S28" s="287"/>
      <c r="T28" s="287"/>
      <c r="U28" s="287"/>
      <c r="V28" s="287"/>
      <c r="W28" s="287"/>
      <c r="X28" s="287"/>
      <c r="Y28" s="287"/>
      <c r="Z28" s="287"/>
      <c r="AA28" s="287"/>
      <c r="AB28" s="287"/>
      <c r="AC28" s="287"/>
      <c r="AD28" s="287"/>
      <c r="AE28" s="287"/>
    </row>
    <row r="29" spans="1:31" s="295" customFormat="1" ht="89.25" customHeight="1">
      <c r="A29" s="292"/>
      <c r="B29" s="293"/>
      <c r="C29" s="292"/>
      <c r="D29" s="292"/>
      <c r="E29" s="340" t="s">
        <v>36</v>
      </c>
      <c r="F29" s="340"/>
      <c r="G29" s="340"/>
      <c r="H29" s="340"/>
      <c r="I29" s="127"/>
      <c r="J29" s="292"/>
      <c r="K29" s="292"/>
      <c r="L29" s="294"/>
      <c r="S29" s="292"/>
      <c r="T29" s="292"/>
      <c r="U29" s="292"/>
      <c r="V29" s="292"/>
      <c r="W29" s="292"/>
      <c r="X29" s="292"/>
      <c r="Y29" s="292"/>
      <c r="Z29" s="292"/>
      <c r="AA29" s="292"/>
      <c r="AB29" s="292"/>
      <c r="AC29" s="292"/>
      <c r="AD29" s="292"/>
      <c r="AE29" s="292"/>
    </row>
    <row r="30" spans="1:31" s="48" customFormat="1" ht="6.95" customHeight="1">
      <c r="A30" s="287"/>
      <c r="B30" s="35"/>
      <c r="C30" s="287"/>
      <c r="D30" s="287"/>
      <c r="E30" s="287"/>
      <c r="F30" s="287"/>
      <c r="G30" s="287"/>
      <c r="H30" s="287"/>
      <c r="I30" s="122"/>
      <c r="J30" s="287"/>
      <c r="K30" s="287"/>
      <c r="L30" s="47"/>
      <c r="S30" s="287"/>
      <c r="T30" s="287"/>
      <c r="U30" s="287"/>
      <c r="V30" s="287"/>
      <c r="W30" s="287"/>
      <c r="X30" s="287"/>
      <c r="Y30" s="287"/>
      <c r="Z30" s="287"/>
      <c r="AA30" s="287"/>
      <c r="AB30" s="287"/>
      <c r="AC30" s="287"/>
      <c r="AD30" s="287"/>
      <c r="AE30" s="287"/>
    </row>
    <row r="31" spans="1:31" s="48" customFormat="1" ht="6.95" customHeight="1">
      <c r="A31" s="287"/>
      <c r="B31" s="35"/>
      <c r="C31" s="287"/>
      <c r="D31" s="79"/>
      <c r="E31" s="79"/>
      <c r="F31" s="79"/>
      <c r="G31" s="79"/>
      <c r="H31" s="79"/>
      <c r="I31" s="130"/>
      <c r="J31" s="79"/>
      <c r="K31" s="79"/>
      <c r="L31" s="47"/>
      <c r="S31" s="287"/>
      <c r="T31" s="287"/>
      <c r="U31" s="287"/>
      <c r="V31" s="287"/>
      <c r="W31" s="287"/>
      <c r="X31" s="287"/>
      <c r="Y31" s="287"/>
      <c r="Z31" s="287"/>
      <c r="AA31" s="287"/>
      <c r="AB31" s="287"/>
      <c r="AC31" s="287"/>
      <c r="AD31" s="287"/>
      <c r="AE31" s="287"/>
    </row>
    <row r="32" spans="1:31" s="48" customFormat="1" ht="25.35" customHeight="1">
      <c r="A32" s="287"/>
      <c r="B32" s="35"/>
      <c r="C32" s="287"/>
      <c r="D32" s="296" t="s">
        <v>37</v>
      </c>
      <c r="E32" s="287"/>
      <c r="F32" s="287"/>
      <c r="G32" s="287"/>
      <c r="H32" s="287"/>
      <c r="I32" s="122"/>
      <c r="J32" s="280">
        <f>ROUND(J127,2)</f>
        <v>0</v>
      </c>
      <c r="K32" s="287"/>
      <c r="L32" s="47"/>
      <c r="S32" s="287"/>
      <c r="T32" s="287"/>
      <c r="U32" s="287"/>
      <c r="V32" s="287"/>
      <c r="W32" s="287"/>
      <c r="X32" s="287"/>
      <c r="Y32" s="287"/>
      <c r="Z32" s="287"/>
      <c r="AA32" s="287"/>
      <c r="AB32" s="287"/>
      <c r="AC32" s="287"/>
      <c r="AD32" s="287"/>
      <c r="AE32" s="287"/>
    </row>
    <row r="33" spans="1:31" s="48" customFormat="1" ht="6.95" customHeight="1">
      <c r="A33" s="287"/>
      <c r="B33" s="35"/>
      <c r="C33" s="287"/>
      <c r="D33" s="79"/>
      <c r="E33" s="79"/>
      <c r="F33" s="79"/>
      <c r="G33" s="79"/>
      <c r="H33" s="79"/>
      <c r="I33" s="130"/>
      <c r="J33" s="79"/>
      <c r="K33" s="79"/>
      <c r="L33" s="47"/>
      <c r="S33" s="287"/>
      <c r="T33" s="287"/>
      <c r="U33" s="287"/>
      <c r="V33" s="287"/>
      <c r="W33" s="287"/>
      <c r="X33" s="287"/>
      <c r="Y33" s="287"/>
      <c r="Z33" s="287"/>
      <c r="AA33" s="287"/>
      <c r="AB33" s="287"/>
      <c r="AC33" s="287"/>
      <c r="AD33" s="287"/>
      <c r="AE33" s="287"/>
    </row>
    <row r="34" spans="1:31" s="48" customFormat="1" ht="14.45" customHeight="1">
      <c r="A34" s="287"/>
      <c r="B34" s="35"/>
      <c r="C34" s="287"/>
      <c r="D34" s="287"/>
      <c r="E34" s="287"/>
      <c r="F34" s="285" t="s">
        <v>39</v>
      </c>
      <c r="G34" s="287"/>
      <c r="H34" s="287"/>
      <c r="I34" s="134" t="s">
        <v>38</v>
      </c>
      <c r="J34" s="285" t="s">
        <v>40</v>
      </c>
      <c r="K34" s="287"/>
      <c r="L34" s="47"/>
      <c r="S34" s="287"/>
      <c r="T34" s="287"/>
      <c r="U34" s="287"/>
      <c r="V34" s="287"/>
      <c r="W34" s="287"/>
      <c r="X34" s="287"/>
      <c r="Y34" s="287"/>
      <c r="Z34" s="287"/>
      <c r="AA34" s="287"/>
      <c r="AB34" s="287"/>
      <c r="AC34" s="287"/>
      <c r="AD34" s="287"/>
      <c r="AE34" s="287"/>
    </row>
    <row r="35" spans="1:31" s="48" customFormat="1" ht="14.45" customHeight="1">
      <c r="A35" s="287"/>
      <c r="B35" s="35"/>
      <c r="C35" s="287"/>
      <c r="D35" s="297" t="s">
        <v>41</v>
      </c>
      <c r="E35" s="288" t="s">
        <v>42</v>
      </c>
      <c r="F35" s="298">
        <f>ROUND((SUM(BE127:BE196)),2)</f>
        <v>0</v>
      </c>
      <c r="G35" s="287"/>
      <c r="H35" s="287"/>
      <c r="I35" s="137">
        <v>0.21</v>
      </c>
      <c r="J35" s="298">
        <f>ROUND(((SUM(BE127:BE196))*I35),2)</f>
        <v>0</v>
      </c>
      <c r="K35" s="287"/>
      <c r="L35" s="47"/>
      <c r="S35" s="287"/>
      <c r="T35" s="287"/>
      <c r="U35" s="287"/>
      <c r="V35" s="287"/>
      <c r="W35" s="287"/>
      <c r="X35" s="287"/>
      <c r="Y35" s="287"/>
      <c r="Z35" s="287"/>
      <c r="AA35" s="287"/>
      <c r="AB35" s="287"/>
      <c r="AC35" s="287"/>
      <c r="AD35" s="287"/>
      <c r="AE35" s="287"/>
    </row>
    <row r="36" spans="1:31" s="48" customFormat="1" ht="14.45" customHeight="1">
      <c r="A36" s="287"/>
      <c r="B36" s="35"/>
      <c r="C36" s="287"/>
      <c r="D36" s="287"/>
      <c r="E36" s="288" t="s">
        <v>43</v>
      </c>
      <c r="F36" s="298">
        <f>ROUND((SUM(BF127:BF196)),2)</f>
        <v>0</v>
      </c>
      <c r="G36" s="287"/>
      <c r="H36" s="287"/>
      <c r="I36" s="137">
        <v>0.15</v>
      </c>
      <c r="J36" s="298">
        <f>ROUND(((SUM(BF127:BF196))*I36),2)</f>
        <v>0</v>
      </c>
      <c r="K36" s="287"/>
      <c r="L36" s="47"/>
      <c r="S36" s="287"/>
      <c r="T36" s="287"/>
      <c r="U36" s="287"/>
      <c r="V36" s="287"/>
      <c r="W36" s="287"/>
      <c r="X36" s="287"/>
      <c r="Y36" s="287"/>
      <c r="Z36" s="287"/>
      <c r="AA36" s="287"/>
      <c r="AB36" s="287"/>
      <c r="AC36" s="287"/>
      <c r="AD36" s="287"/>
      <c r="AE36" s="287"/>
    </row>
    <row r="37" spans="1:31" s="48" customFormat="1" ht="14.45" customHeight="1" hidden="1">
      <c r="A37" s="287"/>
      <c r="B37" s="35"/>
      <c r="C37" s="287"/>
      <c r="D37" s="287"/>
      <c r="E37" s="288" t="s">
        <v>44</v>
      </c>
      <c r="F37" s="298">
        <f>ROUND((SUM(BG127:BG196)),2)</f>
        <v>0</v>
      </c>
      <c r="G37" s="287"/>
      <c r="H37" s="287"/>
      <c r="I37" s="137">
        <v>0.21</v>
      </c>
      <c r="J37" s="298">
        <f>0</f>
        <v>0</v>
      </c>
      <c r="K37" s="287"/>
      <c r="L37" s="47"/>
      <c r="S37" s="287"/>
      <c r="T37" s="287"/>
      <c r="U37" s="287"/>
      <c r="V37" s="287"/>
      <c r="W37" s="287"/>
      <c r="X37" s="287"/>
      <c r="Y37" s="287"/>
      <c r="Z37" s="287"/>
      <c r="AA37" s="287"/>
      <c r="AB37" s="287"/>
      <c r="AC37" s="287"/>
      <c r="AD37" s="287"/>
      <c r="AE37" s="287"/>
    </row>
    <row r="38" spans="1:31" s="48" customFormat="1" ht="14.45" customHeight="1" hidden="1">
      <c r="A38" s="287"/>
      <c r="B38" s="35"/>
      <c r="C38" s="287"/>
      <c r="D38" s="287"/>
      <c r="E38" s="288" t="s">
        <v>45</v>
      </c>
      <c r="F38" s="298">
        <f>ROUND((SUM(BH127:BH196)),2)</f>
        <v>0</v>
      </c>
      <c r="G38" s="287"/>
      <c r="H38" s="287"/>
      <c r="I38" s="137">
        <v>0.15</v>
      </c>
      <c r="J38" s="298">
        <f>0</f>
        <v>0</v>
      </c>
      <c r="K38" s="287"/>
      <c r="L38" s="47"/>
      <c r="S38" s="287"/>
      <c r="T38" s="287"/>
      <c r="U38" s="287"/>
      <c r="V38" s="287"/>
      <c r="W38" s="287"/>
      <c r="X38" s="287"/>
      <c r="Y38" s="287"/>
      <c r="Z38" s="287"/>
      <c r="AA38" s="287"/>
      <c r="AB38" s="287"/>
      <c r="AC38" s="287"/>
      <c r="AD38" s="287"/>
      <c r="AE38" s="287"/>
    </row>
    <row r="39" spans="1:31" s="48" customFormat="1" ht="14.45" customHeight="1" hidden="1">
      <c r="A39" s="287"/>
      <c r="B39" s="35"/>
      <c r="C39" s="287"/>
      <c r="D39" s="287"/>
      <c r="E39" s="288" t="s">
        <v>46</v>
      </c>
      <c r="F39" s="298">
        <f>ROUND((SUM(BI127:BI196)),2)</f>
        <v>0</v>
      </c>
      <c r="G39" s="287"/>
      <c r="H39" s="287"/>
      <c r="I39" s="137">
        <v>0</v>
      </c>
      <c r="J39" s="298">
        <f>0</f>
        <v>0</v>
      </c>
      <c r="K39" s="287"/>
      <c r="L39" s="47"/>
      <c r="S39" s="287"/>
      <c r="T39" s="287"/>
      <c r="U39" s="287"/>
      <c r="V39" s="287"/>
      <c r="W39" s="287"/>
      <c r="X39" s="287"/>
      <c r="Y39" s="287"/>
      <c r="Z39" s="287"/>
      <c r="AA39" s="287"/>
      <c r="AB39" s="287"/>
      <c r="AC39" s="287"/>
      <c r="AD39" s="287"/>
      <c r="AE39" s="287"/>
    </row>
    <row r="40" spans="1:31" s="48" customFormat="1" ht="6.95" customHeight="1">
      <c r="A40" s="287"/>
      <c r="B40" s="35"/>
      <c r="C40" s="287"/>
      <c r="D40" s="287"/>
      <c r="E40" s="287"/>
      <c r="F40" s="287"/>
      <c r="G40" s="287"/>
      <c r="H40" s="287"/>
      <c r="I40" s="122"/>
      <c r="J40" s="287"/>
      <c r="K40" s="287"/>
      <c r="L40" s="47"/>
      <c r="S40" s="287"/>
      <c r="T40" s="287"/>
      <c r="U40" s="287"/>
      <c r="V40" s="287"/>
      <c r="W40" s="287"/>
      <c r="X40" s="287"/>
      <c r="Y40" s="287"/>
      <c r="Z40" s="287"/>
      <c r="AA40" s="287"/>
      <c r="AB40" s="287"/>
      <c r="AC40" s="287"/>
      <c r="AD40" s="287"/>
      <c r="AE40" s="287"/>
    </row>
    <row r="41" spans="1:31" s="48" customFormat="1" ht="25.35" customHeight="1">
      <c r="A41" s="287"/>
      <c r="B41" s="35"/>
      <c r="C41" s="163"/>
      <c r="D41" s="299" t="s">
        <v>47</v>
      </c>
      <c r="E41" s="73"/>
      <c r="F41" s="73"/>
      <c r="G41" s="300" t="s">
        <v>48</v>
      </c>
      <c r="H41" s="301" t="s">
        <v>49</v>
      </c>
      <c r="I41" s="143"/>
      <c r="J41" s="302">
        <f>SUM(J32:J39)</f>
        <v>0</v>
      </c>
      <c r="K41" s="303"/>
      <c r="L41" s="47"/>
      <c r="S41" s="287"/>
      <c r="T41" s="287"/>
      <c r="U41" s="287"/>
      <c r="V41" s="287"/>
      <c r="W41" s="287"/>
      <c r="X41" s="287"/>
      <c r="Y41" s="287"/>
      <c r="Z41" s="287"/>
      <c r="AA41" s="287"/>
      <c r="AB41" s="287"/>
      <c r="AC41" s="287"/>
      <c r="AD41" s="287"/>
      <c r="AE41" s="287"/>
    </row>
    <row r="42" spans="1:31" s="48" customFormat="1" ht="14.45" customHeight="1">
      <c r="A42" s="287"/>
      <c r="B42" s="35"/>
      <c r="C42" s="287"/>
      <c r="D42" s="287"/>
      <c r="E42" s="287"/>
      <c r="F42" s="287"/>
      <c r="G42" s="287"/>
      <c r="H42" s="287"/>
      <c r="I42" s="122"/>
      <c r="J42" s="287"/>
      <c r="K42" s="287"/>
      <c r="L42" s="47"/>
      <c r="S42" s="287"/>
      <c r="T42" s="287"/>
      <c r="U42" s="287"/>
      <c r="V42" s="287"/>
      <c r="W42" s="287"/>
      <c r="X42" s="287"/>
      <c r="Y42" s="287"/>
      <c r="Z42" s="287"/>
      <c r="AA42" s="287"/>
      <c r="AB42" s="287"/>
      <c r="AC42" s="287"/>
      <c r="AD42" s="287"/>
      <c r="AE42" s="287"/>
    </row>
    <row r="43" spans="2:12" ht="14.45" customHeight="1">
      <c r="B43" s="21"/>
      <c r="L43" s="21"/>
    </row>
    <row r="44" spans="2:12" ht="14.45" customHeight="1">
      <c r="B44" s="21"/>
      <c r="L44" s="21"/>
    </row>
    <row r="45" spans="2:12" ht="14.45" customHeight="1">
      <c r="B45" s="21"/>
      <c r="L45" s="21"/>
    </row>
    <row r="46" spans="2:12" ht="14.45" customHeight="1">
      <c r="B46" s="21"/>
      <c r="L46" s="21"/>
    </row>
    <row r="47" spans="2:12" ht="14.45" customHeight="1">
      <c r="B47" s="21"/>
      <c r="L47" s="21"/>
    </row>
    <row r="48" spans="2:12" ht="14.45" customHeight="1">
      <c r="B48" s="21"/>
      <c r="L48" s="21"/>
    </row>
    <row r="49" spans="2:12" ht="14.45" customHeight="1">
      <c r="B49" s="21"/>
      <c r="L49" s="21"/>
    </row>
    <row r="50" spans="2:12" s="48" customFormat="1" ht="14.45" customHeight="1">
      <c r="B50" s="47"/>
      <c r="D50" s="49" t="s">
        <v>50</v>
      </c>
      <c r="E50" s="50"/>
      <c r="F50" s="50"/>
      <c r="G50" s="49" t="s">
        <v>51</v>
      </c>
      <c r="H50" s="50"/>
      <c r="I50" s="148"/>
      <c r="J50" s="50"/>
      <c r="K50" s="50"/>
      <c r="L50" s="47"/>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48" customFormat="1" ht="12.75">
      <c r="A61" s="287"/>
      <c r="B61" s="35"/>
      <c r="C61" s="287"/>
      <c r="D61" s="52" t="s">
        <v>52</v>
      </c>
      <c r="E61" s="286"/>
      <c r="F61" s="304" t="s">
        <v>53</v>
      </c>
      <c r="G61" s="52" t="s">
        <v>52</v>
      </c>
      <c r="H61" s="286"/>
      <c r="I61" s="152"/>
      <c r="J61" s="305" t="s">
        <v>53</v>
      </c>
      <c r="K61" s="286"/>
      <c r="L61" s="47"/>
      <c r="S61" s="287"/>
      <c r="T61" s="287"/>
      <c r="U61" s="287"/>
      <c r="V61" s="287"/>
      <c r="W61" s="287"/>
      <c r="X61" s="287"/>
      <c r="Y61" s="287"/>
      <c r="Z61" s="287"/>
      <c r="AA61" s="287"/>
      <c r="AB61" s="287"/>
      <c r="AC61" s="287"/>
      <c r="AD61" s="287"/>
      <c r="AE61" s="287"/>
    </row>
    <row r="62" spans="2:12" ht="12">
      <c r="B62" s="21"/>
      <c r="L62" s="21"/>
    </row>
    <row r="63" spans="2:12" ht="12">
      <c r="B63" s="21"/>
      <c r="L63" s="21"/>
    </row>
    <row r="64" spans="2:12" ht="12">
      <c r="B64" s="21"/>
      <c r="L64" s="21"/>
    </row>
    <row r="65" spans="1:31" s="48" customFormat="1" ht="12.75">
      <c r="A65" s="287"/>
      <c r="B65" s="35"/>
      <c r="C65" s="287"/>
      <c r="D65" s="49" t="s">
        <v>54</v>
      </c>
      <c r="E65" s="53"/>
      <c r="F65" s="53"/>
      <c r="G65" s="49" t="s">
        <v>55</v>
      </c>
      <c r="H65" s="53"/>
      <c r="I65" s="155"/>
      <c r="J65" s="53"/>
      <c r="K65" s="53"/>
      <c r="L65" s="47"/>
      <c r="S65" s="287"/>
      <c r="T65" s="287"/>
      <c r="U65" s="287"/>
      <c r="V65" s="287"/>
      <c r="W65" s="287"/>
      <c r="X65" s="287"/>
      <c r="Y65" s="287"/>
      <c r="Z65" s="287"/>
      <c r="AA65" s="287"/>
      <c r="AB65" s="287"/>
      <c r="AC65" s="287"/>
      <c r="AD65" s="287"/>
      <c r="AE65" s="287"/>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48" customFormat="1" ht="12.75">
      <c r="A76" s="287"/>
      <c r="B76" s="35"/>
      <c r="C76" s="287"/>
      <c r="D76" s="52" t="s">
        <v>52</v>
      </c>
      <c r="E76" s="286"/>
      <c r="F76" s="304" t="s">
        <v>53</v>
      </c>
      <c r="G76" s="52" t="s">
        <v>52</v>
      </c>
      <c r="H76" s="286"/>
      <c r="I76" s="152"/>
      <c r="J76" s="305" t="s">
        <v>53</v>
      </c>
      <c r="K76" s="286"/>
      <c r="L76" s="47"/>
      <c r="S76" s="287"/>
      <c r="T76" s="287"/>
      <c r="U76" s="287"/>
      <c r="V76" s="287"/>
      <c r="W76" s="287"/>
      <c r="X76" s="287"/>
      <c r="Y76" s="287"/>
      <c r="Z76" s="287"/>
      <c r="AA76" s="287"/>
      <c r="AB76" s="287"/>
      <c r="AC76" s="287"/>
      <c r="AD76" s="287"/>
      <c r="AE76" s="287"/>
    </row>
    <row r="77" spans="1:31" s="48" customFormat="1" ht="14.45" customHeight="1">
      <c r="A77" s="287"/>
      <c r="B77" s="54"/>
      <c r="C77" s="55"/>
      <c r="D77" s="55"/>
      <c r="E77" s="55"/>
      <c r="F77" s="55"/>
      <c r="G77" s="55"/>
      <c r="H77" s="55"/>
      <c r="I77" s="158"/>
      <c r="J77" s="55"/>
      <c r="K77" s="55"/>
      <c r="L77" s="47"/>
      <c r="S77" s="287"/>
      <c r="T77" s="287"/>
      <c r="U77" s="287"/>
      <c r="V77" s="287"/>
      <c r="W77" s="287"/>
      <c r="X77" s="287"/>
      <c r="Y77" s="287"/>
      <c r="Z77" s="287"/>
      <c r="AA77" s="287"/>
      <c r="AB77" s="287"/>
      <c r="AC77" s="287"/>
      <c r="AD77" s="287"/>
      <c r="AE77" s="287"/>
    </row>
    <row r="81" spans="1:31" s="48" customFormat="1" ht="6.95" customHeight="1">
      <c r="A81" s="287"/>
      <c r="B81" s="56"/>
      <c r="C81" s="57"/>
      <c r="D81" s="57"/>
      <c r="E81" s="57"/>
      <c r="F81" s="57"/>
      <c r="G81" s="57"/>
      <c r="H81" s="57"/>
      <c r="I81" s="161"/>
      <c r="J81" s="57"/>
      <c r="K81" s="57"/>
      <c r="L81" s="47"/>
      <c r="S81" s="287"/>
      <c r="T81" s="287"/>
      <c r="U81" s="287"/>
      <c r="V81" s="287"/>
      <c r="W81" s="287"/>
      <c r="X81" s="287"/>
      <c r="Y81" s="287"/>
      <c r="Z81" s="287"/>
      <c r="AA81" s="287"/>
      <c r="AB81" s="287"/>
      <c r="AC81" s="287"/>
      <c r="AD81" s="287"/>
      <c r="AE81" s="287"/>
    </row>
    <row r="82" spans="1:31" s="48" customFormat="1" ht="24.95" customHeight="1">
      <c r="A82" s="287"/>
      <c r="B82" s="35"/>
      <c r="C82" s="23" t="s">
        <v>111</v>
      </c>
      <c r="D82" s="287"/>
      <c r="E82" s="287"/>
      <c r="F82" s="287"/>
      <c r="G82" s="287"/>
      <c r="H82" s="287"/>
      <c r="I82" s="122"/>
      <c r="J82" s="287"/>
      <c r="K82" s="287"/>
      <c r="L82" s="47"/>
      <c r="S82" s="287"/>
      <c r="T82" s="287"/>
      <c r="U82" s="287"/>
      <c r="V82" s="287"/>
      <c r="W82" s="287"/>
      <c r="X82" s="287"/>
      <c r="Y82" s="287"/>
      <c r="Z82" s="287"/>
      <c r="AA82" s="287"/>
      <c r="AB82" s="287"/>
      <c r="AC82" s="287"/>
      <c r="AD82" s="287"/>
      <c r="AE82" s="287"/>
    </row>
    <row r="83" spans="1:31" s="48" customFormat="1" ht="6.95" customHeight="1">
      <c r="A83" s="287"/>
      <c r="B83" s="35"/>
      <c r="C83" s="287"/>
      <c r="D83" s="287"/>
      <c r="E83" s="287"/>
      <c r="F83" s="287"/>
      <c r="G83" s="287"/>
      <c r="H83" s="287"/>
      <c r="I83" s="122"/>
      <c r="J83" s="287"/>
      <c r="K83" s="287"/>
      <c r="L83" s="47"/>
      <c r="S83" s="287"/>
      <c r="T83" s="287"/>
      <c r="U83" s="287"/>
      <c r="V83" s="287"/>
      <c r="W83" s="287"/>
      <c r="X83" s="287"/>
      <c r="Y83" s="287"/>
      <c r="Z83" s="287"/>
      <c r="AA83" s="287"/>
      <c r="AB83" s="287"/>
      <c r="AC83" s="287"/>
      <c r="AD83" s="287"/>
      <c r="AE83" s="287"/>
    </row>
    <row r="84" spans="1:31" s="48" customFormat="1" ht="12" customHeight="1">
      <c r="A84" s="287"/>
      <c r="B84" s="35"/>
      <c r="C84" s="288" t="s">
        <v>16</v>
      </c>
      <c r="D84" s="287"/>
      <c r="E84" s="287"/>
      <c r="F84" s="287"/>
      <c r="G84" s="287"/>
      <c r="H84" s="287"/>
      <c r="I84" s="122"/>
      <c r="J84" s="287"/>
      <c r="K84" s="287"/>
      <c r="L84" s="47"/>
      <c r="S84" s="287"/>
      <c r="T84" s="287"/>
      <c r="U84" s="287"/>
      <c r="V84" s="287"/>
      <c r="W84" s="287"/>
      <c r="X84" s="287"/>
      <c r="Y84" s="287"/>
      <c r="Z84" s="287"/>
      <c r="AA84" s="287"/>
      <c r="AB84" s="287"/>
      <c r="AC84" s="287"/>
      <c r="AD84" s="287"/>
      <c r="AE84" s="287"/>
    </row>
    <row r="85" spans="1:31" s="48" customFormat="1" ht="16.5" customHeight="1">
      <c r="A85" s="287"/>
      <c r="B85" s="35"/>
      <c r="C85" s="287"/>
      <c r="D85" s="287"/>
      <c r="E85" s="365" t="str">
        <f>E7</f>
        <v>Dlouhá Strouha, Kvasiny, rekonstrukce koryta, ř. km 4,735 - 4,885</v>
      </c>
      <c r="F85" s="366"/>
      <c r="G85" s="366"/>
      <c r="H85" s="366"/>
      <c r="I85" s="122"/>
      <c r="J85" s="287"/>
      <c r="K85" s="287"/>
      <c r="L85" s="47"/>
      <c r="S85" s="287"/>
      <c r="T85" s="287"/>
      <c r="U85" s="287"/>
      <c r="V85" s="287"/>
      <c r="W85" s="287"/>
      <c r="X85" s="287"/>
      <c r="Y85" s="287"/>
      <c r="Z85" s="287"/>
      <c r="AA85" s="287"/>
      <c r="AB85" s="287"/>
      <c r="AC85" s="287"/>
      <c r="AD85" s="287"/>
      <c r="AE85" s="287"/>
    </row>
    <row r="86" spans="2:12" ht="12" customHeight="1">
      <c r="B86" s="21"/>
      <c r="C86" s="288" t="s">
        <v>109</v>
      </c>
      <c r="L86" s="21"/>
    </row>
    <row r="87" spans="1:31" s="48" customFormat="1" ht="16.5" customHeight="1">
      <c r="A87" s="287"/>
      <c r="B87" s="35"/>
      <c r="C87" s="287"/>
      <c r="D87" s="287"/>
      <c r="E87" s="365" t="s">
        <v>776</v>
      </c>
      <c r="F87" s="364"/>
      <c r="G87" s="364"/>
      <c r="H87" s="364"/>
      <c r="I87" s="122"/>
      <c r="J87" s="287"/>
      <c r="K87" s="287"/>
      <c r="L87" s="47"/>
      <c r="S87" s="287"/>
      <c r="T87" s="287"/>
      <c r="U87" s="287"/>
      <c r="V87" s="287"/>
      <c r="W87" s="287"/>
      <c r="X87" s="287"/>
      <c r="Y87" s="287"/>
      <c r="Z87" s="287"/>
      <c r="AA87" s="287"/>
      <c r="AB87" s="287"/>
      <c r="AC87" s="287"/>
      <c r="AD87" s="287"/>
      <c r="AE87" s="287"/>
    </row>
    <row r="88" spans="1:31" s="48" customFormat="1" ht="12" customHeight="1">
      <c r="A88" s="287"/>
      <c r="B88" s="35"/>
      <c r="C88" s="288" t="s">
        <v>777</v>
      </c>
      <c r="D88" s="287"/>
      <c r="E88" s="287"/>
      <c r="F88" s="287"/>
      <c r="G88" s="287"/>
      <c r="H88" s="287"/>
      <c r="I88" s="122"/>
      <c r="J88" s="287"/>
      <c r="K88" s="287"/>
      <c r="L88" s="47"/>
      <c r="S88" s="287"/>
      <c r="T88" s="287"/>
      <c r="U88" s="287"/>
      <c r="V88" s="287"/>
      <c r="W88" s="287"/>
      <c r="X88" s="287"/>
      <c r="Y88" s="287"/>
      <c r="Z88" s="287"/>
      <c r="AA88" s="287"/>
      <c r="AB88" s="287"/>
      <c r="AC88" s="287"/>
      <c r="AD88" s="287"/>
      <c r="AE88" s="287"/>
    </row>
    <row r="89" spans="1:31" s="48" customFormat="1" ht="16.5" customHeight="1">
      <c r="A89" s="287"/>
      <c r="B89" s="35"/>
      <c r="C89" s="287"/>
      <c r="D89" s="287"/>
      <c r="E89" s="332" t="str">
        <f>E11</f>
        <v>SO 03.a - Odběrné objekty</v>
      </c>
      <c r="F89" s="364"/>
      <c r="G89" s="364"/>
      <c r="H89" s="364"/>
      <c r="I89" s="122"/>
      <c r="J89" s="287"/>
      <c r="K89" s="287"/>
      <c r="L89" s="47"/>
      <c r="S89" s="287"/>
      <c r="T89" s="287"/>
      <c r="U89" s="287"/>
      <c r="V89" s="287"/>
      <c r="W89" s="287"/>
      <c r="X89" s="287"/>
      <c r="Y89" s="287"/>
      <c r="Z89" s="287"/>
      <c r="AA89" s="287"/>
      <c r="AB89" s="287"/>
      <c r="AC89" s="287"/>
      <c r="AD89" s="287"/>
      <c r="AE89" s="287"/>
    </row>
    <row r="90" spans="1:31" s="48" customFormat="1" ht="6.95" customHeight="1">
      <c r="A90" s="287"/>
      <c r="B90" s="35"/>
      <c r="C90" s="287"/>
      <c r="D90" s="287"/>
      <c r="E90" s="287"/>
      <c r="F90" s="287"/>
      <c r="G90" s="287"/>
      <c r="H90" s="287"/>
      <c r="I90" s="122"/>
      <c r="J90" s="287"/>
      <c r="K90" s="287"/>
      <c r="L90" s="47"/>
      <c r="S90" s="287"/>
      <c r="T90" s="287"/>
      <c r="U90" s="287"/>
      <c r="V90" s="287"/>
      <c r="W90" s="287"/>
      <c r="X90" s="287"/>
      <c r="Y90" s="287"/>
      <c r="Z90" s="287"/>
      <c r="AA90" s="287"/>
      <c r="AB90" s="287"/>
      <c r="AC90" s="287"/>
      <c r="AD90" s="287"/>
      <c r="AE90" s="287"/>
    </row>
    <row r="91" spans="1:31" s="48" customFormat="1" ht="12" customHeight="1">
      <c r="A91" s="287"/>
      <c r="B91" s="35"/>
      <c r="C91" s="288" t="s">
        <v>21</v>
      </c>
      <c r="D91" s="287"/>
      <c r="E91" s="287"/>
      <c r="F91" s="282" t="str">
        <f>F14</f>
        <v>k.ú. Kvasiny</v>
      </c>
      <c r="G91" s="287"/>
      <c r="H91" s="287"/>
      <c r="I91" s="123" t="s">
        <v>23</v>
      </c>
      <c r="J91" s="281">
        <f>IF(J14="","",J14)</f>
        <v>43727</v>
      </c>
      <c r="K91" s="287"/>
      <c r="L91" s="47"/>
      <c r="S91" s="287"/>
      <c r="T91" s="287"/>
      <c r="U91" s="287"/>
      <c r="V91" s="287"/>
      <c r="W91" s="287"/>
      <c r="X91" s="287"/>
      <c r="Y91" s="287"/>
      <c r="Z91" s="287"/>
      <c r="AA91" s="287"/>
      <c r="AB91" s="287"/>
      <c r="AC91" s="287"/>
      <c r="AD91" s="287"/>
      <c r="AE91" s="287"/>
    </row>
    <row r="92" spans="1:31" s="48" customFormat="1" ht="6.95" customHeight="1">
      <c r="A92" s="287"/>
      <c r="B92" s="35"/>
      <c r="C92" s="287"/>
      <c r="D92" s="287"/>
      <c r="E92" s="287"/>
      <c r="F92" s="287"/>
      <c r="G92" s="287"/>
      <c r="H92" s="287"/>
      <c r="I92" s="122"/>
      <c r="J92" s="287"/>
      <c r="K92" s="287"/>
      <c r="L92" s="47"/>
      <c r="S92" s="287"/>
      <c r="T92" s="287"/>
      <c r="U92" s="287"/>
      <c r="V92" s="287"/>
      <c r="W92" s="287"/>
      <c r="X92" s="287"/>
      <c r="Y92" s="287"/>
      <c r="Z92" s="287"/>
      <c r="AA92" s="287"/>
      <c r="AB92" s="287"/>
      <c r="AC92" s="287"/>
      <c r="AD92" s="287"/>
      <c r="AE92" s="287"/>
    </row>
    <row r="93" spans="1:31" s="48" customFormat="1" ht="15.2" customHeight="1">
      <c r="A93" s="287"/>
      <c r="B93" s="35"/>
      <c r="C93" s="288" t="s">
        <v>24</v>
      </c>
      <c r="D93" s="287"/>
      <c r="E93" s="287"/>
      <c r="F93" s="282" t="str">
        <f>E17</f>
        <v>Povodí Labe, státní podnik</v>
      </c>
      <c r="G93" s="287"/>
      <c r="H93" s="287"/>
      <c r="I93" s="123" t="s">
        <v>30</v>
      </c>
      <c r="J93" s="284" t="str">
        <f>E23</f>
        <v>ŠINDLAR s.r.o.</v>
      </c>
      <c r="K93" s="287"/>
      <c r="L93" s="47"/>
      <c r="S93" s="287"/>
      <c r="T93" s="287"/>
      <c r="U93" s="287"/>
      <c r="V93" s="287"/>
      <c r="W93" s="287"/>
      <c r="X93" s="287"/>
      <c r="Y93" s="287"/>
      <c r="Z93" s="287"/>
      <c r="AA93" s="287"/>
      <c r="AB93" s="287"/>
      <c r="AC93" s="287"/>
      <c r="AD93" s="287"/>
      <c r="AE93" s="287"/>
    </row>
    <row r="94" spans="1:31" s="48" customFormat="1" ht="15.2" customHeight="1">
      <c r="A94" s="287"/>
      <c r="B94" s="35"/>
      <c r="C94" s="288" t="s">
        <v>28</v>
      </c>
      <c r="D94" s="287"/>
      <c r="E94" s="287"/>
      <c r="F94" s="282" t="str">
        <f>IF(E20="","",E20)</f>
        <v>Vyplň údaj</v>
      </c>
      <c r="G94" s="287"/>
      <c r="H94" s="287"/>
      <c r="I94" s="123" t="s">
        <v>33</v>
      </c>
      <c r="J94" s="284" t="str">
        <f>E26</f>
        <v>Ing. Josef Jágr</v>
      </c>
      <c r="K94" s="287"/>
      <c r="L94" s="47"/>
      <c r="S94" s="287"/>
      <c r="T94" s="287"/>
      <c r="U94" s="287"/>
      <c r="V94" s="287"/>
      <c r="W94" s="287"/>
      <c r="X94" s="287"/>
      <c r="Y94" s="287"/>
      <c r="Z94" s="287"/>
      <c r="AA94" s="287"/>
      <c r="AB94" s="287"/>
      <c r="AC94" s="287"/>
      <c r="AD94" s="287"/>
      <c r="AE94" s="287"/>
    </row>
    <row r="95" spans="1:31" s="48" customFormat="1" ht="10.35" customHeight="1">
      <c r="A95" s="287"/>
      <c r="B95" s="35"/>
      <c r="C95" s="287"/>
      <c r="D95" s="287"/>
      <c r="E95" s="287"/>
      <c r="F95" s="287"/>
      <c r="G95" s="287"/>
      <c r="H95" s="287"/>
      <c r="I95" s="122"/>
      <c r="J95" s="287"/>
      <c r="K95" s="287"/>
      <c r="L95" s="47"/>
      <c r="S95" s="287"/>
      <c r="T95" s="287"/>
      <c r="U95" s="287"/>
      <c r="V95" s="287"/>
      <c r="W95" s="287"/>
      <c r="X95" s="287"/>
      <c r="Y95" s="287"/>
      <c r="Z95" s="287"/>
      <c r="AA95" s="287"/>
      <c r="AB95" s="287"/>
      <c r="AC95" s="287"/>
      <c r="AD95" s="287"/>
      <c r="AE95" s="287"/>
    </row>
    <row r="96" spans="1:31" s="48" customFormat="1" ht="29.25" customHeight="1">
      <c r="A96" s="287"/>
      <c r="B96" s="35"/>
      <c r="C96" s="162" t="s">
        <v>112</v>
      </c>
      <c r="D96" s="163"/>
      <c r="E96" s="163"/>
      <c r="F96" s="163"/>
      <c r="G96" s="163"/>
      <c r="H96" s="163"/>
      <c r="I96" s="164"/>
      <c r="J96" s="165" t="s">
        <v>113</v>
      </c>
      <c r="K96" s="163"/>
      <c r="L96" s="47"/>
      <c r="S96" s="287"/>
      <c r="T96" s="287"/>
      <c r="U96" s="287"/>
      <c r="V96" s="287"/>
      <c r="W96" s="287"/>
      <c r="X96" s="287"/>
      <c r="Y96" s="287"/>
      <c r="Z96" s="287"/>
      <c r="AA96" s="287"/>
      <c r="AB96" s="287"/>
      <c r="AC96" s="287"/>
      <c r="AD96" s="287"/>
      <c r="AE96" s="287"/>
    </row>
    <row r="97" spans="1:31" s="48" customFormat="1" ht="10.35" customHeight="1">
      <c r="A97" s="287"/>
      <c r="B97" s="35"/>
      <c r="C97" s="287"/>
      <c r="D97" s="287"/>
      <c r="E97" s="287"/>
      <c r="F97" s="287"/>
      <c r="G97" s="287"/>
      <c r="H97" s="287"/>
      <c r="I97" s="122"/>
      <c r="J97" s="287"/>
      <c r="K97" s="287"/>
      <c r="L97" s="47"/>
      <c r="S97" s="287"/>
      <c r="T97" s="287"/>
      <c r="U97" s="287"/>
      <c r="V97" s="287"/>
      <c r="W97" s="287"/>
      <c r="X97" s="287"/>
      <c r="Y97" s="287"/>
      <c r="Z97" s="287"/>
      <c r="AA97" s="287"/>
      <c r="AB97" s="287"/>
      <c r="AC97" s="287"/>
      <c r="AD97" s="287"/>
      <c r="AE97" s="287"/>
    </row>
    <row r="98" spans="1:47" s="48" customFormat="1" ht="22.9" customHeight="1">
      <c r="A98" s="287"/>
      <c r="B98" s="35"/>
      <c r="C98" s="166" t="s">
        <v>114</v>
      </c>
      <c r="D98" s="287"/>
      <c r="E98" s="287"/>
      <c r="F98" s="287"/>
      <c r="G98" s="287"/>
      <c r="H98" s="287"/>
      <c r="I98" s="122"/>
      <c r="J98" s="280">
        <f>J127</f>
        <v>0</v>
      </c>
      <c r="K98" s="287"/>
      <c r="L98" s="47"/>
      <c r="S98" s="287"/>
      <c r="T98" s="287"/>
      <c r="U98" s="287"/>
      <c r="V98" s="287"/>
      <c r="W98" s="287"/>
      <c r="X98" s="287"/>
      <c r="Y98" s="287"/>
      <c r="Z98" s="287"/>
      <c r="AA98" s="287"/>
      <c r="AB98" s="287"/>
      <c r="AC98" s="287"/>
      <c r="AD98" s="287"/>
      <c r="AE98" s="287"/>
      <c r="AU98" s="289" t="s">
        <v>115</v>
      </c>
    </row>
    <row r="99" spans="2:12" s="168" customFormat="1" ht="24.95" customHeight="1">
      <c r="B99" s="167"/>
      <c r="D99" s="169" t="s">
        <v>116</v>
      </c>
      <c r="E99" s="170"/>
      <c r="F99" s="170"/>
      <c r="G99" s="170"/>
      <c r="H99" s="170"/>
      <c r="I99" s="171"/>
      <c r="J99" s="172">
        <f>J128</f>
        <v>0</v>
      </c>
      <c r="L99" s="167"/>
    </row>
    <row r="100" spans="2:12" s="279" customFormat="1" ht="19.9" customHeight="1">
      <c r="B100" s="174"/>
      <c r="D100" s="175" t="s">
        <v>117</v>
      </c>
      <c r="E100" s="176"/>
      <c r="F100" s="176"/>
      <c r="G100" s="176"/>
      <c r="H100" s="176"/>
      <c r="I100" s="177"/>
      <c r="J100" s="178">
        <f>J129</f>
        <v>0</v>
      </c>
      <c r="L100" s="174"/>
    </row>
    <row r="101" spans="2:12" s="279" customFormat="1" ht="19.9" customHeight="1">
      <c r="B101" s="174"/>
      <c r="D101" s="175" t="s">
        <v>119</v>
      </c>
      <c r="E101" s="176"/>
      <c r="F101" s="176"/>
      <c r="G101" s="176"/>
      <c r="H101" s="176"/>
      <c r="I101" s="177"/>
      <c r="J101" s="178">
        <f>J135</f>
        <v>0</v>
      </c>
      <c r="L101" s="174"/>
    </row>
    <row r="102" spans="2:12" s="279" customFormat="1" ht="19.9" customHeight="1">
      <c r="B102" s="174"/>
      <c r="D102" s="175" t="s">
        <v>121</v>
      </c>
      <c r="E102" s="176"/>
      <c r="F102" s="176"/>
      <c r="G102" s="176"/>
      <c r="H102" s="176"/>
      <c r="I102" s="177"/>
      <c r="J102" s="178">
        <f>J138</f>
        <v>0</v>
      </c>
      <c r="L102" s="174"/>
    </row>
    <row r="103" spans="2:12" s="279" customFormat="1" ht="19.9" customHeight="1">
      <c r="B103" s="174"/>
      <c r="D103" s="175" t="s">
        <v>124</v>
      </c>
      <c r="E103" s="176"/>
      <c r="F103" s="176"/>
      <c r="G103" s="176"/>
      <c r="H103" s="176"/>
      <c r="I103" s="177"/>
      <c r="J103" s="178">
        <f>J186</f>
        <v>0</v>
      </c>
      <c r="L103" s="174"/>
    </row>
    <row r="104" spans="2:12" s="168" customFormat="1" ht="24.95" customHeight="1">
      <c r="B104" s="167"/>
      <c r="D104" s="169" t="s">
        <v>125</v>
      </c>
      <c r="E104" s="170"/>
      <c r="F104" s="170"/>
      <c r="G104" s="170"/>
      <c r="H104" s="170"/>
      <c r="I104" s="171"/>
      <c r="J104" s="172">
        <f>J189</f>
        <v>0</v>
      </c>
      <c r="L104" s="167"/>
    </row>
    <row r="105" spans="2:12" s="279" customFormat="1" ht="19.9" customHeight="1">
      <c r="B105" s="174"/>
      <c r="D105" s="175" t="s">
        <v>126</v>
      </c>
      <c r="E105" s="176"/>
      <c r="F105" s="176"/>
      <c r="G105" s="176"/>
      <c r="H105" s="176"/>
      <c r="I105" s="177"/>
      <c r="J105" s="178">
        <f>J190</f>
        <v>0</v>
      </c>
      <c r="L105" s="174"/>
    </row>
    <row r="106" spans="1:31" s="48" customFormat="1" ht="21.75" customHeight="1">
      <c r="A106" s="287"/>
      <c r="B106" s="35"/>
      <c r="C106" s="287"/>
      <c r="D106" s="287"/>
      <c r="E106" s="287"/>
      <c r="F106" s="287"/>
      <c r="G106" s="287"/>
      <c r="H106" s="287"/>
      <c r="I106" s="122"/>
      <c r="J106" s="287"/>
      <c r="K106" s="287"/>
      <c r="L106" s="47"/>
      <c r="S106" s="287"/>
      <c r="T106" s="287"/>
      <c r="U106" s="287"/>
      <c r="V106" s="287"/>
      <c r="W106" s="287"/>
      <c r="X106" s="287"/>
      <c r="Y106" s="287"/>
      <c r="Z106" s="287"/>
      <c r="AA106" s="287"/>
      <c r="AB106" s="287"/>
      <c r="AC106" s="287"/>
      <c r="AD106" s="287"/>
      <c r="AE106" s="287"/>
    </row>
    <row r="107" spans="1:31" s="48" customFormat="1" ht="6.95" customHeight="1">
      <c r="A107" s="287"/>
      <c r="B107" s="54"/>
      <c r="C107" s="55"/>
      <c r="D107" s="55"/>
      <c r="E107" s="55"/>
      <c r="F107" s="55"/>
      <c r="G107" s="55"/>
      <c r="H107" s="55"/>
      <c r="I107" s="158"/>
      <c r="J107" s="55"/>
      <c r="K107" s="55"/>
      <c r="L107" s="47"/>
      <c r="S107" s="287"/>
      <c r="T107" s="287"/>
      <c r="U107" s="287"/>
      <c r="V107" s="287"/>
      <c r="W107" s="287"/>
      <c r="X107" s="287"/>
      <c r="Y107" s="287"/>
      <c r="Z107" s="287"/>
      <c r="AA107" s="287"/>
      <c r="AB107" s="287"/>
      <c r="AC107" s="287"/>
      <c r="AD107" s="287"/>
      <c r="AE107" s="287"/>
    </row>
    <row r="111" spans="1:31" s="48" customFormat="1" ht="6.95" customHeight="1">
      <c r="A111" s="287"/>
      <c r="B111" s="56"/>
      <c r="C111" s="57"/>
      <c r="D111" s="57"/>
      <c r="E111" s="57"/>
      <c r="F111" s="57"/>
      <c r="G111" s="57"/>
      <c r="H111" s="57"/>
      <c r="I111" s="161"/>
      <c r="J111" s="57"/>
      <c r="K111" s="57"/>
      <c r="L111" s="47"/>
      <c r="S111" s="287"/>
      <c r="T111" s="287"/>
      <c r="U111" s="287"/>
      <c r="V111" s="287"/>
      <c r="W111" s="287"/>
      <c r="X111" s="287"/>
      <c r="Y111" s="287"/>
      <c r="Z111" s="287"/>
      <c r="AA111" s="287"/>
      <c r="AB111" s="287"/>
      <c r="AC111" s="287"/>
      <c r="AD111" s="287"/>
      <c r="AE111" s="287"/>
    </row>
    <row r="112" spans="1:31" s="48" customFormat="1" ht="24.95" customHeight="1">
      <c r="A112" s="287"/>
      <c r="B112" s="35"/>
      <c r="C112" s="23" t="s">
        <v>128</v>
      </c>
      <c r="D112" s="287"/>
      <c r="E112" s="287"/>
      <c r="F112" s="287"/>
      <c r="G112" s="287"/>
      <c r="H112" s="287"/>
      <c r="I112" s="122"/>
      <c r="J112" s="287"/>
      <c r="K112" s="287"/>
      <c r="L112" s="47"/>
      <c r="S112" s="287"/>
      <c r="T112" s="287"/>
      <c r="U112" s="287"/>
      <c r="V112" s="287"/>
      <c r="W112" s="287"/>
      <c r="X112" s="287"/>
      <c r="Y112" s="287"/>
      <c r="Z112" s="287"/>
      <c r="AA112" s="287"/>
      <c r="AB112" s="287"/>
      <c r="AC112" s="287"/>
      <c r="AD112" s="287"/>
      <c r="AE112" s="287"/>
    </row>
    <row r="113" spans="1:31" s="48" customFormat="1" ht="6.95" customHeight="1">
      <c r="A113" s="287"/>
      <c r="B113" s="35"/>
      <c r="C113" s="287"/>
      <c r="D113" s="287"/>
      <c r="E113" s="287"/>
      <c r="F113" s="287"/>
      <c r="G113" s="287"/>
      <c r="H113" s="287"/>
      <c r="I113" s="122"/>
      <c r="J113" s="287"/>
      <c r="K113" s="287"/>
      <c r="L113" s="47"/>
      <c r="S113" s="287"/>
      <c r="T113" s="287"/>
      <c r="U113" s="287"/>
      <c r="V113" s="287"/>
      <c r="W113" s="287"/>
      <c r="X113" s="287"/>
      <c r="Y113" s="287"/>
      <c r="Z113" s="287"/>
      <c r="AA113" s="287"/>
      <c r="AB113" s="287"/>
      <c r="AC113" s="287"/>
      <c r="AD113" s="287"/>
      <c r="AE113" s="287"/>
    </row>
    <row r="114" spans="1:31" s="48" customFormat="1" ht="12" customHeight="1">
      <c r="A114" s="287"/>
      <c r="B114" s="35"/>
      <c r="C114" s="288" t="s">
        <v>16</v>
      </c>
      <c r="D114" s="287"/>
      <c r="E114" s="287"/>
      <c r="F114" s="287"/>
      <c r="G114" s="287"/>
      <c r="H114" s="287"/>
      <c r="I114" s="122"/>
      <c r="J114" s="287"/>
      <c r="K114" s="287"/>
      <c r="L114" s="47"/>
      <c r="S114" s="287"/>
      <c r="T114" s="287"/>
      <c r="U114" s="287"/>
      <c r="V114" s="287"/>
      <c r="W114" s="287"/>
      <c r="X114" s="287"/>
      <c r="Y114" s="287"/>
      <c r="Z114" s="287"/>
      <c r="AA114" s="287"/>
      <c r="AB114" s="287"/>
      <c r="AC114" s="287"/>
      <c r="AD114" s="287"/>
      <c r="AE114" s="287"/>
    </row>
    <row r="115" spans="1:31" s="48" customFormat="1" ht="16.5" customHeight="1">
      <c r="A115" s="287"/>
      <c r="B115" s="35"/>
      <c r="C115" s="287"/>
      <c r="D115" s="287"/>
      <c r="E115" s="365" t="str">
        <f>E7</f>
        <v>Dlouhá Strouha, Kvasiny, rekonstrukce koryta, ř. km 4,735 - 4,885</v>
      </c>
      <c r="F115" s="366"/>
      <c r="G115" s="366"/>
      <c r="H115" s="366"/>
      <c r="I115" s="122"/>
      <c r="J115" s="287"/>
      <c r="K115" s="287"/>
      <c r="L115" s="47"/>
      <c r="S115" s="287"/>
      <c r="T115" s="287"/>
      <c r="U115" s="287"/>
      <c r="V115" s="287"/>
      <c r="W115" s="287"/>
      <c r="X115" s="287"/>
      <c r="Y115" s="287"/>
      <c r="Z115" s="287"/>
      <c r="AA115" s="287"/>
      <c r="AB115" s="287"/>
      <c r="AC115" s="287"/>
      <c r="AD115" s="287"/>
      <c r="AE115" s="287"/>
    </row>
    <row r="116" spans="2:12" ht="12" customHeight="1">
      <c r="B116" s="21"/>
      <c r="C116" s="288" t="s">
        <v>109</v>
      </c>
      <c r="L116" s="21"/>
    </row>
    <row r="117" spans="1:31" s="48" customFormat="1" ht="16.5" customHeight="1">
      <c r="A117" s="287"/>
      <c r="B117" s="35"/>
      <c r="C117" s="287"/>
      <c r="D117" s="287"/>
      <c r="E117" s="365" t="s">
        <v>776</v>
      </c>
      <c r="F117" s="364"/>
      <c r="G117" s="364"/>
      <c r="H117" s="364"/>
      <c r="I117" s="122"/>
      <c r="J117" s="287"/>
      <c r="K117" s="287"/>
      <c r="L117" s="47"/>
      <c r="S117" s="287"/>
      <c r="T117" s="287"/>
      <c r="U117" s="287"/>
      <c r="V117" s="287"/>
      <c r="W117" s="287"/>
      <c r="X117" s="287"/>
      <c r="Y117" s="287"/>
      <c r="Z117" s="287"/>
      <c r="AA117" s="287"/>
      <c r="AB117" s="287"/>
      <c r="AC117" s="287"/>
      <c r="AD117" s="287"/>
      <c r="AE117" s="287"/>
    </row>
    <row r="118" spans="1:31" s="48" customFormat="1" ht="12" customHeight="1">
      <c r="A118" s="287"/>
      <c r="B118" s="35"/>
      <c r="C118" s="288" t="s">
        <v>777</v>
      </c>
      <c r="D118" s="287"/>
      <c r="E118" s="287"/>
      <c r="F118" s="287"/>
      <c r="G118" s="287"/>
      <c r="H118" s="287"/>
      <c r="I118" s="122"/>
      <c r="J118" s="287"/>
      <c r="K118" s="287"/>
      <c r="L118" s="47"/>
      <c r="S118" s="287"/>
      <c r="T118" s="287"/>
      <c r="U118" s="287"/>
      <c r="V118" s="287"/>
      <c r="W118" s="287"/>
      <c r="X118" s="287"/>
      <c r="Y118" s="287"/>
      <c r="Z118" s="287"/>
      <c r="AA118" s="287"/>
      <c r="AB118" s="287"/>
      <c r="AC118" s="287"/>
      <c r="AD118" s="287"/>
      <c r="AE118" s="287"/>
    </row>
    <row r="119" spans="1:31" s="48" customFormat="1" ht="16.5" customHeight="1">
      <c r="A119" s="287"/>
      <c r="B119" s="35"/>
      <c r="C119" s="287"/>
      <c r="D119" s="287"/>
      <c r="E119" s="332" t="str">
        <f>E11</f>
        <v>SO 03.a - Odběrné objekty</v>
      </c>
      <c r="F119" s="364"/>
      <c r="G119" s="364"/>
      <c r="H119" s="364"/>
      <c r="I119" s="122"/>
      <c r="J119" s="287"/>
      <c r="K119" s="287"/>
      <c r="L119" s="47"/>
      <c r="S119" s="287"/>
      <c r="T119" s="287"/>
      <c r="U119" s="287"/>
      <c r="V119" s="287"/>
      <c r="W119" s="287"/>
      <c r="X119" s="287"/>
      <c r="Y119" s="287"/>
      <c r="Z119" s="287"/>
      <c r="AA119" s="287"/>
      <c r="AB119" s="287"/>
      <c r="AC119" s="287"/>
      <c r="AD119" s="287"/>
      <c r="AE119" s="287"/>
    </row>
    <row r="120" spans="1:31" s="48" customFormat="1" ht="6.95" customHeight="1">
      <c r="A120" s="287"/>
      <c r="B120" s="35"/>
      <c r="C120" s="287"/>
      <c r="D120" s="287"/>
      <c r="E120" s="287"/>
      <c r="F120" s="287"/>
      <c r="G120" s="287"/>
      <c r="H120" s="287"/>
      <c r="I120" s="122"/>
      <c r="J120" s="287"/>
      <c r="K120" s="287"/>
      <c r="L120" s="47"/>
      <c r="S120" s="287"/>
      <c r="T120" s="287"/>
      <c r="U120" s="287"/>
      <c r="V120" s="287"/>
      <c r="W120" s="287"/>
      <c r="X120" s="287"/>
      <c r="Y120" s="287"/>
      <c r="Z120" s="287"/>
      <c r="AA120" s="287"/>
      <c r="AB120" s="287"/>
      <c r="AC120" s="287"/>
      <c r="AD120" s="287"/>
      <c r="AE120" s="287"/>
    </row>
    <row r="121" spans="1:31" s="48" customFormat="1" ht="12" customHeight="1">
      <c r="A121" s="287"/>
      <c r="B121" s="35"/>
      <c r="C121" s="288" t="s">
        <v>21</v>
      </c>
      <c r="D121" s="287"/>
      <c r="E121" s="287"/>
      <c r="F121" s="282" t="str">
        <f>F14</f>
        <v>k.ú. Kvasiny</v>
      </c>
      <c r="G121" s="287"/>
      <c r="H121" s="287"/>
      <c r="I121" s="123" t="s">
        <v>23</v>
      </c>
      <c r="J121" s="281">
        <f>IF(J14="","",J14)</f>
        <v>43727</v>
      </c>
      <c r="K121" s="287"/>
      <c r="L121" s="47"/>
      <c r="S121" s="287"/>
      <c r="T121" s="287"/>
      <c r="U121" s="287"/>
      <c r="V121" s="287"/>
      <c r="W121" s="287"/>
      <c r="X121" s="287"/>
      <c r="Y121" s="287"/>
      <c r="Z121" s="287"/>
      <c r="AA121" s="287"/>
      <c r="AB121" s="287"/>
      <c r="AC121" s="287"/>
      <c r="AD121" s="287"/>
      <c r="AE121" s="287"/>
    </row>
    <row r="122" spans="1:31" s="48" customFormat="1" ht="6.95" customHeight="1">
      <c r="A122" s="287"/>
      <c r="B122" s="35"/>
      <c r="C122" s="287"/>
      <c r="D122" s="287"/>
      <c r="E122" s="287"/>
      <c r="F122" s="287"/>
      <c r="G122" s="287"/>
      <c r="H122" s="287"/>
      <c r="I122" s="122"/>
      <c r="J122" s="287"/>
      <c r="K122" s="287"/>
      <c r="L122" s="47"/>
      <c r="S122" s="287"/>
      <c r="T122" s="287"/>
      <c r="U122" s="287"/>
      <c r="V122" s="287"/>
      <c r="W122" s="287"/>
      <c r="X122" s="287"/>
      <c r="Y122" s="287"/>
      <c r="Z122" s="287"/>
      <c r="AA122" s="287"/>
      <c r="AB122" s="287"/>
      <c r="AC122" s="287"/>
      <c r="AD122" s="287"/>
      <c r="AE122" s="287"/>
    </row>
    <row r="123" spans="1:31" s="48" customFormat="1" ht="15.2" customHeight="1">
      <c r="A123" s="287"/>
      <c r="B123" s="35"/>
      <c r="C123" s="288" t="s">
        <v>24</v>
      </c>
      <c r="D123" s="287"/>
      <c r="E123" s="287"/>
      <c r="F123" s="282" t="str">
        <f>E17</f>
        <v>Povodí Labe, státní podnik</v>
      </c>
      <c r="G123" s="287"/>
      <c r="H123" s="287"/>
      <c r="I123" s="123" t="s">
        <v>30</v>
      </c>
      <c r="J123" s="284" t="str">
        <f>E23</f>
        <v>ŠINDLAR s.r.o.</v>
      </c>
      <c r="K123" s="287"/>
      <c r="L123" s="47"/>
      <c r="S123" s="287"/>
      <c r="T123" s="287"/>
      <c r="U123" s="287"/>
      <c r="V123" s="287"/>
      <c r="W123" s="287"/>
      <c r="X123" s="287"/>
      <c r="Y123" s="287"/>
      <c r="Z123" s="287"/>
      <c r="AA123" s="287"/>
      <c r="AB123" s="287"/>
      <c r="AC123" s="287"/>
      <c r="AD123" s="287"/>
      <c r="AE123" s="287"/>
    </row>
    <row r="124" spans="1:31" s="48" customFormat="1" ht="15.2" customHeight="1">
      <c r="A124" s="287"/>
      <c r="B124" s="35"/>
      <c r="C124" s="288" t="s">
        <v>28</v>
      </c>
      <c r="D124" s="287"/>
      <c r="E124" s="287"/>
      <c r="F124" s="282" t="str">
        <f>IF(E20="","",E20)</f>
        <v>Vyplň údaj</v>
      </c>
      <c r="G124" s="287"/>
      <c r="H124" s="287"/>
      <c r="I124" s="123" t="s">
        <v>33</v>
      </c>
      <c r="J124" s="284" t="str">
        <f>E26</f>
        <v>Ing. Josef Jágr</v>
      </c>
      <c r="K124" s="287"/>
      <c r="L124" s="47"/>
      <c r="S124" s="287"/>
      <c r="T124" s="287"/>
      <c r="U124" s="287"/>
      <c r="V124" s="287"/>
      <c r="W124" s="287"/>
      <c r="X124" s="287"/>
      <c r="Y124" s="287"/>
      <c r="Z124" s="287"/>
      <c r="AA124" s="287"/>
      <c r="AB124" s="287"/>
      <c r="AC124" s="287"/>
      <c r="AD124" s="287"/>
      <c r="AE124" s="287"/>
    </row>
    <row r="125" spans="1:31" s="48" customFormat="1" ht="10.35" customHeight="1">
      <c r="A125" s="287"/>
      <c r="B125" s="35"/>
      <c r="C125" s="287"/>
      <c r="D125" s="287"/>
      <c r="E125" s="287"/>
      <c r="F125" s="287"/>
      <c r="G125" s="287"/>
      <c r="H125" s="287"/>
      <c r="I125" s="122"/>
      <c r="J125" s="287"/>
      <c r="K125" s="287"/>
      <c r="L125" s="47"/>
      <c r="S125" s="287"/>
      <c r="T125" s="287"/>
      <c r="U125" s="287"/>
      <c r="V125" s="287"/>
      <c r="W125" s="287"/>
      <c r="X125" s="287"/>
      <c r="Y125" s="287"/>
      <c r="Z125" s="287"/>
      <c r="AA125" s="287"/>
      <c r="AB125" s="287"/>
      <c r="AC125" s="287"/>
      <c r="AD125" s="287"/>
      <c r="AE125" s="287"/>
    </row>
    <row r="126" spans="1:31" s="308" customFormat="1" ht="29.25" customHeight="1">
      <c r="A126" s="306"/>
      <c r="B126" s="181"/>
      <c r="C126" s="182" t="s">
        <v>129</v>
      </c>
      <c r="D126" s="183" t="s">
        <v>62</v>
      </c>
      <c r="E126" s="183" t="s">
        <v>58</v>
      </c>
      <c r="F126" s="183" t="s">
        <v>59</v>
      </c>
      <c r="G126" s="183" t="s">
        <v>130</v>
      </c>
      <c r="H126" s="183" t="s">
        <v>131</v>
      </c>
      <c r="I126" s="184" t="s">
        <v>132</v>
      </c>
      <c r="J126" s="183" t="s">
        <v>113</v>
      </c>
      <c r="K126" s="185" t="s">
        <v>133</v>
      </c>
      <c r="L126" s="307"/>
      <c r="M126" s="75" t="s">
        <v>1</v>
      </c>
      <c r="N126" s="76" t="s">
        <v>41</v>
      </c>
      <c r="O126" s="76" t="s">
        <v>134</v>
      </c>
      <c r="P126" s="76" t="s">
        <v>135</v>
      </c>
      <c r="Q126" s="76" t="s">
        <v>136</v>
      </c>
      <c r="R126" s="76" t="s">
        <v>137</v>
      </c>
      <c r="S126" s="76" t="s">
        <v>138</v>
      </c>
      <c r="T126" s="77" t="s">
        <v>139</v>
      </c>
      <c r="U126" s="306"/>
      <c r="V126" s="306"/>
      <c r="W126" s="306"/>
      <c r="X126" s="306"/>
      <c r="Y126" s="306"/>
      <c r="Z126" s="306"/>
      <c r="AA126" s="306"/>
      <c r="AB126" s="306"/>
      <c r="AC126" s="306"/>
      <c r="AD126" s="306"/>
      <c r="AE126" s="306"/>
    </row>
    <row r="127" spans="1:63" s="48" customFormat="1" ht="22.9" customHeight="1">
      <c r="A127" s="287"/>
      <c r="B127" s="35"/>
      <c r="C127" s="82" t="s">
        <v>140</v>
      </c>
      <c r="D127" s="287"/>
      <c r="E127" s="287"/>
      <c r="F127" s="287"/>
      <c r="G127" s="287"/>
      <c r="H127" s="287"/>
      <c r="I127" s="122"/>
      <c r="J127" s="187">
        <f>BK127</f>
        <v>0</v>
      </c>
      <c r="K127" s="287"/>
      <c r="L127" s="35"/>
      <c r="M127" s="78"/>
      <c r="N127" s="188"/>
      <c r="O127" s="79"/>
      <c r="P127" s="189">
        <f>P128+P189</f>
        <v>0</v>
      </c>
      <c r="Q127" s="79"/>
      <c r="R127" s="189">
        <f>R128+R189</f>
        <v>2.268796888</v>
      </c>
      <c r="S127" s="79"/>
      <c r="T127" s="190">
        <f>T128+T189</f>
        <v>0</v>
      </c>
      <c r="U127" s="287"/>
      <c r="V127" s="287"/>
      <c r="W127" s="287"/>
      <c r="X127" s="287"/>
      <c r="Y127" s="287"/>
      <c r="Z127" s="287"/>
      <c r="AA127" s="287"/>
      <c r="AB127" s="287"/>
      <c r="AC127" s="287"/>
      <c r="AD127" s="287"/>
      <c r="AE127" s="287"/>
      <c r="AT127" s="289" t="s">
        <v>76</v>
      </c>
      <c r="AU127" s="289" t="s">
        <v>115</v>
      </c>
      <c r="BK127" s="309">
        <f>BK128+BK189</f>
        <v>0</v>
      </c>
    </row>
    <row r="128" spans="2:63" s="193" customFormat="1" ht="25.9" customHeight="1">
      <c r="B128" s="192"/>
      <c r="D128" s="194" t="s">
        <v>76</v>
      </c>
      <c r="E128" s="195" t="s">
        <v>141</v>
      </c>
      <c r="F128" s="195" t="s">
        <v>142</v>
      </c>
      <c r="I128" s="196"/>
      <c r="J128" s="197">
        <f>BK128</f>
        <v>0</v>
      </c>
      <c r="L128" s="192"/>
      <c r="M128" s="199"/>
      <c r="N128" s="200"/>
      <c r="O128" s="200"/>
      <c r="P128" s="201">
        <f>P129+P135+P138+P186</f>
        <v>0</v>
      </c>
      <c r="Q128" s="200"/>
      <c r="R128" s="201">
        <f>R129+R135+R138+R186</f>
        <v>2.2192968879999997</v>
      </c>
      <c r="S128" s="200"/>
      <c r="T128" s="202">
        <f>T129+T135+T138+T186</f>
        <v>0</v>
      </c>
      <c r="AR128" s="194" t="s">
        <v>85</v>
      </c>
      <c r="AT128" s="310" t="s">
        <v>76</v>
      </c>
      <c r="AU128" s="310" t="s">
        <v>77</v>
      </c>
      <c r="AY128" s="194" t="s">
        <v>143</v>
      </c>
      <c r="BK128" s="311">
        <f>BK129+BK135+BK138+BK186</f>
        <v>0</v>
      </c>
    </row>
    <row r="129" spans="2:63" s="193" customFormat="1" ht="22.9" customHeight="1">
      <c r="B129" s="192"/>
      <c r="D129" s="194" t="s">
        <v>76</v>
      </c>
      <c r="E129" s="206" t="s">
        <v>85</v>
      </c>
      <c r="F129" s="206" t="s">
        <v>144</v>
      </c>
      <c r="I129" s="196"/>
      <c r="J129" s="207">
        <f>BK129</f>
        <v>0</v>
      </c>
      <c r="L129" s="192"/>
      <c r="M129" s="199"/>
      <c r="N129" s="200"/>
      <c r="O129" s="200"/>
      <c r="P129" s="201">
        <f>SUM(P130:P134)</f>
        <v>0</v>
      </c>
      <c r="Q129" s="200"/>
      <c r="R129" s="201">
        <f>SUM(R130:R134)</f>
        <v>1.676</v>
      </c>
      <c r="S129" s="200"/>
      <c r="T129" s="202">
        <f>SUM(T130:T134)</f>
        <v>0</v>
      </c>
      <c r="AR129" s="194" t="s">
        <v>85</v>
      </c>
      <c r="AT129" s="310" t="s">
        <v>76</v>
      </c>
      <c r="AU129" s="310" t="s">
        <v>85</v>
      </c>
      <c r="AY129" s="194" t="s">
        <v>143</v>
      </c>
      <c r="BK129" s="311">
        <f>SUM(BK130:BK134)</f>
        <v>0</v>
      </c>
    </row>
    <row r="130" spans="1:65" s="48" customFormat="1" ht="60" customHeight="1">
      <c r="A130" s="287"/>
      <c r="B130" s="35"/>
      <c r="C130" s="208" t="s">
        <v>85</v>
      </c>
      <c r="D130" s="208" t="s">
        <v>145</v>
      </c>
      <c r="E130" s="209" t="s">
        <v>779</v>
      </c>
      <c r="F130" s="210" t="s">
        <v>780</v>
      </c>
      <c r="G130" s="211" t="s">
        <v>173</v>
      </c>
      <c r="H130" s="212">
        <v>0.838</v>
      </c>
      <c r="I130" s="213"/>
      <c r="J130" s="214">
        <f>ROUND(I130*H130,2)</f>
        <v>0</v>
      </c>
      <c r="K130" s="210" t="s">
        <v>149</v>
      </c>
      <c r="L130" s="35"/>
      <c r="M130" s="312" t="s">
        <v>1</v>
      </c>
      <c r="N130" s="216" t="s">
        <v>42</v>
      </c>
      <c r="O130" s="71"/>
      <c r="P130" s="217">
        <f>O130*H130</f>
        <v>0</v>
      </c>
      <c r="Q130" s="217">
        <v>0</v>
      </c>
      <c r="R130" s="217">
        <f>Q130*H130</f>
        <v>0</v>
      </c>
      <c r="S130" s="217">
        <v>0</v>
      </c>
      <c r="T130" s="218">
        <f>S130*H130</f>
        <v>0</v>
      </c>
      <c r="U130" s="287"/>
      <c r="V130" s="287"/>
      <c r="W130" s="287"/>
      <c r="X130" s="287"/>
      <c r="Y130" s="287"/>
      <c r="Z130" s="287"/>
      <c r="AA130" s="287"/>
      <c r="AB130" s="287"/>
      <c r="AC130" s="287"/>
      <c r="AD130" s="287"/>
      <c r="AE130" s="287"/>
      <c r="AR130" s="313" t="s">
        <v>150</v>
      </c>
      <c r="AT130" s="313" t="s">
        <v>145</v>
      </c>
      <c r="AU130" s="313" t="s">
        <v>88</v>
      </c>
      <c r="AY130" s="289" t="s">
        <v>143</v>
      </c>
      <c r="BE130" s="314">
        <f>IF(N130="základní",J130,0)</f>
        <v>0</v>
      </c>
      <c r="BF130" s="314">
        <f>IF(N130="snížená",J130,0)</f>
        <v>0</v>
      </c>
      <c r="BG130" s="314">
        <f>IF(N130="zákl. přenesená",J130,0)</f>
        <v>0</v>
      </c>
      <c r="BH130" s="314">
        <f>IF(N130="sníž. přenesená",J130,0)</f>
        <v>0</v>
      </c>
      <c r="BI130" s="314">
        <f>IF(N130="nulová",J130,0)</f>
        <v>0</v>
      </c>
      <c r="BJ130" s="289" t="s">
        <v>85</v>
      </c>
      <c r="BK130" s="314">
        <f>ROUND(I130*H130,2)</f>
        <v>0</v>
      </c>
      <c r="BL130" s="289" t="s">
        <v>150</v>
      </c>
      <c r="BM130" s="313" t="s">
        <v>781</v>
      </c>
    </row>
    <row r="131" spans="2:51" s="222" customFormat="1" ht="22.5">
      <c r="B131" s="221"/>
      <c r="D131" s="223" t="s">
        <v>152</v>
      </c>
      <c r="E131" s="224" t="s">
        <v>1</v>
      </c>
      <c r="F131" s="225" t="s">
        <v>782</v>
      </c>
      <c r="H131" s="226">
        <v>0.838</v>
      </c>
      <c r="I131" s="227"/>
      <c r="L131" s="221"/>
      <c r="M131" s="229"/>
      <c r="N131" s="230"/>
      <c r="O131" s="230"/>
      <c r="P131" s="230"/>
      <c r="Q131" s="230"/>
      <c r="R131" s="230"/>
      <c r="S131" s="230"/>
      <c r="T131" s="231"/>
      <c r="AT131" s="224" t="s">
        <v>152</v>
      </c>
      <c r="AU131" s="224" t="s">
        <v>88</v>
      </c>
      <c r="AV131" s="222" t="s">
        <v>88</v>
      </c>
      <c r="AW131" s="222" t="s">
        <v>32</v>
      </c>
      <c r="AX131" s="222" t="s">
        <v>77</v>
      </c>
      <c r="AY131" s="224" t="s">
        <v>143</v>
      </c>
    </row>
    <row r="132" spans="2:51" s="244" customFormat="1" ht="12">
      <c r="B132" s="243"/>
      <c r="D132" s="223" t="s">
        <v>152</v>
      </c>
      <c r="E132" s="245" t="s">
        <v>1</v>
      </c>
      <c r="F132" s="246" t="s">
        <v>181</v>
      </c>
      <c r="H132" s="247">
        <v>0.838</v>
      </c>
      <c r="I132" s="248"/>
      <c r="L132" s="243"/>
      <c r="M132" s="250"/>
      <c r="N132" s="251"/>
      <c r="O132" s="251"/>
      <c r="P132" s="251"/>
      <c r="Q132" s="251"/>
      <c r="R132" s="251"/>
      <c r="S132" s="251"/>
      <c r="T132" s="252"/>
      <c r="AT132" s="245" t="s">
        <v>152</v>
      </c>
      <c r="AU132" s="245" t="s">
        <v>88</v>
      </c>
      <c r="AV132" s="244" t="s">
        <v>150</v>
      </c>
      <c r="AW132" s="244" t="s">
        <v>32</v>
      </c>
      <c r="AX132" s="244" t="s">
        <v>85</v>
      </c>
      <c r="AY132" s="245" t="s">
        <v>143</v>
      </c>
    </row>
    <row r="133" spans="1:65" s="48" customFormat="1" ht="16.5" customHeight="1">
      <c r="A133" s="287"/>
      <c r="B133" s="35"/>
      <c r="C133" s="254" t="s">
        <v>88</v>
      </c>
      <c r="D133" s="254" t="s">
        <v>223</v>
      </c>
      <c r="E133" s="255" t="s">
        <v>783</v>
      </c>
      <c r="F133" s="256" t="s">
        <v>784</v>
      </c>
      <c r="G133" s="257" t="s">
        <v>226</v>
      </c>
      <c r="H133" s="258">
        <v>1.676</v>
      </c>
      <c r="I133" s="259"/>
      <c r="J133" s="260">
        <f>ROUND(I133*H133,2)</f>
        <v>0</v>
      </c>
      <c r="K133" s="256" t="s">
        <v>149</v>
      </c>
      <c r="L133" s="315"/>
      <c r="M133" s="316" t="s">
        <v>1</v>
      </c>
      <c r="N133" s="263" t="s">
        <v>42</v>
      </c>
      <c r="O133" s="71"/>
      <c r="P133" s="217">
        <f>O133*H133</f>
        <v>0</v>
      </c>
      <c r="Q133" s="217">
        <v>1</v>
      </c>
      <c r="R133" s="217">
        <f>Q133*H133</f>
        <v>1.676</v>
      </c>
      <c r="S133" s="217">
        <v>0</v>
      </c>
      <c r="T133" s="218">
        <f>S133*H133</f>
        <v>0</v>
      </c>
      <c r="U133" s="287"/>
      <c r="V133" s="287"/>
      <c r="W133" s="287"/>
      <c r="X133" s="287"/>
      <c r="Y133" s="287"/>
      <c r="Z133" s="287"/>
      <c r="AA133" s="287"/>
      <c r="AB133" s="287"/>
      <c r="AC133" s="287"/>
      <c r="AD133" s="287"/>
      <c r="AE133" s="287"/>
      <c r="AR133" s="313" t="s">
        <v>187</v>
      </c>
      <c r="AT133" s="313" t="s">
        <v>223</v>
      </c>
      <c r="AU133" s="313" t="s">
        <v>88</v>
      </c>
      <c r="AY133" s="289" t="s">
        <v>143</v>
      </c>
      <c r="BE133" s="314">
        <f>IF(N133="základní",J133,0)</f>
        <v>0</v>
      </c>
      <c r="BF133" s="314">
        <f>IF(N133="snížená",J133,0)</f>
        <v>0</v>
      </c>
      <c r="BG133" s="314">
        <f>IF(N133="zákl. přenesená",J133,0)</f>
        <v>0</v>
      </c>
      <c r="BH133" s="314">
        <f>IF(N133="sníž. přenesená",J133,0)</f>
        <v>0</v>
      </c>
      <c r="BI133" s="314">
        <f>IF(N133="nulová",J133,0)</f>
        <v>0</v>
      </c>
      <c r="BJ133" s="289" t="s">
        <v>85</v>
      </c>
      <c r="BK133" s="314">
        <f>ROUND(I133*H133,2)</f>
        <v>0</v>
      </c>
      <c r="BL133" s="289" t="s">
        <v>150</v>
      </c>
      <c r="BM133" s="313" t="s">
        <v>785</v>
      </c>
    </row>
    <row r="134" spans="2:51" s="222" customFormat="1" ht="12">
      <c r="B134" s="221"/>
      <c r="D134" s="223" t="s">
        <v>152</v>
      </c>
      <c r="F134" s="225" t="s">
        <v>786</v>
      </c>
      <c r="H134" s="226">
        <v>1.676</v>
      </c>
      <c r="I134" s="227"/>
      <c r="L134" s="221"/>
      <c r="M134" s="229"/>
      <c r="N134" s="230"/>
      <c r="O134" s="230"/>
      <c r="P134" s="230"/>
      <c r="Q134" s="230"/>
      <c r="R134" s="230"/>
      <c r="S134" s="230"/>
      <c r="T134" s="231"/>
      <c r="AT134" s="224" t="s">
        <v>152</v>
      </c>
      <c r="AU134" s="224" t="s">
        <v>88</v>
      </c>
      <c r="AV134" s="222" t="s">
        <v>88</v>
      </c>
      <c r="AW134" s="222" t="s">
        <v>4</v>
      </c>
      <c r="AX134" s="222" t="s">
        <v>85</v>
      </c>
      <c r="AY134" s="224" t="s">
        <v>143</v>
      </c>
    </row>
    <row r="135" spans="2:63" s="193" customFormat="1" ht="22.9" customHeight="1">
      <c r="B135" s="192"/>
      <c r="D135" s="194" t="s">
        <v>76</v>
      </c>
      <c r="E135" s="206" t="s">
        <v>160</v>
      </c>
      <c r="F135" s="206" t="s">
        <v>557</v>
      </c>
      <c r="I135" s="196"/>
      <c r="J135" s="207">
        <f>BK135</f>
        <v>0</v>
      </c>
      <c r="L135" s="192"/>
      <c r="M135" s="199"/>
      <c r="N135" s="200"/>
      <c r="O135" s="200"/>
      <c r="P135" s="201">
        <f>SUM(P136:P137)</f>
        <v>0</v>
      </c>
      <c r="Q135" s="200"/>
      <c r="R135" s="201">
        <f>SUM(R136:R137)</f>
        <v>0.005557848</v>
      </c>
      <c r="S135" s="200"/>
      <c r="T135" s="202">
        <f>SUM(T136:T137)</f>
        <v>0</v>
      </c>
      <c r="AR135" s="194" t="s">
        <v>85</v>
      </c>
      <c r="AT135" s="310" t="s">
        <v>76</v>
      </c>
      <c r="AU135" s="310" t="s">
        <v>85</v>
      </c>
      <c r="AY135" s="194" t="s">
        <v>143</v>
      </c>
      <c r="BK135" s="311">
        <f>SUM(BK136:BK137)</f>
        <v>0</v>
      </c>
    </row>
    <row r="136" spans="1:65" s="48" customFormat="1" ht="24" customHeight="1">
      <c r="A136" s="287"/>
      <c r="B136" s="35"/>
      <c r="C136" s="208" t="s">
        <v>160</v>
      </c>
      <c r="D136" s="208" t="s">
        <v>145</v>
      </c>
      <c r="E136" s="209" t="s">
        <v>787</v>
      </c>
      <c r="F136" s="210" t="s">
        <v>788</v>
      </c>
      <c r="G136" s="211" t="s">
        <v>148</v>
      </c>
      <c r="H136" s="212">
        <v>1.2</v>
      </c>
      <c r="I136" s="213"/>
      <c r="J136" s="214">
        <f>ROUND(I136*H136,2)</f>
        <v>0</v>
      </c>
      <c r="K136" s="210" t="s">
        <v>149</v>
      </c>
      <c r="L136" s="35"/>
      <c r="M136" s="312" t="s">
        <v>1</v>
      </c>
      <c r="N136" s="216" t="s">
        <v>42</v>
      </c>
      <c r="O136" s="71"/>
      <c r="P136" s="217">
        <f>O136*H136</f>
        <v>0</v>
      </c>
      <c r="Q136" s="217">
        <v>0.00463154</v>
      </c>
      <c r="R136" s="217">
        <f>Q136*H136</f>
        <v>0.005557848</v>
      </c>
      <c r="S136" s="217">
        <v>0</v>
      </c>
      <c r="T136" s="218">
        <f>S136*H136</f>
        <v>0</v>
      </c>
      <c r="U136" s="287"/>
      <c r="V136" s="287"/>
      <c r="W136" s="287"/>
      <c r="X136" s="287"/>
      <c r="Y136" s="287"/>
      <c r="Z136" s="287"/>
      <c r="AA136" s="287"/>
      <c r="AB136" s="287"/>
      <c r="AC136" s="287"/>
      <c r="AD136" s="287"/>
      <c r="AE136" s="287"/>
      <c r="AR136" s="313" t="s">
        <v>150</v>
      </c>
      <c r="AT136" s="313" t="s">
        <v>145</v>
      </c>
      <c r="AU136" s="313" t="s">
        <v>88</v>
      </c>
      <c r="AY136" s="289" t="s">
        <v>143</v>
      </c>
      <c r="BE136" s="314">
        <f>IF(N136="základní",J136,0)</f>
        <v>0</v>
      </c>
      <c r="BF136" s="314">
        <f>IF(N136="snížená",J136,0)</f>
        <v>0</v>
      </c>
      <c r="BG136" s="314">
        <f>IF(N136="zákl. přenesená",J136,0)</f>
        <v>0</v>
      </c>
      <c r="BH136" s="314">
        <f>IF(N136="sníž. přenesená",J136,0)</f>
        <v>0</v>
      </c>
      <c r="BI136" s="314">
        <f>IF(N136="nulová",J136,0)</f>
        <v>0</v>
      </c>
      <c r="BJ136" s="289" t="s">
        <v>85</v>
      </c>
      <c r="BK136" s="314">
        <f>ROUND(I136*H136,2)</f>
        <v>0</v>
      </c>
      <c r="BL136" s="289" t="s">
        <v>150</v>
      </c>
      <c r="BM136" s="313" t="s">
        <v>789</v>
      </c>
    </row>
    <row r="137" spans="2:51" s="222" customFormat="1" ht="12">
      <c r="B137" s="221"/>
      <c r="D137" s="223" t="s">
        <v>152</v>
      </c>
      <c r="E137" s="224" t="s">
        <v>1</v>
      </c>
      <c r="F137" s="225" t="s">
        <v>790</v>
      </c>
      <c r="H137" s="226">
        <v>1.2</v>
      </c>
      <c r="I137" s="227"/>
      <c r="L137" s="221"/>
      <c r="M137" s="229"/>
      <c r="N137" s="230"/>
      <c r="O137" s="230"/>
      <c r="P137" s="230"/>
      <c r="Q137" s="230"/>
      <c r="R137" s="230"/>
      <c r="S137" s="230"/>
      <c r="T137" s="231"/>
      <c r="AT137" s="224" t="s">
        <v>152</v>
      </c>
      <c r="AU137" s="224" t="s">
        <v>88</v>
      </c>
      <c r="AV137" s="222" t="s">
        <v>88</v>
      </c>
      <c r="AW137" s="222" t="s">
        <v>32</v>
      </c>
      <c r="AX137" s="222" t="s">
        <v>85</v>
      </c>
      <c r="AY137" s="224" t="s">
        <v>143</v>
      </c>
    </row>
    <row r="138" spans="2:63" s="193" customFormat="1" ht="22.9" customHeight="1">
      <c r="B138" s="192"/>
      <c r="D138" s="194" t="s">
        <v>76</v>
      </c>
      <c r="E138" s="206" t="s">
        <v>187</v>
      </c>
      <c r="F138" s="206" t="s">
        <v>653</v>
      </c>
      <c r="I138" s="196"/>
      <c r="J138" s="207">
        <f>BK138</f>
        <v>0</v>
      </c>
      <c r="L138" s="192"/>
      <c r="M138" s="199"/>
      <c r="N138" s="200"/>
      <c r="O138" s="200"/>
      <c r="P138" s="201">
        <f>SUM(P139:P185)</f>
        <v>0</v>
      </c>
      <c r="Q138" s="200"/>
      <c r="R138" s="201">
        <f>SUM(R139:R185)</f>
        <v>0.53773904</v>
      </c>
      <c r="S138" s="200"/>
      <c r="T138" s="202">
        <f>SUM(T139:T185)</f>
        <v>0</v>
      </c>
      <c r="AR138" s="194" t="s">
        <v>85</v>
      </c>
      <c r="AT138" s="310" t="s">
        <v>76</v>
      </c>
      <c r="AU138" s="310" t="s">
        <v>85</v>
      </c>
      <c r="AY138" s="194" t="s">
        <v>143</v>
      </c>
      <c r="BK138" s="311">
        <f>SUM(BK139:BK185)</f>
        <v>0</v>
      </c>
    </row>
    <row r="139" spans="1:65" s="48" customFormat="1" ht="48" customHeight="1">
      <c r="A139" s="287"/>
      <c r="B139" s="35"/>
      <c r="C139" s="208" t="s">
        <v>150</v>
      </c>
      <c r="D139" s="208" t="s">
        <v>145</v>
      </c>
      <c r="E139" s="209" t="s">
        <v>791</v>
      </c>
      <c r="F139" s="210" t="s">
        <v>792</v>
      </c>
      <c r="G139" s="211" t="s">
        <v>288</v>
      </c>
      <c r="H139" s="212">
        <v>2</v>
      </c>
      <c r="I139" s="213"/>
      <c r="J139" s="214">
        <f>ROUND(I139*H139,2)</f>
        <v>0</v>
      </c>
      <c r="K139" s="210" t="s">
        <v>149</v>
      </c>
      <c r="L139" s="35"/>
      <c r="M139" s="312" t="s">
        <v>1</v>
      </c>
      <c r="N139" s="216" t="s">
        <v>42</v>
      </c>
      <c r="O139" s="71"/>
      <c r="P139" s="217">
        <f>O139*H139</f>
        <v>0</v>
      </c>
      <c r="Q139" s="217">
        <v>0.0002085</v>
      </c>
      <c r="R139" s="217">
        <f>Q139*H139</f>
        <v>0.000417</v>
      </c>
      <c r="S139" s="217">
        <v>0</v>
      </c>
      <c r="T139" s="218">
        <f>S139*H139</f>
        <v>0</v>
      </c>
      <c r="U139" s="287"/>
      <c r="V139" s="287"/>
      <c r="W139" s="287"/>
      <c r="X139" s="287"/>
      <c r="Y139" s="287"/>
      <c r="Z139" s="287"/>
      <c r="AA139" s="287"/>
      <c r="AB139" s="287"/>
      <c r="AC139" s="287"/>
      <c r="AD139" s="287"/>
      <c r="AE139" s="287"/>
      <c r="AR139" s="313" t="s">
        <v>150</v>
      </c>
      <c r="AT139" s="313" t="s">
        <v>145</v>
      </c>
      <c r="AU139" s="313" t="s">
        <v>88</v>
      </c>
      <c r="AY139" s="289" t="s">
        <v>143</v>
      </c>
      <c r="BE139" s="314">
        <f>IF(N139="základní",J139,0)</f>
        <v>0</v>
      </c>
      <c r="BF139" s="314">
        <f>IF(N139="snížená",J139,0)</f>
        <v>0</v>
      </c>
      <c r="BG139" s="314">
        <f>IF(N139="zákl. přenesená",J139,0)</f>
        <v>0</v>
      </c>
      <c r="BH139" s="314">
        <f>IF(N139="sníž. přenesená",J139,0)</f>
        <v>0</v>
      </c>
      <c r="BI139" s="314">
        <f>IF(N139="nulová",J139,0)</f>
        <v>0</v>
      </c>
      <c r="BJ139" s="289" t="s">
        <v>85</v>
      </c>
      <c r="BK139" s="314">
        <f>ROUND(I139*H139,2)</f>
        <v>0</v>
      </c>
      <c r="BL139" s="289" t="s">
        <v>150</v>
      </c>
      <c r="BM139" s="313" t="s">
        <v>793</v>
      </c>
    </row>
    <row r="140" spans="2:51" s="222" customFormat="1" ht="22.5">
      <c r="B140" s="221"/>
      <c r="D140" s="223" t="s">
        <v>152</v>
      </c>
      <c r="E140" s="224" t="s">
        <v>1</v>
      </c>
      <c r="F140" s="225" t="s">
        <v>794</v>
      </c>
      <c r="H140" s="226">
        <v>2</v>
      </c>
      <c r="I140" s="227"/>
      <c r="L140" s="221"/>
      <c r="M140" s="229"/>
      <c r="N140" s="230"/>
      <c r="O140" s="230"/>
      <c r="P140" s="230"/>
      <c r="Q140" s="230"/>
      <c r="R140" s="230"/>
      <c r="S140" s="230"/>
      <c r="T140" s="231"/>
      <c r="AT140" s="224" t="s">
        <v>152</v>
      </c>
      <c r="AU140" s="224" t="s">
        <v>88</v>
      </c>
      <c r="AV140" s="222" t="s">
        <v>88</v>
      </c>
      <c r="AW140" s="222" t="s">
        <v>32</v>
      </c>
      <c r="AX140" s="222" t="s">
        <v>85</v>
      </c>
      <c r="AY140" s="224" t="s">
        <v>143</v>
      </c>
    </row>
    <row r="141" spans="1:65" s="48" customFormat="1" ht="24" customHeight="1">
      <c r="A141" s="287"/>
      <c r="B141" s="35"/>
      <c r="C141" s="254" t="s">
        <v>170</v>
      </c>
      <c r="D141" s="254" t="s">
        <v>223</v>
      </c>
      <c r="E141" s="255" t="s">
        <v>795</v>
      </c>
      <c r="F141" s="256" t="s">
        <v>796</v>
      </c>
      <c r="G141" s="257" t="s">
        <v>288</v>
      </c>
      <c r="H141" s="258">
        <v>2</v>
      </c>
      <c r="I141" s="259"/>
      <c r="J141" s="260">
        <f>ROUND(I141*H141,2)</f>
        <v>0</v>
      </c>
      <c r="K141" s="256" t="s">
        <v>1</v>
      </c>
      <c r="L141" s="315"/>
      <c r="M141" s="316" t="s">
        <v>1</v>
      </c>
      <c r="N141" s="263" t="s">
        <v>42</v>
      </c>
      <c r="O141" s="71"/>
      <c r="P141" s="217">
        <f>O141*H141</f>
        <v>0</v>
      </c>
      <c r="Q141" s="217">
        <v>0.01664</v>
      </c>
      <c r="R141" s="217">
        <f>Q141*H141</f>
        <v>0.03328</v>
      </c>
      <c r="S141" s="217">
        <v>0</v>
      </c>
      <c r="T141" s="218">
        <f>S141*H141</f>
        <v>0</v>
      </c>
      <c r="U141" s="287"/>
      <c r="V141" s="287"/>
      <c r="W141" s="287"/>
      <c r="X141" s="287"/>
      <c r="Y141" s="287"/>
      <c r="Z141" s="287"/>
      <c r="AA141" s="287"/>
      <c r="AB141" s="287"/>
      <c r="AC141" s="287"/>
      <c r="AD141" s="287"/>
      <c r="AE141" s="287"/>
      <c r="AR141" s="313" t="s">
        <v>187</v>
      </c>
      <c r="AT141" s="313" t="s">
        <v>223</v>
      </c>
      <c r="AU141" s="313" t="s">
        <v>88</v>
      </c>
      <c r="AY141" s="289" t="s">
        <v>143</v>
      </c>
      <c r="BE141" s="314">
        <f>IF(N141="základní",J141,0)</f>
        <v>0</v>
      </c>
      <c r="BF141" s="314">
        <f>IF(N141="snížená",J141,0)</f>
        <v>0</v>
      </c>
      <c r="BG141" s="314">
        <f>IF(N141="zákl. přenesená",J141,0)</f>
        <v>0</v>
      </c>
      <c r="BH141" s="314">
        <f>IF(N141="sníž. přenesená",J141,0)</f>
        <v>0</v>
      </c>
      <c r="BI141" s="314">
        <f>IF(N141="nulová",J141,0)</f>
        <v>0</v>
      </c>
      <c r="BJ141" s="289" t="s">
        <v>85</v>
      </c>
      <c r="BK141" s="314">
        <f>ROUND(I141*H141,2)</f>
        <v>0</v>
      </c>
      <c r="BL141" s="289" t="s">
        <v>150</v>
      </c>
      <c r="BM141" s="313" t="s">
        <v>797</v>
      </c>
    </row>
    <row r="142" spans="1:65" s="48" customFormat="1" ht="24" customHeight="1">
      <c r="A142" s="287"/>
      <c r="B142" s="35"/>
      <c r="C142" s="208" t="s">
        <v>176</v>
      </c>
      <c r="D142" s="208" t="s">
        <v>145</v>
      </c>
      <c r="E142" s="209" t="s">
        <v>798</v>
      </c>
      <c r="F142" s="210" t="s">
        <v>799</v>
      </c>
      <c r="G142" s="211" t="s">
        <v>148</v>
      </c>
      <c r="H142" s="212">
        <v>0.5</v>
      </c>
      <c r="I142" s="213"/>
      <c r="J142" s="214">
        <f>ROUND(I142*H142,2)</f>
        <v>0</v>
      </c>
      <c r="K142" s="210" t="s">
        <v>149</v>
      </c>
      <c r="L142" s="35"/>
      <c r="M142" s="312" t="s">
        <v>1</v>
      </c>
      <c r="N142" s="216" t="s">
        <v>42</v>
      </c>
      <c r="O142" s="71"/>
      <c r="P142" s="217">
        <f>O142*H142</f>
        <v>0</v>
      </c>
      <c r="Q142" s="217">
        <v>1.1E-05</v>
      </c>
      <c r="R142" s="217">
        <f>Q142*H142</f>
        <v>5.5E-06</v>
      </c>
      <c r="S142" s="217">
        <v>0</v>
      </c>
      <c r="T142" s="218">
        <f>S142*H142</f>
        <v>0</v>
      </c>
      <c r="U142" s="287"/>
      <c r="V142" s="287"/>
      <c r="W142" s="287"/>
      <c r="X142" s="287"/>
      <c r="Y142" s="287"/>
      <c r="Z142" s="287"/>
      <c r="AA142" s="287"/>
      <c r="AB142" s="287"/>
      <c r="AC142" s="287"/>
      <c r="AD142" s="287"/>
      <c r="AE142" s="287"/>
      <c r="AR142" s="313" t="s">
        <v>150</v>
      </c>
      <c r="AT142" s="313" t="s">
        <v>145</v>
      </c>
      <c r="AU142" s="313" t="s">
        <v>88</v>
      </c>
      <c r="AY142" s="289" t="s">
        <v>143</v>
      </c>
      <c r="BE142" s="314">
        <f>IF(N142="základní",J142,0)</f>
        <v>0</v>
      </c>
      <c r="BF142" s="314">
        <f>IF(N142="snížená",J142,0)</f>
        <v>0</v>
      </c>
      <c r="BG142" s="314">
        <f>IF(N142="zákl. přenesená",J142,0)</f>
        <v>0</v>
      </c>
      <c r="BH142" s="314">
        <f>IF(N142="sníž. přenesená",J142,0)</f>
        <v>0</v>
      </c>
      <c r="BI142" s="314">
        <f>IF(N142="nulová",J142,0)</f>
        <v>0</v>
      </c>
      <c r="BJ142" s="289" t="s">
        <v>85</v>
      </c>
      <c r="BK142" s="314">
        <f>ROUND(I142*H142,2)</f>
        <v>0</v>
      </c>
      <c r="BL142" s="289" t="s">
        <v>150</v>
      </c>
      <c r="BM142" s="313" t="s">
        <v>800</v>
      </c>
    </row>
    <row r="143" spans="2:51" s="222" customFormat="1" ht="12">
      <c r="B143" s="221"/>
      <c r="D143" s="223" t="s">
        <v>152</v>
      </c>
      <c r="E143" s="224" t="s">
        <v>1</v>
      </c>
      <c r="F143" s="225" t="s">
        <v>801</v>
      </c>
      <c r="H143" s="226">
        <v>0.5</v>
      </c>
      <c r="I143" s="227"/>
      <c r="L143" s="221"/>
      <c r="M143" s="229"/>
      <c r="N143" s="230"/>
      <c r="O143" s="230"/>
      <c r="P143" s="230"/>
      <c r="Q143" s="230"/>
      <c r="R143" s="230"/>
      <c r="S143" s="230"/>
      <c r="T143" s="231"/>
      <c r="AT143" s="224" t="s">
        <v>152</v>
      </c>
      <c r="AU143" s="224" t="s">
        <v>88</v>
      </c>
      <c r="AV143" s="222" t="s">
        <v>88</v>
      </c>
      <c r="AW143" s="222" t="s">
        <v>32</v>
      </c>
      <c r="AX143" s="222" t="s">
        <v>85</v>
      </c>
      <c r="AY143" s="224" t="s">
        <v>143</v>
      </c>
    </row>
    <row r="144" spans="1:65" s="48" customFormat="1" ht="24" customHeight="1">
      <c r="A144" s="287"/>
      <c r="B144" s="35"/>
      <c r="C144" s="254" t="s">
        <v>182</v>
      </c>
      <c r="D144" s="254" t="s">
        <v>223</v>
      </c>
      <c r="E144" s="255" t="s">
        <v>802</v>
      </c>
      <c r="F144" s="256" t="s">
        <v>803</v>
      </c>
      <c r="G144" s="257" t="s">
        <v>148</v>
      </c>
      <c r="H144" s="258">
        <v>0.5</v>
      </c>
      <c r="I144" s="259"/>
      <c r="J144" s="260">
        <f>ROUND(I144*H144,2)</f>
        <v>0</v>
      </c>
      <c r="K144" s="256" t="s">
        <v>149</v>
      </c>
      <c r="L144" s="315"/>
      <c r="M144" s="316" t="s">
        <v>1</v>
      </c>
      <c r="N144" s="263" t="s">
        <v>42</v>
      </c>
      <c r="O144" s="71"/>
      <c r="P144" s="217">
        <f>O144*H144</f>
        <v>0</v>
      </c>
      <c r="Q144" s="217">
        <v>0.0029</v>
      </c>
      <c r="R144" s="217">
        <f>Q144*H144</f>
        <v>0.00145</v>
      </c>
      <c r="S144" s="217">
        <v>0</v>
      </c>
      <c r="T144" s="218">
        <f>S144*H144</f>
        <v>0</v>
      </c>
      <c r="U144" s="287"/>
      <c r="V144" s="287"/>
      <c r="W144" s="287"/>
      <c r="X144" s="287"/>
      <c r="Y144" s="287"/>
      <c r="Z144" s="287"/>
      <c r="AA144" s="287"/>
      <c r="AB144" s="287"/>
      <c r="AC144" s="287"/>
      <c r="AD144" s="287"/>
      <c r="AE144" s="287"/>
      <c r="AR144" s="313" t="s">
        <v>187</v>
      </c>
      <c r="AT144" s="313" t="s">
        <v>223</v>
      </c>
      <c r="AU144" s="313" t="s">
        <v>88</v>
      </c>
      <c r="AY144" s="289" t="s">
        <v>143</v>
      </c>
      <c r="BE144" s="314">
        <f>IF(N144="základní",J144,0)</f>
        <v>0</v>
      </c>
      <c r="BF144" s="314">
        <f>IF(N144="snížená",J144,0)</f>
        <v>0</v>
      </c>
      <c r="BG144" s="314">
        <f>IF(N144="zákl. přenesená",J144,0)</f>
        <v>0</v>
      </c>
      <c r="BH144" s="314">
        <f>IF(N144="sníž. přenesená",J144,0)</f>
        <v>0</v>
      </c>
      <c r="BI144" s="314">
        <f>IF(N144="nulová",J144,0)</f>
        <v>0</v>
      </c>
      <c r="BJ144" s="289" t="s">
        <v>85</v>
      </c>
      <c r="BK144" s="314">
        <f>ROUND(I144*H144,2)</f>
        <v>0</v>
      </c>
      <c r="BL144" s="289" t="s">
        <v>150</v>
      </c>
      <c r="BM144" s="313" t="s">
        <v>804</v>
      </c>
    </row>
    <row r="145" spans="1:65" s="48" customFormat="1" ht="36" customHeight="1">
      <c r="A145" s="287"/>
      <c r="B145" s="35"/>
      <c r="C145" s="208" t="s">
        <v>187</v>
      </c>
      <c r="D145" s="208" t="s">
        <v>145</v>
      </c>
      <c r="E145" s="209" t="s">
        <v>805</v>
      </c>
      <c r="F145" s="210" t="s">
        <v>806</v>
      </c>
      <c r="G145" s="211" t="s">
        <v>148</v>
      </c>
      <c r="H145" s="212">
        <v>27</v>
      </c>
      <c r="I145" s="213"/>
      <c r="J145" s="214">
        <f>ROUND(I145*H145,2)</f>
        <v>0</v>
      </c>
      <c r="K145" s="210" t="s">
        <v>149</v>
      </c>
      <c r="L145" s="35"/>
      <c r="M145" s="312" t="s">
        <v>1</v>
      </c>
      <c r="N145" s="216" t="s">
        <v>42</v>
      </c>
      <c r="O145" s="71"/>
      <c r="P145" s="217">
        <f>O145*H145</f>
        <v>0</v>
      </c>
      <c r="Q145" s="217">
        <v>0</v>
      </c>
      <c r="R145" s="217">
        <f>Q145*H145</f>
        <v>0</v>
      </c>
      <c r="S145" s="217">
        <v>0</v>
      </c>
      <c r="T145" s="218">
        <f>S145*H145</f>
        <v>0</v>
      </c>
      <c r="U145" s="287"/>
      <c r="V145" s="287"/>
      <c r="W145" s="287"/>
      <c r="X145" s="287"/>
      <c r="Y145" s="287"/>
      <c r="Z145" s="287"/>
      <c r="AA145" s="287"/>
      <c r="AB145" s="287"/>
      <c r="AC145" s="287"/>
      <c r="AD145" s="287"/>
      <c r="AE145" s="287"/>
      <c r="AR145" s="313" t="s">
        <v>150</v>
      </c>
      <c r="AT145" s="313" t="s">
        <v>145</v>
      </c>
      <c r="AU145" s="313" t="s">
        <v>88</v>
      </c>
      <c r="AY145" s="289" t="s">
        <v>143</v>
      </c>
      <c r="BE145" s="314">
        <f>IF(N145="základní",J145,0)</f>
        <v>0</v>
      </c>
      <c r="BF145" s="314">
        <f>IF(N145="snížená",J145,0)</f>
        <v>0</v>
      </c>
      <c r="BG145" s="314">
        <f>IF(N145="zákl. přenesená",J145,0)</f>
        <v>0</v>
      </c>
      <c r="BH145" s="314">
        <f>IF(N145="sníž. přenesená",J145,0)</f>
        <v>0</v>
      </c>
      <c r="BI145" s="314">
        <f>IF(N145="nulová",J145,0)</f>
        <v>0</v>
      </c>
      <c r="BJ145" s="289" t="s">
        <v>85</v>
      </c>
      <c r="BK145" s="314">
        <f>ROUND(I145*H145,2)</f>
        <v>0</v>
      </c>
      <c r="BL145" s="289" t="s">
        <v>150</v>
      </c>
      <c r="BM145" s="313" t="s">
        <v>807</v>
      </c>
    </row>
    <row r="146" spans="2:51" s="222" customFormat="1" ht="12">
      <c r="B146" s="221"/>
      <c r="D146" s="223" t="s">
        <v>152</v>
      </c>
      <c r="E146" s="224" t="s">
        <v>1</v>
      </c>
      <c r="F146" s="225" t="s">
        <v>808</v>
      </c>
      <c r="H146" s="226">
        <v>27</v>
      </c>
      <c r="I146" s="227"/>
      <c r="L146" s="221"/>
      <c r="M146" s="229"/>
      <c r="N146" s="230"/>
      <c r="O146" s="230"/>
      <c r="P146" s="230"/>
      <c r="Q146" s="230"/>
      <c r="R146" s="230"/>
      <c r="S146" s="230"/>
      <c r="T146" s="231"/>
      <c r="AT146" s="224" t="s">
        <v>152</v>
      </c>
      <c r="AU146" s="224" t="s">
        <v>88</v>
      </c>
      <c r="AV146" s="222" t="s">
        <v>88</v>
      </c>
      <c r="AW146" s="222" t="s">
        <v>32</v>
      </c>
      <c r="AX146" s="222" t="s">
        <v>77</v>
      </c>
      <c r="AY146" s="224" t="s">
        <v>143</v>
      </c>
    </row>
    <row r="147" spans="2:51" s="244" customFormat="1" ht="12">
      <c r="B147" s="243"/>
      <c r="D147" s="223" t="s">
        <v>152</v>
      </c>
      <c r="E147" s="245" t="s">
        <v>1</v>
      </c>
      <c r="F147" s="246" t="s">
        <v>181</v>
      </c>
      <c r="H147" s="247">
        <v>27</v>
      </c>
      <c r="I147" s="248"/>
      <c r="L147" s="243"/>
      <c r="M147" s="250"/>
      <c r="N147" s="251"/>
      <c r="O147" s="251"/>
      <c r="P147" s="251"/>
      <c r="Q147" s="251"/>
      <c r="R147" s="251"/>
      <c r="S147" s="251"/>
      <c r="T147" s="252"/>
      <c r="AT147" s="245" t="s">
        <v>152</v>
      </c>
      <c r="AU147" s="245" t="s">
        <v>88</v>
      </c>
      <c r="AV147" s="244" t="s">
        <v>150</v>
      </c>
      <c r="AW147" s="244" t="s">
        <v>32</v>
      </c>
      <c r="AX147" s="244" t="s">
        <v>85</v>
      </c>
      <c r="AY147" s="245" t="s">
        <v>143</v>
      </c>
    </row>
    <row r="148" spans="1:65" s="48" customFormat="1" ht="24" customHeight="1">
      <c r="A148" s="287"/>
      <c r="B148" s="35"/>
      <c r="C148" s="254" t="s">
        <v>192</v>
      </c>
      <c r="D148" s="254" t="s">
        <v>223</v>
      </c>
      <c r="E148" s="255" t="s">
        <v>809</v>
      </c>
      <c r="F148" s="256" t="s">
        <v>810</v>
      </c>
      <c r="G148" s="257" t="s">
        <v>148</v>
      </c>
      <c r="H148" s="258">
        <v>27</v>
      </c>
      <c r="I148" s="259"/>
      <c r="J148" s="260">
        <f>ROUND(I148*H148,2)</f>
        <v>0</v>
      </c>
      <c r="K148" s="256" t="s">
        <v>149</v>
      </c>
      <c r="L148" s="315"/>
      <c r="M148" s="316" t="s">
        <v>1</v>
      </c>
      <c r="N148" s="263" t="s">
        <v>42</v>
      </c>
      <c r="O148" s="71"/>
      <c r="P148" s="217">
        <f>O148*H148</f>
        <v>0</v>
      </c>
      <c r="Q148" s="217">
        <v>0.00674</v>
      </c>
      <c r="R148" s="217">
        <f>Q148*H148</f>
        <v>0.18198</v>
      </c>
      <c r="S148" s="217">
        <v>0</v>
      </c>
      <c r="T148" s="218">
        <f>S148*H148</f>
        <v>0</v>
      </c>
      <c r="U148" s="287"/>
      <c r="V148" s="287"/>
      <c r="W148" s="287"/>
      <c r="X148" s="287"/>
      <c r="Y148" s="287"/>
      <c r="Z148" s="287"/>
      <c r="AA148" s="287"/>
      <c r="AB148" s="287"/>
      <c r="AC148" s="287"/>
      <c r="AD148" s="287"/>
      <c r="AE148" s="287"/>
      <c r="AR148" s="313" t="s">
        <v>187</v>
      </c>
      <c r="AT148" s="313" t="s">
        <v>223</v>
      </c>
      <c r="AU148" s="313" t="s">
        <v>88</v>
      </c>
      <c r="AY148" s="289" t="s">
        <v>143</v>
      </c>
      <c r="BE148" s="314">
        <f>IF(N148="základní",J148,0)</f>
        <v>0</v>
      </c>
      <c r="BF148" s="314">
        <f>IF(N148="snížená",J148,0)</f>
        <v>0</v>
      </c>
      <c r="BG148" s="314">
        <f>IF(N148="zákl. přenesená",J148,0)</f>
        <v>0</v>
      </c>
      <c r="BH148" s="314">
        <f>IF(N148="sníž. přenesená",J148,0)</f>
        <v>0</v>
      </c>
      <c r="BI148" s="314">
        <f>IF(N148="nulová",J148,0)</f>
        <v>0</v>
      </c>
      <c r="BJ148" s="289" t="s">
        <v>85</v>
      </c>
      <c r="BK148" s="314">
        <f>ROUND(I148*H148,2)</f>
        <v>0</v>
      </c>
      <c r="BL148" s="289" t="s">
        <v>150</v>
      </c>
      <c r="BM148" s="313" t="s">
        <v>811</v>
      </c>
    </row>
    <row r="149" spans="1:65" s="48" customFormat="1" ht="36" customHeight="1">
      <c r="A149" s="287"/>
      <c r="B149" s="35"/>
      <c r="C149" s="208" t="s">
        <v>197</v>
      </c>
      <c r="D149" s="208" t="s">
        <v>145</v>
      </c>
      <c r="E149" s="209" t="s">
        <v>812</v>
      </c>
      <c r="F149" s="210" t="s">
        <v>813</v>
      </c>
      <c r="G149" s="211" t="s">
        <v>288</v>
      </c>
      <c r="H149" s="212">
        <v>1</v>
      </c>
      <c r="I149" s="213"/>
      <c r="J149" s="214">
        <f>ROUND(I149*H149,2)</f>
        <v>0</v>
      </c>
      <c r="K149" s="210" t="s">
        <v>149</v>
      </c>
      <c r="L149" s="35"/>
      <c r="M149" s="312" t="s">
        <v>1</v>
      </c>
      <c r="N149" s="216" t="s">
        <v>42</v>
      </c>
      <c r="O149" s="71"/>
      <c r="P149" s="217">
        <f>O149*H149</f>
        <v>0</v>
      </c>
      <c r="Q149" s="217">
        <v>3.75E-06</v>
      </c>
      <c r="R149" s="217">
        <f>Q149*H149</f>
        <v>3.75E-06</v>
      </c>
      <c r="S149" s="217">
        <v>0</v>
      </c>
      <c r="T149" s="218">
        <f>S149*H149</f>
        <v>0</v>
      </c>
      <c r="U149" s="287"/>
      <c r="V149" s="287"/>
      <c r="W149" s="287"/>
      <c r="X149" s="287"/>
      <c r="Y149" s="287"/>
      <c r="Z149" s="287"/>
      <c r="AA149" s="287"/>
      <c r="AB149" s="287"/>
      <c r="AC149" s="287"/>
      <c r="AD149" s="287"/>
      <c r="AE149" s="287"/>
      <c r="AR149" s="313" t="s">
        <v>150</v>
      </c>
      <c r="AT149" s="313" t="s">
        <v>145</v>
      </c>
      <c r="AU149" s="313" t="s">
        <v>88</v>
      </c>
      <c r="AY149" s="289" t="s">
        <v>143</v>
      </c>
      <c r="BE149" s="314">
        <f>IF(N149="základní",J149,0)</f>
        <v>0</v>
      </c>
      <c r="BF149" s="314">
        <f>IF(N149="snížená",J149,0)</f>
        <v>0</v>
      </c>
      <c r="BG149" s="314">
        <f>IF(N149="zákl. přenesená",J149,0)</f>
        <v>0</v>
      </c>
      <c r="BH149" s="314">
        <f>IF(N149="sníž. přenesená",J149,0)</f>
        <v>0</v>
      </c>
      <c r="BI149" s="314">
        <f>IF(N149="nulová",J149,0)</f>
        <v>0</v>
      </c>
      <c r="BJ149" s="289" t="s">
        <v>85</v>
      </c>
      <c r="BK149" s="314">
        <f>ROUND(I149*H149,2)</f>
        <v>0</v>
      </c>
      <c r="BL149" s="289" t="s">
        <v>150</v>
      </c>
      <c r="BM149" s="313" t="s">
        <v>814</v>
      </c>
    </row>
    <row r="150" spans="2:51" s="222" customFormat="1" ht="12">
      <c r="B150" s="221"/>
      <c r="D150" s="223" t="s">
        <v>152</v>
      </c>
      <c r="E150" s="224" t="s">
        <v>1</v>
      </c>
      <c r="F150" s="225" t="s">
        <v>815</v>
      </c>
      <c r="H150" s="226">
        <v>1</v>
      </c>
      <c r="I150" s="227"/>
      <c r="L150" s="221"/>
      <c r="M150" s="229"/>
      <c r="N150" s="230"/>
      <c r="O150" s="230"/>
      <c r="P150" s="230"/>
      <c r="Q150" s="230"/>
      <c r="R150" s="230"/>
      <c r="S150" s="230"/>
      <c r="T150" s="231"/>
      <c r="AT150" s="224" t="s">
        <v>152</v>
      </c>
      <c r="AU150" s="224" t="s">
        <v>88</v>
      </c>
      <c r="AV150" s="222" t="s">
        <v>88</v>
      </c>
      <c r="AW150" s="222" t="s">
        <v>32</v>
      </c>
      <c r="AX150" s="222" t="s">
        <v>85</v>
      </c>
      <c r="AY150" s="224" t="s">
        <v>143</v>
      </c>
    </row>
    <row r="151" spans="1:65" s="48" customFormat="1" ht="24" customHeight="1">
      <c r="A151" s="287"/>
      <c r="B151" s="35"/>
      <c r="C151" s="254" t="s">
        <v>202</v>
      </c>
      <c r="D151" s="254" t="s">
        <v>223</v>
      </c>
      <c r="E151" s="255" t="s">
        <v>816</v>
      </c>
      <c r="F151" s="256" t="s">
        <v>817</v>
      </c>
      <c r="G151" s="257" t="s">
        <v>288</v>
      </c>
      <c r="H151" s="258">
        <v>1</v>
      </c>
      <c r="I151" s="259"/>
      <c r="J151" s="260">
        <f>ROUND(I151*H151,2)</f>
        <v>0</v>
      </c>
      <c r="K151" s="256" t="s">
        <v>149</v>
      </c>
      <c r="L151" s="315"/>
      <c r="M151" s="316" t="s">
        <v>1</v>
      </c>
      <c r="N151" s="263" t="s">
        <v>42</v>
      </c>
      <c r="O151" s="71"/>
      <c r="P151" s="217">
        <f>O151*H151</f>
        <v>0</v>
      </c>
      <c r="Q151" s="217">
        <v>0.00085</v>
      </c>
      <c r="R151" s="217">
        <f>Q151*H151</f>
        <v>0.00085</v>
      </c>
      <c r="S151" s="217">
        <v>0</v>
      </c>
      <c r="T151" s="218">
        <f>S151*H151</f>
        <v>0</v>
      </c>
      <c r="U151" s="287"/>
      <c r="V151" s="287"/>
      <c r="W151" s="287"/>
      <c r="X151" s="287"/>
      <c r="Y151" s="287"/>
      <c r="Z151" s="287"/>
      <c r="AA151" s="287"/>
      <c r="AB151" s="287"/>
      <c r="AC151" s="287"/>
      <c r="AD151" s="287"/>
      <c r="AE151" s="287"/>
      <c r="AR151" s="313" t="s">
        <v>187</v>
      </c>
      <c r="AT151" s="313" t="s">
        <v>223</v>
      </c>
      <c r="AU151" s="313" t="s">
        <v>88</v>
      </c>
      <c r="AY151" s="289" t="s">
        <v>143</v>
      </c>
      <c r="BE151" s="314">
        <f>IF(N151="základní",J151,0)</f>
        <v>0</v>
      </c>
      <c r="BF151" s="314">
        <f>IF(N151="snížená",J151,0)</f>
        <v>0</v>
      </c>
      <c r="BG151" s="314">
        <f>IF(N151="zákl. přenesená",J151,0)</f>
        <v>0</v>
      </c>
      <c r="BH151" s="314">
        <f>IF(N151="sníž. přenesená",J151,0)</f>
        <v>0</v>
      </c>
      <c r="BI151" s="314">
        <f>IF(N151="nulová",J151,0)</f>
        <v>0</v>
      </c>
      <c r="BJ151" s="289" t="s">
        <v>85</v>
      </c>
      <c r="BK151" s="314">
        <f>ROUND(I151*H151,2)</f>
        <v>0</v>
      </c>
      <c r="BL151" s="289" t="s">
        <v>150</v>
      </c>
      <c r="BM151" s="313" t="s">
        <v>818</v>
      </c>
    </row>
    <row r="152" spans="2:51" s="234" customFormat="1" ht="12">
      <c r="B152" s="233"/>
      <c r="D152" s="223" t="s">
        <v>152</v>
      </c>
      <c r="E152" s="235" t="s">
        <v>1</v>
      </c>
      <c r="F152" s="236" t="s">
        <v>819</v>
      </c>
      <c r="H152" s="235" t="s">
        <v>1</v>
      </c>
      <c r="I152" s="237"/>
      <c r="L152" s="233"/>
      <c r="M152" s="239"/>
      <c r="N152" s="240"/>
      <c r="O152" s="240"/>
      <c r="P152" s="240"/>
      <c r="Q152" s="240"/>
      <c r="R152" s="240"/>
      <c r="S152" s="240"/>
      <c r="T152" s="241"/>
      <c r="AT152" s="235" t="s">
        <v>152</v>
      </c>
      <c r="AU152" s="235" t="s">
        <v>88</v>
      </c>
      <c r="AV152" s="234" t="s">
        <v>85</v>
      </c>
      <c r="AW152" s="234" t="s">
        <v>32</v>
      </c>
      <c r="AX152" s="234" t="s">
        <v>77</v>
      </c>
      <c r="AY152" s="235" t="s">
        <v>143</v>
      </c>
    </row>
    <row r="153" spans="2:51" s="234" customFormat="1" ht="12">
      <c r="B153" s="233"/>
      <c r="D153" s="223" t="s">
        <v>152</v>
      </c>
      <c r="E153" s="235" t="s">
        <v>1</v>
      </c>
      <c r="F153" s="236" t="s">
        <v>820</v>
      </c>
      <c r="H153" s="235" t="s">
        <v>1</v>
      </c>
      <c r="I153" s="237"/>
      <c r="L153" s="233"/>
      <c r="M153" s="239"/>
      <c r="N153" s="240"/>
      <c r="O153" s="240"/>
      <c r="P153" s="240"/>
      <c r="Q153" s="240"/>
      <c r="R153" s="240"/>
      <c r="S153" s="240"/>
      <c r="T153" s="241"/>
      <c r="AT153" s="235" t="s">
        <v>152</v>
      </c>
      <c r="AU153" s="235" t="s">
        <v>88</v>
      </c>
      <c r="AV153" s="234" t="s">
        <v>85</v>
      </c>
      <c r="AW153" s="234" t="s">
        <v>32</v>
      </c>
      <c r="AX153" s="234" t="s">
        <v>77</v>
      </c>
      <c r="AY153" s="235" t="s">
        <v>143</v>
      </c>
    </row>
    <row r="154" spans="2:51" s="222" customFormat="1" ht="12">
      <c r="B154" s="221"/>
      <c r="D154" s="223" t="s">
        <v>152</v>
      </c>
      <c r="E154" s="224" t="s">
        <v>1</v>
      </c>
      <c r="F154" s="225" t="s">
        <v>85</v>
      </c>
      <c r="H154" s="226">
        <v>1</v>
      </c>
      <c r="I154" s="227"/>
      <c r="L154" s="221"/>
      <c r="M154" s="229"/>
      <c r="N154" s="230"/>
      <c r="O154" s="230"/>
      <c r="P154" s="230"/>
      <c r="Q154" s="230"/>
      <c r="R154" s="230"/>
      <c r="S154" s="230"/>
      <c r="T154" s="231"/>
      <c r="AT154" s="224" t="s">
        <v>152</v>
      </c>
      <c r="AU154" s="224" t="s">
        <v>88</v>
      </c>
      <c r="AV154" s="222" t="s">
        <v>88</v>
      </c>
      <c r="AW154" s="222" t="s">
        <v>32</v>
      </c>
      <c r="AX154" s="222" t="s">
        <v>85</v>
      </c>
      <c r="AY154" s="224" t="s">
        <v>143</v>
      </c>
    </row>
    <row r="155" spans="1:65" s="48" customFormat="1" ht="36" customHeight="1">
      <c r="A155" s="287"/>
      <c r="B155" s="35"/>
      <c r="C155" s="208" t="s">
        <v>208</v>
      </c>
      <c r="D155" s="208" t="s">
        <v>145</v>
      </c>
      <c r="E155" s="209" t="s">
        <v>821</v>
      </c>
      <c r="F155" s="210" t="s">
        <v>822</v>
      </c>
      <c r="G155" s="211" t="s">
        <v>288</v>
      </c>
      <c r="H155" s="212">
        <v>1</v>
      </c>
      <c r="I155" s="213"/>
      <c r="J155" s="214">
        <f>ROUND(I155*H155,2)</f>
        <v>0</v>
      </c>
      <c r="K155" s="210" t="s">
        <v>149</v>
      </c>
      <c r="L155" s="35"/>
      <c r="M155" s="312" t="s">
        <v>1</v>
      </c>
      <c r="N155" s="216" t="s">
        <v>42</v>
      </c>
      <c r="O155" s="71"/>
      <c r="P155" s="217">
        <f>O155*H155</f>
        <v>0</v>
      </c>
      <c r="Q155" s="217">
        <v>3.75E-06</v>
      </c>
      <c r="R155" s="217">
        <f>Q155*H155</f>
        <v>3.75E-06</v>
      </c>
      <c r="S155" s="217">
        <v>0</v>
      </c>
      <c r="T155" s="218">
        <f>S155*H155</f>
        <v>0</v>
      </c>
      <c r="U155" s="287"/>
      <c r="V155" s="287"/>
      <c r="W155" s="287"/>
      <c r="X155" s="287"/>
      <c r="Y155" s="287"/>
      <c r="Z155" s="287"/>
      <c r="AA155" s="287"/>
      <c r="AB155" s="287"/>
      <c r="AC155" s="287"/>
      <c r="AD155" s="287"/>
      <c r="AE155" s="287"/>
      <c r="AR155" s="313" t="s">
        <v>150</v>
      </c>
      <c r="AT155" s="313" t="s">
        <v>145</v>
      </c>
      <c r="AU155" s="313" t="s">
        <v>88</v>
      </c>
      <c r="AY155" s="289" t="s">
        <v>143</v>
      </c>
      <c r="BE155" s="314">
        <f>IF(N155="základní",J155,0)</f>
        <v>0</v>
      </c>
      <c r="BF155" s="314">
        <f>IF(N155="snížená",J155,0)</f>
        <v>0</v>
      </c>
      <c r="BG155" s="314">
        <f>IF(N155="zákl. přenesená",J155,0)</f>
        <v>0</v>
      </c>
      <c r="BH155" s="314">
        <f>IF(N155="sníž. přenesená",J155,0)</f>
        <v>0</v>
      </c>
      <c r="BI155" s="314">
        <f>IF(N155="nulová",J155,0)</f>
        <v>0</v>
      </c>
      <c r="BJ155" s="289" t="s">
        <v>85</v>
      </c>
      <c r="BK155" s="314">
        <f>ROUND(I155*H155,2)</f>
        <v>0</v>
      </c>
      <c r="BL155" s="289" t="s">
        <v>150</v>
      </c>
      <c r="BM155" s="313" t="s">
        <v>823</v>
      </c>
    </row>
    <row r="156" spans="2:51" s="234" customFormat="1" ht="12">
      <c r="B156" s="233"/>
      <c r="D156" s="223" t="s">
        <v>152</v>
      </c>
      <c r="E156" s="235" t="s">
        <v>1</v>
      </c>
      <c r="F156" s="236" t="s">
        <v>824</v>
      </c>
      <c r="H156" s="235" t="s">
        <v>1</v>
      </c>
      <c r="I156" s="237"/>
      <c r="L156" s="233"/>
      <c r="M156" s="239"/>
      <c r="N156" s="240"/>
      <c r="O156" s="240"/>
      <c r="P156" s="240"/>
      <c r="Q156" s="240"/>
      <c r="R156" s="240"/>
      <c r="S156" s="240"/>
      <c r="T156" s="241"/>
      <c r="AT156" s="235" t="s">
        <v>152</v>
      </c>
      <c r="AU156" s="235" t="s">
        <v>88</v>
      </c>
      <c r="AV156" s="234" t="s">
        <v>85</v>
      </c>
      <c r="AW156" s="234" t="s">
        <v>32</v>
      </c>
      <c r="AX156" s="234" t="s">
        <v>77</v>
      </c>
      <c r="AY156" s="235" t="s">
        <v>143</v>
      </c>
    </row>
    <row r="157" spans="2:51" s="222" customFormat="1" ht="12">
      <c r="B157" s="221"/>
      <c r="D157" s="223" t="s">
        <v>152</v>
      </c>
      <c r="E157" s="224" t="s">
        <v>1</v>
      </c>
      <c r="F157" s="225" t="s">
        <v>85</v>
      </c>
      <c r="H157" s="226">
        <v>1</v>
      </c>
      <c r="I157" s="227"/>
      <c r="L157" s="221"/>
      <c r="M157" s="229"/>
      <c r="N157" s="230"/>
      <c r="O157" s="230"/>
      <c r="P157" s="230"/>
      <c r="Q157" s="230"/>
      <c r="R157" s="230"/>
      <c r="S157" s="230"/>
      <c r="T157" s="231"/>
      <c r="AT157" s="224" t="s">
        <v>152</v>
      </c>
      <c r="AU157" s="224" t="s">
        <v>88</v>
      </c>
      <c r="AV157" s="222" t="s">
        <v>88</v>
      </c>
      <c r="AW157" s="222" t="s">
        <v>32</v>
      </c>
      <c r="AX157" s="222" t="s">
        <v>85</v>
      </c>
      <c r="AY157" s="224" t="s">
        <v>143</v>
      </c>
    </row>
    <row r="158" spans="1:65" s="48" customFormat="1" ht="16.5" customHeight="1">
      <c r="A158" s="287"/>
      <c r="B158" s="35"/>
      <c r="C158" s="254" t="s">
        <v>213</v>
      </c>
      <c r="D158" s="254" t="s">
        <v>223</v>
      </c>
      <c r="E158" s="255" t="s">
        <v>825</v>
      </c>
      <c r="F158" s="256" t="s">
        <v>826</v>
      </c>
      <c r="G158" s="257" t="s">
        <v>288</v>
      </c>
      <c r="H158" s="258">
        <v>1</v>
      </c>
      <c r="I158" s="259"/>
      <c r="J158" s="260">
        <f>ROUND(I158*H158,2)</f>
        <v>0</v>
      </c>
      <c r="K158" s="256" t="s">
        <v>149</v>
      </c>
      <c r="L158" s="315"/>
      <c r="M158" s="316" t="s">
        <v>1</v>
      </c>
      <c r="N158" s="263" t="s">
        <v>42</v>
      </c>
      <c r="O158" s="71"/>
      <c r="P158" s="217">
        <f>O158*H158</f>
        <v>0</v>
      </c>
      <c r="Q158" s="217">
        <v>0.00029</v>
      </c>
      <c r="R158" s="217">
        <f>Q158*H158</f>
        <v>0.00029</v>
      </c>
      <c r="S158" s="217">
        <v>0</v>
      </c>
      <c r="T158" s="218">
        <f>S158*H158</f>
        <v>0</v>
      </c>
      <c r="U158" s="287"/>
      <c r="V158" s="287"/>
      <c r="W158" s="287"/>
      <c r="X158" s="287"/>
      <c r="Y158" s="287"/>
      <c r="Z158" s="287"/>
      <c r="AA158" s="287"/>
      <c r="AB158" s="287"/>
      <c r="AC158" s="287"/>
      <c r="AD158" s="287"/>
      <c r="AE158" s="287"/>
      <c r="AR158" s="313" t="s">
        <v>187</v>
      </c>
      <c r="AT158" s="313" t="s">
        <v>223</v>
      </c>
      <c r="AU158" s="313" t="s">
        <v>88</v>
      </c>
      <c r="AY158" s="289" t="s">
        <v>143</v>
      </c>
      <c r="BE158" s="314">
        <f>IF(N158="základní",J158,0)</f>
        <v>0</v>
      </c>
      <c r="BF158" s="314">
        <f>IF(N158="snížená",J158,0)</f>
        <v>0</v>
      </c>
      <c r="BG158" s="314">
        <f>IF(N158="zákl. přenesená",J158,0)</f>
        <v>0</v>
      </c>
      <c r="BH158" s="314">
        <f>IF(N158="sníž. přenesená",J158,0)</f>
        <v>0</v>
      </c>
      <c r="BI158" s="314">
        <f>IF(N158="nulová",J158,0)</f>
        <v>0</v>
      </c>
      <c r="BJ158" s="289" t="s">
        <v>85</v>
      </c>
      <c r="BK158" s="314">
        <f>ROUND(I158*H158,2)</f>
        <v>0</v>
      </c>
      <c r="BL158" s="289" t="s">
        <v>150</v>
      </c>
      <c r="BM158" s="313" t="s">
        <v>827</v>
      </c>
    </row>
    <row r="159" spans="1:65" s="48" customFormat="1" ht="36" customHeight="1">
      <c r="A159" s="287"/>
      <c r="B159" s="35"/>
      <c r="C159" s="208" t="s">
        <v>218</v>
      </c>
      <c r="D159" s="208" t="s">
        <v>145</v>
      </c>
      <c r="E159" s="209" t="s">
        <v>828</v>
      </c>
      <c r="F159" s="210" t="s">
        <v>829</v>
      </c>
      <c r="G159" s="211" t="s">
        <v>288</v>
      </c>
      <c r="H159" s="212">
        <v>6</v>
      </c>
      <c r="I159" s="213"/>
      <c r="J159" s="214">
        <f>ROUND(I159*H159,2)</f>
        <v>0</v>
      </c>
      <c r="K159" s="210" t="s">
        <v>149</v>
      </c>
      <c r="L159" s="35"/>
      <c r="M159" s="312" t="s">
        <v>1</v>
      </c>
      <c r="N159" s="216" t="s">
        <v>42</v>
      </c>
      <c r="O159" s="71"/>
      <c r="P159" s="217">
        <f>O159*H159</f>
        <v>0</v>
      </c>
      <c r="Q159" s="217">
        <v>0</v>
      </c>
      <c r="R159" s="217">
        <f>Q159*H159</f>
        <v>0</v>
      </c>
      <c r="S159" s="217">
        <v>0</v>
      </c>
      <c r="T159" s="218">
        <f>S159*H159</f>
        <v>0</v>
      </c>
      <c r="U159" s="287"/>
      <c r="V159" s="287"/>
      <c r="W159" s="287"/>
      <c r="X159" s="287"/>
      <c r="Y159" s="287"/>
      <c r="Z159" s="287"/>
      <c r="AA159" s="287"/>
      <c r="AB159" s="287"/>
      <c r="AC159" s="287"/>
      <c r="AD159" s="287"/>
      <c r="AE159" s="287"/>
      <c r="AR159" s="313" t="s">
        <v>150</v>
      </c>
      <c r="AT159" s="313" t="s">
        <v>145</v>
      </c>
      <c r="AU159" s="313" t="s">
        <v>88</v>
      </c>
      <c r="AY159" s="289" t="s">
        <v>143</v>
      </c>
      <c r="BE159" s="314">
        <f>IF(N159="základní",J159,0)</f>
        <v>0</v>
      </c>
      <c r="BF159" s="314">
        <f>IF(N159="snížená",J159,0)</f>
        <v>0</v>
      </c>
      <c r="BG159" s="314">
        <f>IF(N159="zákl. přenesená",J159,0)</f>
        <v>0</v>
      </c>
      <c r="BH159" s="314">
        <f>IF(N159="sníž. přenesená",J159,0)</f>
        <v>0</v>
      </c>
      <c r="BI159" s="314">
        <f>IF(N159="nulová",J159,0)</f>
        <v>0</v>
      </c>
      <c r="BJ159" s="289" t="s">
        <v>85</v>
      </c>
      <c r="BK159" s="314">
        <f>ROUND(I159*H159,2)</f>
        <v>0</v>
      </c>
      <c r="BL159" s="289" t="s">
        <v>150</v>
      </c>
      <c r="BM159" s="313" t="s">
        <v>830</v>
      </c>
    </row>
    <row r="160" spans="1:65" s="48" customFormat="1" ht="16.5" customHeight="1">
      <c r="A160" s="287"/>
      <c r="B160" s="35"/>
      <c r="C160" s="254" t="s">
        <v>8</v>
      </c>
      <c r="D160" s="254" t="s">
        <v>223</v>
      </c>
      <c r="E160" s="255" t="s">
        <v>831</v>
      </c>
      <c r="F160" s="256" t="s">
        <v>832</v>
      </c>
      <c r="G160" s="257" t="s">
        <v>288</v>
      </c>
      <c r="H160" s="258">
        <v>3</v>
      </c>
      <c r="I160" s="259"/>
      <c r="J160" s="260">
        <f>ROUND(I160*H160,2)</f>
        <v>0</v>
      </c>
      <c r="K160" s="256" t="s">
        <v>149</v>
      </c>
      <c r="L160" s="315"/>
      <c r="M160" s="316" t="s">
        <v>1</v>
      </c>
      <c r="N160" s="263" t="s">
        <v>42</v>
      </c>
      <c r="O160" s="71"/>
      <c r="P160" s="217">
        <f>O160*H160</f>
        <v>0</v>
      </c>
      <c r="Q160" s="217">
        <v>0.0018</v>
      </c>
      <c r="R160" s="217">
        <f>Q160*H160</f>
        <v>0.0054</v>
      </c>
      <c r="S160" s="217">
        <v>0</v>
      </c>
      <c r="T160" s="218">
        <f>S160*H160</f>
        <v>0</v>
      </c>
      <c r="U160" s="287"/>
      <c r="V160" s="287"/>
      <c r="W160" s="287"/>
      <c r="X160" s="287"/>
      <c r="Y160" s="287"/>
      <c r="Z160" s="287"/>
      <c r="AA160" s="287"/>
      <c r="AB160" s="287"/>
      <c r="AC160" s="287"/>
      <c r="AD160" s="287"/>
      <c r="AE160" s="287"/>
      <c r="AR160" s="313" t="s">
        <v>187</v>
      </c>
      <c r="AT160" s="313" t="s">
        <v>223</v>
      </c>
      <c r="AU160" s="313" t="s">
        <v>88</v>
      </c>
      <c r="AY160" s="289" t="s">
        <v>143</v>
      </c>
      <c r="BE160" s="314">
        <f>IF(N160="základní",J160,0)</f>
        <v>0</v>
      </c>
      <c r="BF160" s="314">
        <f>IF(N160="snížená",J160,0)</f>
        <v>0</v>
      </c>
      <c r="BG160" s="314">
        <f>IF(N160="zákl. přenesená",J160,0)</f>
        <v>0</v>
      </c>
      <c r="BH160" s="314">
        <f>IF(N160="sníž. přenesená",J160,0)</f>
        <v>0</v>
      </c>
      <c r="BI160" s="314">
        <f>IF(N160="nulová",J160,0)</f>
        <v>0</v>
      </c>
      <c r="BJ160" s="289" t="s">
        <v>85</v>
      </c>
      <c r="BK160" s="314">
        <f>ROUND(I160*H160,2)</f>
        <v>0</v>
      </c>
      <c r="BL160" s="289" t="s">
        <v>150</v>
      </c>
      <c r="BM160" s="313" t="s">
        <v>833</v>
      </c>
    </row>
    <row r="161" spans="2:51" s="222" customFormat="1" ht="12">
      <c r="B161" s="221"/>
      <c r="D161" s="223" t="s">
        <v>152</v>
      </c>
      <c r="F161" s="225" t="s">
        <v>834</v>
      </c>
      <c r="H161" s="226">
        <v>3</v>
      </c>
      <c r="I161" s="227"/>
      <c r="L161" s="221"/>
      <c r="M161" s="229"/>
      <c r="N161" s="230"/>
      <c r="O161" s="230"/>
      <c r="P161" s="230"/>
      <c r="Q161" s="230"/>
      <c r="R161" s="230"/>
      <c r="S161" s="230"/>
      <c r="T161" s="231"/>
      <c r="AT161" s="224" t="s">
        <v>152</v>
      </c>
      <c r="AU161" s="224" t="s">
        <v>88</v>
      </c>
      <c r="AV161" s="222" t="s">
        <v>88</v>
      </c>
      <c r="AW161" s="222" t="s">
        <v>4</v>
      </c>
      <c r="AX161" s="222" t="s">
        <v>85</v>
      </c>
      <c r="AY161" s="224" t="s">
        <v>143</v>
      </c>
    </row>
    <row r="162" spans="1:65" s="48" customFormat="1" ht="16.5" customHeight="1">
      <c r="A162" s="287"/>
      <c r="B162" s="35"/>
      <c r="C162" s="254" t="s">
        <v>231</v>
      </c>
      <c r="D162" s="254" t="s">
        <v>223</v>
      </c>
      <c r="E162" s="255" t="s">
        <v>835</v>
      </c>
      <c r="F162" s="256" t="s">
        <v>836</v>
      </c>
      <c r="G162" s="257" t="s">
        <v>288</v>
      </c>
      <c r="H162" s="258">
        <v>1</v>
      </c>
      <c r="I162" s="259"/>
      <c r="J162" s="260">
        <f>ROUND(I162*H162,2)</f>
        <v>0</v>
      </c>
      <c r="K162" s="256" t="s">
        <v>1</v>
      </c>
      <c r="L162" s="315"/>
      <c r="M162" s="316" t="s">
        <v>1</v>
      </c>
      <c r="N162" s="263" t="s">
        <v>42</v>
      </c>
      <c r="O162" s="71"/>
      <c r="P162" s="217">
        <f>O162*H162</f>
        <v>0</v>
      </c>
      <c r="Q162" s="217">
        <v>0.0018</v>
      </c>
      <c r="R162" s="217">
        <f>Q162*H162</f>
        <v>0.0018</v>
      </c>
      <c r="S162" s="217">
        <v>0</v>
      </c>
      <c r="T162" s="218">
        <f>S162*H162</f>
        <v>0</v>
      </c>
      <c r="U162" s="287"/>
      <c r="V162" s="287"/>
      <c r="W162" s="287"/>
      <c r="X162" s="287"/>
      <c r="Y162" s="287"/>
      <c r="Z162" s="287"/>
      <c r="AA162" s="287"/>
      <c r="AB162" s="287"/>
      <c r="AC162" s="287"/>
      <c r="AD162" s="287"/>
      <c r="AE162" s="287"/>
      <c r="AR162" s="313" t="s">
        <v>187</v>
      </c>
      <c r="AT162" s="313" t="s">
        <v>223</v>
      </c>
      <c r="AU162" s="313" t="s">
        <v>88</v>
      </c>
      <c r="AY162" s="289" t="s">
        <v>143</v>
      </c>
      <c r="BE162" s="314">
        <f>IF(N162="základní",J162,0)</f>
        <v>0</v>
      </c>
      <c r="BF162" s="314">
        <f>IF(N162="snížená",J162,0)</f>
        <v>0</v>
      </c>
      <c r="BG162" s="314">
        <f>IF(N162="zákl. přenesená",J162,0)</f>
        <v>0</v>
      </c>
      <c r="BH162" s="314">
        <f>IF(N162="sníž. přenesená",J162,0)</f>
        <v>0</v>
      </c>
      <c r="BI162" s="314">
        <f>IF(N162="nulová",J162,0)</f>
        <v>0</v>
      </c>
      <c r="BJ162" s="289" t="s">
        <v>85</v>
      </c>
      <c r="BK162" s="314">
        <f>ROUND(I162*H162,2)</f>
        <v>0</v>
      </c>
      <c r="BL162" s="289" t="s">
        <v>150</v>
      </c>
      <c r="BM162" s="313" t="s">
        <v>837</v>
      </c>
    </row>
    <row r="163" spans="2:51" s="222" customFormat="1" ht="12">
      <c r="B163" s="221"/>
      <c r="D163" s="223" t="s">
        <v>152</v>
      </c>
      <c r="E163" s="224" t="s">
        <v>1</v>
      </c>
      <c r="F163" s="225" t="s">
        <v>838</v>
      </c>
      <c r="H163" s="226">
        <v>2</v>
      </c>
      <c r="I163" s="227"/>
      <c r="L163" s="221"/>
      <c r="M163" s="229"/>
      <c r="N163" s="230"/>
      <c r="O163" s="230"/>
      <c r="P163" s="230"/>
      <c r="Q163" s="230"/>
      <c r="R163" s="230"/>
      <c r="S163" s="230"/>
      <c r="T163" s="231"/>
      <c r="AT163" s="224" t="s">
        <v>152</v>
      </c>
      <c r="AU163" s="224" t="s">
        <v>88</v>
      </c>
      <c r="AV163" s="222" t="s">
        <v>88</v>
      </c>
      <c r="AW163" s="222" t="s">
        <v>32</v>
      </c>
      <c r="AX163" s="222" t="s">
        <v>85</v>
      </c>
      <c r="AY163" s="224" t="s">
        <v>143</v>
      </c>
    </row>
    <row r="164" spans="2:51" s="222" customFormat="1" ht="12">
      <c r="B164" s="221"/>
      <c r="D164" s="223" t="s">
        <v>152</v>
      </c>
      <c r="F164" s="225" t="s">
        <v>839</v>
      </c>
      <c r="H164" s="226">
        <v>1</v>
      </c>
      <c r="I164" s="227"/>
      <c r="L164" s="221"/>
      <c r="M164" s="229"/>
      <c r="N164" s="230"/>
      <c r="O164" s="230"/>
      <c r="P164" s="230"/>
      <c r="Q164" s="230"/>
      <c r="R164" s="230"/>
      <c r="S164" s="230"/>
      <c r="T164" s="231"/>
      <c r="AT164" s="224" t="s">
        <v>152</v>
      </c>
      <c r="AU164" s="224" t="s">
        <v>88</v>
      </c>
      <c r="AV164" s="222" t="s">
        <v>88</v>
      </c>
      <c r="AW164" s="222" t="s">
        <v>4</v>
      </c>
      <c r="AX164" s="222" t="s">
        <v>85</v>
      </c>
      <c r="AY164" s="224" t="s">
        <v>143</v>
      </c>
    </row>
    <row r="165" spans="1:65" s="48" customFormat="1" ht="36" customHeight="1">
      <c r="A165" s="287"/>
      <c r="B165" s="35"/>
      <c r="C165" s="208" t="s">
        <v>237</v>
      </c>
      <c r="D165" s="208" t="s">
        <v>145</v>
      </c>
      <c r="E165" s="209" t="s">
        <v>840</v>
      </c>
      <c r="F165" s="210" t="s">
        <v>841</v>
      </c>
      <c r="G165" s="211" t="s">
        <v>288</v>
      </c>
      <c r="H165" s="212">
        <v>3</v>
      </c>
      <c r="I165" s="213"/>
      <c r="J165" s="214">
        <f>ROUND(I165*H165,2)</f>
        <v>0</v>
      </c>
      <c r="K165" s="210" t="s">
        <v>149</v>
      </c>
      <c r="L165" s="35"/>
      <c r="M165" s="312" t="s">
        <v>1</v>
      </c>
      <c r="N165" s="216" t="s">
        <v>42</v>
      </c>
      <c r="O165" s="71"/>
      <c r="P165" s="217">
        <f>O165*H165</f>
        <v>0</v>
      </c>
      <c r="Q165" s="217">
        <v>0</v>
      </c>
      <c r="R165" s="217">
        <f>Q165*H165</f>
        <v>0</v>
      </c>
      <c r="S165" s="217">
        <v>0</v>
      </c>
      <c r="T165" s="218">
        <f>S165*H165</f>
        <v>0</v>
      </c>
      <c r="U165" s="287"/>
      <c r="V165" s="287"/>
      <c r="W165" s="287"/>
      <c r="X165" s="287"/>
      <c r="Y165" s="287"/>
      <c r="Z165" s="287"/>
      <c r="AA165" s="287"/>
      <c r="AB165" s="287"/>
      <c r="AC165" s="287"/>
      <c r="AD165" s="287"/>
      <c r="AE165" s="287"/>
      <c r="AR165" s="313" t="s">
        <v>150</v>
      </c>
      <c r="AT165" s="313" t="s">
        <v>145</v>
      </c>
      <c r="AU165" s="313" t="s">
        <v>88</v>
      </c>
      <c r="AY165" s="289" t="s">
        <v>143</v>
      </c>
      <c r="BE165" s="314">
        <f>IF(N165="základní",J165,0)</f>
        <v>0</v>
      </c>
      <c r="BF165" s="314">
        <f>IF(N165="snížená",J165,0)</f>
        <v>0</v>
      </c>
      <c r="BG165" s="314">
        <f>IF(N165="zákl. přenesená",J165,0)</f>
        <v>0</v>
      </c>
      <c r="BH165" s="314">
        <f>IF(N165="sníž. přenesená",J165,0)</f>
        <v>0</v>
      </c>
      <c r="BI165" s="314">
        <f>IF(N165="nulová",J165,0)</f>
        <v>0</v>
      </c>
      <c r="BJ165" s="289" t="s">
        <v>85</v>
      </c>
      <c r="BK165" s="314">
        <f>ROUND(I165*H165,2)</f>
        <v>0</v>
      </c>
      <c r="BL165" s="289" t="s">
        <v>150</v>
      </c>
      <c r="BM165" s="313" t="s">
        <v>842</v>
      </c>
    </row>
    <row r="166" spans="2:51" s="234" customFormat="1" ht="12">
      <c r="B166" s="233"/>
      <c r="D166" s="223" t="s">
        <v>152</v>
      </c>
      <c r="E166" s="235" t="s">
        <v>1</v>
      </c>
      <c r="F166" s="236" t="s">
        <v>843</v>
      </c>
      <c r="H166" s="235" t="s">
        <v>1</v>
      </c>
      <c r="I166" s="237"/>
      <c r="L166" s="233"/>
      <c r="M166" s="239"/>
      <c r="N166" s="240"/>
      <c r="O166" s="240"/>
      <c r="P166" s="240"/>
      <c r="Q166" s="240"/>
      <c r="R166" s="240"/>
      <c r="S166" s="240"/>
      <c r="T166" s="241"/>
      <c r="AT166" s="235" t="s">
        <v>152</v>
      </c>
      <c r="AU166" s="235" t="s">
        <v>88</v>
      </c>
      <c r="AV166" s="234" t="s">
        <v>85</v>
      </c>
      <c r="AW166" s="234" t="s">
        <v>32</v>
      </c>
      <c r="AX166" s="234" t="s">
        <v>77</v>
      </c>
      <c r="AY166" s="235" t="s">
        <v>143</v>
      </c>
    </row>
    <row r="167" spans="2:51" s="222" customFormat="1" ht="12">
      <c r="B167" s="221"/>
      <c r="D167" s="223" t="s">
        <v>152</v>
      </c>
      <c r="E167" s="224" t="s">
        <v>1</v>
      </c>
      <c r="F167" s="225" t="s">
        <v>160</v>
      </c>
      <c r="H167" s="226">
        <v>3</v>
      </c>
      <c r="I167" s="227"/>
      <c r="L167" s="221"/>
      <c r="M167" s="229"/>
      <c r="N167" s="230"/>
      <c r="O167" s="230"/>
      <c r="P167" s="230"/>
      <c r="Q167" s="230"/>
      <c r="R167" s="230"/>
      <c r="S167" s="230"/>
      <c r="T167" s="231"/>
      <c r="AT167" s="224" t="s">
        <v>152</v>
      </c>
      <c r="AU167" s="224" t="s">
        <v>88</v>
      </c>
      <c r="AV167" s="222" t="s">
        <v>88</v>
      </c>
      <c r="AW167" s="222" t="s">
        <v>32</v>
      </c>
      <c r="AX167" s="222" t="s">
        <v>85</v>
      </c>
      <c r="AY167" s="224" t="s">
        <v>143</v>
      </c>
    </row>
    <row r="168" spans="1:65" s="48" customFormat="1" ht="24" customHeight="1">
      <c r="A168" s="287"/>
      <c r="B168" s="35"/>
      <c r="C168" s="254" t="s">
        <v>242</v>
      </c>
      <c r="D168" s="254" t="s">
        <v>223</v>
      </c>
      <c r="E168" s="255" t="s">
        <v>844</v>
      </c>
      <c r="F168" s="256" t="s">
        <v>845</v>
      </c>
      <c r="G168" s="257" t="s">
        <v>288</v>
      </c>
      <c r="H168" s="258">
        <v>3</v>
      </c>
      <c r="I168" s="259"/>
      <c r="J168" s="260">
        <f>ROUND(I168*H168,2)</f>
        <v>0</v>
      </c>
      <c r="K168" s="256" t="s">
        <v>1</v>
      </c>
      <c r="L168" s="315"/>
      <c r="M168" s="316" t="s">
        <v>1</v>
      </c>
      <c r="N168" s="263" t="s">
        <v>42</v>
      </c>
      <c r="O168" s="71"/>
      <c r="P168" s="217">
        <f>O168*H168</f>
        <v>0</v>
      </c>
      <c r="Q168" s="217">
        <v>0.00172</v>
      </c>
      <c r="R168" s="217">
        <f>Q168*H168</f>
        <v>0.00516</v>
      </c>
      <c r="S168" s="217">
        <v>0</v>
      </c>
      <c r="T168" s="218">
        <f>S168*H168</f>
        <v>0</v>
      </c>
      <c r="U168" s="287"/>
      <c r="V168" s="287"/>
      <c r="W168" s="287"/>
      <c r="X168" s="287"/>
      <c r="Y168" s="287"/>
      <c r="Z168" s="287"/>
      <c r="AA168" s="287"/>
      <c r="AB168" s="287"/>
      <c r="AC168" s="287"/>
      <c r="AD168" s="287"/>
      <c r="AE168" s="287"/>
      <c r="AR168" s="313" t="s">
        <v>187</v>
      </c>
      <c r="AT168" s="313" t="s">
        <v>223</v>
      </c>
      <c r="AU168" s="313" t="s">
        <v>88</v>
      </c>
      <c r="AY168" s="289" t="s">
        <v>143</v>
      </c>
      <c r="BE168" s="314">
        <f>IF(N168="základní",J168,0)</f>
        <v>0</v>
      </c>
      <c r="BF168" s="314">
        <f>IF(N168="snížená",J168,0)</f>
        <v>0</v>
      </c>
      <c r="BG168" s="314">
        <f>IF(N168="zákl. přenesená",J168,0)</f>
        <v>0</v>
      </c>
      <c r="BH168" s="314">
        <f>IF(N168="sníž. přenesená",J168,0)</f>
        <v>0</v>
      </c>
      <c r="BI168" s="314">
        <f>IF(N168="nulová",J168,0)</f>
        <v>0</v>
      </c>
      <c r="BJ168" s="289" t="s">
        <v>85</v>
      </c>
      <c r="BK168" s="314">
        <f>ROUND(I168*H168,2)</f>
        <v>0</v>
      </c>
      <c r="BL168" s="289" t="s">
        <v>150</v>
      </c>
      <c r="BM168" s="313" t="s">
        <v>846</v>
      </c>
    </row>
    <row r="169" spans="2:51" s="234" customFormat="1" ht="22.5">
      <c r="B169" s="233"/>
      <c r="D169" s="223" t="s">
        <v>152</v>
      </c>
      <c r="E169" s="235" t="s">
        <v>1</v>
      </c>
      <c r="F169" s="236" t="s">
        <v>847</v>
      </c>
      <c r="H169" s="235" t="s">
        <v>1</v>
      </c>
      <c r="I169" s="237"/>
      <c r="L169" s="233"/>
      <c r="M169" s="239"/>
      <c r="N169" s="240"/>
      <c r="O169" s="240"/>
      <c r="P169" s="240"/>
      <c r="Q169" s="240"/>
      <c r="R169" s="240"/>
      <c r="S169" s="240"/>
      <c r="T169" s="241"/>
      <c r="AT169" s="235" t="s">
        <v>152</v>
      </c>
      <c r="AU169" s="235" t="s">
        <v>88</v>
      </c>
      <c r="AV169" s="234" t="s">
        <v>85</v>
      </c>
      <c r="AW169" s="234" t="s">
        <v>32</v>
      </c>
      <c r="AX169" s="234" t="s">
        <v>77</v>
      </c>
      <c r="AY169" s="235" t="s">
        <v>143</v>
      </c>
    </row>
    <row r="170" spans="2:51" s="222" customFormat="1" ht="12">
      <c r="B170" s="221"/>
      <c r="D170" s="223" t="s">
        <v>152</v>
      </c>
      <c r="E170" s="224" t="s">
        <v>1</v>
      </c>
      <c r="F170" s="225" t="s">
        <v>160</v>
      </c>
      <c r="H170" s="226">
        <v>3</v>
      </c>
      <c r="I170" s="227"/>
      <c r="L170" s="221"/>
      <c r="M170" s="229"/>
      <c r="N170" s="230"/>
      <c r="O170" s="230"/>
      <c r="P170" s="230"/>
      <c r="Q170" s="230"/>
      <c r="R170" s="230"/>
      <c r="S170" s="230"/>
      <c r="T170" s="231"/>
      <c r="AT170" s="224" t="s">
        <v>152</v>
      </c>
      <c r="AU170" s="224" t="s">
        <v>88</v>
      </c>
      <c r="AV170" s="222" t="s">
        <v>88</v>
      </c>
      <c r="AW170" s="222" t="s">
        <v>32</v>
      </c>
      <c r="AX170" s="222" t="s">
        <v>85</v>
      </c>
      <c r="AY170" s="224" t="s">
        <v>143</v>
      </c>
    </row>
    <row r="171" spans="1:65" s="48" customFormat="1" ht="48" customHeight="1">
      <c r="A171" s="287"/>
      <c r="B171" s="35"/>
      <c r="C171" s="208" t="s">
        <v>247</v>
      </c>
      <c r="D171" s="208" t="s">
        <v>145</v>
      </c>
      <c r="E171" s="209" t="s">
        <v>848</v>
      </c>
      <c r="F171" s="210" t="s">
        <v>849</v>
      </c>
      <c r="G171" s="211" t="s">
        <v>288</v>
      </c>
      <c r="H171" s="212">
        <v>1</v>
      </c>
      <c r="I171" s="213"/>
      <c r="J171" s="214">
        <f aca="true" t="shared" si="0" ref="J171:J176">ROUND(I171*H171,2)</f>
        <v>0</v>
      </c>
      <c r="K171" s="210" t="s">
        <v>149</v>
      </c>
      <c r="L171" s="35"/>
      <c r="M171" s="312" t="s">
        <v>1</v>
      </c>
      <c r="N171" s="216" t="s">
        <v>42</v>
      </c>
      <c r="O171" s="71"/>
      <c r="P171" s="217">
        <f aca="true" t="shared" si="1" ref="P171:P177">O171*H171</f>
        <v>0</v>
      </c>
      <c r="Q171" s="217">
        <v>0.00295744</v>
      </c>
      <c r="R171" s="217">
        <f aca="true" t="shared" si="2" ref="R171:R177">Q171*H171</f>
        <v>0.00295744</v>
      </c>
      <c r="S171" s="217">
        <v>0</v>
      </c>
      <c r="T171" s="218">
        <f aca="true" t="shared" si="3" ref="T171:T177">S171*H171</f>
        <v>0</v>
      </c>
      <c r="U171" s="287"/>
      <c r="V171" s="287"/>
      <c r="W171" s="287"/>
      <c r="X171" s="287"/>
      <c r="Y171" s="287"/>
      <c r="Z171" s="287"/>
      <c r="AA171" s="287"/>
      <c r="AB171" s="287"/>
      <c r="AC171" s="287"/>
      <c r="AD171" s="287"/>
      <c r="AE171" s="287"/>
      <c r="AR171" s="313" t="s">
        <v>150</v>
      </c>
      <c r="AT171" s="313" t="s">
        <v>145</v>
      </c>
      <c r="AU171" s="313" t="s">
        <v>88</v>
      </c>
      <c r="AY171" s="289" t="s">
        <v>143</v>
      </c>
      <c r="BE171" s="314">
        <f aca="true" t="shared" si="4" ref="BE171:BE177">IF(N171="základní",J171,0)</f>
        <v>0</v>
      </c>
      <c r="BF171" s="314">
        <f aca="true" t="shared" si="5" ref="BF171:BF177">IF(N171="snížená",J171,0)</f>
        <v>0</v>
      </c>
      <c r="BG171" s="314">
        <f aca="true" t="shared" si="6" ref="BG171:BG177">IF(N171="zákl. přenesená",J171,0)</f>
        <v>0</v>
      </c>
      <c r="BH171" s="314">
        <f aca="true" t="shared" si="7" ref="BH171:BH177">IF(N171="sníž. přenesená",J171,0)</f>
        <v>0</v>
      </c>
      <c r="BI171" s="314">
        <f aca="true" t="shared" si="8" ref="BI171:BI177">IF(N171="nulová",J171,0)</f>
        <v>0</v>
      </c>
      <c r="BJ171" s="289" t="s">
        <v>85</v>
      </c>
      <c r="BK171" s="314">
        <f aca="true" t="shared" si="9" ref="BK171:BK177">ROUND(I171*H171,2)</f>
        <v>0</v>
      </c>
      <c r="BL171" s="289" t="s">
        <v>150</v>
      </c>
      <c r="BM171" s="313" t="s">
        <v>850</v>
      </c>
    </row>
    <row r="172" spans="1:65" s="48" customFormat="1" ht="24" customHeight="1">
      <c r="A172" s="287"/>
      <c r="B172" s="35"/>
      <c r="C172" s="254" t="s">
        <v>253</v>
      </c>
      <c r="D172" s="254" t="s">
        <v>223</v>
      </c>
      <c r="E172" s="255" t="s">
        <v>851</v>
      </c>
      <c r="F172" s="256" t="s">
        <v>852</v>
      </c>
      <c r="G172" s="257" t="s">
        <v>288</v>
      </c>
      <c r="H172" s="258">
        <v>1</v>
      </c>
      <c r="I172" s="259"/>
      <c r="J172" s="260">
        <f t="shared" si="0"/>
        <v>0</v>
      </c>
      <c r="K172" s="256" t="s">
        <v>149</v>
      </c>
      <c r="L172" s="315"/>
      <c r="M172" s="316" t="s">
        <v>1</v>
      </c>
      <c r="N172" s="263" t="s">
        <v>42</v>
      </c>
      <c r="O172" s="71"/>
      <c r="P172" s="217">
        <f t="shared" si="1"/>
        <v>0</v>
      </c>
      <c r="Q172" s="217">
        <v>0.0516</v>
      </c>
      <c r="R172" s="217">
        <f t="shared" si="2"/>
        <v>0.0516</v>
      </c>
      <c r="S172" s="217">
        <v>0</v>
      </c>
      <c r="T172" s="218">
        <f t="shared" si="3"/>
        <v>0</v>
      </c>
      <c r="U172" s="287"/>
      <c r="V172" s="287"/>
      <c r="W172" s="287"/>
      <c r="X172" s="287"/>
      <c r="Y172" s="287"/>
      <c r="Z172" s="287"/>
      <c r="AA172" s="287"/>
      <c r="AB172" s="287"/>
      <c r="AC172" s="287"/>
      <c r="AD172" s="287"/>
      <c r="AE172" s="287"/>
      <c r="AR172" s="313" t="s">
        <v>187</v>
      </c>
      <c r="AT172" s="313" t="s">
        <v>223</v>
      </c>
      <c r="AU172" s="313" t="s">
        <v>88</v>
      </c>
      <c r="AY172" s="289" t="s">
        <v>143</v>
      </c>
      <c r="BE172" s="314">
        <f t="shared" si="4"/>
        <v>0</v>
      </c>
      <c r="BF172" s="314">
        <f t="shared" si="5"/>
        <v>0</v>
      </c>
      <c r="BG172" s="314">
        <f t="shared" si="6"/>
        <v>0</v>
      </c>
      <c r="BH172" s="314">
        <f t="shared" si="7"/>
        <v>0</v>
      </c>
      <c r="BI172" s="314">
        <f t="shared" si="8"/>
        <v>0</v>
      </c>
      <c r="BJ172" s="289" t="s">
        <v>85</v>
      </c>
      <c r="BK172" s="314">
        <f t="shared" si="9"/>
        <v>0</v>
      </c>
      <c r="BL172" s="289" t="s">
        <v>150</v>
      </c>
      <c r="BM172" s="313" t="s">
        <v>853</v>
      </c>
    </row>
    <row r="173" spans="1:65" s="48" customFormat="1" ht="24" customHeight="1">
      <c r="A173" s="287"/>
      <c r="B173" s="35"/>
      <c r="C173" s="254" t="s">
        <v>7</v>
      </c>
      <c r="D173" s="254" t="s">
        <v>223</v>
      </c>
      <c r="E173" s="255" t="s">
        <v>854</v>
      </c>
      <c r="F173" s="256" t="s">
        <v>855</v>
      </c>
      <c r="G173" s="257" t="s">
        <v>288</v>
      </c>
      <c r="H173" s="258">
        <v>1</v>
      </c>
      <c r="I173" s="259"/>
      <c r="J173" s="260">
        <f>ROUND(I173*H173,2)</f>
        <v>0</v>
      </c>
      <c r="K173" s="256" t="s">
        <v>1</v>
      </c>
      <c r="L173" s="315"/>
      <c r="M173" s="316" t="s">
        <v>1</v>
      </c>
      <c r="N173" s="263" t="s">
        <v>42</v>
      </c>
      <c r="O173" s="71"/>
      <c r="P173" s="217">
        <f t="shared" si="1"/>
        <v>0</v>
      </c>
      <c r="Q173" s="217">
        <v>0.0054</v>
      </c>
      <c r="R173" s="217">
        <f t="shared" si="2"/>
        <v>0.0054</v>
      </c>
      <c r="S173" s="217">
        <v>0</v>
      </c>
      <c r="T173" s="218">
        <f t="shared" si="3"/>
        <v>0</v>
      </c>
      <c r="U173" s="287"/>
      <c r="V173" s="287"/>
      <c r="W173" s="287"/>
      <c r="X173" s="287"/>
      <c r="Y173" s="287"/>
      <c r="Z173" s="287"/>
      <c r="AA173" s="287"/>
      <c r="AB173" s="287"/>
      <c r="AC173" s="287"/>
      <c r="AD173" s="287"/>
      <c r="AE173" s="287"/>
      <c r="AR173" s="313" t="s">
        <v>187</v>
      </c>
      <c r="AT173" s="313" t="s">
        <v>223</v>
      </c>
      <c r="AU173" s="313" t="s">
        <v>88</v>
      </c>
      <c r="AY173" s="289" t="s">
        <v>143</v>
      </c>
      <c r="BE173" s="314">
        <f t="shared" si="4"/>
        <v>0</v>
      </c>
      <c r="BF173" s="314">
        <f t="shared" si="5"/>
        <v>0</v>
      </c>
      <c r="BG173" s="314">
        <f t="shared" si="6"/>
        <v>0</v>
      </c>
      <c r="BH173" s="314">
        <f t="shared" si="7"/>
        <v>0</v>
      </c>
      <c r="BI173" s="314">
        <f t="shared" si="8"/>
        <v>0</v>
      </c>
      <c r="BJ173" s="289" t="s">
        <v>85</v>
      </c>
      <c r="BK173" s="314">
        <f t="shared" si="9"/>
        <v>0</v>
      </c>
      <c r="BL173" s="289" t="s">
        <v>150</v>
      </c>
      <c r="BM173" s="313" t="s">
        <v>856</v>
      </c>
    </row>
    <row r="174" spans="1:65" s="48" customFormat="1" ht="16.5" customHeight="1">
      <c r="A174" s="287"/>
      <c r="B174" s="35"/>
      <c r="C174" s="208" t="s">
        <v>263</v>
      </c>
      <c r="D174" s="208" t="s">
        <v>145</v>
      </c>
      <c r="E174" s="209" t="s">
        <v>857</v>
      </c>
      <c r="F174" s="210" t="s">
        <v>858</v>
      </c>
      <c r="G174" s="211" t="s">
        <v>288</v>
      </c>
      <c r="H174" s="212">
        <v>1</v>
      </c>
      <c r="I174" s="213"/>
      <c r="J174" s="214">
        <f t="shared" si="0"/>
        <v>0</v>
      </c>
      <c r="K174" s="210" t="s">
        <v>149</v>
      </c>
      <c r="L174" s="35"/>
      <c r="M174" s="312" t="s">
        <v>1</v>
      </c>
      <c r="N174" s="216" t="s">
        <v>42</v>
      </c>
      <c r="O174" s="71"/>
      <c r="P174" s="217">
        <f t="shared" si="1"/>
        <v>0</v>
      </c>
      <c r="Q174" s="217">
        <v>0.1230316</v>
      </c>
      <c r="R174" s="217">
        <f t="shared" si="2"/>
        <v>0.1230316</v>
      </c>
      <c r="S174" s="217">
        <v>0</v>
      </c>
      <c r="T174" s="218">
        <f t="shared" si="3"/>
        <v>0</v>
      </c>
      <c r="U174" s="287"/>
      <c r="V174" s="287"/>
      <c r="W174" s="287"/>
      <c r="X174" s="287"/>
      <c r="Y174" s="287"/>
      <c r="Z174" s="287"/>
      <c r="AA174" s="287"/>
      <c r="AB174" s="287"/>
      <c r="AC174" s="287"/>
      <c r="AD174" s="287"/>
      <c r="AE174" s="287"/>
      <c r="AR174" s="313" t="s">
        <v>150</v>
      </c>
      <c r="AT174" s="313" t="s">
        <v>145</v>
      </c>
      <c r="AU174" s="313" t="s">
        <v>88</v>
      </c>
      <c r="AY174" s="289" t="s">
        <v>143</v>
      </c>
      <c r="BE174" s="314">
        <f t="shared" si="4"/>
        <v>0</v>
      </c>
      <c r="BF174" s="314">
        <f t="shared" si="5"/>
        <v>0</v>
      </c>
      <c r="BG174" s="314">
        <f t="shared" si="6"/>
        <v>0</v>
      </c>
      <c r="BH174" s="314">
        <f t="shared" si="7"/>
        <v>0</v>
      </c>
      <c r="BI174" s="314">
        <f t="shared" si="8"/>
        <v>0</v>
      </c>
      <c r="BJ174" s="289" t="s">
        <v>85</v>
      </c>
      <c r="BK174" s="314">
        <f t="shared" si="9"/>
        <v>0</v>
      </c>
      <c r="BL174" s="289" t="s">
        <v>150</v>
      </c>
      <c r="BM174" s="313" t="s">
        <v>859</v>
      </c>
    </row>
    <row r="175" spans="1:65" s="48" customFormat="1" ht="24" customHeight="1">
      <c r="A175" s="287"/>
      <c r="B175" s="35"/>
      <c r="C175" s="254" t="s">
        <v>268</v>
      </c>
      <c r="D175" s="254" t="s">
        <v>223</v>
      </c>
      <c r="E175" s="255" t="s">
        <v>860</v>
      </c>
      <c r="F175" s="256" t="s">
        <v>861</v>
      </c>
      <c r="G175" s="257" t="s">
        <v>288</v>
      </c>
      <c r="H175" s="258">
        <v>1</v>
      </c>
      <c r="I175" s="259"/>
      <c r="J175" s="260">
        <f t="shared" si="0"/>
        <v>0</v>
      </c>
      <c r="K175" s="256" t="s">
        <v>149</v>
      </c>
      <c r="L175" s="315"/>
      <c r="M175" s="316" t="s">
        <v>1</v>
      </c>
      <c r="N175" s="263" t="s">
        <v>42</v>
      </c>
      <c r="O175" s="71"/>
      <c r="P175" s="217">
        <f t="shared" si="1"/>
        <v>0</v>
      </c>
      <c r="Q175" s="217">
        <v>0.0133</v>
      </c>
      <c r="R175" s="217">
        <f t="shared" si="2"/>
        <v>0.0133</v>
      </c>
      <c r="S175" s="217">
        <v>0</v>
      </c>
      <c r="T175" s="218">
        <f t="shared" si="3"/>
        <v>0</v>
      </c>
      <c r="U175" s="287"/>
      <c r="V175" s="287"/>
      <c r="W175" s="287"/>
      <c r="X175" s="287"/>
      <c r="Y175" s="287"/>
      <c r="Z175" s="287"/>
      <c r="AA175" s="287"/>
      <c r="AB175" s="287"/>
      <c r="AC175" s="287"/>
      <c r="AD175" s="287"/>
      <c r="AE175" s="287"/>
      <c r="AR175" s="313" t="s">
        <v>187</v>
      </c>
      <c r="AT175" s="313" t="s">
        <v>223</v>
      </c>
      <c r="AU175" s="313" t="s">
        <v>88</v>
      </c>
      <c r="AY175" s="289" t="s">
        <v>143</v>
      </c>
      <c r="BE175" s="314">
        <f t="shared" si="4"/>
        <v>0</v>
      </c>
      <c r="BF175" s="314">
        <f t="shared" si="5"/>
        <v>0</v>
      </c>
      <c r="BG175" s="314">
        <f t="shared" si="6"/>
        <v>0</v>
      </c>
      <c r="BH175" s="314">
        <f t="shared" si="7"/>
        <v>0</v>
      </c>
      <c r="BI175" s="314">
        <f t="shared" si="8"/>
        <v>0</v>
      </c>
      <c r="BJ175" s="289" t="s">
        <v>85</v>
      </c>
      <c r="BK175" s="314">
        <f t="shared" si="9"/>
        <v>0</v>
      </c>
      <c r="BL175" s="289" t="s">
        <v>150</v>
      </c>
      <c r="BM175" s="313" t="s">
        <v>862</v>
      </c>
    </row>
    <row r="176" spans="1:65" s="48" customFormat="1" ht="16.5" customHeight="1">
      <c r="A176" s="287"/>
      <c r="B176" s="35"/>
      <c r="C176" s="254" t="s">
        <v>273</v>
      </c>
      <c r="D176" s="254" t="s">
        <v>223</v>
      </c>
      <c r="E176" s="255" t="s">
        <v>863</v>
      </c>
      <c r="F176" s="256" t="s">
        <v>864</v>
      </c>
      <c r="G176" s="257" t="s">
        <v>288</v>
      </c>
      <c r="H176" s="258">
        <v>1</v>
      </c>
      <c r="I176" s="259"/>
      <c r="J176" s="260">
        <f t="shared" si="0"/>
        <v>0</v>
      </c>
      <c r="K176" s="256" t="s">
        <v>1</v>
      </c>
      <c r="L176" s="315"/>
      <c r="M176" s="316" t="s">
        <v>1</v>
      </c>
      <c r="N176" s="263" t="s">
        <v>42</v>
      </c>
      <c r="O176" s="71"/>
      <c r="P176" s="217">
        <f t="shared" si="1"/>
        <v>0</v>
      </c>
      <c r="Q176" s="217">
        <v>0.00065</v>
      </c>
      <c r="R176" s="217">
        <f t="shared" si="2"/>
        <v>0.00065</v>
      </c>
      <c r="S176" s="217">
        <v>0</v>
      </c>
      <c r="T176" s="218">
        <f t="shared" si="3"/>
        <v>0</v>
      </c>
      <c r="U176" s="287"/>
      <c r="V176" s="287"/>
      <c r="W176" s="287"/>
      <c r="X176" s="287"/>
      <c r="Y176" s="287"/>
      <c r="Z176" s="287"/>
      <c r="AA176" s="287"/>
      <c r="AB176" s="287"/>
      <c r="AC176" s="287"/>
      <c r="AD176" s="287"/>
      <c r="AE176" s="287"/>
      <c r="AR176" s="313" t="s">
        <v>187</v>
      </c>
      <c r="AT176" s="313" t="s">
        <v>223</v>
      </c>
      <c r="AU176" s="313" t="s">
        <v>88</v>
      </c>
      <c r="AY176" s="289" t="s">
        <v>143</v>
      </c>
      <c r="BE176" s="314">
        <f t="shared" si="4"/>
        <v>0</v>
      </c>
      <c r="BF176" s="314">
        <f t="shared" si="5"/>
        <v>0</v>
      </c>
      <c r="BG176" s="314">
        <f t="shared" si="6"/>
        <v>0</v>
      </c>
      <c r="BH176" s="314">
        <f t="shared" si="7"/>
        <v>0</v>
      </c>
      <c r="BI176" s="314">
        <f t="shared" si="8"/>
        <v>0</v>
      </c>
      <c r="BJ176" s="289" t="s">
        <v>85</v>
      </c>
      <c r="BK176" s="314">
        <f t="shared" si="9"/>
        <v>0</v>
      </c>
      <c r="BL176" s="289" t="s">
        <v>150</v>
      </c>
      <c r="BM176" s="313" t="s">
        <v>865</v>
      </c>
    </row>
    <row r="177" spans="1:65" s="48" customFormat="1" ht="24" customHeight="1">
      <c r="A177" s="287"/>
      <c r="B177" s="35"/>
      <c r="C177" s="208" t="s">
        <v>285</v>
      </c>
      <c r="D177" s="208" t="s">
        <v>145</v>
      </c>
      <c r="E177" s="209" t="s">
        <v>866</v>
      </c>
      <c r="F177" s="210" t="s">
        <v>867</v>
      </c>
      <c r="G177" s="211" t="s">
        <v>288</v>
      </c>
      <c r="H177" s="212">
        <v>3</v>
      </c>
      <c r="I177" s="213"/>
      <c r="J177" s="214">
        <f>ROUND(I177*H177,2)</f>
        <v>0</v>
      </c>
      <c r="K177" s="210" t="s">
        <v>1</v>
      </c>
      <c r="L177" s="35"/>
      <c r="M177" s="312" t="s">
        <v>1</v>
      </c>
      <c r="N177" s="216" t="s">
        <v>42</v>
      </c>
      <c r="O177" s="71"/>
      <c r="P177" s="217">
        <f t="shared" si="1"/>
        <v>0</v>
      </c>
      <c r="Q177" s="217">
        <v>0.00142</v>
      </c>
      <c r="R177" s="217">
        <f t="shared" si="2"/>
        <v>0.00426</v>
      </c>
      <c r="S177" s="217">
        <v>0</v>
      </c>
      <c r="T177" s="218">
        <f t="shared" si="3"/>
        <v>0</v>
      </c>
      <c r="U177" s="287"/>
      <c r="V177" s="287"/>
      <c r="W177" s="287"/>
      <c r="X177" s="287"/>
      <c r="Y177" s="287"/>
      <c r="Z177" s="287"/>
      <c r="AA177" s="287"/>
      <c r="AB177" s="287"/>
      <c r="AC177" s="287"/>
      <c r="AD177" s="287"/>
      <c r="AE177" s="287"/>
      <c r="AR177" s="313" t="s">
        <v>150</v>
      </c>
      <c r="AT177" s="313" t="s">
        <v>145</v>
      </c>
      <c r="AU177" s="313" t="s">
        <v>88</v>
      </c>
      <c r="AY177" s="289" t="s">
        <v>143</v>
      </c>
      <c r="BE177" s="314">
        <f t="shared" si="4"/>
        <v>0</v>
      </c>
      <c r="BF177" s="314">
        <f t="shared" si="5"/>
        <v>0</v>
      </c>
      <c r="BG177" s="314">
        <f t="shared" si="6"/>
        <v>0</v>
      </c>
      <c r="BH177" s="314">
        <f t="shared" si="7"/>
        <v>0</v>
      </c>
      <c r="BI177" s="314">
        <f t="shared" si="8"/>
        <v>0</v>
      </c>
      <c r="BJ177" s="289" t="s">
        <v>85</v>
      </c>
      <c r="BK177" s="314">
        <f t="shared" si="9"/>
        <v>0</v>
      </c>
      <c r="BL177" s="289" t="s">
        <v>150</v>
      </c>
      <c r="BM177" s="313" t="s">
        <v>868</v>
      </c>
    </row>
    <row r="178" spans="2:51" s="234" customFormat="1" ht="12">
      <c r="B178" s="233"/>
      <c r="D178" s="223" t="s">
        <v>152</v>
      </c>
      <c r="E178" s="235" t="s">
        <v>1</v>
      </c>
      <c r="F178" s="236" t="s">
        <v>869</v>
      </c>
      <c r="H178" s="235" t="s">
        <v>1</v>
      </c>
      <c r="I178" s="237"/>
      <c r="L178" s="233"/>
      <c r="M178" s="239"/>
      <c r="N178" s="240"/>
      <c r="O178" s="240"/>
      <c r="P178" s="240"/>
      <c r="Q178" s="240"/>
      <c r="R178" s="240"/>
      <c r="S178" s="240"/>
      <c r="T178" s="241"/>
      <c r="AT178" s="235" t="s">
        <v>152</v>
      </c>
      <c r="AU178" s="235" t="s">
        <v>88</v>
      </c>
      <c r="AV178" s="234" t="s">
        <v>85</v>
      </c>
      <c r="AW178" s="234" t="s">
        <v>32</v>
      </c>
      <c r="AX178" s="234" t="s">
        <v>77</v>
      </c>
      <c r="AY178" s="235" t="s">
        <v>143</v>
      </c>
    </row>
    <row r="179" spans="2:51" s="222" customFormat="1" ht="12">
      <c r="B179" s="221"/>
      <c r="D179" s="223" t="s">
        <v>152</v>
      </c>
      <c r="E179" s="224" t="s">
        <v>1</v>
      </c>
      <c r="F179" s="225" t="s">
        <v>160</v>
      </c>
      <c r="H179" s="226">
        <v>3</v>
      </c>
      <c r="I179" s="227"/>
      <c r="L179" s="221"/>
      <c r="M179" s="229"/>
      <c r="N179" s="230"/>
      <c r="O179" s="230"/>
      <c r="P179" s="230"/>
      <c r="Q179" s="230"/>
      <c r="R179" s="230"/>
      <c r="S179" s="230"/>
      <c r="T179" s="231"/>
      <c r="AT179" s="224" t="s">
        <v>152</v>
      </c>
      <c r="AU179" s="224" t="s">
        <v>88</v>
      </c>
      <c r="AV179" s="222" t="s">
        <v>88</v>
      </c>
      <c r="AW179" s="222" t="s">
        <v>32</v>
      </c>
      <c r="AX179" s="222" t="s">
        <v>85</v>
      </c>
      <c r="AY179" s="224" t="s">
        <v>143</v>
      </c>
    </row>
    <row r="180" spans="1:65" s="48" customFormat="1" ht="40.5" customHeight="1">
      <c r="A180" s="287"/>
      <c r="B180" s="35"/>
      <c r="C180" s="254" t="s">
        <v>291</v>
      </c>
      <c r="D180" s="254" t="s">
        <v>223</v>
      </c>
      <c r="E180" s="255" t="s">
        <v>870</v>
      </c>
      <c r="F180" s="256" t="s">
        <v>1147</v>
      </c>
      <c r="G180" s="257" t="s">
        <v>288</v>
      </c>
      <c r="H180" s="258">
        <v>3</v>
      </c>
      <c r="I180" s="259"/>
      <c r="J180" s="260">
        <f>ROUND(I180*H180,2)</f>
        <v>0</v>
      </c>
      <c r="K180" s="256" t="s">
        <v>1</v>
      </c>
      <c r="L180" s="315"/>
      <c r="M180" s="316" t="s">
        <v>1</v>
      </c>
      <c r="N180" s="263" t="s">
        <v>42</v>
      </c>
      <c r="O180" s="71"/>
      <c r="P180" s="217">
        <f>O180*H180</f>
        <v>0</v>
      </c>
      <c r="Q180" s="217">
        <v>0.0001</v>
      </c>
      <c r="R180" s="217">
        <f>Q180*H180</f>
        <v>0.00030000000000000003</v>
      </c>
      <c r="S180" s="217">
        <v>0</v>
      </c>
      <c r="T180" s="218">
        <f>S180*H180</f>
        <v>0</v>
      </c>
      <c r="U180" s="287"/>
      <c r="V180" s="287"/>
      <c r="W180" s="287"/>
      <c r="X180" s="287"/>
      <c r="Y180" s="287"/>
      <c r="Z180" s="287"/>
      <c r="AA180" s="287"/>
      <c r="AB180" s="287"/>
      <c r="AC180" s="287"/>
      <c r="AD180" s="287"/>
      <c r="AE180" s="287"/>
      <c r="AR180" s="313" t="s">
        <v>187</v>
      </c>
      <c r="AT180" s="313" t="s">
        <v>223</v>
      </c>
      <c r="AU180" s="313" t="s">
        <v>88</v>
      </c>
      <c r="AY180" s="289" t="s">
        <v>143</v>
      </c>
      <c r="BE180" s="314">
        <f>IF(N180="základní",J180,0)</f>
        <v>0</v>
      </c>
      <c r="BF180" s="314">
        <f>IF(N180="snížená",J180,0)</f>
        <v>0</v>
      </c>
      <c r="BG180" s="314">
        <f>IF(N180="zákl. přenesená",J180,0)</f>
        <v>0</v>
      </c>
      <c r="BH180" s="314">
        <f>IF(N180="sníž. přenesená",J180,0)</f>
        <v>0</v>
      </c>
      <c r="BI180" s="314">
        <f>IF(N180="nulová",J180,0)</f>
        <v>0</v>
      </c>
      <c r="BJ180" s="289" t="s">
        <v>85</v>
      </c>
      <c r="BK180" s="314">
        <f>ROUND(I180*H180,2)</f>
        <v>0</v>
      </c>
      <c r="BL180" s="289" t="s">
        <v>150</v>
      </c>
      <c r="BM180" s="313" t="s">
        <v>871</v>
      </c>
    </row>
    <row r="181" spans="2:51" s="234" customFormat="1" ht="12">
      <c r="B181" s="233"/>
      <c r="D181" s="223" t="s">
        <v>152</v>
      </c>
      <c r="E181" s="235" t="s">
        <v>1</v>
      </c>
      <c r="F181" s="236" t="s">
        <v>872</v>
      </c>
      <c r="H181" s="235" t="s">
        <v>1</v>
      </c>
      <c r="I181" s="237"/>
      <c r="L181" s="233"/>
      <c r="M181" s="239"/>
      <c r="N181" s="240"/>
      <c r="O181" s="240"/>
      <c r="P181" s="240"/>
      <c r="Q181" s="240"/>
      <c r="R181" s="240"/>
      <c r="S181" s="240"/>
      <c r="T181" s="241"/>
      <c r="AT181" s="235" t="s">
        <v>152</v>
      </c>
      <c r="AU181" s="235" t="s">
        <v>88</v>
      </c>
      <c r="AV181" s="234" t="s">
        <v>85</v>
      </c>
      <c r="AW181" s="234" t="s">
        <v>32</v>
      </c>
      <c r="AX181" s="234" t="s">
        <v>77</v>
      </c>
      <c r="AY181" s="235" t="s">
        <v>143</v>
      </c>
    </row>
    <row r="182" spans="2:51" s="234" customFormat="1" ht="68.25" customHeight="1">
      <c r="B182" s="233"/>
      <c r="D182" s="223" t="s">
        <v>152</v>
      </c>
      <c r="E182" s="235" t="s">
        <v>1</v>
      </c>
      <c r="F182" s="236" t="s">
        <v>1148</v>
      </c>
      <c r="H182" s="235" t="s">
        <v>1</v>
      </c>
      <c r="I182" s="237"/>
      <c r="L182" s="233"/>
      <c r="M182" s="239"/>
      <c r="N182" s="240"/>
      <c r="O182" s="240"/>
      <c r="P182" s="240"/>
      <c r="Q182" s="240"/>
      <c r="R182" s="240"/>
      <c r="S182" s="240"/>
      <c r="T182" s="241"/>
      <c r="AT182" s="235" t="s">
        <v>152</v>
      </c>
      <c r="AU182" s="235" t="s">
        <v>88</v>
      </c>
      <c r="AV182" s="234" t="s">
        <v>85</v>
      </c>
      <c r="AW182" s="234" t="s">
        <v>32</v>
      </c>
      <c r="AX182" s="234" t="s">
        <v>77</v>
      </c>
      <c r="AY182" s="235" t="s">
        <v>143</v>
      </c>
    </row>
    <row r="183" spans="2:51" s="234" customFormat="1" ht="12">
      <c r="B183" s="233"/>
      <c r="D183" s="223" t="s">
        <v>152</v>
      </c>
      <c r="E183" s="235" t="s">
        <v>1</v>
      </c>
      <c r="F183" s="236" t="s">
        <v>1146</v>
      </c>
      <c r="H183" s="235" t="s">
        <v>1</v>
      </c>
      <c r="I183" s="237"/>
      <c r="L183" s="233"/>
      <c r="M183" s="239"/>
      <c r="N183" s="240"/>
      <c r="O183" s="240"/>
      <c r="P183" s="240"/>
      <c r="Q183" s="240"/>
      <c r="R183" s="240"/>
      <c r="S183" s="240"/>
      <c r="T183" s="241"/>
      <c r="AT183" s="235" t="s">
        <v>152</v>
      </c>
      <c r="AU183" s="235" t="s">
        <v>88</v>
      </c>
      <c r="AV183" s="234" t="s">
        <v>85</v>
      </c>
      <c r="AW183" s="234" t="s">
        <v>32</v>
      </c>
      <c r="AX183" s="234" t="s">
        <v>77</v>
      </c>
      <c r="AY183" s="235" t="s">
        <v>143</v>
      </c>
    </row>
    <row r="184" spans="2:51" s="222" customFormat="1" ht="12">
      <c r="B184" s="221"/>
      <c r="D184" s="223" t="s">
        <v>152</v>
      </c>
      <c r="E184" s="224" t="s">
        <v>1</v>
      </c>
      <c r="F184" s="225" t="s">
        <v>160</v>
      </c>
      <c r="H184" s="226">
        <v>3</v>
      </c>
      <c r="I184" s="227"/>
      <c r="L184" s="221"/>
      <c r="M184" s="229"/>
      <c r="N184" s="230"/>
      <c r="O184" s="230"/>
      <c r="P184" s="230"/>
      <c r="Q184" s="230"/>
      <c r="R184" s="230"/>
      <c r="S184" s="230"/>
      <c r="T184" s="231"/>
      <c r="AT184" s="224" t="s">
        <v>152</v>
      </c>
      <c r="AU184" s="224" t="s">
        <v>88</v>
      </c>
      <c r="AV184" s="222" t="s">
        <v>88</v>
      </c>
      <c r="AW184" s="222" t="s">
        <v>32</v>
      </c>
      <c r="AX184" s="222" t="s">
        <v>85</v>
      </c>
      <c r="AY184" s="224" t="s">
        <v>143</v>
      </c>
    </row>
    <row r="185" spans="1:65" s="48" customFormat="1" ht="36" customHeight="1">
      <c r="A185" s="287"/>
      <c r="B185" s="35"/>
      <c r="C185" s="208" t="s">
        <v>297</v>
      </c>
      <c r="D185" s="208" t="s">
        <v>145</v>
      </c>
      <c r="E185" s="209" t="s">
        <v>873</v>
      </c>
      <c r="F185" s="210" t="s">
        <v>874</v>
      </c>
      <c r="G185" s="211" t="s">
        <v>288</v>
      </c>
      <c r="H185" s="212">
        <v>1</v>
      </c>
      <c r="I185" s="213"/>
      <c r="J185" s="214">
        <f>ROUND(I185*H185,2)</f>
        <v>0</v>
      </c>
      <c r="K185" s="210" t="s">
        <v>149</v>
      </c>
      <c r="L185" s="35"/>
      <c r="M185" s="312" t="s">
        <v>1</v>
      </c>
      <c r="N185" s="216" t="s">
        <v>42</v>
      </c>
      <c r="O185" s="71"/>
      <c r="P185" s="217">
        <f>O185*H185</f>
        <v>0</v>
      </c>
      <c r="Q185" s="217">
        <v>0.1056</v>
      </c>
      <c r="R185" s="217">
        <f>Q185*H185</f>
        <v>0.1056</v>
      </c>
      <c r="S185" s="217">
        <v>0</v>
      </c>
      <c r="T185" s="218">
        <f>S185*H185</f>
        <v>0</v>
      </c>
      <c r="U185" s="287"/>
      <c r="V185" s="287"/>
      <c r="W185" s="287"/>
      <c r="X185" s="287"/>
      <c r="Y185" s="287"/>
      <c r="Z185" s="287"/>
      <c r="AA185" s="287"/>
      <c r="AB185" s="287"/>
      <c r="AC185" s="287"/>
      <c r="AD185" s="287"/>
      <c r="AE185" s="287"/>
      <c r="AR185" s="313" t="s">
        <v>150</v>
      </c>
      <c r="AT185" s="313" t="s">
        <v>145</v>
      </c>
      <c r="AU185" s="313" t="s">
        <v>88</v>
      </c>
      <c r="AY185" s="289" t="s">
        <v>143</v>
      </c>
      <c r="BE185" s="314">
        <f>IF(N185="základní",J185,0)</f>
        <v>0</v>
      </c>
      <c r="BF185" s="314">
        <f>IF(N185="snížená",J185,0)</f>
        <v>0</v>
      </c>
      <c r="BG185" s="314">
        <f>IF(N185="zákl. přenesená",J185,0)</f>
        <v>0</v>
      </c>
      <c r="BH185" s="314">
        <f>IF(N185="sníž. přenesená",J185,0)</f>
        <v>0</v>
      </c>
      <c r="BI185" s="314">
        <f>IF(N185="nulová",J185,0)</f>
        <v>0</v>
      </c>
      <c r="BJ185" s="289" t="s">
        <v>85</v>
      </c>
      <c r="BK185" s="314">
        <f>ROUND(I185*H185,2)</f>
        <v>0</v>
      </c>
      <c r="BL185" s="289" t="s">
        <v>150</v>
      </c>
      <c r="BM185" s="313" t="s">
        <v>875</v>
      </c>
    </row>
    <row r="186" spans="2:63" s="193" customFormat="1" ht="22.9" customHeight="1">
      <c r="B186" s="192"/>
      <c r="D186" s="194" t="s">
        <v>76</v>
      </c>
      <c r="E186" s="206" t="s">
        <v>727</v>
      </c>
      <c r="F186" s="206" t="s">
        <v>728</v>
      </c>
      <c r="I186" s="196"/>
      <c r="J186" s="207">
        <f>BK186</f>
        <v>0</v>
      </c>
      <c r="L186" s="192"/>
      <c r="M186" s="199"/>
      <c r="N186" s="200"/>
      <c r="O186" s="200"/>
      <c r="P186" s="201">
        <f>SUM(P187:P188)</f>
        <v>0</v>
      </c>
      <c r="Q186" s="200"/>
      <c r="R186" s="201">
        <f>SUM(R187:R188)</f>
        <v>0</v>
      </c>
      <c r="S186" s="200"/>
      <c r="T186" s="202">
        <f>SUM(T187:T188)</f>
        <v>0</v>
      </c>
      <c r="AR186" s="194" t="s">
        <v>85</v>
      </c>
      <c r="AT186" s="310" t="s">
        <v>76</v>
      </c>
      <c r="AU186" s="310" t="s">
        <v>85</v>
      </c>
      <c r="AY186" s="194" t="s">
        <v>143</v>
      </c>
      <c r="BK186" s="311">
        <f>SUM(BK187:BK188)</f>
        <v>0</v>
      </c>
    </row>
    <row r="187" spans="1:65" s="48" customFormat="1" ht="48" customHeight="1">
      <c r="A187" s="287"/>
      <c r="B187" s="35"/>
      <c r="C187" s="208" t="s">
        <v>302</v>
      </c>
      <c r="D187" s="208" t="s">
        <v>145</v>
      </c>
      <c r="E187" s="209" t="s">
        <v>876</v>
      </c>
      <c r="F187" s="210" t="s">
        <v>877</v>
      </c>
      <c r="G187" s="211" t="s">
        <v>226</v>
      </c>
      <c r="H187" s="212">
        <v>2.219</v>
      </c>
      <c r="I187" s="213"/>
      <c r="J187" s="214">
        <f>ROUND(I187*H187,2)</f>
        <v>0</v>
      </c>
      <c r="K187" s="210" t="s">
        <v>149</v>
      </c>
      <c r="L187" s="35"/>
      <c r="M187" s="312" t="s">
        <v>1</v>
      </c>
      <c r="N187" s="216" t="s">
        <v>42</v>
      </c>
      <c r="O187" s="71"/>
      <c r="P187" s="217">
        <f>O187*H187</f>
        <v>0</v>
      </c>
      <c r="Q187" s="217">
        <v>0</v>
      </c>
      <c r="R187" s="217">
        <f>Q187*H187</f>
        <v>0</v>
      </c>
      <c r="S187" s="217">
        <v>0</v>
      </c>
      <c r="T187" s="218">
        <f>S187*H187</f>
        <v>0</v>
      </c>
      <c r="U187" s="287"/>
      <c r="V187" s="287"/>
      <c r="W187" s="287"/>
      <c r="X187" s="287"/>
      <c r="Y187" s="287"/>
      <c r="Z187" s="287"/>
      <c r="AA187" s="287"/>
      <c r="AB187" s="287"/>
      <c r="AC187" s="287"/>
      <c r="AD187" s="287"/>
      <c r="AE187" s="287"/>
      <c r="AR187" s="313" t="s">
        <v>150</v>
      </c>
      <c r="AT187" s="313" t="s">
        <v>145</v>
      </c>
      <c r="AU187" s="313" t="s">
        <v>88</v>
      </c>
      <c r="AY187" s="289" t="s">
        <v>143</v>
      </c>
      <c r="BE187" s="314">
        <f>IF(N187="základní",J187,0)</f>
        <v>0</v>
      </c>
      <c r="BF187" s="314">
        <f>IF(N187="snížená",J187,0)</f>
        <v>0</v>
      </c>
      <c r="BG187" s="314">
        <f>IF(N187="zákl. přenesená",J187,0)</f>
        <v>0</v>
      </c>
      <c r="BH187" s="314">
        <f>IF(N187="sníž. přenesená",J187,0)</f>
        <v>0</v>
      </c>
      <c r="BI187" s="314">
        <f>IF(N187="nulová",J187,0)</f>
        <v>0</v>
      </c>
      <c r="BJ187" s="289" t="s">
        <v>85</v>
      </c>
      <c r="BK187" s="314">
        <f>ROUND(I187*H187,2)</f>
        <v>0</v>
      </c>
      <c r="BL187" s="289" t="s">
        <v>150</v>
      </c>
      <c r="BM187" s="313" t="s">
        <v>878</v>
      </c>
    </row>
    <row r="188" spans="1:65" s="48" customFormat="1" ht="48" customHeight="1">
      <c r="A188" s="287"/>
      <c r="B188" s="35"/>
      <c r="C188" s="208" t="s">
        <v>310</v>
      </c>
      <c r="D188" s="208" t="s">
        <v>145</v>
      </c>
      <c r="E188" s="209" t="s">
        <v>879</v>
      </c>
      <c r="F188" s="210" t="s">
        <v>880</v>
      </c>
      <c r="G188" s="211" t="s">
        <v>226</v>
      </c>
      <c r="H188" s="212">
        <v>2.219</v>
      </c>
      <c r="I188" s="213"/>
      <c r="J188" s="214">
        <f>ROUND(I188*H188,2)</f>
        <v>0</v>
      </c>
      <c r="K188" s="210" t="s">
        <v>149</v>
      </c>
      <c r="L188" s="35"/>
      <c r="M188" s="312" t="s">
        <v>1</v>
      </c>
      <c r="N188" s="216" t="s">
        <v>42</v>
      </c>
      <c r="O188" s="71"/>
      <c r="P188" s="217">
        <f>O188*H188</f>
        <v>0</v>
      </c>
      <c r="Q188" s="217">
        <v>0</v>
      </c>
      <c r="R188" s="217">
        <f>Q188*H188</f>
        <v>0</v>
      </c>
      <c r="S188" s="217">
        <v>0</v>
      </c>
      <c r="T188" s="218">
        <f>S188*H188</f>
        <v>0</v>
      </c>
      <c r="U188" s="287"/>
      <c r="V188" s="287"/>
      <c r="W188" s="287"/>
      <c r="X188" s="287"/>
      <c r="Y188" s="287"/>
      <c r="Z188" s="287"/>
      <c r="AA188" s="287"/>
      <c r="AB188" s="287"/>
      <c r="AC188" s="287"/>
      <c r="AD188" s="287"/>
      <c r="AE188" s="287"/>
      <c r="AR188" s="313" t="s">
        <v>150</v>
      </c>
      <c r="AT188" s="313" t="s">
        <v>145</v>
      </c>
      <c r="AU188" s="313" t="s">
        <v>88</v>
      </c>
      <c r="AY188" s="289" t="s">
        <v>143</v>
      </c>
      <c r="BE188" s="314">
        <f>IF(N188="základní",J188,0)</f>
        <v>0</v>
      </c>
      <c r="BF188" s="314">
        <f>IF(N188="snížená",J188,0)</f>
        <v>0</v>
      </c>
      <c r="BG188" s="314">
        <f>IF(N188="zákl. přenesená",J188,0)</f>
        <v>0</v>
      </c>
      <c r="BH188" s="314">
        <f>IF(N188="sníž. přenesená",J188,0)</f>
        <v>0</v>
      </c>
      <c r="BI188" s="314">
        <f>IF(N188="nulová",J188,0)</f>
        <v>0</v>
      </c>
      <c r="BJ188" s="289" t="s">
        <v>85</v>
      </c>
      <c r="BK188" s="314">
        <f>ROUND(I188*H188,2)</f>
        <v>0</v>
      </c>
      <c r="BL188" s="289" t="s">
        <v>150</v>
      </c>
      <c r="BM188" s="313" t="s">
        <v>881</v>
      </c>
    </row>
    <row r="189" spans="2:63" s="193" customFormat="1" ht="25.9" customHeight="1">
      <c r="B189" s="192"/>
      <c r="D189" s="194" t="s">
        <v>76</v>
      </c>
      <c r="E189" s="195" t="s">
        <v>737</v>
      </c>
      <c r="F189" s="195" t="s">
        <v>738</v>
      </c>
      <c r="I189" s="196"/>
      <c r="J189" s="197">
        <f>BK189</f>
        <v>0</v>
      </c>
      <c r="L189" s="192"/>
      <c r="M189" s="199"/>
      <c r="N189" s="200"/>
      <c r="O189" s="200"/>
      <c r="P189" s="201">
        <f>P190</f>
        <v>0</v>
      </c>
      <c r="Q189" s="200"/>
      <c r="R189" s="201">
        <f>R190</f>
        <v>0.0495</v>
      </c>
      <c r="S189" s="200"/>
      <c r="T189" s="202">
        <f>T190</f>
        <v>0</v>
      </c>
      <c r="AR189" s="194" t="s">
        <v>88</v>
      </c>
      <c r="AT189" s="310" t="s">
        <v>76</v>
      </c>
      <c r="AU189" s="310" t="s">
        <v>77</v>
      </c>
      <c r="AY189" s="194" t="s">
        <v>143</v>
      </c>
      <c r="BK189" s="311">
        <f>BK190</f>
        <v>0</v>
      </c>
    </row>
    <row r="190" spans="2:63" s="193" customFormat="1" ht="22.9" customHeight="1">
      <c r="B190" s="192"/>
      <c r="D190" s="194" t="s">
        <v>76</v>
      </c>
      <c r="E190" s="206" t="s">
        <v>739</v>
      </c>
      <c r="F190" s="206" t="s">
        <v>740</v>
      </c>
      <c r="I190" s="196"/>
      <c r="J190" s="207">
        <f>BK190</f>
        <v>0</v>
      </c>
      <c r="L190" s="192"/>
      <c r="M190" s="199"/>
      <c r="N190" s="200"/>
      <c r="O190" s="200"/>
      <c r="P190" s="201">
        <f>SUM(P191:P196)</f>
        <v>0</v>
      </c>
      <c r="Q190" s="200"/>
      <c r="R190" s="201">
        <f>SUM(R191:R196)</f>
        <v>0.0495</v>
      </c>
      <c r="S190" s="200"/>
      <c r="T190" s="202">
        <f>SUM(T191:T196)</f>
        <v>0</v>
      </c>
      <c r="AR190" s="194" t="s">
        <v>88</v>
      </c>
      <c r="AT190" s="310" t="s">
        <v>76</v>
      </c>
      <c r="AU190" s="310" t="s">
        <v>85</v>
      </c>
      <c r="AY190" s="194" t="s">
        <v>143</v>
      </c>
      <c r="BK190" s="311">
        <f>SUM(BK191:BK196)</f>
        <v>0</v>
      </c>
    </row>
    <row r="191" spans="1:65" s="48" customFormat="1" ht="24" customHeight="1">
      <c r="A191" s="287"/>
      <c r="B191" s="35"/>
      <c r="C191" s="208" t="s">
        <v>315</v>
      </c>
      <c r="D191" s="208" t="s">
        <v>145</v>
      </c>
      <c r="E191" s="209" t="s">
        <v>882</v>
      </c>
      <c r="F191" s="210" t="s">
        <v>883</v>
      </c>
      <c r="G191" s="211" t="s">
        <v>288</v>
      </c>
      <c r="H191" s="212">
        <v>6</v>
      </c>
      <c r="I191" s="213"/>
      <c r="J191" s="214">
        <f>ROUND(I191*H191,2)</f>
        <v>0</v>
      </c>
      <c r="K191" s="210" t="s">
        <v>1</v>
      </c>
      <c r="L191" s="35"/>
      <c r="M191" s="312" t="s">
        <v>1</v>
      </c>
      <c r="N191" s="216" t="s">
        <v>42</v>
      </c>
      <c r="O191" s="71"/>
      <c r="P191" s="217">
        <f>O191*H191</f>
        <v>0</v>
      </c>
      <c r="Q191" s="217">
        <v>0.00021</v>
      </c>
      <c r="R191" s="217">
        <f>Q191*H191</f>
        <v>0.00126</v>
      </c>
      <c r="S191" s="217">
        <v>0</v>
      </c>
      <c r="T191" s="218">
        <f>S191*H191</f>
        <v>0</v>
      </c>
      <c r="U191" s="287"/>
      <c r="V191" s="287"/>
      <c r="W191" s="287"/>
      <c r="X191" s="287"/>
      <c r="Y191" s="287"/>
      <c r="Z191" s="287"/>
      <c r="AA191" s="287"/>
      <c r="AB191" s="287"/>
      <c r="AC191" s="287"/>
      <c r="AD191" s="287"/>
      <c r="AE191" s="287"/>
      <c r="AR191" s="313" t="s">
        <v>231</v>
      </c>
      <c r="AT191" s="313" t="s">
        <v>145</v>
      </c>
      <c r="AU191" s="313" t="s">
        <v>88</v>
      </c>
      <c r="AY191" s="289" t="s">
        <v>143</v>
      </c>
      <c r="BE191" s="314">
        <f>IF(N191="základní",J191,0)</f>
        <v>0</v>
      </c>
      <c r="BF191" s="314">
        <f>IF(N191="snížená",J191,0)</f>
        <v>0</v>
      </c>
      <c r="BG191" s="314">
        <f>IF(N191="zákl. přenesená",J191,0)</f>
        <v>0</v>
      </c>
      <c r="BH191" s="314">
        <f>IF(N191="sníž. přenesená",J191,0)</f>
        <v>0</v>
      </c>
      <c r="BI191" s="314">
        <f>IF(N191="nulová",J191,0)</f>
        <v>0</v>
      </c>
      <c r="BJ191" s="289" t="s">
        <v>85</v>
      </c>
      <c r="BK191" s="314">
        <f>ROUND(I191*H191,2)</f>
        <v>0</v>
      </c>
      <c r="BL191" s="289" t="s">
        <v>231</v>
      </c>
      <c r="BM191" s="313" t="s">
        <v>884</v>
      </c>
    </row>
    <row r="192" spans="2:51" s="222" customFormat="1" ht="12">
      <c r="B192" s="221"/>
      <c r="D192" s="223" t="s">
        <v>152</v>
      </c>
      <c r="E192" s="224" t="s">
        <v>1</v>
      </c>
      <c r="F192" s="225" t="s">
        <v>885</v>
      </c>
      <c r="H192" s="226">
        <v>6</v>
      </c>
      <c r="I192" s="227"/>
      <c r="L192" s="221"/>
      <c r="M192" s="229"/>
      <c r="N192" s="230"/>
      <c r="O192" s="230"/>
      <c r="P192" s="230"/>
      <c r="Q192" s="230"/>
      <c r="R192" s="230"/>
      <c r="S192" s="230"/>
      <c r="T192" s="231"/>
      <c r="AT192" s="224" t="s">
        <v>152</v>
      </c>
      <c r="AU192" s="224" t="s">
        <v>88</v>
      </c>
      <c r="AV192" s="222" t="s">
        <v>88</v>
      </c>
      <c r="AW192" s="222" t="s">
        <v>32</v>
      </c>
      <c r="AX192" s="222" t="s">
        <v>85</v>
      </c>
      <c r="AY192" s="224" t="s">
        <v>143</v>
      </c>
    </row>
    <row r="193" spans="1:65" s="48" customFormat="1" ht="16.5" customHeight="1">
      <c r="A193" s="287"/>
      <c r="B193" s="35"/>
      <c r="C193" s="254" t="s">
        <v>318</v>
      </c>
      <c r="D193" s="254" t="s">
        <v>223</v>
      </c>
      <c r="E193" s="255" t="s">
        <v>886</v>
      </c>
      <c r="F193" s="256" t="s">
        <v>887</v>
      </c>
      <c r="G193" s="257" t="s">
        <v>288</v>
      </c>
      <c r="H193" s="258">
        <v>6</v>
      </c>
      <c r="I193" s="259"/>
      <c r="J193" s="260">
        <f>ROUND(I193*H193,2)</f>
        <v>0</v>
      </c>
      <c r="K193" s="256" t="s">
        <v>1</v>
      </c>
      <c r="L193" s="315"/>
      <c r="M193" s="316" t="s">
        <v>1</v>
      </c>
      <c r="N193" s="263" t="s">
        <v>42</v>
      </c>
      <c r="O193" s="71"/>
      <c r="P193" s="217">
        <f>O193*H193</f>
        <v>0</v>
      </c>
      <c r="Q193" s="217">
        <v>0.00804</v>
      </c>
      <c r="R193" s="217">
        <f>Q193*H193</f>
        <v>0.048240000000000005</v>
      </c>
      <c r="S193" s="217">
        <v>0</v>
      </c>
      <c r="T193" s="218">
        <f>S193*H193</f>
        <v>0</v>
      </c>
      <c r="U193" s="287"/>
      <c r="V193" s="287"/>
      <c r="W193" s="287"/>
      <c r="X193" s="287"/>
      <c r="Y193" s="287"/>
      <c r="Z193" s="287"/>
      <c r="AA193" s="287"/>
      <c r="AB193" s="287"/>
      <c r="AC193" s="287"/>
      <c r="AD193" s="287"/>
      <c r="AE193" s="287"/>
      <c r="AR193" s="313" t="s">
        <v>323</v>
      </c>
      <c r="AT193" s="313" t="s">
        <v>223</v>
      </c>
      <c r="AU193" s="313" t="s">
        <v>88</v>
      </c>
      <c r="AY193" s="289" t="s">
        <v>143</v>
      </c>
      <c r="BE193" s="314">
        <f>IF(N193="základní",J193,0)</f>
        <v>0</v>
      </c>
      <c r="BF193" s="314">
        <f>IF(N193="snížená",J193,0)</f>
        <v>0</v>
      </c>
      <c r="BG193" s="314">
        <f>IF(N193="zákl. přenesená",J193,0)</f>
        <v>0</v>
      </c>
      <c r="BH193" s="314">
        <f>IF(N193="sníž. přenesená",J193,0)</f>
        <v>0</v>
      </c>
      <c r="BI193" s="314">
        <f>IF(N193="nulová",J193,0)</f>
        <v>0</v>
      </c>
      <c r="BJ193" s="289" t="s">
        <v>85</v>
      </c>
      <c r="BK193" s="314">
        <f>ROUND(I193*H193,2)</f>
        <v>0</v>
      </c>
      <c r="BL193" s="289" t="s">
        <v>231</v>
      </c>
      <c r="BM193" s="313" t="s">
        <v>888</v>
      </c>
    </row>
    <row r="194" spans="2:51" s="234" customFormat="1" ht="12">
      <c r="B194" s="233"/>
      <c r="D194" s="223" t="s">
        <v>152</v>
      </c>
      <c r="E194" s="235" t="s">
        <v>1</v>
      </c>
      <c r="F194" s="236" t="s">
        <v>889</v>
      </c>
      <c r="H194" s="235" t="s">
        <v>1</v>
      </c>
      <c r="I194" s="237"/>
      <c r="L194" s="233"/>
      <c r="M194" s="239"/>
      <c r="N194" s="240"/>
      <c r="O194" s="240"/>
      <c r="P194" s="240"/>
      <c r="Q194" s="240"/>
      <c r="R194" s="240"/>
      <c r="S194" s="240"/>
      <c r="T194" s="241"/>
      <c r="AT194" s="235" t="s">
        <v>152</v>
      </c>
      <c r="AU194" s="235" t="s">
        <v>88</v>
      </c>
      <c r="AV194" s="234" t="s">
        <v>85</v>
      </c>
      <c r="AW194" s="234" t="s">
        <v>32</v>
      </c>
      <c r="AX194" s="234" t="s">
        <v>77</v>
      </c>
      <c r="AY194" s="235" t="s">
        <v>143</v>
      </c>
    </row>
    <row r="195" spans="2:51" s="222" customFormat="1" ht="12">
      <c r="B195" s="221"/>
      <c r="D195" s="223" t="s">
        <v>152</v>
      </c>
      <c r="E195" s="224" t="s">
        <v>1</v>
      </c>
      <c r="F195" s="225" t="s">
        <v>176</v>
      </c>
      <c r="H195" s="226">
        <v>6</v>
      </c>
      <c r="I195" s="227"/>
      <c r="L195" s="221"/>
      <c r="M195" s="229"/>
      <c r="N195" s="230"/>
      <c r="O195" s="230"/>
      <c r="P195" s="230"/>
      <c r="Q195" s="230"/>
      <c r="R195" s="230"/>
      <c r="S195" s="230"/>
      <c r="T195" s="231"/>
      <c r="AT195" s="224" t="s">
        <v>152</v>
      </c>
      <c r="AU195" s="224" t="s">
        <v>88</v>
      </c>
      <c r="AV195" s="222" t="s">
        <v>88</v>
      </c>
      <c r="AW195" s="222" t="s">
        <v>32</v>
      </c>
      <c r="AX195" s="222" t="s">
        <v>85</v>
      </c>
      <c r="AY195" s="224" t="s">
        <v>143</v>
      </c>
    </row>
    <row r="196" spans="1:65" s="48" customFormat="1" ht="48" customHeight="1">
      <c r="A196" s="287"/>
      <c r="B196" s="35"/>
      <c r="C196" s="208" t="s">
        <v>323</v>
      </c>
      <c r="D196" s="208" t="s">
        <v>145</v>
      </c>
      <c r="E196" s="209" t="s">
        <v>752</v>
      </c>
      <c r="F196" s="210" t="s">
        <v>753</v>
      </c>
      <c r="G196" s="211" t="s">
        <v>226</v>
      </c>
      <c r="H196" s="212">
        <v>0.05</v>
      </c>
      <c r="I196" s="213"/>
      <c r="J196" s="214">
        <f>ROUND(I196*H196,2)</f>
        <v>0</v>
      </c>
      <c r="K196" s="210" t="s">
        <v>149</v>
      </c>
      <c r="L196" s="35"/>
      <c r="M196" s="317" t="s">
        <v>1</v>
      </c>
      <c r="N196" s="271" t="s">
        <v>42</v>
      </c>
      <c r="O196" s="272"/>
      <c r="P196" s="273">
        <f>O196*H196</f>
        <v>0</v>
      </c>
      <c r="Q196" s="273">
        <v>0</v>
      </c>
      <c r="R196" s="273">
        <f>Q196*H196</f>
        <v>0</v>
      </c>
      <c r="S196" s="273">
        <v>0</v>
      </c>
      <c r="T196" s="274">
        <f>S196*H196</f>
        <v>0</v>
      </c>
      <c r="U196" s="287"/>
      <c r="V196" s="287"/>
      <c r="W196" s="287"/>
      <c r="X196" s="287"/>
      <c r="Y196" s="287"/>
      <c r="Z196" s="287"/>
      <c r="AA196" s="287"/>
      <c r="AB196" s="287"/>
      <c r="AC196" s="287"/>
      <c r="AD196" s="287"/>
      <c r="AE196" s="287"/>
      <c r="AR196" s="313" t="s">
        <v>231</v>
      </c>
      <c r="AT196" s="313" t="s">
        <v>145</v>
      </c>
      <c r="AU196" s="313" t="s">
        <v>88</v>
      </c>
      <c r="AY196" s="289" t="s">
        <v>143</v>
      </c>
      <c r="BE196" s="314">
        <f>IF(N196="základní",J196,0)</f>
        <v>0</v>
      </c>
      <c r="BF196" s="314">
        <f>IF(N196="snížená",J196,0)</f>
        <v>0</v>
      </c>
      <c r="BG196" s="314">
        <f>IF(N196="zákl. přenesená",J196,0)</f>
        <v>0</v>
      </c>
      <c r="BH196" s="314">
        <f>IF(N196="sníž. přenesená",J196,0)</f>
        <v>0</v>
      </c>
      <c r="BI196" s="314">
        <f>IF(N196="nulová",J196,0)</f>
        <v>0</v>
      </c>
      <c r="BJ196" s="289" t="s">
        <v>85</v>
      </c>
      <c r="BK196" s="314">
        <f>ROUND(I196*H196,2)</f>
        <v>0</v>
      </c>
      <c r="BL196" s="289" t="s">
        <v>231</v>
      </c>
      <c r="BM196" s="313" t="s">
        <v>890</v>
      </c>
    </row>
    <row r="197" spans="1:31" s="48" customFormat="1" ht="6.95" customHeight="1">
      <c r="A197" s="287"/>
      <c r="B197" s="54"/>
      <c r="C197" s="55"/>
      <c r="D197" s="55"/>
      <c r="E197" s="55"/>
      <c r="F197" s="55"/>
      <c r="G197" s="55"/>
      <c r="H197" s="55"/>
      <c r="I197" s="158"/>
      <c r="J197" s="55"/>
      <c r="K197" s="55"/>
      <c r="L197" s="35"/>
      <c r="M197" s="287"/>
      <c r="O197" s="287"/>
      <c r="P197" s="287"/>
      <c r="Q197" s="287"/>
      <c r="R197" s="287"/>
      <c r="S197" s="287"/>
      <c r="T197" s="287"/>
      <c r="U197" s="287"/>
      <c r="V197" s="287"/>
      <c r="W197" s="287"/>
      <c r="X197" s="287"/>
      <c r="Y197" s="287"/>
      <c r="Z197" s="287"/>
      <c r="AA197" s="287"/>
      <c r="AB197" s="287"/>
      <c r="AC197" s="287"/>
      <c r="AD197" s="287"/>
      <c r="AE197" s="287"/>
    </row>
  </sheetData>
  <sheetProtection algorithmName="SHA-512" hashValue="qmxwr4cpFh7CrU2jgLUbc8CQ64XQo+hXuHHjno4YkGDM+vDEbgSkcs7x6kLBkpmeR3p3edxeqlAN2YxNw8teEg==" saltValue="dfro/2hbbeuSQqUlwCE3bg==" spinCount="100000" sheet="1" objects="1" scenarios="1"/>
  <autoFilter ref="C126:K196"/>
  <mergeCells count="12">
    <mergeCell ref="E119:H119"/>
    <mergeCell ref="L2:V2"/>
    <mergeCell ref="E85:H85"/>
    <mergeCell ref="E87:H87"/>
    <mergeCell ref="E89:H89"/>
    <mergeCell ref="E115:H115"/>
    <mergeCell ref="E117:H11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38"/>
  <sheetViews>
    <sheetView showGridLines="0" workbookViewId="0" topLeftCell="A118">
      <selection activeCell="F133" sqref="F133"/>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15"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15"/>
      <c r="L2" s="323"/>
      <c r="M2" s="323"/>
      <c r="N2" s="323"/>
      <c r="O2" s="323"/>
      <c r="P2" s="323"/>
      <c r="Q2" s="323"/>
      <c r="R2" s="323"/>
      <c r="S2" s="323"/>
      <c r="T2" s="323"/>
      <c r="U2" s="323"/>
      <c r="V2" s="323"/>
      <c r="AT2" s="17" t="s">
        <v>98</v>
      </c>
    </row>
    <row r="3" spans="2:46" s="1" customFormat="1" ht="6.95" customHeight="1">
      <c r="B3" s="116"/>
      <c r="C3" s="117"/>
      <c r="D3" s="117"/>
      <c r="E3" s="117"/>
      <c r="F3" s="117"/>
      <c r="G3" s="117"/>
      <c r="H3" s="117"/>
      <c r="I3" s="118"/>
      <c r="J3" s="117"/>
      <c r="K3" s="117"/>
      <c r="L3" s="20"/>
      <c r="AT3" s="17" t="s">
        <v>88</v>
      </c>
    </row>
    <row r="4" spans="2:46" s="1" customFormat="1" ht="24.95" customHeight="1">
      <c r="B4" s="20"/>
      <c r="D4" s="119" t="s">
        <v>108</v>
      </c>
      <c r="I4" s="115"/>
      <c r="L4" s="20"/>
      <c r="M4" s="120" t="s">
        <v>10</v>
      </c>
      <c r="AT4" s="17" t="s">
        <v>4</v>
      </c>
    </row>
    <row r="5" spans="2:12" s="1" customFormat="1" ht="6.95" customHeight="1">
      <c r="B5" s="20"/>
      <c r="I5" s="115"/>
      <c r="L5" s="20"/>
    </row>
    <row r="6" spans="2:12" s="1" customFormat="1" ht="12" customHeight="1">
      <c r="B6" s="20"/>
      <c r="D6" s="121" t="s">
        <v>16</v>
      </c>
      <c r="I6" s="115"/>
      <c r="L6" s="20"/>
    </row>
    <row r="7" spans="2:12" s="1" customFormat="1" ht="16.5" customHeight="1">
      <c r="B7" s="20"/>
      <c r="E7" s="368" t="str">
        <f>'Rekapitulace stavby'!K6</f>
        <v>Dlouhá Strouha, Kvasiny, rekonstrukce koryta, ř. km 4,735 - 4,885</v>
      </c>
      <c r="F7" s="369"/>
      <c r="G7" s="369"/>
      <c r="H7" s="369"/>
      <c r="I7" s="115"/>
      <c r="L7" s="20"/>
    </row>
    <row r="8" spans="2:12" s="1" customFormat="1" ht="12" customHeight="1">
      <c r="B8" s="20"/>
      <c r="D8" s="121" t="s">
        <v>109</v>
      </c>
      <c r="I8" s="115"/>
      <c r="L8" s="20"/>
    </row>
    <row r="9" spans="1:31" s="2" customFormat="1" ht="16.5" customHeight="1">
      <c r="A9" s="34"/>
      <c r="B9" s="39"/>
      <c r="C9" s="34"/>
      <c r="D9" s="34"/>
      <c r="E9" s="368" t="s">
        <v>776</v>
      </c>
      <c r="F9" s="370"/>
      <c r="G9" s="370"/>
      <c r="H9" s="370"/>
      <c r="I9" s="122"/>
      <c r="J9" s="34"/>
      <c r="K9" s="34"/>
      <c r="L9" s="51"/>
      <c r="S9" s="34"/>
      <c r="T9" s="34"/>
      <c r="U9" s="34"/>
      <c r="V9" s="34"/>
      <c r="W9" s="34"/>
      <c r="X9" s="34"/>
      <c r="Y9" s="34"/>
      <c r="Z9" s="34"/>
      <c r="AA9" s="34"/>
      <c r="AB9" s="34"/>
      <c r="AC9" s="34"/>
      <c r="AD9" s="34"/>
      <c r="AE9" s="34"/>
    </row>
    <row r="10" spans="1:31" s="2" customFormat="1" ht="12" customHeight="1">
      <c r="A10" s="34"/>
      <c r="B10" s="39"/>
      <c r="C10" s="34"/>
      <c r="D10" s="121" t="s">
        <v>777</v>
      </c>
      <c r="E10" s="34"/>
      <c r="F10" s="34"/>
      <c r="G10" s="34"/>
      <c r="H10" s="34"/>
      <c r="I10" s="122"/>
      <c r="J10" s="34"/>
      <c r="K10" s="34"/>
      <c r="L10" s="51"/>
      <c r="S10" s="34"/>
      <c r="T10" s="34"/>
      <c r="U10" s="34"/>
      <c r="V10" s="34"/>
      <c r="W10" s="34"/>
      <c r="X10" s="34"/>
      <c r="Y10" s="34"/>
      <c r="Z10" s="34"/>
      <c r="AA10" s="34"/>
      <c r="AB10" s="34"/>
      <c r="AC10" s="34"/>
      <c r="AD10" s="34"/>
      <c r="AE10" s="34"/>
    </row>
    <row r="11" spans="1:31" s="2" customFormat="1" ht="16.5" customHeight="1">
      <c r="A11" s="34"/>
      <c r="B11" s="39"/>
      <c r="C11" s="34"/>
      <c r="D11" s="34"/>
      <c r="E11" s="371" t="s">
        <v>891</v>
      </c>
      <c r="F11" s="370"/>
      <c r="G11" s="370"/>
      <c r="H11" s="370"/>
      <c r="I11" s="122"/>
      <c r="J11" s="34"/>
      <c r="K11" s="34"/>
      <c r="L11" s="51"/>
      <c r="S11" s="34"/>
      <c r="T11" s="34"/>
      <c r="U11" s="34"/>
      <c r="V11" s="34"/>
      <c r="W11" s="34"/>
      <c r="X11" s="34"/>
      <c r="Y11" s="34"/>
      <c r="Z11" s="34"/>
      <c r="AA11" s="34"/>
      <c r="AB11" s="34"/>
      <c r="AC11" s="34"/>
      <c r="AD11" s="34"/>
      <c r="AE11" s="34"/>
    </row>
    <row r="12" spans="1:31" s="2" customFormat="1" ht="12">
      <c r="A12" s="34"/>
      <c r="B12" s="39"/>
      <c r="C12" s="34"/>
      <c r="D12" s="34"/>
      <c r="E12" s="34"/>
      <c r="F12" s="34"/>
      <c r="G12" s="34"/>
      <c r="H12" s="34"/>
      <c r="I12" s="122"/>
      <c r="J12" s="34"/>
      <c r="K12" s="34"/>
      <c r="L12" s="51"/>
      <c r="S12" s="34"/>
      <c r="T12" s="34"/>
      <c r="U12" s="34"/>
      <c r="V12" s="34"/>
      <c r="W12" s="34"/>
      <c r="X12" s="34"/>
      <c r="Y12" s="34"/>
      <c r="Z12" s="34"/>
      <c r="AA12" s="34"/>
      <c r="AB12" s="34"/>
      <c r="AC12" s="34"/>
      <c r="AD12" s="34"/>
      <c r="AE12" s="34"/>
    </row>
    <row r="13" spans="1:31" s="2" customFormat="1" ht="12" customHeight="1">
      <c r="A13" s="34"/>
      <c r="B13" s="39"/>
      <c r="C13" s="34"/>
      <c r="D13" s="121" t="s">
        <v>18</v>
      </c>
      <c r="E13" s="34"/>
      <c r="F13" s="110" t="s">
        <v>87</v>
      </c>
      <c r="G13" s="34"/>
      <c r="H13" s="34"/>
      <c r="I13" s="123" t="s">
        <v>20</v>
      </c>
      <c r="J13" s="110" t="s">
        <v>1</v>
      </c>
      <c r="K13" s="34"/>
      <c r="L13" s="51"/>
      <c r="S13" s="34"/>
      <c r="T13" s="34"/>
      <c r="U13" s="34"/>
      <c r="V13" s="34"/>
      <c r="W13" s="34"/>
      <c r="X13" s="34"/>
      <c r="Y13" s="34"/>
      <c r="Z13" s="34"/>
      <c r="AA13" s="34"/>
      <c r="AB13" s="34"/>
      <c r="AC13" s="34"/>
      <c r="AD13" s="34"/>
      <c r="AE13" s="34"/>
    </row>
    <row r="14" spans="1:31" s="2" customFormat="1" ht="12" customHeight="1">
      <c r="A14" s="34"/>
      <c r="B14" s="39"/>
      <c r="C14" s="34"/>
      <c r="D14" s="121" t="s">
        <v>21</v>
      </c>
      <c r="E14" s="34"/>
      <c r="F14" s="110" t="s">
        <v>22</v>
      </c>
      <c r="G14" s="34"/>
      <c r="H14" s="34"/>
      <c r="I14" s="123" t="s">
        <v>23</v>
      </c>
      <c r="J14" s="124">
        <f>'Rekapitulace stavby'!AN8</f>
        <v>43727</v>
      </c>
      <c r="K14" s="34"/>
      <c r="L14" s="51"/>
      <c r="S14" s="34"/>
      <c r="T14" s="34"/>
      <c r="U14" s="34"/>
      <c r="V14" s="34"/>
      <c r="W14" s="34"/>
      <c r="X14" s="34"/>
      <c r="Y14" s="34"/>
      <c r="Z14" s="34"/>
      <c r="AA14" s="34"/>
      <c r="AB14" s="34"/>
      <c r="AC14" s="34"/>
      <c r="AD14" s="34"/>
      <c r="AE14" s="34"/>
    </row>
    <row r="15" spans="1:31" s="2" customFormat="1" ht="10.9" customHeight="1">
      <c r="A15" s="34"/>
      <c r="B15" s="39"/>
      <c r="C15" s="34"/>
      <c r="D15" s="34"/>
      <c r="E15" s="34"/>
      <c r="F15" s="34"/>
      <c r="G15" s="34"/>
      <c r="H15" s="34"/>
      <c r="I15" s="122"/>
      <c r="J15" s="34"/>
      <c r="K15" s="34"/>
      <c r="L15" s="51"/>
      <c r="S15" s="34"/>
      <c r="T15" s="34"/>
      <c r="U15" s="34"/>
      <c r="V15" s="34"/>
      <c r="W15" s="34"/>
      <c r="X15" s="34"/>
      <c r="Y15" s="34"/>
      <c r="Z15" s="34"/>
      <c r="AA15" s="34"/>
      <c r="AB15" s="34"/>
      <c r="AC15" s="34"/>
      <c r="AD15" s="34"/>
      <c r="AE15" s="34"/>
    </row>
    <row r="16" spans="1:31" s="2" customFormat="1" ht="12" customHeight="1">
      <c r="A16" s="34"/>
      <c r="B16" s="39"/>
      <c r="C16" s="34"/>
      <c r="D16" s="121" t="s">
        <v>24</v>
      </c>
      <c r="E16" s="34"/>
      <c r="F16" s="34"/>
      <c r="G16" s="34"/>
      <c r="H16" s="34"/>
      <c r="I16" s="123" t="s">
        <v>25</v>
      </c>
      <c r="J16" s="110" t="s">
        <v>1</v>
      </c>
      <c r="K16" s="34"/>
      <c r="L16" s="51"/>
      <c r="S16" s="34"/>
      <c r="T16" s="34"/>
      <c r="U16" s="34"/>
      <c r="V16" s="34"/>
      <c r="W16" s="34"/>
      <c r="X16" s="34"/>
      <c r="Y16" s="34"/>
      <c r="Z16" s="34"/>
      <c r="AA16" s="34"/>
      <c r="AB16" s="34"/>
      <c r="AC16" s="34"/>
      <c r="AD16" s="34"/>
      <c r="AE16" s="34"/>
    </row>
    <row r="17" spans="1:31" s="2" customFormat="1" ht="18" customHeight="1">
      <c r="A17" s="34"/>
      <c r="B17" s="39"/>
      <c r="C17" s="34"/>
      <c r="D17" s="34"/>
      <c r="E17" s="110" t="s">
        <v>26</v>
      </c>
      <c r="F17" s="34"/>
      <c r="G17" s="34"/>
      <c r="H17" s="34"/>
      <c r="I17" s="123" t="s">
        <v>27</v>
      </c>
      <c r="J17" s="110" t="s">
        <v>1</v>
      </c>
      <c r="K17" s="34"/>
      <c r="L17" s="51"/>
      <c r="S17" s="34"/>
      <c r="T17" s="34"/>
      <c r="U17" s="34"/>
      <c r="V17" s="34"/>
      <c r="W17" s="34"/>
      <c r="X17" s="34"/>
      <c r="Y17" s="34"/>
      <c r="Z17" s="34"/>
      <c r="AA17" s="34"/>
      <c r="AB17" s="34"/>
      <c r="AC17" s="34"/>
      <c r="AD17" s="34"/>
      <c r="AE17" s="34"/>
    </row>
    <row r="18" spans="1:31" s="2" customFormat="1" ht="6.95" customHeight="1">
      <c r="A18" s="34"/>
      <c r="B18" s="39"/>
      <c r="C18" s="34"/>
      <c r="D18" s="34"/>
      <c r="E18" s="34"/>
      <c r="F18" s="34"/>
      <c r="G18" s="34"/>
      <c r="H18" s="34"/>
      <c r="I18" s="122"/>
      <c r="J18" s="34"/>
      <c r="K18" s="34"/>
      <c r="L18" s="51"/>
      <c r="S18" s="34"/>
      <c r="T18" s="34"/>
      <c r="U18" s="34"/>
      <c r="V18" s="34"/>
      <c r="W18" s="34"/>
      <c r="X18" s="34"/>
      <c r="Y18" s="34"/>
      <c r="Z18" s="34"/>
      <c r="AA18" s="34"/>
      <c r="AB18" s="34"/>
      <c r="AC18" s="34"/>
      <c r="AD18" s="34"/>
      <c r="AE18" s="34"/>
    </row>
    <row r="19" spans="1:31" s="2" customFormat="1" ht="12" customHeight="1">
      <c r="A19" s="34"/>
      <c r="B19" s="39"/>
      <c r="C19" s="34"/>
      <c r="D19" s="121" t="s">
        <v>28</v>
      </c>
      <c r="E19" s="34"/>
      <c r="F19" s="34"/>
      <c r="G19" s="34"/>
      <c r="H19" s="34"/>
      <c r="I19" s="123" t="s">
        <v>25</v>
      </c>
      <c r="J19" s="30" t="str">
        <f>'Rekapitulace stavby'!AN13</f>
        <v>Vyplň údaj</v>
      </c>
      <c r="K19" s="34"/>
      <c r="L19" s="51"/>
      <c r="S19" s="34"/>
      <c r="T19" s="34"/>
      <c r="U19" s="34"/>
      <c r="V19" s="34"/>
      <c r="W19" s="34"/>
      <c r="X19" s="34"/>
      <c r="Y19" s="34"/>
      <c r="Z19" s="34"/>
      <c r="AA19" s="34"/>
      <c r="AB19" s="34"/>
      <c r="AC19" s="34"/>
      <c r="AD19" s="34"/>
      <c r="AE19" s="34"/>
    </row>
    <row r="20" spans="1:31" s="2" customFormat="1" ht="18" customHeight="1">
      <c r="A20" s="34"/>
      <c r="B20" s="39"/>
      <c r="C20" s="34"/>
      <c r="D20" s="34"/>
      <c r="E20" s="372" t="str">
        <f>'Rekapitulace stavby'!E14</f>
        <v>Vyplň údaj</v>
      </c>
      <c r="F20" s="373"/>
      <c r="G20" s="373"/>
      <c r="H20" s="373"/>
      <c r="I20" s="123" t="s">
        <v>27</v>
      </c>
      <c r="J20" s="30" t="str">
        <f>'Rekapitulace stavby'!AN14</f>
        <v>Vyplň údaj</v>
      </c>
      <c r="K20" s="34"/>
      <c r="L20" s="51"/>
      <c r="S20" s="34"/>
      <c r="T20" s="34"/>
      <c r="U20" s="34"/>
      <c r="V20" s="34"/>
      <c r="W20" s="34"/>
      <c r="X20" s="34"/>
      <c r="Y20" s="34"/>
      <c r="Z20" s="34"/>
      <c r="AA20" s="34"/>
      <c r="AB20" s="34"/>
      <c r="AC20" s="34"/>
      <c r="AD20" s="34"/>
      <c r="AE20" s="34"/>
    </row>
    <row r="21" spans="1:31" s="2" customFormat="1" ht="6.95" customHeight="1">
      <c r="A21" s="34"/>
      <c r="B21" s="39"/>
      <c r="C21" s="34"/>
      <c r="D21" s="34"/>
      <c r="E21" s="34"/>
      <c r="F21" s="34"/>
      <c r="G21" s="34"/>
      <c r="H21" s="34"/>
      <c r="I21" s="122"/>
      <c r="J21" s="34"/>
      <c r="K21" s="34"/>
      <c r="L21" s="51"/>
      <c r="S21" s="34"/>
      <c r="T21" s="34"/>
      <c r="U21" s="34"/>
      <c r="V21" s="34"/>
      <c r="W21" s="34"/>
      <c r="X21" s="34"/>
      <c r="Y21" s="34"/>
      <c r="Z21" s="34"/>
      <c r="AA21" s="34"/>
      <c r="AB21" s="34"/>
      <c r="AC21" s="34"/>
      <c r="AD21" s="34"/>
      <c r="AE21" s="34"/>
    </row>
    <row r="22" spans="1:31" s="2" customFormat="1" ht="12" customHeight="1">
      <c r="A22" s="34"/>
      <c r="B22" s="39"/>
      <c r="C22" s="34"/>
      <c r="D22" s="121" t="s">
        <v>30</v>
      </c>
      <c r="E22" s="34"/>
      <c r="F22" s="34"/>
      <c r="G22" s="34"/>
      <c r="H22" s="34"/>
      <c r="I22" s="123" t="s">
        <v>25</v>
      </c>
      <c r="J22" s="110" t="s">
        <v>1</v>
      </c>
      <c r="K22" s="34"/>
      <c r="L22" s="51"/>
      <c r="S22" s="34"/>
      <c r="T22" s="34"/>
      <c r="U22" s="34"/>
      <c r="V22" s="34"/>
      <c r="W22" s="34"/>
      <c r="X22" s="34"/>
      <c r="Y22" s="34"/>
      <c r="Z22" s="34"/>
      <c r="AA22" s="34"/>
      <c r="AB22" s="34"/>
      <c r="AC22" s="34"/>
      <c r="AD22" s="34"/>
      <c r="AE22" s="34"/>
    </row>
    <row r="23" spans="1:31" s="2" customFormat="1" ht="18" customHeight="1">
      <c r="A23" s="34"/>
      <c r="B23" s="39"/>
      <c r="C23" s="34"/>
      <c r="D23" s="34"/>
      <c r="E23" s="110" t="s">
        <v>31</v>
      </c>
      <c r="F23" s="34"/>
      <c r="G23" s="34"/>
      <c r="H23" s="34"/>
      <c r="I23" s="123" t="s">
        <v>27</v>
      </c>
      <c r="J23" s="110" t="s">
        <v>1</v>
      </c>
      <c r="K23" s="34"/>
      <c r="L23" s="51"/>
      <c r="S23" s="34"/>
      <c r="T23" s="34"/>
      <c r="U23" s="34"/>
      <c r="V23" s="34"/>
      <c r="W23" s="34"/>
      <c r="X23" s="34"/>
      <c r="Y23" s="34"/>
      <c r="Z23" s="34"/>
      <c r="AA23" s="34"/>
      <c r="AB23" s="34"/>
      <c r="AC23" s="34"/>
      <c r="AD23" s="34"/>
      <c r="AE23" s="34"/>
    </row>
    <row r="24" spans="1:31" s="2" customFormat="1" ht="6.95" customHeight="1">
      <c r="A24" s="34"/>
      <c r="B24" s="39"/>
      <c r="C24" s="34"/>
      <c r="D24" s="34"/>
      <c r="E24" s="34"/>
      <c r="F24" s="34"/>
      <c r="G24" s="34"/>
      <c r="H24" s="34"/>
      <c r="I24" s="122"/>
      <c r="J24" s="34"/>
      <c r="K24" s="34"/>
      <c r="L24" s="51"/>
      <c r="S24" s="34"/>
      <c r="T24" s="34"/>
      <c r="U24" s="34"/>
      <c r="V24" s="34"/>
      <c r="W24" s="34"/>
      <c r="X24" s="34"/>
      <c r="Y24" s="34"/>
      <c r="Z24" s="34"/>
      <c r="AA24" s="34"/>
      <c r="AB24" s="34"/>
      <c r="AC24" s="34"/>
      <c r="AD24" s="34"/>
      <c r="AE24" s="34"/>
    </row>
    <row r="25" spans="1:31" s="2" customFormat="1" ht="12" customHeight="1">
      <c r="A25" s="34"/>
      <c r="B25" s="39"/>
      <c r="C25" s="34"/>
      <c r="D25" s="121" t="s">
        <v>33</v>
      </c>
      <c r="E25" s="34"/>
      <c r="F25" s="34"/>
      <c r="G25" s="34"/>
      <c r="H25" s="34"/>
      <c r="I25" s="123" t="s">
        <v>25</v>
      </c>
      <c r="J25" s="110" t="s">
        <v>1</v>
      </c>
      <c r="K25" s="34"/>
      <c r="L25" s="51"/>
      <c r="S25" s="34"/>
      <c r="T25" s="34"/>
      <c r="U25" s="34"/>
      <c r="V25" s="34"/>
      <c r="W25" s="34"/>
      <c r="X25" s="34"/>
      <c r="Y25" s="34"/>
      <c r="Z25" s="34"/>
      <c r="AA25" s="34"/>
      <c r="AB25" s="34"/>
      <c r="AC25" s="34"/>
      <c r="AD25" s="34"/>
      <c r="AE25" s="34"/>
    </row>
    <row r="26" spans="1:31" s="2" customFormat="1" ht="18" customHeight="1">
      <c r="A26" s="34"/>
      <c r="B26" s="39"/>
      <c r="C26" s="34"/>
      <c r="D26" s="34"/>
      <c r="E26" s="110" t="s">
        <v>34</v>
      </c>
      <c r="F26" s="34"/>
      <c r="G26" s="34"/>
      <c r="H26" s="34"/>
      <c r="I26" s="123" t="s">
        <v>27</v>
      </c>
      <c r="J26" s="110" t="s">
        <v>1</v>
      </c>
      <c r="K26" s="34"/>
      <c r="L26" s="51"/>
      <c r="S26" s="34"/>
      <c r="T26" s="34"/>
      <c r="U26" s="34"/>
      <c r="V26" s="34"/>
      <c r="W26" s="34"/>
      <c r="X26" s="34"/>
      <c r="Y26" s="34"/>
      <c r="Z26" s="34"/>
      <c r="AA26" s="34"/>
      <c r="AB26" s="34"/>
      <c r="AC26" s="34"/>
      <c r="AD26" s="34"/>
      <c r="AE26" s="34"/>
    </row>
    <row r="27" spans="1:31" s="2" customFormat="1" ht="6.95" customHeight="1">
      <c r="A27" s="34"/>
      <c r="B27" s="39"/>
      <c r="C27" s="34"/>
      <c r="D27" s="34"/>
      <c r="E27" s="34"/>
      <c r="F27" s="34"/>
      <c r="G27" s="34"/>
      <c r="H27" s="34"/>
      <c r="I27" s="122"/>
      <c r="J27" s="34"/>
      <c r="K27" s="34"/>
      <c r="L27" s="51"/>
      <c r="S27" s="34"/>
      <c r="T27" s="34"/>
      <c r="U27" s="34"/>
      <c r="V27" s="34"/>
      <c r="W27" s="34"/>
      <c r="X27" s="34"/>
      <c r="Y27" s="34"/>
      <c r="Z27" s="34"/>
      <c r="AA27" s="34"/>
      <c r="AB27" s="34"/>
      <c r="AC27" s="34"/>
      <c r="AD27" s="34"/>
      <c r="AE27" s="34"/>
    </row>
    <row r="28" spans="1:31" s="2" customFormat="1" ht="12" customHeight="1">
      <c r="A28" s="34"/>
      <c r="B28" s="39"/>
      <c r="C28" s="34"/>
      <c r="D28" s="121" t="s">
        <v>35</v>
      </c>
      <c r="E28" s="34"/>
      <c r="F28" s="34"/>
      <c r="G28" s="34"/>
      <c r="H28" s="34"/>
      <c r="I28" s="122"/>
      <c r="J28" s="34"/>
      <c r="K28" s="34"/>
      <c r="L28" s="51"/>
      <c r="S28" s="34"/>
      <c r="T28" s="34"/>
      <c r="U28" s="34"/>
      <c r="V28" s="34"/>
      <c r="W28" s="34"/>
      <c r="X28" s="34"/>
      <c r="Y28" s="34"/>
      <c r="Z28" s="34"/>
      <c r="AA28" s="34"/>
      <c r="AB28" s="34"/>
      <c r="AC28" s="34"/>
      <c r="AD28" s="34"/>
      <c r="AE28" s="34"/>
    </row>
    <row r="29" spans="1:31" s="8" customFormat="1" ht="89.25" customHeight="1">
      <c r="A29" s="125"/>
      <c r="B29" s="126"/>
      <c r="C29" s="125"/>
      <c r="D29" s="125"/>
      <c r="E29" s="374" t="s">
        <v>36</v>
      </c>
      <c r="F29" s="374"/>
      <c r="G29" s="374"/>
      <c r="H29" s="374"/>
      <c r="I29" s="127"/>
      <c r="J29" s="125"/>
      <c r="K29" s="125"/>
      <c r="L29" s="128"/>
      <c r="S29" s="125"/>
      <c r="T29" s="125"/>
      <c r="U29" s="125"/>
      <c r="V29" s="125"/>
      <c r="W29" s="125"/>
      <c r="X29" s="125"/>
      <c r="Y29" s="125"/>
      <c r="Z29" s="125"/>
      <c r="AA29" s="125"/>
      <c r="AB29" s="125"/>
      <c r="AC29" s="125"/>
      <c r="AD29" s="125"/>
      <c r="AE29" s="125"/>
    </row>
    <row r="30" spans="1:31" s="2" customFormat="1" ht="6.95" customHeight="1">
      <c r="A30" s="34"/>
      <c r="B30" s="39"/>
      <c r="C30" s="34"/>
      <c r="D30" s="34"/>
      <c r="E30" s="34"/>
      <c r="F30" s="34"/>
      <c r="G30" s="34"/>
      <c r="H30" s="34"/>
      <c r="I30" s="122"/>
      <c r="J30" s="34"/>
      <c r="K30" s="34"/>
      <c r="L30" s="51"/>
      <c r="S30" s="34"/>
      <c r="T30" s="34"/>
      <c r="U30" s="34"/>
      <c r="V30" s="34"/>
      <c r="W30" s="34"/>
      <c r="X30" s="34"/>
      <c r="Y30" s="34"/>
      <c r="Z30" s="34"/>
      <c r="AA30" s="34"/>
      <c r="AB30" s="34"/>
      <c r="AC30" s="34"/>
      <c r="AD30" s="34"/>
      <c r="AE30" s="34"/>
    </row>
    <row r="31" spans="1:31" s="2" customFormat="1" ht="6.95" customHeight="1">
      <c r="A31" s="34"/>
      <c r="B31" s="39"/>
      <c r="C31" s="34"/>
      <c r="D31" s="129"/>
      <c r="E31" s="129"/>
      <c r="F31" s="129"/>
      <c r="G31" s="129"/>
      <c r="H31" s="129"/>
      <c r="I31" s="130"/>
      <c r="J31" s="129"/>
      <c r="K31" s="129"/>
      <c r="L31" s="51"/>
      <c r="S31" s="34"/>
      <c r="T31" s="34"/>
      <c r="U31" s="34"/>
      <c r="V31" s="34"/>
      <c r="W31" s="34"/>
      <c r="X31" s="34"/>
      <c r="Y31" s="34"/>
      <c r="Z31" s="34"/>
      <c r="AA31" s="34"/>
      <c r="AB31" s="34"/>
      <c r="AC31" s="34"/>
      <c r="AD31" s="34"/>
      <c r="AE31" s="34"/>
    </row>
    <row r="32" spans="1:31" s="2" customFormat="1" ht="25.35" customHeight="1">
      <c r="A32" s="34"/>
      <c r="B32" s="39"/>
      <c r="C32" s="34"/>
      <c r="D32" s="131" t="s">
        <v>37</v>
      </c>
      <c r="E32" s="34"/>
      <c r="F32" s="34"/>
      <c r="G32" s="34"/>
      <c r="H32" s="34"/>
      <c r="I32" s="122"/>
      <c r="J32" s="132">
        <f>ROUND(J125,2)</f>
        <v>0</v>
      </c>
      <c r="K32" s="34"/>
      <c r="L32" s="51"/>
      <c r="S32" s="34"/>
      <c r="T32" s="34"/>
      <c r="U32" s="34"/>
      <c r="V32" s="34"/>
      <c r="W32" s="34"/>
      <c r="X32" s="34"/>
      <c r="Y32" s="34"/>
      <c r="Z32" s="34"/>
      <c r="AA32" s="34"/>
      <c r="AB32" s="34"/>
      <c r="AC32" s="34"/>
      <c r="AD32" s="34"/>
      <c r="AE32" s="34"/>
    </row>
    <row r="33" spans="1:31" s="2" customFormat="1" ht="6.95" customHeight="1">
      <c r="A33" s="34"/>
      <c r="B33" s="39"/>
      <c r="C33" s="34"/>
      <c r="D33" s="129"/>
      <c r="E33" s="129"/>
      <c r="F33" s="129"/>
      <c r="G33" s="129"/>
      <c r="H33" s="129"/>
      <c r="I33" s="130"/>
      <c r="J33" s="129"/>
      <c r="K33" s="129"/>
      <c r="L33" s="51"/>
      <c r="S33" s="34"/>
      <c r="T33" s="34"/>
      <c r="U33" s="34"/>
      <c r="V33" s="34"/>
      <c r="W33" s="34"/>
      <c r="X33" s="34"/>
      <c r="Y33" s="34"/>
      <c r="Z33" s="34"/>
      <c r="AA33" s="34"/>
      <c r="AB33" s="34"/>
      <c r="AC33" s="34"/>
      <c r="AD33" s="34"/>
      <c r="AE33" s="34"/>
    </row>
    <row r="34" spans="1:31" s="2" customFormat="1" ht="14.45" customHeight="1">
      <c r="A34" s="34"/>
      <c r="B34" s="39"/>
      <c r="C34" s="34"/>
      <c r="D34" s="34"/>
      <c r="E34" s="34"/>
      <c r="F34" s="133" t="s">
        <v>39</v>
      </c>
      <c r="G34" s="34"/>
      <c r="H34" s="34"/>
      <c r="I34" s="134" t="s">
        <v>38</v>
      </c>
      <c r="J34" s="133" t="s">
        <v>40</v>
      </c>
      <c r="K34" s="34"/>
      <c r="L34" s="51"/>
      <c r="S34" s="34"/>
      <c r="T34" s="34"/>
      <c r="U34" s="34"/>
      <c r="V34" s="34"/>
      <c r="W34" s="34"/>
      <c r="X34" s="34"/>
      <c r="Y34" s="34"/>
      <c r="Z34" s="34"/>
      <c r="AA34" s="34"/>
      <c r="AB34" s="34"/>
      <c r="AC34" s="34"/>
      <c r="AD34" s="34"/>
      <c r="AE34" s="34"/>
    </row>
    <row r="35" spans="1:31" s="2" customFormat="1" ht="14.45" customHeight="1">
      <c r="A35" s="34"/>
      <c r="B35" s="39"/>
      <c r="C35" s="34"/>
      <c r="D35" s="135" t="s">
        <v>41</v>
      </c>
      <c r="E35" s="121" t="s">
        <v>42</v>
      </c>
      <c r="F35" s="136">
        <f>ROUND((SUM(BE125:BE137)),2)</f>
        <v>0</v>
      </c>
      <c r="G35" s="34"/>
      <c r="H35" s="34"/>
      <c r="I35" s="137">
        <v>0.21</v>
      </c>
      <c r="J35" s="136">
        <f>ROUND(((SUM(BE125:BE137))*I35),2)</f>
        <v>0</v>
      </c>
      <c r="K35" s="34"/>
      <c r="L35" s="51"/>
      <c r="S35" s="34"/>
      <c r="T35" s="34"/>
      <c r="U35" s="34"/>
      <c r="V35" s="34"/>
      <c r="W35" s="34"/>
      <c r="X35" s="34"/>
      <c r="Y35" s="34"/>
      <c r="Z35" s="34"/>
      <c r="AA35" s="34"/>
      <c r="AB35" s="34"/>
      <c r="AC35" s="34"/>
      <c r="AD35" s="34"/>
      <c r="AE35" s="34"/>
    </row>
    <row r="36" spans="1:31" s="2" customFormat="1" ht="14.45" customHeight="1">
      <c r="A36" s="34"/>
      <c r="B36" s="39"/>
      <c r="C36" s="34"/>
      <c r="D36" s="34"/>
      <c r="E36" s="121" t="s">
        <v>43</v>
      </c>
      <c r="F36" s="136">
        <f>ROUND((SUM(BF125:BF137)),2)</f>
        <v>0</v>
      </c>
      <c r="G36" s="34"/>
      <c r="H36" s="34"/>
      <c r="I36" s="137">
        <v>0.15</v>
      </c>
      <c r="J36" s="136">
        <f>ROUND(((SUM(BF125:BF137))*I36),2)</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21" t="s">
        <v>44</v>
      </c>
      <c r="F37" s="136">
        <f>ROUND((SUM(BG125:BG137)),2)</f>
        <v>0</v>
      </c>
      <c r="G37" s="34"/>
      <c r="H37" s="34"/>
      <c r="I37" s="137">
        <v>0.21</v>
      </c>
      <c r="J37" s="136">
        <f>0</f>
        <v>0</v>
      </c>
      <c r="K37" s="34"/>
      <c r="L37" s="51"/>
      <c r="S37" s="34"/>
      <c r="T37" s="34"/>
      <c r="U37" s="34"/>
      <c r="V37" s="34"/>
      <c r="W37" s="34"/>
      <c r="X37" s="34"/>
      <c r="Y37" s="34"/>
      <c r="Z37" s="34"/>
      <c r="AA37" s="34"/>
      <c r="AB37" s="34"/>
      <c r="AC37" s="34"/>
      <c r="AD37" s="34"/>
      <c r="AE37" s="34"/>
    </row>
    <row r="38" spans="1:31" s="2" customFormat="1" ht="14.45" customHeight="1" hidden="1">
      <c r="A38" s="34"/>
      <c r="B38" s="39"/>
      <c r="C38" s="34"/>
      <c r="D38" s="34"/>
      <c r="E38" s="121" t="s">
        <v>45</v>
      </c>
      <c r="F38" s="136">
        <f>ROUND((SUM(BH125:BH137)),2)</f>
        <v>0</v>
      </c>
      <c r="G38" s="34"/>
      <c r="H38" s="34"/>
      <c r="I38" s="137">
        <v>0.15</v>
      </c>
      <c r="J38" s="136">
        <f>0</f>
        <v>0</v>
      </c>
      <c r="K38" s="34"/>
      <c r="L38" s="51"/>
      <c r="S38" s="34"/>
      <c r="T38" s="34"/>
      <c r="U38" s="34"/>
      <c r="V38" s="34"/>
      <c r="W38" s="34"/>
      <c r="X38" s="34"/>
      <c r="Y38" s="34"/>
      <c r="Z38" s="34"/>
      <c r="AA38" s="34"/>
      <c r="AB38" s="34"/>
      <c r="AC38" s="34"/>
      <c r="AD38" s="34"/>
      <c r="AE38" s="34"/>
    </row>
    <row r="39" spans="1:31" s="2" customFormat="1" ht="14.45" customHeight="1" hidden="1">
      <c r="A39" s="34"/>
      <c r="B39" s="39"/>
      <c r="C39" s="34"/>
      <c r="D39" s="34"/>
      <c r="E39" s="121" t="s">
        <v>46</v>
      </c>
      <c r="F39" s="136">
        <f>ROUND((SUM(BI125:BI137)),2)</f>
        <v>0</v>
      </c>
      <c r="G39" s="34"/>
      <c r="H39" s="34"/>
      <c r="I39" s="137">
        <v>0</v>
      </c>
      <c r="J39" s="136">
        <f>0</f>
        <v>0</v>
      </c>
      <c r="K39" s="34"/>
      <c r="L39" s="51"/>
      <c r="S39" s="34"/>
      <c r="T39" s="34"/>
      <c r="U39" s="34"/>
      <c r="V39" s="34"/>
      <c r="W39" s="34"/>
      <c r="X39" s="34"/>
      <c r="Y39" s="34"/>
      <c r="Z39" s="34"/>
      <c r="AA39" s="34"/>
      <c r="AB39" s="34"/>
      <c r="AC39" s="34"/>
      <c r="AD39" s="34"/>
      <c r="AE39" s="34"/>
    </row>
    <row r="40" spans="1:31" s="2" customFormat="1" ht="6.95" customHeight="1">
      <c r="A40" s="34"/>
      <c r="B40" s="39"/>
      <c r="C40" s="34"/>
      <c r="D40" s="34"/>
      <c r="E40" s="34"/>
      <c r="F40" s="34"/>
      <c r="G40" s="34"/>
      <c r="H40" s="34"/>
      <c r="I40" s="122"/>
      <c r="J40" s="34"/>
      <c r="K40" s="34"/>
      <c r="L40" s="51"/>
      <c r="S40" s="34"/>
      <c r="T40" s="34"/>
      <c r="U40" s="34"/>
      <c r="V40" s="34"/>
      <c r="W40" s="34"/>
      <c r="X40" s="34"/>
      <c r="Y40" s="34"/>
      <c r="Z40" s="34"/>
      <c r="AA40" s="34"/>
      <c r="AB40" s="34"/>
      <c r="AC40" s="34"/>
      <c r="AD40" s="34"/>
      <c r="AE40" s="34"/>
    </row>
    <row r="41" spans="1:31" s="2" customFormat="1" ht="25.35" customHeight="1">
      <c r="A41" s="34"/>
      <c r="B41" s="39"/>
      <c r="C41" s="138"/>
      <c r="D41" s="139" t="s">
        <v>47</v>
      </c>
      <c r="E41" s="140"/>
      <c r="F41" s="140"/>
      <c r="G41" s="141" t="s">
        <v>48</v>
      </c>
      <c r="H41" s="142" t="s">
        <v>49</v>
      </c>
      <c r="I41" s="143"/>
      <c r="J41" s="144">
        <f>SUM(J32:J39)</f>
        <v>0</v>
      </c>
      <c r="K41" s="145"/>
      <c r="L41" s="51"/>
      <c r="S41" s="34"/>
      <c r="T41" s="34"/>
      <c r="U41" s="34"/>
      <c r="V41" s="34"/>
      <c r="W41" s="34"/>
      <c r="X41" s="34"/>
      <c r="Y41" s="34"/>
      <c r="Z41" s="34"/>
      <c r="AA41" s="34"/>
      <c r="AB41" s="34"/>
      <c r="AC41" s="34"/>
      <c r="AD41" s="34"/>
      <c r="AE41" s="34"/>
    </row>
    <row r="42" spans="1:31" s="2" customFormat="1" ht="14.45" customHeight="1">
      <c r="A42" s="34"/>
      <c r="B42" s="39"/>
      <c r="C42" s="34"/>
      <c r="D42" s="34"/>
      <c r="E42" s="34"/>
      <c r="F42" s="34"/>
      <c r="G42" s="34"/>
      <c r="H42" s="34"/>
      <c r="I42" s="122"/>
      <c r="J42" s="34"/>
      <c r="K42" s="34"/>
      <c r="L42" s="51"/>
      <c r="S42" s="34"/>
      <c r="T42" s="34"/>
      <c r="U42" s="34"/>
      <c r="V42" s="34"/>
      <c r="W42" s="34"/>
      <c r="X42" s="34"/>
      <c r="Y42" s="34"/>
      <c r="Z42" s="34"/>
      <c r="AA42" s="34"/>
      <c r="AB42" s="34"/>
      <c r="AC42" s="34"/>
      <c r="AD42" s="34"/>
      <c r="AE42" s="34"/>
    </row>
    <row r="43" spans="2:12" s="1" customFormat="1" ht="14.45" customHeight="1">
      <c r="B43" s="20"/>
      <c r="I43" s="115"/>
      <c r="L43" s="20"/>
    </row>
    <row r="44" spans="2:12" s="1" customFormat="1" ht="14.45" customHeight="1">
      <c r="B44" s="20"/>
      <c r="I44" s="115"/>
      <c r="L44" s="20"/>
    </row>
    <row r="45" spans="2:12" s="1" customFormat="1" ht="14.45" customHeight="1">
      <c r="B45" s="20"/>
      <c r="I45" s="115"/>
      <c r="L45" s="20"/>
    </row>
    <row r="46" spans="2:12" s="1" customFormat="1" ht="14.45" customHeight="1">
      <c r="B46" s="20"/>
      <c r="I46" s="115"/>
      <c r="L46" s="20"/>
    </row>
    <row r="47" spans="2:12" s="1" customFormat="1" ht="14.45" customHeight="1">
      <c r="B47" s="20"/>
      <c r="I47" s="115"/>
      <c r="L47" s="20"/>
    </row>
    <row r="48" spans="2:12" s="1" customFormat="1" ht="14.45" customHeight="1">
      <c r="B48" s="20"/>
      <c r="I48" s="115"/>
      <c r="L48" s="20"/>
    </row>
    <row r="49" spans="2:12" s="1" customFormat="1" ht="14.45" customHeight="1">
      <c r="B49" s="20"/>
      <c r="I49" s="115"/>
      <c r="L49" s="20"/>
    </row>
    <row r="50" spans="2:12" s="2" customFormat="1" ht="14.45" customHeight="1">
      <c r="B50" s="51"/>
      <c r="D50" s="146" t="s">
        <v>50</v>
      </c>
      <c r="E50" s="147"/>
      <c r="F50" s="147"/>
      <c r="G50" s="146" t="s">
        <v>51</v>
      </c>
      <c r="H50" s="147"/>
      <c r="I50" s="148"/>
      <c r="J50" s="147"/>
      <c r="K50" s="147"/>
      <c r="L50" s="51"/>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75">
      <c r="A61" s="34"/>
      <c r="B61" s="39"/>
      <c r="C61" s="34"/>
      <c r="D61" s="149" t="s">
        <v>52</v>
      </c>
      <c r="E61" s="150"/>
      <c r="F61" s="151" t="s">
        <v>53</v>
      </c>
      <c r="G61" s="149" t="s">
        <v>52</v>
      </c>
      <c r="H61" s="150"/>
      <c r="I61" s="152"/>
      <c r="J61" s="153" t="s">
        <v>53</v>
      </c>
      <c r="K61" s="150"/>
      <c r="L61" s="51"/>
      <c r="S61" s="34"/>
      <c r="T61" s="34"/>
      <c r="U61" s="34"/>
      <c r="V61" s="34"/>
      <c r="W61" s="34"/>
      <c r="X61" s="34"/>
      <c r="Y61" s="34"/>
      <c r="Z61" s="34"/>
      <c r="AA61" s="34"/>
      <c r="AB61" s="34"/>
      <c r="AC61" s="34"/>
      <c r="AD61" s="34"/>
      <c r="AE61" s="34"/>
    </row>
    <row r="62" spans="2:12" ht="12">
      <c r="B62" s="20"/>
      <c r="L62" s="20"/>
    </row>
    <row r="63" spans="2:12" ht="12">
      <c r="B63" s="20"/>
      <c r="L63" s="20"/>
    </row>
    <row r="64" spans="2:12" ht="12">
      <c r="B64" s="20"/>
      <c r="L64" s="20"/>
    </row>
    <row r="65" spans="1:31" s="2" customFormat="1" ht="12.75">
      <c r="A65" s="34"/>
      <c r="B65" s="39"/>
      <c r="C65" s="34"/>
      <c r="D65" s="146" t="s">
        <v>54</v>
      </c>
      <c r="E65" s="154"/>
      <c r="F65" s="154"/>
      <c r="G65" s="146" t="s">
        <v>55</v>
      </c>
      <c r="H65" s="154"/>
      <c r="I65" s="155"/>
      <c r="J65" s="154"/>
      <c r="K65" s="154"/>
      <c r="L65" s="51"/>
      <c r="S65" s="34"/>
      <c r="T65" s="34"/>
      <c r="U65" s="34"/>
      <c r="V65" s="34"/>
      <c r="W65" s="34"/>
      <c r="X65" s="34"/>
      <c r="Y65" s="34"/>
      <c r="Z65" s="34"/>
      <c r="AA65" s="34"/>
      <c r="AB65" s="34"/>
      <c r="AC65" s="34"/>
      <c r="AD65" s="34"/>
      <c r="AE65" s="34"/>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75">
      <c r="A76" s="34"/>
      <c r="B76" s="39"/>
      <c r="C76" s="34"/>
      <c r="D76" s="149" t="s">
        <v>52</v>
      </c>
      <c r="E76" s="150"/>
      <c r="F76" s="151" t="s">
        <v>53</v>
      </c>
      <c r="G76" s="149" t="s">
        <v>52</v>
      </c>
      <c r="H76" s="150"/>
      <c r="I76" s="152"/>
      <c r="J76" s="153" t="s">
        <v>53</v>
      </c>
      <c r="K76" s="150"/>
      <c r="L76" s="51"/>
      <c r="S76" s="34"/>
      <c r="T76" s="34"/>
      <c r="U76" s="34"/>
      <c r="V76" s="34"/>
      <c r="W76" s="34"/>
      <c r="X76" s="34"/>
      <c r="Y76" s="34"/>
      <c r="Z76" s="34"/>
      <c r="AA76" s="34"/>
      <c r="AB76" s="34"/>
      <c r="AC76" s="34"/>
      <c r="AD76" s="34"/>
      <c r="AE76" s="34"/>
    </row>
    <row r="77" spans="1:31" s="2" customFormat="1" ht="14.45" customHeight="1">
      <c r="A77" s="34"/>
      <c r="B77" s="156"/>
      <c r="C77" s="157"/>
      <c r="D77" s="157"/>
      <c r="E77" s="157"/>
      <c r="F77" s="157"/>
      <c r="G77" s="157"/>
      <c r="H77" s="157"/>
      <c r="I77" s="158"/>
      <c r="J77" s="157"/>
      <c r="K77" s="157"/>
      <c r="L77" s="51"/>
      <c r="S77" s="34"/>
      <c r="T77" s="34"/>
      <c r="U77" s="34"/>
      <c r="V77" s="34"/>
      <c r="W77" s="34"/>
      <c r="X77" s="34"/>
      <c r="Y77" s="34"/>
      <c r="Z77" s="34"/>
      <c r="AA77" s="34"/>
      <c r="AB77" s="34"/>
      <c r="AC77" s="34"/>
      <c r="AD77" s="34"/>
      <c r="AE77" s="34"/>
    </row>
    <row r="81" spans="1:31" s="2" customFormat="1" ht="6.95" customHeight="1">
      <c r="A81" s="34"/>
      <c r="B81" s="159"/>
      <c r="C81" s="160"/>
      <c r="D81" s="160"/>
      <c r="E81" s="160"/>
      <c r="F81" s="160"/>
      <c r="G81" s="160"/>
      <c r="H81" s="160"/>
      <c r="I81" s="161"/>
      <c r="J81" s="160"/>
      <c r="K81" s="160"/>
      <c r="L81" s="51"/>
      <c r="S81" s="34"/>
      <c r="T81" s="34"/>
      <c r="U81" s="34"/>
      <c r="V81" s="34"/>
      <c r="W81" s="34"/>
      <c r="X81" s="34"/>
      <c r="Y81" s="34"/>
      <c r="Z81" s="34"/>
      <c r="AA81" s="34"/>
      <c r="AB81" s="34"/>
      <c r="AC81" s="34"/>
      <c r="AD81" s="34"/>
      <c r="AE81" s="34"/>
    </row>
    <row r="82" spans="1:31" s="2" customFormat="1" ht="24.95" customHeight="1">
      <c r="A82" s="34"/>
      <c r="B82" s="35"/>
      <c r="C82" s="23" t="s">
        <v>111</v>
      </c>
      <c r="D82" s="36"/>
      <c r="E82" s="36"/>
      <c r="F82" s="36"/>
      <c r="G82" s="36"/>
      <c r="H82" s="36"/>
      <c r="I82" s="122"/>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122"/>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122"/>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365" t="str">
        <f>E7</f>
        <v>Dlouhá Strouha, Kvasiny, rekonstrukce koryta, ř. km 4,735 - 4,885</v>
      </c>
      <c r="F85" s="366"/>
      <c r="G85" s="366"/>
      <c r="H85" s="366"/>
      <c r="I85" s="122"/>
      <c r="J85" s="36"/>
      <c r="K85" s="36"/>
      <c r="L85" s="51"/>
      <c r="S85" s="34"/>
      <c r="T85" s="34"/>
      <c r="U85" s="34"/>
      <c r="V85" s="34"/>
      <c r="W85" s="34"/>
      <c r="X85" s="34"/>
      <c r="Y85" s="34"/>
      <c r="Z85" s="34"/>
      <c r="AA85" s="34"/>
      <c r="AB85" s="34"/>
      <c r="AC85" s="34"/>
      <c r="AD85" s="34"/>
      <c r="AE85" s="34"/>
    </row>
    <row r="86" spans="2:12" s="1" customFormat="1" ht="12" customHeight="1">
      <c r="B86" s="21"/>
      <c r="C86" s="29" t="s">
        <v>109</v>
      </c>
      <c r="D86" s="22"/>
      <c r="E86" s="22"/>
      <c r="F86" s="22"/>
      <c r="G86" s="22"/>
      <c r="H86" s="22"/>
      <c r="I86" s="115"/>
      <c r="J86" s="22"/>
      <c r="K86" s="22"/>
      <c r="L86" s="20"/>
    </row>
    <row r="87" spans="1:31" s="2" customFormat="1" ht="16.5" customHeight="1">
      <c r="A87" s="34"/>
      <c r="B87" s="35"/>
      <c r="C87" s="36"/>
      <c r="D87" s="36"/>
      <c r="E87" s="365" t="s">
        <v>776</v>
      </c>
      <c r="F87" s="364"/>
      <c r="G87" s="364"/>
      <c r="H87" s="364"/>
      <c r="I87" s="122"/>
      <c r="J87" s="36"/>
      <c r="K87" s="36"/>
      <c r="L87" s="51"/>
      <c r="S87" s="34"/>
      <c r="T87" s="34"/>
      <c r="U87" s="34"/>
      <c r="V87" s="34"/>
      <c r="W87" s="34"/>
      <c r="X87" s="34"/>
      <c r="Y87" s="34"/>
      <c r="Z87" s="34"/>
      <c r="AA87" s="34"/>
      <c r="AB87" s="34"/>
      <c r="AC87" s="34"/>
      <c r="AD87" s="34"/>
      <c r="AE87" s="34"/>
    </row>
    <row r="88" spans="1:31" s="2" customFormat="1" ht="12" customHeight="1">
      <c r="A88" s="34"/>
      <c r="B88" s="35"/>
      <c r="C88" s="29" t="s">
        <v>777</v>
      </c>
      <c r="D88" s="36"/>
      <c r="E88" s="36"/>
      <c r="F88" s="36"/>
      <c r="G88" s="36"/>
      <c r="H88" s="36"/>
      <c r="I88" s="122"/>
      <c r="J88" s="36"/>
      <c r="K88" s="36"/>
      <c r="L88" s="51"/>
      <c r="S88" s="34"/>
      <c r="T88" s="34"/>
      <c r="U88" s="34"/>
      <c r="V88" s="34"/>
      <c r="W88" s="34"/>
      <c r="X88" s="34"/>
      <c r="Y88" s="34"/>
      <c r="Z88" s="34"/>
      <c r="AA88" s="34"/>
      <c r="AB88" s="34"/>
      <c r="AC88" s="34"/>
      <c r="AD88" s="34"/>
      <c r="AE88" s="34"/>
    </row>
    <row r="89" spans="1:31" s="2" customFormat="1" ht="16.5" customHeight="1">
      <c r="A89" s="34"/>
      <c r="B89" s="35"/>
      <c r="C89" s="36"/>
      <c r="D89" s="36"/>
      <c r="E89" s="332" t="str">
        <f>E11</f>
        <v>SO 03.b - Kanalizace</v>
      </c>
      <c r="F89" s="364"/>
      <c r="G89" s="364"/>
      <c r="H89" s="364"/>
      <c r="I89" s="122"/>
      <c r="J89" s="36"/>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122"/>
      <c r="J90" s="36"/>
      <c r="K90" s="36"/>
      <c r="L90" s="51"/>
      <c r="S90" s="34"/>
      <c r="T90" s="34"/>
      <c r="U90" s="34"/>
      <c r="V90" s="34"/>
      <c r="W90" s="34"/>
      <c r="X90" s="34"/>
      <c r="Y90" s="34"/>
      <c r="Z90" s="34"/>
      <c r="AA90" s="34"/>
      <c r="AB90" s="34"/>
      <c r="AC90" s="34"/>
      <c r="AD90" s="34"/>
      <c r="AE90" s="34"/>
    </row>
    <row r="91" spans="1:31" s="2" customFormat="1" ht="12" customHeight="1">
      <c r="A91" s="34"/>
      <c r="B91" s="35"/>
      <c r="C91" s="29" t="s">
        <v>21</v>
      </c>
      <c r="D91" s="36"/>
      <c r="E91" s="36"/>
      <c r="F91" s="27" t="str">
        <f>F14</f>
        <v>k.ú. Kvasiny</v>
      </c>
      <c r="G91" s="36"/>
      <c r="H91" s="36"/>
      <c r="I91" s="123" t="s">
        <v>23</v>
      </c>
      <c r="J91" s="66">
        <f>IF(J14="","",J14)</f>
        <v>43727</v>
      </c>
      <c r="K91" s="36"/>
      <c r="L91" s="51"/>
      <c r="S91" s="34"/>
      <c r="T91" s="34"/>
      <c r="U91" s="34"/>
      <c r="V91" s="34"/>
      <c r="W91" s="34"/>
      <c r="X91" s="34"/>
      <c r="Y91" s="34"/>
      <c r="Z91" s="34"/>
      <c r="AA91" s="34"/>
      <c r="AB91" s="34"/>
      <c r="AC91" s="34"/>
      <c r="AD91" s="34"/>
      <c r="AE91" s="34"/>
    </row>
    <row r="92" spans="1:31" s="2" customFormat="1" ht="6.95" customHeight="1">
      <c r="A92" s="34"/>
      <c r="B92" s="35"/>
      <c r="C92" s="36"/>
      <c r="D92" s="36"/>
      <c r="E92" s="36"/>
      <c r="F92" s="36"/>
      <c r="G92" s="36"/>
      <c r="H92" s="36"/>
      <c r="I92" s="122"/>
      <c r="J92" s="36"/>
      <c r="K92" s="36"/>
      <c r="L92" s="51"/>
      <c r="S92" s="34"/>
      <c r="T92" s="34"/>
      <c r="U92" s="34"/>
      <c r="V92" s="34"/>
      <c r="W92" s="34"/>
      <c r="X92" s="34"/>
      <c r="Y92" s="34"/>
      <c r="Z92" s="34"/>
      <c r="AA92" s="34"/>
      <c r="AB92" s="34"/>
      <c r="AC92" s="34"/>
      <c r="AD92" s="34"/>
      <c r="AE92" s="34"/>
    </row>
    <row r="93" spans="1:31" s="2" customFormat="1" ht="15.2" customHeight="1">
      <c r="A93" s="34"/>
      <c r="B93" s="35"/>
      <c r="C93" s="29" t="s">
        <v>24</v>
      </c>
      <c r="D93" s="36"/>
      <c r="E93" s="36"/>
      <c r="F93" s="27" t="str">
        <f>E17</f>
        <v>Povodí Labe, státní podnik</v>
      </c>
      <c r="G93" s="36"/>
      <c r="H93" s="36"/>
      <c r="I93" s="123" t="s">
        <v>30</v>
      </c>
      <c r="J93" s="32" t="str">
        <f>E23</f>
        <v>ŠINDLAR s.r.o.</v>
      </c>
      <c r="K93" s="36"/>
      <c r="L93" s="51"/>
      <c r="S93" s="34"/>
      <c r="T93" s="34"/>
      <c r="U93" s="34"/>
      <c r="V93" s="34"/>
      <c r="W93" s="34"/>
      <c r="X93" s="34"/>
      <c r="Y93" s="34"/>
      <c r="Z93" s="34"/>
      <c r="AA93" s="34"/>
      <c r="AB93" s="34"/>
      <c r="AC93" s="34"/>
      <c r="AD93" s="34"/>
      <c r="AE93" s="34"/>
    </row>
    <row r="94" spans="1:31" s="2" customFormat="1" ht="15.2" customHeight="1">
      <c r="A94" s="34"/>
      <c r="B94" s="35"/>
      <c r="C94" s="29" t="s">
        <v>28</v>
      </c>
      <c r="D94" s="36"/>
      <c r="E94" s="36"/>
      <c r="F94" s="27" t="str">
        <f>IF(E20="","",E20)</f>
        <v>Vyplň údaj</v>
      </c>
      <c r="G94" s="36"/>
      <c r="H94" s="36"/>
      <c r="I94" s="123" t="s">
        <v>33</v>
      </c>
      <c r="J94" s="32" t="str">
        <f>E26</f>
        <v>Ing. Josef Jágr</v>
      </c>
      <c r="K94" s="36"/>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122"/>
      <c r="J95" s="36"/>
      <c r="K95" s="36"/>
      <c r="L95" s="51"/>
      <c r="S95" s="34"/>
      <c r="T95" s="34"/>
      <c r="U95" s="34"/>
      <c r="V95" s="34"/>
      <c r="W95" s="34"/>
      <c r="X95" s="34"/>
      <c r="Y95" s="34"/>
      <c r="Z95" s="34"/>
      <c r="AA95" s="34"/>
      <c r="AB95" s="34"/>
      <c r="AC95" s="34"/>
      <c r="AD95" s="34"/>
      <c r="AE95" s="34"/>
    </row>
    <row r="96" spans="1:31" s="2" customFormat="1" ht="29.25" customHeight="1">
      <c r="A96" s="34"/>
      <c r="B96" s="35"/>
      <c r="C96" s="162" t="s">
        <v>112</v>
      </c>
      <c r="D96" s="163"/>
      <c r="E96" s="163"/>
      <c r="F96" s="163"/>
      <c r="G96" s="163"/>
      <c r="H96" s="163"/>
      <c r="I96" s="164"/>
      <c r="J96" s="165" t="s">
        <v>113</v>
      </c>
      <c r="K96" s="163"/>
      <c r="L96" s="51"/>
      <c r="S96" s="34"/>
      <c r="T96" s="34"/>
      <c r="U96" s="34"/>
      <c r="V96" s="34"/>
      <c r="W96" s="34"/>
      <c r="X96" s="34"/>
      <c r="Y96" s="34"/>
      <c r="Z96" s="34"/>
      <c r="AA96" s="34"/>
      <c r="AB96" s="34"/>
      <c r="AC96" s="34"/>
      <c r="AD96" s="34"/>
      <c r="AE96" s="34"/>
    </row>
    <row r="97" spans="1:31" s="2" customFormat="1" ht="10.35" customHeight="1">
      <c r="A97" s="34"/>
      <c r="B97" s="35"/>
      <c r="C97" s="36"/>
      <c r="D97" s="36"/>
      <c r="E97" s="36"/>
      <c r="F97" s="36"/>
      <c r="G97" s="36"/>
      <c r="H97" s="36"/>
      <c r="I97" s="122"/>
      <c r="J97" s="36"/>
      <c r="K97" s="36"/>
      <c r="L97" s="51"/>
      <c r="S97" s="34"/>
      <c r="T97" s="34"/>
      <c r="U97" s="34"/>
      <c r="V97" s="34"/>
      <c r="W97" s="34"/>
      <c r="X97" s="34"/>
      <c r="Y97" s="34"/>
      <c r="Z97" s="34"/>
      <c r="AA97" s="34"/>
      <c r="AB97" s="34"/>
      <c r="AC97" s="34"/>
      <c r="AD97" s="34"/>
      <c r="AE97" s="34"/>
    </row>
    <row r="98" spans="1:47" s="2" customFormat="1" ht="22.9" customHeight="1">
      <c r="A98" s="34"/>
      <c r="B98" s="35"/>
      <c r="C98" s="166" t="s">
        <v>114</v>
      </c>
      <c r="D98" s="36"/>
      <c r="E98" s="36"/>
      <c r="F98" s="36"/>
      <c r="G98" s="36"/>
      <c r="H98" s="36"/>
      <c r="I98" s="122"/>
      <c r="J98" s="84">
        <f>J125</f>
        <v>0</v>
      </c>
      <c r="K98" s="36"/>
      <c r="L98" s="51"/>
      <c r="S98" s="34"/>
      <c r="T98" s="34"/>
      <c r="U98" s="34"/>
      <c r="V98" s="34"/>
      <c r="W98" s="34"/>
      <c r="X98" s="34"/>
      <c r="Y98" s="34"/>
      <c r="Z98" s="34"/>
      <c r="AA98" s="34"/>
      <c r="AB98" s="34"/>
      <c r="AC98" s="34"/>
      <c r="AD98" s="34"/>
      <c r="AE98" s="34"/>
      <c r="AU98" s="17" t="s">
        <v>115</v>
      </c>
    </row>
    <row r="99" spans="2:12" s="9" customFormat="1" ht="24.95" customHeight="1">
      <c r="B99" s="167"/>
      <c r="C99" s="168"/>
      <c r="D99" s="169" t="s">
        <v>116</v>
      </c>
      <c r="E99" s="170"/>
      <c r="F99" s="170"/>
      <c r="G99" s="170"/>
      <c r="H99" s="170"/>
      <c r="I99" s="171"/>
      <c r="J99" s="172">
        <f>J126</f>
        <v>0</v>
      </c>
      <c r="K99" s="168"/>
      <c r="L99" s="173"/>
    </row>
    <row r="100" spans="2:12" s="10" customFormat="1" ht="19.9" customHeight="1">
      <c r="B100" s="174"/>
      <c r="C100" s="104"/>
      <c r="D100" s="175" t="s">
        <v>117</v>
      </c>
      <c r="E100" s="176"/>
      <c r="F100" s="176"/>
      <c r="G100" s="176"/>
      <c r="H100" s="176"/>
      <c r="I100" s="177"/>
      <c r="J100" s="178">
        <f>J127</f>
        <v>0</v>
      </c>
      <c r="K100" s="104"/>
      <c r="L100" s="179"/>
    </row>
    <row r="101" spans="2:12" s="10" customFormat="1" ht="19.9" customHeight="1">
      <c r="B101" s="174"/>
      <c r="C101" s="104"/>
      <c r="D101" s="175" t="s">
        <v>119</v>
      </c>
      <c r="E101" s="176"/>
      <c r="F101" s="176"/>
      <c r="G101" s="176"/>
      <c r="H101" s="176"/>
      <c r="I101" s="177"/>
      <c r="J101" s="178">
        <f>J128</f>
        <v>0</v>
      </c>
      <c r="K101" s="104"/>
      <c r="L101" s="179"/>
    </row>
    <row r="102" spans="2:12" s="10" customFormat="1" ht="19.9" customHeight="1">
      <c r="B102" s="174"/>
      <c r="C102" s="104"/>
      <c r="D102" s="175" t="s">
        <v>121</v>
      </c>
      <c r="E102" s="176"/>
      <c r="F102" s="176"/>
      <c r="G102" s="176"/>
      <c r="H102" s="176"/>
      <c r="I102" s="177"/>
      <c r="J102" s="178">
        <f>J131</f>
        <v>0</v>
      </c>
      <c r="K102" s="104"/>
      <c r="L102" s="179"/>
    </row>
    <row r="103" spans="2:12" s="10" customFormat="1" ht="19.9" customHeight="1">
      <c r="B103" s="174"/>
      <c r="C103" s="104"/>
      <c r="D103" s="175" t="s">
        <v>124</v>
      </c>
      <c r="E103" s="176"/>
      <c r="F103" s="176"/>
      <c r="G103" s="176"/>
      <c r="H103" s="176"/>
      <c r="I103" s="177"/>
      <c r="J103" s="178">
        <f>J135</f>
        <v>0</v>
      </c>
      <c r="K103" s="104"/>
      <c r="L103" s="179"/>
    </row>
    <row r="104" spans="1:31" s="2" customFormat="1" ht="21.75" customHeight="1">
      <c r="A104" s="34"/>
      <c r="B104" s="35"/>
      <c r="C104" s="36"/>
      <c r="D104" s="36"/>
      <c r="E104" s="36"/>
      <c r="F104" s="36"/>
      <c r="G104" s="36"/>
      <c r="H104" s="36"/>
      <c r="I104" s="122"/>
      <c r="J104" s="36"/>
      <c r="K104" s="36"/>
      <c r="L104" s="51"/>
      <c r="S104" s="34"/>
      <c r="T104" s="34"/>
      <c r="U104" s="34"/>
      <c r="V104" s="34"/>
      <c r="W104" s="34"/>
      <c r="X104" s="34"/>
      <c r="Y104" s="34"/>
      <c r="Z104" s="34"/>
      <c r="AA104" s="34"/>
      <c r="AB104" s="34"/>
      <c r="AC104" s="34"/>
      <c r="AD104" s="34"/>
      <c r="AE104" s="34"/>
    </row>
    <row r="105" spans="1:31" s="2" customFormat="1" ht="6.95" customHeight="1">
      <c r="A105" s="34"/>
      <c r="B105" s="54"/>
      <c r="C105" s="55"/>
      <c r="D105" s="55"/>
      <c r="E105" s="55"/>
      <c r="F105" s="55"/>
      <c r="G105" s="55"/>
      <c r="H105" s="55"/>
      <c r="I105" s="158"/>
      <c r="J105" s="55"/>
      <c r="K105" s="55"/>
      <c r="L105" s="51"/>
      <c r="S105" s="34"/>
      <c r="T105" s="34"/>
      <c r="U105" s="34"/>
      <c r="V105" s="34"/>
      <c r="W105" s="34"/>
      <c r="X105" s="34"/>
      <c r="Y105" s="34"/>
      <c r="Z105" s="34"/>
      <c r="AA105" s="34"/>
      <c r="AB105" s="34"/>
      <c r="AC105" s="34"/>
      <c r="AD105" s="34"/>
      <c r="AE105" s="34"/>
    </row>
    <row r="109" spans="1:31" s="2" customFormat="1" ht="6.95" customHeight="1">
      <c r="A109" s="34"/>
      <c r="B109" s="56"/>
      <c r="C109" s="57"/>
      <c r="D109" s="57"/>
      <c r="E109" s="57"/>
      <c r="F109" s="57"/>
      <c r="G109" s="57"/>
      <c r="H109" s="57"/>
      <c r="I109" s="161"/>
      <c r="J109" s="57"/>
      <c r="K109" s="57"/>
      <c r="L109" s="51"/>
      <c r="S109" s="34"/>
      <c r="T109" s="34"/>
      <c r="U109" s="34"/>
      <c r="V109" s="34"/>
      <c r="W109" s="34"/>
      <c r="X109" s="34"/>
      <c r="Y109" s="34"/>
      <c r="Z109" s="34"/>
      <c r="AA109" s="34"/>
      <c r="AB109" s="34"/>
      <c r="AC109" s="34"/>
      <c r="AD109" s="34"/>
      <c r="AE109" s="34"/>
    </row>
    <row r="110" spans="1:31" s="2" customFormat="1" ht="24.95" customHeight="1">
      <c r="A110" s="34"/>
      <c r="B110" s="35"/>
      <c r="C110" s="23" t="s">
        <v>128</v>
      </c>
      <c r="D110" s="36"/>
      <c r="E110" s="36"/>
      <c r="F110" s="36"/>
      <c r="G110" s="36"/>
      <c r="H110" s="36"/>
      <c r="I110" s="122"/>
      <c r="J110" s="36"/>
      <c r="K110" s="36"/>
      <c r="L110" s="51"/>
      <c r="S110" s="34"/>
      <c r="T110" s="34"/>
      <c r="U110" s="34"/>
      <c r="V110" s="34"/>
      <c r="W110" s="34"/>
      <c r="X110" s="34"/>
      <c r="Y110" s="34"/>
      <c r="Z110" s="34"/>
      <c r="AA110" s="34"/>
      <c r="AB110" s="34"/>
      <c r="AC110" s="34"/>
      <c r="AD110" s="34"/>
      <c r="AE110" s="34"/>
    </row>
    <row r="111" spans="1:31" s="2" customFormat="1" ht="6.95" customHeight="1">
      <c r="A111" s="34"/>
      <c r="B111" s="35"/>
      <c r="C111" s="36"/>
      <c r="D111" s="36"/>
      <c r="E111" s="36"/>
      <c r="F111" s="36"/>
      <c r="G111" s="36"/>
      <c r="H111" s="36"/>
      <c r="I111" s="122"/>
      <c r="J111" s="36"/>
      <c r="K111" s="36"/>
      <c r="L111" s="51"/>
      <c r="S111" s="34"/>
      <c r="T111" s="34"/>
      <c r="U111" s="34"/>
      <c r="V111" s="34"/>
      <c r="W111" s="34"/>
      <c r="X111" s="34"/>
      <c r="Y111" s="34"/>
      <c r="Z111" s="34"/>
      <c r="AA111" s="34"/>
      <c r="AB111" s="34"/>
      <c r="AC111" s="34"/>
      <c r="AD111" s="34"/>
      <c r="AE111" s="34"/>
    </row>
    <row r="112" spans="1:31" s="2" customFormat="1" ht="12" customHeight="1">
      <c r="A112" s="34"/>
      <c r="B112" s="35"/>
      <c r="C112" s="29" t="s">
        <v>16</v>
      </c>
      <c r="D112" s="36"/>
      <c r="E112" s="36"/>
      <c r="F112" s="36"/>
      <c r="G112" s="36"/>
      <c r="H112" s="36"/>
      <c r="I112" s="122"/>
      <c r="J112" s="36"/>
      <c r="K112" s="36"/>
      <c r="L112" s="51"/>
      <c r="S112" s="34"/>
      <c r="T112" s="34"/>
      <c r="U112" s="34"/>
      <c r="V112" s="34"/>
      <c r="W112" s="34"/>
      <c r="X112" s="34"/>
      <c r="Y112" s="34"/>
      <c r="Z112" s="34"/>
      <c r="AA112" s="34"/>
      <c r="AB112" s="34"/>
      <c r="AC112" s="34"/>
      <c r="AD112" s="34"/>
      <c r="AE112" s="34"/>
    </row>
    <row r="113" spans="1:31" s="2" customFormat="1" ht="16.5" customHeight="1">
      <c r="A113" s="34"/>
      <c r="B113" s="35"/>
      <c r="C113" s="36"/>
      <c r="D113" s="36"/>
      <c r="E113" s="365" t="str">
        <f>E7</f>
        <v>Dlouhá Strouha, Kvasiny, rekonstrukce koryta, ř. km 4,735 - 4,885</v>
      </c>
      <c r="F113" s="366"/>
      <c r="G113" s="366"/>
      <c r="H113" s="366"/>
      <c r="I113" s="122"/>
      <c r="J113" s="36"/>
      <c r="K113" s="36"/>
      <c r="L113" s="51"/>
      <c r="S113" s="34"/>
      <c r="T113" s="34"/>
      <c r="U113" s="34"/>
      <c r="V113" s="34"/>
      <c r="W113" s="34"/>
      <c r="X113" s="34"/>
      <c r="Y113" s="34"/>
      <c r="Z113" s="34"/>
      <c r="AA113" s="34"/>
      <c r="AB113" s="34"/>
      <c r="AC113" s="34"/>
      <c r="AD113" s="34"/>
      <c r="AE113" s="34"/>
    </row>
    <row r="114" spans="2:12" s="1" customFormat="1" ht="12" customHeight="1">
      <c r="B114" s="21"/>
      <c r="C114" s="29" t="s">
        <v>109</v>
      </c>
      <c r="D114" s="22"/>
      <c r="E114" s="22"/>
      <c r="F114" s="22"/>
      <c r="G114" s="22"/>
      <c r="H114" s="22"/>
      <c r="I114" s="115"/>
      <c r="J114" s="22"/>
      <c r="K114" s="22"/>
      <c r="L114" s="20"/>
    </row>
    <row r="115" spans="1:31" s="2" customFormat="1" ht="16.5" customHeight="1">
      <c r="A115" s="34"/>
      <c r="B115" s="35"/>
      <c r="C115" s="36"/>
      <c r="D115" s="36"/>
      <c r="E115" s="365" t="s">
        <v>776</v>
      </c>
      <c r="F115" s="364"/>
      <c r="G115" s="364"/>
      <c r="H115" s="364"/>
      <c r="I115" s="122"/>
      <c r="J115" s="36"/>
      <c r="K115" s="36"/>
      <c r="L115" s="51"/>
      <c r="S115" s="34"/>
      <c r="T115" s="34"/>
      <c r="U115" s="34"/>
      <c r="V115" s="34"/>
      <c r="W115" s="34"/>
      <c r="X115" s="34"/>
      <c r="Y115" s="34"/>
      <c r="Z115" s="34"/>
      <c r="AA115" s="34"/>
      <c r="AB115" s="34"/>
      <c r="AC115" s="34"/>
      <c r="AD115" s="34"/>
      <c r="AE115" s="34"/>
    </row>
    <row r="116" spans="1:31" s="2" customFormat="1" ht="12" customHeight="1">
      <c r="A116" s="34"/>
      <c r="B116" s="35"/>
      <c r="C116" s="29" t="s">
        <v>777</v>
      </c>
      <c r="D116" s="36"/>
      <c r="E116" s="36"/>
      <c r="F116" s="36"/>
      <c r="G116" s="36"/>
      <c r="H116" s="36"/>
      <c r="I116" s="122"/>
      <c r="J116" s="36"/>
      <c r="K116" s="36"/>
      <c r="L116" s="51"/>
      <c r="S116" s="34"/>
      <c r="T116" s="34"/>
      <c r="U116" s="34"/>
      <c r="V116" s="34"/>
      <c r="W116" s="34"/>
      <c r="X116" s="34"/>
      <c r="Y116" s="34"/>
      <c r="Z116" s="34"/>
      <c r="AA116" s="34"/>
      <c r="AB116" s="34"/>
      <c r="AC116" s="34"/>
      <c r="AD116" s="34"/>
      <c r="AE116" s="34"/>
    </row>
    <row r="117" spans="1:31" s="2" customFormat="1" ht="16.5" customHeight="1">
      <c r="A117" s="34"/>
      <c r="B117" s="35"/>
      <c r="C117" s="36"/>
      <c r="D117" s="36"/>
      <c r="E117" s="332" t="str">
        <f>E11</f>
        <v>SO 03.b - Kanalizace</v>
      </c>
      <c r="F117" s="364"/>
      <c r="G117" s="364"/>
      <c r="H117" s="364"/>
      <c r="I117" s="122"/>
      <c r="J117" s="36"/>
      <c r="K117" s="36"/>
      <c r="L117" s="51"/>
      <c r="S117" s="34"/>
      <c r="T117" s="34"/>
      <c r="U117" s="34"/>
      <c r="V117" s="34"/>
      <c r="W117" s="34"/>
      <c r="X117" s="34"/>
      <c r="Y117" s="34"/>
      <c r="Z117" s="34"/>
      <c r="AA117" s="34"/>
      <c r="AB117" s="34"/>
      <c r="AC117" s="34"/>
      <c r="AD117" s="34"/>
      <c r="AE117" s="34"/>
    </row>
    <row r="118" spans="1:31" s="2" customFormat="1" ht="6.95" customHeight="1">
      <c r="A118" s="34"/>
      <c r="B118" s="35"/>
      <c r="C118" s="36"/>
      <c r="D118" s="36"/>
      <c r="E118" s="36"/>
      <c r="F118" s="36"/>
      <c r="G118" s="36"/>
      <c r="H118" s="36"/>
      <c r="I118" s="122"/>
      <c r="J118" s="36"/>
      <c r="K118" s="36"/>
      <c r="L118" s="51"/>
      <c r="S118" s="34"/>
      <c r="T118" s="34"/>
      <c r="U118" s="34"/>
      <c r="V118" s="34"/>
      <c r="W118" s="34"/>
      <c r="X118" s="34"/>
      <c r="Y118" s="34"/>
      <c r="Z118" s="34"/>
      <c r="AA118" s="34"/>
      <c r="AB118" s="34"/>
      <c r="AC118" s="34"/>
      <c r="AD118" s="34"/>
      <c r="AE118" s="34"/>
    </row>
    <row r="119" spans="1:31" s="2" customFormat="1" ht="12" customHeight="1">
      <c r="A119" s="34"/>
      <c r="B119" s="35"/>
      <c r="C119" s="29" t="s">
        <v>21</v>
      </c>
      <c r="D119" s="36"/>
      <c r="E119" s="36"/>
      <c r="F119" s="27" t="str">
        <f>F14</f>
        <v>k.ú. Kvasiny</v>
      </c>
      <c r="G119" s="36"/>
      <c r="H119" s="36"/>
      <c r="I119" s="123" t="s">
        <v>23</v>
      </c>
      <c r="J119" s="66">
        <f>IF(J14="","",J14)</f>
        <v>43727</v>
      </c>
      <c r="K119" s="36"/>
      <c r="L119" s="51"/>
      <c r="S119" s="34"/>
      <c r="T119" s="34"/>
      <c r="U119" s="34"/>
      <c r="V119" s="34"/>
      <c r="W119" s="34"/>
      <c r="X119" s="34"/>
      <c r="Y119" s="34"/>
      <c r="Z119" s="34"/>
      <c r="AA119" s="34"/>
      <c r="AB119" s="34"/>
      <c r="AC119" s="34"/>
      <c r="AD119" s="34"/>
      <c r="AE119" s="34"/>
    </row>
    <row r="120" spans="1:31" s="2" customFormat="1" ht="6.95" customHeight="1">
      <c r="A120" s="34"/>
      <c r="B120" s="35"/>
      <c r="C120" s="36"/>
      <c r="D120" s="36"/>
      <c r="E120" s="36"/>
      <c r="F120" s="36"/>
      <c r="G120" s="36"/>
      <c r="H120" s="36"/>
      <c r="I120" s="122"/>
      <c r="J120" s="36"/>
      <c r="K120" s="36"/>
      <c r="L120" s="51"/>
      <c r="S120" s="34"/>
      <c r="T120" s="34"/>
      <c r="U120" s="34"/>
      <c r="V120" s="34"/>
      <c r="W120" s="34"/>
      <c r="X120" s="34"/>
      <c r="Y120" s="34"/>
      <c r="Z120" s="34"/>
      <c r="AA120" s="34"/>
      <c r="AB120" s="34"/>
      <c r="AC120" s="34"/>
      <c r="AD120" s="34"/>
      <c r="AE120" s="34"/>
    </row>
    <row r="121" spans="1:31" s="2" customFormat="1" ht="15.2" customHeight="1">
      <c r="A121" s="34"/>
      <c r="B121" s="35"/>
      <c r="C121" s="29" t="s">
        <v>24</v>
      </c>
      <c r="D121" s="36"/>
      <c r="E121" s="36"/>
      <c r="F121" s="27" t="str">
        <f>E17</f>
        <v>Povodí Labe, státní podnik</v>
      </c>
      <c r="G121" s="36"/>
      <c r="H121" s="36"/>
      <c r="I121" s="123" t="s">
        <v>30</v>
      </c>
      <c r="J121" s="32" t="str">
        <f>E23</f>
        <v>ŠINDLAR s.r.o.</v>
      </c>
      <c r="K121" s="36"/>
      <c r="L121" s="51"/>
      <c r="S121" s="34"/>
      <c r="T121" s="34"/>
      <c r="U121" s="34"/>
      <c r="V121" s="34"/>
      <c r="W121" s="34"/>
      <c r="X121" s="34"/>
      <c r="Y121" s="34"/>
      <c r="Z121" s="34"/>
      <c r="AA121" s="34"/>
      <c r="AB121" s="34"/>
      <c r="AC121" s="34"/>
      <c r="AD121" s="34"/>
      <c r="AE121" s="34"/>
    </row>
    <row r="122" spans="1:31" s="2" customFormat="1" ht="15.2" customHeight="1">
      <c r="A122" s="34"/>
      <c r="B122" s="35"/>
      <c r="C122" s="29" t="s">
        <v>28</v>
      </c>
      <c r="D122" s="36"/>
      <c r="E122" s="36"/>
      <c r="F122" s="27" t="str">
        <f>IF(E20="","",E20)</f>
        <v>Vyplň údaj</v>
      </c>
      <c r="G122" s="36"/>
      <c r="H122" s="36"/>
      <c r="I122" s="123" t="s">
        <v>33</v>
      </c>
      <c r="J122" s="32" t="str">
        <f>E26</f>
        <v>Ing. Josef Jágr</v>
      </c>
      <c r="K122" s="36"/>
      <c r="L122" s="51"/>
      <c r="S122" s="34"/>
      <c r="T122" s="34"/>
      <c r="U122" s="34"/>
      <c r="V122" s="34"/>
      <c r="W122" s="34"/>
      <c r="X122" s="34"/>
      <c r="Y122" s="34"/>
      <c r="Z122" s="34"/>
      <c r="AA122" s="34"/>
      <c r="AB122" s="34"/>
      <c r="AC122" s="34"/>
      <c r="AD122" s="34"/>
      <c r="AE122" s="34"/>
    </row>
    <row r="123" spans="1:31" s="2" customFormat="1" ht="10.35" customHeight="1">
      <c r="A123" s="34"/>
      <c r="B123" s="35"/>
      <c r="C123" s="36"/>
      <c r="D123" s="36"/>
      <c r="E123" s="36"/>
      <c r="F123" s="36"/>
      <c r="G123" s="36"/>
      <c r="H123" s="36"/>
      <c r="I123" s="122"/>
      <c r="J123" s="36"/>
      <c r="K123" s="36"/>
      <c r="L123" s="51"/>
      <c r="S123" s="34"/>
      <c r="T123" s="34"/>
      <c r="U123" s="34"/>
      <c r="V123" s="34"/>
      <c r="W123" s="34"/>
      <c r="X123" s="34"/>
      <c r="Y123" s="34"/>
      <c r="Z123" s="34"/>
      <c r="AA123" s="34"/>
      <c r="AB123" s="34"/>
      <c r="AC123" s="34"/>
      <c r="AD123" s="34"/>
      <c r="AE123" s="34"/>
    </row>
    <row r="124" spans="1:31" s="11" customFormat="1" ht="29.25" customHeight="1">
      <c r="A124" s="180"/>
      <c r="B124" s="181"/>
      <c r="C124" s="182" t="s">
        <v>129</v>
      </c>
      <c r="D124" s="183" t="s">
        <v>62</v>
      </c>
      <c r="E124" s="183" t="s">
        <v>58</v>
      </c>
      <c r="F124" s="183" t="s">
        <v>59</v>
      </c>
      <c r="G124" s="183" t="s">
        <v>130</v>
      </c>
      <c r="H124" s="183" t="s">
        <v>131</v>
      </c>
      <c r="I124" s="184" t="s">
        <v>132</v>
      </c>
      <c r="J124" s="183" t="s">
        <v>113</v>
      </c>
      <c r="K124" s="185" t="s">
        <v>133</v>
      </c>
      <c r="L124" s="186"/>
      <c r="M124" s="75" t="s">
        <v>1</v>
      </c>
      <c r="N124" s="76" t="s">
        <v>41</v>
      </c>
      <c r="O124" s="76" t="s">
        <v>134</v>
      </c>
      <c r="P124" s="76" t="s">
        <v>135</v>
      </c>
      <c r="Q124" s="76" t="s">
        <v>136</v>
      </c>
      <c r="R124" s="76" t="s">
        <v>137</v>
      </c>
      <c r="S124" s="76" t="s">
        <v>138</v>
      </c>
      <c r="T124" s="77" t="s">
        <v>139</v>
      </c>
      <c r="U124" s="180"/>
      <c r="V124" s="180"/>
      <c r="W124" s="180"/>
      <c r="X124" s="180"/>
      <c r="Y124" s="180"/>
      <c r="Z124" s="180"/>
      <c r="AA124" s="180"/>
      <c r="AB124" s="180"/>
      <c r="AC124" s="180"/>
      <c r="AD124" s="180"/>
      <c r="AE124" s="180"/>
    </row>
    <row r="125" spans="1:63" s="2" customFormat="1" ht="22.9" customHeight="1">
      <c r="A125" s="34"/>
      <c r="B125" s="35"/>
      <c r="C125" s="82" t="s">
        <v>140</v>
      </c>
      <c r="D125" s="36"/>
      <c r="E125" s="36"/>
      <c r="F125" s="36"/>
      <c r="G125" s="36"/>
      <c r="H125" s="36"/>
      <c r="I125" s="122"/>
      <c r="J125" s="187">
        <f>BK125</f>
        <v>0</v>
      </c>
      <c r="K125" s="36"/>
      <c r="L125" s="39"/>
      <c r="M125" s="78"/>
      <c r="N125" s="188"/>
      <c r="O125" s="79"/>
      <c r="P125" s="189">
        <f>P126</f>
        <v>0</v>
      </c>
      <c r="Q125" s="79"/>
      <c r="R125" s="189">
        <f>R126</f>
        <v>0.09317932332</v>
      </c>
      <c r="S125" s="79"/>
      <c r="T125" s="190">
        <f>T126</f>
        <v>0</v>
      </c>
      <c r="U125" s="34"/>
      <c r="V125" s="34"/>
      <c r="W125" s="34"/>
      <c r="X125" s="34"/>
      <c r="Y125" s="34"/>
      <c r="Z125" s="34"/>
      <c r="AA125" s="34"/>
      <c r="AB125" s="34"/>
      <c r="AC125" s="34"/>
      <c r="AD125" s="34"/>
      <c r="AE125" s="34"/>
      <c r="AT125" s="17" t="s">
        <v>76</v>
      </c>
      <c r="AU125" s="17" t="s">
        <v>115</v>
      </c>
      <c r="BK125" s="191">
        <f>BK126</f>
        <v>0</v>
      </c>
    </row>
    <row r="126" spans="2:63" s="12" customFormat="1" ht="25.9" customHeight="1">
      <c r="B126" s="192"/>
      <c r="C126" s="193"/>
      <c r="D126" s="194" t="s">
        <v>76</v>
      </c>
      <c r="E126" s="195" t="s">
        <v>141</v>
      </c>
      <c r="F126" s="195" t="s">
        <v>142</v>
      </c>
      <c r="G126" s="193"/>
      <c r="H126" s="193"/>
      <c r="I126" s="196"/>
      <c r="J126" s="197">
        <f>BK126</f>
        <v>0</v>
      </c>
      <c r="K126" s="193"/>
      <c r="L126" s="198"/>
      <c r="M126" s="199"/>
      <c r="N126" s="200"/>
      <c r="O126" s="200"/>
      <c r="P126" s="201">
        <f>P127+P128+P131+P135</f>
        <v>0</v>
      </c>
      <c r="Q126" s="200"/>
      <c r="R126" s="201">
        <f>R127+R128+R131+R135</f>
        <v>0.09317932332</v>
      </c>
      <c r="S126" s="200"/>
      <c r="T126" s="202">
        <f>T127+T128+T131+T135</f>
        <v>0</v>
      </c>
      <c r="AR126" s="203" t="s">
        <v>85</v>
      </c>
      <c r="AT126" s="204" t="s">
        <v>76</v>
      </c>
      <c r="AU126" s="204" t="s">
        <v>77</v>
      </c>
      <c r="AY126" s="203" t="s">
        <v>143</v>
      </c>
      <c r="BK126" s="205">
        <f>BK127+BK128+BK131+BK135</f>
        <v>0</v>
      </c>
    </row>
    <row r="127" spans="2:63" s="12" customFormat="1" ht="22.9" customHeight="1">
      <c r="B127" s="192"/>
      <c r="C127" s="193"/>
      <c r="D127" s="194" t="s">
        <v>76</v>
      </c>
      <c r="E127" s="206" t="s">
        <v>85</v>
      </c>
      <c r="F127" s="206" t="s">
        <v>144</v>
      </c>
      <c r="G127" s="193"/>
      <c r="H127" s="193"/>
      <c r="I127" s="196"/>
      <c r="J127" s="207">
        <f>BK127</f>
        <v>0</v>
      </c>
      <c r="K127" s="193"/>
      <c r="L127" s="198"/>
      <c r="M127" s="199"/>
      <c r="N127" s="200"/>
      <c r="O127" s="200"/>
      <c r="P127" s="201">
        <v>0</v>
      </c>
      <c r="Q127" s="200"/>
      <c r="R127" s="201">
        <v>0</v>
      </c>
      <c r="S127" s="200"/>
      <c r="T127" s="202">
        <v>0</v>
      </c>
      <c r="AR127" s="203" t="s">
        <v>85</v>
      </c>
      <c r="AT127" s="204" t="s">
        <v>76</v>
      </c>
      <c r="AU127" s="204" t="s">
        <v>85</v>
      </c>
      <c r="AY127" s="203" t="s">
        <v>143</v>
      </c>
      <c r="BK127" s="205">
        <v>0</v>
      </c>
    </row>
    <row r="128" spans="2:63" s="12" customFormat="1" ht="22.9" customHeight="1">
      <c r="B128" s="192"/>
      <c r="C128" s="193"/>
      <c r="D128" s="194" t="s">
        <v>76</v>
      </c>
      <c r="E128" s="206" t="s">
        <v>160</v>
      </c>
      <c r="F128" s="206" t="s">
        <v>557</v>
      </c>
      <c r="G128" s="193"/>
      <c r="H128" s="193"/>
      <c r="I128" s="196"/>
      <c r="J128" s="207">
        <f>BK128</f>
        <v>0</v>
      </c>
      <c r="K128" s="193"/>
      <c r="L128" s="198"/>
      <c r="M128" s="199"/>
      <c r="N128" s="200"/>
      <c r="O128" s="200"/>
      <c r="P128" s="201">
        <f>SUM(P129:P130)</f>
        <v>0</v>
      </c>
      <c r="Q128" s="200"/>
      <c r="R128" s="201">
        <f>SUM(R129:R130)</f>
        <v>0.009386622320000001</v>
      </c>
      <c r="S128" s="200"/>
      <c r="T128" s="202">
        <f>SUM(T129:T130)</f>
        <v>0</v>
      </c>
      <c r="AR128" s="203" t="s">
        <v>85</v>
      </c>
      <c r="AT128" s="204" t="s">
        <v>76</v>
      </c>
      <c r="AU128" s="204" t="s">
        <v>85</v>
      </c>
      <c r="AY128" s="203" t="s">
        <v>143</v>
      </c>
      <c r="BK128" s="205">
        <f>SUM(BK129:BK130)</f>
        <v>0</v>
      </c>
    </row>
    <row r="129" spans="1:65" s="2" customFormat="1" ht="24" customHeight="1">
      <c r="A129" s="34"/>
      <c r="B129" s="35"/>
      <c r="C129" s="208" t="s">
        <v>85</v>
      </c>
      <c r="D129" s="208" t="s">
        <v>145</v>
      </c>
      <c r="E129" s="209" t="s">
        <v>892</v>
      </c>
      <c r="F129" s="210" t="s">
        <v>893</v>
      </c>
      <c r="G129" s="211" t="s">
        <v>148</v>
      </c>
      <c r="H129" s="212">
        <v>0.4</v>
      </c>
      <c r="I129" s="213"/>
      <c r="J129" s="214">
        <f>ROUND(I129*H129,2)</f>
        <v>0</v>
      </c>
      <c r="K129" s="210" t="s">
        <v>149</v>
      </c>
      <c r="L129" s="39"/>
      <c r="M129" s="215" t="s">
        <v>1</v>
      </c>
      <c r="N129" s="216" t="s">
        <v>42</v>
      </c>
      <c r="O129" s="71"/>
      <c r="P129" s="217">
        <f>O129*H129</f>
        <v>0</v>
      </c>
      <c r="Q129" s="217">
        <v>0.0234665558</v>
      </c>
      <c r="R129" s="217">
        <f>Q129*H129</f>
        <v>0.009386622320000001</v>
      </c>
      <c r="S129" s="217">
        <v>0</v>
      </c>
      <c r="T129" s="218">
        <f>S129*H129</f>
        <v>0</v>
      </c>
      <c r="U129" s="34"/>
      <c r="V129" s="34"/>
      <c r="W129" s="34"/>
      <c r="X129" s="34"/>
      <c r="Y129" s="34"/>
      <c r="Z129" s="34"/>
      <c r="AA129" s="34"/>
      <c r="AB129" s="34"/>
      <c r="AC129" s="34"/>
      <c r="AD129" s="34"/>
      <c r="AE129" s="34"/>
      <c r="AR129" s="219" t="s">
        <v>150</v>
      </c>
      <c r="AT129" s="219" t="s">
        <v>145</v>
      </c>
      <c r="AU129" s="219" t="s">
        <v>88</v>
      </c>
      <c r="AY129" s="17" t="s">
        <v>143</v>
      </c>
      <c r="BE129" s="220">
        <f>IF(N129="základní",J129,0)</f>
        <v>0</v>
      </c>
      <c r="BF129" s="220">
        <f>IF(N129="snížená",J129,0)</f>
        <v>0</v>
      </c>
      <c r="BG129" s="220">
        <f>IF(N129="zákl. přenesená",J129,0)</f>
        <v>0</v>
      </c>
      <c r="BH129" s="220">
        <f>IF(N129="sníž. přenesená",J129,0)</f>
        <v>0</v>
      </c>
      <c r="BI129" s="220">
        <f>IF(N129="nulová",J129,0)</f>
        <v>0</v>
      </c>
      <c r="BJ129" s="17" t="s">
        <v>85</v>
      </c>
      <c r="BK129" s="220">
        <f>ROUND(I129*H129,2)</f>
        <v>0</v>
      </c>
      <c r="BL129" s="17" t="s">
        <v>150</v>
      </c>
      <c r="BM129" s="219" t="s">
        <v>894</v>
      </c>
    </row>
    <row r="130" spans="2:51" s="13" customFormat="1" ht="12">
      <c r="B130" s="221"/>
      <c r="C130" s="222"/>
      <c r="D130" s="223" t="s">
        <v>152</v>
      </c>
      <c r="E130" s="224" t="s">
        <v>1</v>
      </c>
      <c r="F130" s="225" t="s">
        <v>895</v>
      </c>
      <c r="G130" s="222"/>
      <c r="H130" s="226">
        <v>0.4</v>
      </c>
      <c r="I130" s="227"/>
      <c r="J130" s="222"/>
      <c r="K130" s="222"/>
      <c r="L130" s="228"/>
      <c r="M130" s="229"/>
      <c r="N130" s="230"/>
      <c r="O130" s="230"/>
      <c r="P130" s="230"/>
      <c r="Q130" s="230"/>
      <c r="R130" s="230"/>
      <c r="S130" s="230"/>
      <c r="T130" s="231"/>
      <c r="AT130" s="232" t="s">
        <v>152</v>
      </c>
      <c r="AU130" s="232" t="s">
        <v>88</v>
      </c>
      <c r="AV130" s="13" t="s">
        <v>88</v>
      </c>
      <c r="AW130" s="13" t="s">
        <v>32</v>
      </c>
      <c r="AX130" s="13" t="s">
        <v>85</v>
      </c>
      <c r="AY130" s="232" t="s">
        <v>143</v>
      </c>
    </row>
    <row r="131" spans="2:63" s="12" customFormat="1" ht="22.9" customHeight="1">
      <c r="B131" s="192"/>
      <c r="C131" s="193"/>
      <c r="D131" s="194" t="s">
        <v>76</v>
      </c>
      <c r="E131" s="206" t="s">
        <v>187</v>
      </c>
      <c r="F131" s="206" t="s">
        <v>653</v>
      </c>
      <c r="G131" s="193"/>
      <c r="H131" s="193"/>
      <c r="I131" s="196"/>
      <c r="J131" s="207">
        <f>BK131</f>
        <v>0</v>
      </c>
      <c r="K131" s="193"/>
      <c r="L131" s="198"/>
      <c r="M131" s="199"/>
      <c r="N131" s="200"/>
      <c r="O131" s="200"/>
      <c r="P131" s="201">
        <f>SUM(P132:P134)</f>
        <v>0</v>
      </c>
      <c r="Q131" s="200"/>
      <c r="R131" s="201">
        <f>SUM(R132:R134)</f>
        <v>0.083792701</v>
      </c>
      <c r="S131" s="200"/>
      <c r="T131" s="202">
        <f>SUM(T132:T134)</f>
        <v>0</v>
      </c>
      <c r="AR131" s="203" t="s">
        <v>85</v>
      </c>
      <c r="AT131" s="204" t="s">
        <v>76</v>
      </c>
      <c r="AU131" s="204" t="s">
        <v>85</v>
      </c>
      <c r="AY131" s="203" t="s">
        <v>143</v>
      </c>
      <c r="BK131" s="205">
        <f>SUM(BK132:BK134)</f>
        <v>0</v>
      </c>
    </row>
    <row r="132" spans="1:65" s="2" customFormat="1" ht="36" customHeight="1">
      <c r="A132" s="34"/>
      <c r="B132" s="35"/>
      <c r="C132" s="208" t="s">
        <v>88</v>
      </c>
      <c r="D132" s="208" t="s">
        <v>145</v>
      </c>
      <c r="E132" s="209" t="s">
        <v>896</v>
      </c>
      <c r="F132" s="210" t="s">
        <v>897</v>
      </c>
      <c r="G132" s="211" t="s">
        <v>148</v>
      </c>
      <c r="H132" s="212">
        <v>5</v>
      </c>
      <c r="I132" s="213"/>
      <c r="J132" s="214">
        <f>ROUND(I132*H132,2)</f>
        <v>0</v>
      </c>
      <c r="K132" s="210" t="s">
        <v>149</v>
      </c>
      <c r="L132" s="39"/>
      <c r="M132" s="215" t="s">
        <v>1</v>
      </c>
      <c r="N132" s="216" t="s">
        <v>42</v>
      </c>
      <c r="O132" s="71"/>
      <c r="P132" s="217">
        <f>O132*H132</f>
        <v>0</v>
      </c>
      <c r="Q132" s="217">
        <v>0.0159420402</v>
      </c>
      <c r="R132" s="217">
        <f>Q132*H132</f>
        <v>0.07971020100000001</v>
      </c>
      <c r="S132" s="217">
        <v>0</v>
      </c>
      <c r="T132" s="218">
        <f>S132*H132</f>
        <v>0</v>
      </c>
      <c r="U132" s="34"/>
      <c r="V132" s="34"/>
      <c r="W132" s="34"/>
      <c r="X132" s="34"/>
      <c r="Y132" s="34"/>
      <c r="Z132" s="34"/>
      <c r="AA132" s="34"/>
      <c r="AB132" s="34"/>
      <c r="AC132" s="34"/>
      <c r="AD132" s="34"/>
      <c r="AE132" s="34"/>
      <c r="AR132" s="219" t="s">
        <v>150</v>
      </c>
      <c r="AT132" s="219" t="s">
        <v>145</v>
      </c>
      <c r="AU132" s="219" t="s">
        <v>88</v>
      </c>
      <c r="AY132" s="17" t="s">
        <v>143</v>
      </c>
      <c r="BE132" s="220">
        <f>IF(N132="základní",J132,0)</f>
        <v>0</v>
      </c>
      <c r="BF132" s="220">
        <f>IF(N132="snížená",J132,0)</f>
        <v>0</v>
      </c>
      <c r="BG132" s="220">
        <f>IF(N132="zákl. přenesená",J132,0)</f>
        <v>0</v>
      </c>
      <c r="BH132" s="220">
        <f>IF(N132="sníž. přenesená",J132,0)</f>
        <v>0</v>
      </c>
      <c r="BI132" s="220">
        <f>IF(N132="nulová",J132,0)</f>
        <v>0</v>
      </c>
      <c r="BJ132" s="17" t="s">
        <v>85</v>
      </c>
      <c r="BK132" s="220">
        <f>ROUND(I132*H132,2)</f>
        <v>0</v>
      </c>
      <c r="BL132" s="17" t="s">
        <v>150</v>
      </c>
      <c r="BM132" s="219" t="s">
        <v>898</v>
      </c>
    </row>
    <row r="133" spans="1:65" s="2" customFormat="1" ht="36" customHeight="1">
      <c r="A133" s="34"/>
      <c r="B133" s="35"/>
      <c r="C133" s="208" t="s">
        <v>160</v>
      </c>
      <c r="D133" s="208" t="s">
        <v>145</v>
      </c>
      <c r="E133" s="209" t="s">
        <v>899</v>
      </c>
      <c r="F133" s="210" t="s">
        <v>900</v>
      </c>
      <c r="G133" s="211" t="s">
        <v>288</v>
      </c>
      <c r="H133" s="212">
        <v>2</v>
      </c>
      <c r="I133" s="213"/>
      <c r="J133" s="214">
        <f>ROUND(I133*H133,2)</f>
        <v>0</v>
      </c>
      <c r="K133" s="210" t="s">
        <v>149</v>
      </c>
      <c r="L133" s="39"/>
      <c r="M133" s="215" t="s">
        <v>1</v>
      </c>
      <c r="N133" s="216" t="s">
        <v>42</v>
      </c>
      <c r="O133" s="71"/>
      <c r="P133" s="217">
        <f>O133*H133</f>
        <v>0</v>
      </c>
      <c r="Q133" s="217">
        <v>1.125E-05</v>
      </c>
      <c r="R133" s="217">
        <f>Q133*H133</f>
        <v>2.25E-05</v>
      </c>
      <c r="S133" s="217">
        <v>0</v>
      </c>
      <c r="T133" s="218">
        <f>S133*H133</f>
        <v>0</v>
      </c>
      <c r="U133" s="34"/>
      <c r="V133" s="34"/>
      <c r="W133" s="34"/>
      <c r="X133" s="34"/>
      <c r="Y133" s="34"/>
      <c r="Z133" s="34"/>
      <c r="AA133" s="34"/>
      <c r="AB133" s="34"/>
      <c r="AC133" s="34"/>
      <c r="AD133" s="34"/>
      <c r="AE133" s="34"/>
      <c r="AR133" s="219" t="s">
        <v>150</v>
      </c>
      <c r="AT133" s="219" t="s">
        <v>145</v>
      </c>
      <c r="AU133" s="219" t="s">
        <v>88</v>
      </c>
      <c r="AY133" s="17" t="s">
        <v>143</v>
      </c>
      <c r="BE133" s="220">
        <f>IF(N133="základní",J133,0)</f>
        <v>0</v>
      </c>
      <c r="BF133" s="220">
        <f>IF(N133="snížená",J133,0)</f>
        <v>0</v>
      </c>
      <c r="BG133" s="220">
        <f>IF(N133="zákl. přenesená",J133,0)</f>
        <v>0</v>
      </c>
      <c r="BH133" s="220">
        <f>IF(N133="sníž. přenesená",J133,0)</f>
        <v>0</v>
      </c>
      <c r="BI133" s="220">
        <f>IF(N133="nulová",J133,0)</f>
        <v>0</v>
      </c>
      <c r="BJ133" s="17" t="s">
        <v>85</v>
      </c>
      <c r="BK133" s="220">
        <f>ROUND(I133*H133,2)</f>
        <v>0</v>
      </c>
      <c r="BL133" s="17" t="s">
        <v>150</v>
      </c>
      <c r="BM133" s="219" t="s">
        <v>901</v>
      </c>
    </row>
    <row r="134" spans="1:65" s="2" customFormat="1" ht="16.5" customHeight="1">
      <c r="A134" s="34"/>
      <c r="B134" s="35"/>
      <c r="C134" s="254" t="s">
        <v>150</v>
      </c>
      <c r="D134" s="254" t="s">
        <v>223</v>
      </c>
      <c r="E134" s="255" t="s">
        <v>902</v>
      </c>
      <c r="F134" s="256" t="s">
        <v>903</v>
      </c>
      <c r="G134" s="257" t="s">
        <v>288</v>
      </c>
      <c r="H134" s="258">
        <v>2</v>
      </c>
      <c r="I134" s="259"/>
      <c r="J134" s="260">
        <f>ROUND(I134*H134,2)</f>
        <v>0</v>
      </c>
      <c r="K134" s="256" t="s">
        <v>149</v>
      </c>
      <c r="L134" s="261"/>
      <c r="M134" s="262" t="s">
        <v>1</v>
      </c>
      <c r="N134" s="263" t="s">
        <v>42</v>
      </c>
      <c r="O134" s="71"/>
      <c r="P134" s="217">
        <f>O134*H134</f>
        <v>0</v>
      </c>
      <c r="Q134" s="217">
        <v>0.00203</v>
      </c>
      <c r="R134" s="217">
        <f>Q134*H134</f>
        <v>0.00406</v>
      </c>
      <c r="S134" s="217">
        <v>0</v>
      </c>
      <c r="T134" s="218">
        <f>S134*H134</f>
        <v>0</v>
      </c>
      <c r="U134" s="34"/>
      <c r="V134" s="34"/>
      <c r="W134" s="34"/>
      <c r="X134" s="34"/>
      <c r="Y134" s="34"/>
      <c r="Z134" s="34"/>
      <c r="AA134" s="34"/>
      <c r="AB134" s="34"/>
      <c r="AC134" s="34"/>
      <c r="AD134" s="34"/>
      <c r="AE134" s="34"/>
      <c r="AR134" s="219" t="s">
        <v>187</v>
      </c>
      <c r="AT134" s="219" t="s">
        <v>223</v>
      </c>
      <c r="AU134" s="219" t="s">
        <v>88</v>
      </c>
      <c r="AY134" s="17" t="s">
        <v>143</v>
      </c>
      <c r="BE134" s="220">
        <f>IF(N134="základní",J134,0)</f>
        <v>0</v>
      </c>
      <c r="BF134" s="220">
        <f>IF(N134="snížená",J134,0)</f>
        <v>0</v>
      </c>
      <c r="BG134" s="220">
        <f>IF(N134="zákl. přenesená",J134,0)</f>
        <v>0</v>
      </c>
      <c r="BH134" s="220">
        <f>IF(N134="sníž. přenesená",J134,0)</f>
        <v>0</v>
      </c>
      <c r="BI134" s="220">
        <f>IF(N134="nulová",J134,0)</f>
        <v>0</v>
      </c>
      <c r="BJ134" s="17" t="s">
        <v>85</v>
      </c>
      <c r="BK134" s="220">
        <f>ROUND(I134*H134,2)</f>
        <v>0</v>
      </c>
      <c r="BL134" s="17" t="s">
        <v>150</v>
      </c>
      <c r="BM134" s="219" t="s">
        <v>904</v>
      </c>
    </row>
    <row r="135" spans="2:63" s="12" customFormat="1" ht="22.9" customHeight="1">
      <c r="B135" s="192"/>
      <c r="C135" s="193"/>
      <c r="D135" s="194" t="s">
        <v>76</v>
      </c>
      <c r="E135" s="206" t="s">
        <v>727</v>
      </c>
      <c r="F135" s="206" t="s">
        <v>728</v>
      </c>
      <c r="G135" s="193"/>
      <c r="H135" s="193"/>
      <c r="I135" s="196"/>
      <c r="J135" s="207">
        <f>BK135</f>
        <v>0</v>
      </c>
      <c r="K135" s="193"/>
      <c r="L135" s="198"/>
      <c r="M135" s="199"/>
      <c r="N135" s="200"/>
      <c r="O135" s="200"/>
      <c r="P135" s="201">
        <f>SUM(P136:P137)</f>
        <v>0</v>
      </c>
      <c r="Q135" s="200"/>
      <c r="R135" s="201">
        <f>SUM(R136:R137)</f>
        <v>0</v>
      </c>
      <c r="S135" s="200"/>
      <c r="T135" s="202">
        <f>SUM(T136:T137)</f>
        <v>0</v>
      </c>
      <c r="AR135" s="203" t="s">
        <v>85</v>
      </c>
      <c r="AT135" s="204" t="s">
        <v>76</v>
      </c>
      <c r="AU135" s="204" t="s">
        <v>85</v>
      </c>
      <c r="AY135" s="203" t="s">
        <v>143</v>
      </c>
      <c r="BK135" s="205">
        <f>SUM(BK136:BK137)</f>
        <v>0</v>
      </c>
    </row>
    <row r="136" spans="1:65" s="2" customFormat="1" ht="48" customHeight="1">
      <c r="A136" s="34"/>
      <c r="B136" s="35"/>
      <c r="C136" s="208" t="s">
        <v>170</v>
      </c>
      <c r="D136" s="208" t="s">
        <v>145</v>
      </c>
      <c r="E136" s="209" t="s">
        <v>876</v>
      </c>
      <c r="F136" s="210" t="s">
        <v>877</v>
      </c>
      <c r="G136" s="211" t="s">
        <v>226</v>
      </c>
      <c r="H136" s="212">
        <v>0.093</v>
      </c>
      <c r="I136" s="213"/>
      <c r="J136" s="214">
        <f>ROUND(I136*H136,2)</f>
        <v>0</v>
      </c>
      <c r="K136" s="210" t="s">
        <v>149</v>
      </c>
      <c r="L136" s="39"/>
      <c r="M136" s="215" t="s">
        <v>1</v>
      </c>
      <c r="N136" s="216" t="s">
        <v>42</v>
      </c>
      <c r="O136" s="71"/>
      <c r="P136" s="217">
        <f>O136*H136</f>
        <v>0</v>
      </c>
      <c r="Q136" s="217">
        <v>0</v>
      </c>
      <c r="R136" s="217">
        <f>Q136*H136</f>
        <v>0</v>
      </c>
      <c r="S136" s="217">
        <v>0</v>
      </c>
      <c r="T136" s="218">
        <f>S136*H136</f>
        <v>0</v>
      </c>
      <c r="U136" s="34"/>
      <c r="V136" s="34"/>
      <c r="W136" s="34"/>
      <c r="X136" s="34"/>
      <c r="Y136" s="34"/>
      <c r="Z136" s="34"/>
      <c r="AA136" s="34"/>
      <c r="AB136" s="34"/>
      <c r="AC136" s="34"/>
      <c r="AD136" s="34"/>
      <c r="AE136" s="34"/>
      <c r="AR136" s="219" t="s">
        <v>150</v>
      </c>
      <c r="AT136" s="219" t="s">
        <v>145</v>
      </c>
      <c r="AU136" s="219" t="s">
        <v>88</v>
      </c>
      <c r="AY136" s="17" t="s">
        <v>143</v>
      </c>
      <c r="BE136" s="220">
        <f>IF(N136="základní",J136,0)</f>
        <v>0</v>
      </c>
      <c r="BF136" s="220">
        <f>IF(N136="snížená",J136,0)</f>
        <v>0</v>
      </c>
      <c r="BG136" s="220">
        <f>IF(N136="zákl. přenesená",J136,0)</f>
        <v>0</v>
      </c>
      <c r="BH136" s="220">
        <f>IF(N136="sníž. přenesená",J136,0)</f>
        <v>0</v>
      </c>
      <c r="BI136" s="220">
        <f>IF(N136="nulová",J136,0)</f>
        <v>0</v>
      </c>
      <c r="BJ136" s="17" t="s">
        <v>85</v>
      </c>
      <c r="BK136" s="220">
        <f>ROUND(I136*H136,2)</f>
        <v>0</v>
      </c>
      <c r="BL136" s="17" t="s">
        <v>150</v>
      </c>
      <c r="BM136" s="219" t="s">
        <v>905</v>
      </c>
    </row>
    <row r="137" spans="1:65" s="2" customFormat="1" ht="48" customHeight="1">
      <c r="A137" s="34"/>
      <c r="B137" s="35"/>
      <c r="C137" s="208" t="s">
        <v>176</v>
      </c>
      <c r="D137" s="208" t="s">
        <v>145</v>
      </c>
      <c r="E137" s="209" t="s">
        <v>879</v>
      </c>
      <c r="F137" s="210" t="s">
        <v>880</v>
      </c>
      <c r="G137" s="211" t="s">
        <v>226</v>
      </c>
      <c r="H137" s="212">
        <v>0.093</v>
      </c>
      <c r="I137" s="213"/>
      <c r="J137" s="214">
        <f>ROUND(I137*H137,2)</f>
        <v>0</v>
      </c>
      <c r="K137" s="210" t="s">
        <v>149</v>
      </c>
      <c r="L137" s="39"/>
      <c r="M137" s="270" t="s">
        <v>1</v>
      </c>
      <c r="N137" s="271" t="s">
        <v>42</v>
      </c>
      <c r="O137" s="272"/>
      <c r="P137" s="273">
        <f>O137*H137</f>
        <v>0</v>
      </c>
      <c r="Q137" s="273">
        <v>0</v>
      </c>
      <c r="R137" s="273">
        <f>Q137*H137</f>
        <v>0</v>
      </c>
      <c r="S137" s="273">
        <v>0</v>
      </c>
      <c r="T137" s="274">
        <f>S137*H137</f>
        <v>0</v>
      </c>
      <c r="U137" s="34"/>
      <c r="V137" s="34"/>
      <c r="W137" s="34"/>
      <c r="X137" s="34"/>
      <c r="Y137" s="34"/>
      <c r="Z137" s="34"/>
      <c r="AA137" s="34"/>
      <c r="AB137" s="34"/>
      <c r="AC137" s="34"/>
      <c r="AD137" s="34"/>
      <c r="AE137" s="34"/>
      <c r="AR137" s="219" t="s">
        <v>150</v>
      </c>
      <c r="AT137" s="219" t="s">
        <v>145</v>
      </c>
      <c r="AU137" s="219" t="s">
        <v>88</v>
      </c>
      <c r="AY137" s="17" t="s">
        <v>143</v>
      </c>
      <c r="BE137" s="220">
        <f>IF(N137="základní",J137,0)</f>
        <v>0</v>
      </c>
      <c r="BF137" s="220">
        <f>IF(N137="snížená",J137,0)</f>
        <v>0</v>
      </c>
      <c r="BG137" s="220">
        <f>IF(N137="zákl. přenesená",J137,0)</f>
        <v>0</v>
      </c>
      <c r="BH137" s="220">
        <f>IF(N137="sníž. přenesená",J137,0)</f>
        <v>0</v>
      </c>
      <c r="BI137" s="220">
        <f>IF(N137="nulová",J137,0)</f>
        <v>0</v>
      </c>
      <c r="BJ137" s="17" t="s">
        <v>85</v>
      </c>
      <c r="BK137" s="220">
        <f>ROUND(I137*H137,2)</f>
        <v>0</v>
      </c>
      <c r="BL137" s="17" t="s">
        <v>150</v>
      </c>
      <c r="BM137" s="219" t="s">
        <v>906</v>
      </c>
    </row>
    <row r="138" spans="1:31" s="2" customFormat="1" ht="6.95" customHeight="1">
      <c r="A138" s="34"/>
      <c r="B138" s="54"/>
      <c r="C138" s="55"/>
      <c r="D138" s="55"/>
      <c r="E138" s="55"/>
      <c r="F138" s="55"/>
      <c r="G138" s="55"/>
      <c r="H138" s="55"/>
      <c r="I138" s="158"/>
      <c r="J138" s="55"/>
      <c r="K138" s="55"/>
      <c r="L138" s="39"/>
      <c r="M138" s="34"/>
      <c r="O138" s="34"/>
      <c r="P138" s="34"/>
      <c r="Q138" s="34"/>
      <c r="R138" s="34"/>
      <c r="S138" s="34"/>
      <c r="T138" s="34"/>
      <c r="U138" s="34"/>
      <c r="V138" s="34"/>
      <c r="W138" s="34"/>
      <c r="X138" s="34"/>
      <c r="Y138" s="34"/>
      <c r="Z138" s="34"/>
      <c r="AA138" s="34"/>
      <c r="AB138" s="34"/>
      <c r="AC138" s="34"/>
      <c r="AD138" s="34"/>
      <c r="AE138" s="34"/>
    </row>
  </sheetData>
  <sheetProtection algorithmName="SHA-512" hashValue="yiwsjI2grX4YspavuMKAA1cn8M5VRIoBo25H0H0oveRx+s0is9N91UC9HqeNVxRGhSclR49d47UomWvjSdJtMQ==" saltValue="dXNqz6BcTLJtck39Uw6Nxp8sJOvVj0YU965HUHnnsAkKNpcIEjgelYgEeXtyjNVCEGAK7iCFDNYoJUdPkBlzyQ==" spinCount="100000" sheet="1" objects="1" scenarios="1" formatColumns="0" formatRows="0" autoFilter="0"/>
  <autoFilter ref="C124:K137"/>
  <mergeCells count="12">
    <mergeCell ref="E117:H117"/>
    <mergeCell ref="L2:V2"/>
    <mergeCell ref="E85:H85"/>
    <mergeCell ref="E87:H87"/>
    <mergeCell ref="E89:H89"/>
    <mergeCell ref="E113:H113"/>
    <mergeCell ref="E115:H115"/>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50"/>
  <sheetViews>
    <sheetView showGridLines="0" workbookViewId="0" topLeftCell="A112">
      <selection activeCell="F146" sqref="F146"/>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15"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15"/>
      <c r="L2" s="323"/>
      <c r="M2" s="323"/>
      <c r="N2" s="323"/>
      <c r="O2" s="323"/>
      <c r="P2" s="323"/>
      <c r="Q2" s="323"/>
      <c r="R2" s="323"/>
      <c r="S2" s="323"/>
      <c r="T2" s="323"/>
      <c r="U2" s="323"/>
      <c r="V2" s="323"/>
      <c r="AT2" s="17" t="s">
        <v>101</v>
      </c>
    </row>
    <row r="3" spans="2:46" s="1" customFormat="1" ht="6.95" customHeight="1">
      <c r="B3" s="116"/>
      <c r="C3" s="117"/>
      <c r="D3" s="117"/>
      <c r="E3" s="117"/>
      <c r="F3" s="117"/>
      <c r="G3" s="117"/>
      <c r="H3" s="117"/>
      <c r="I3" s="118"/>
      <c r="J3" s="117"/>
      <c r="K3" s="117"/>
      <c r="L3" s="20"/>
      <c r="AT3" s="17" t="s">
        <v>88</v>
      </c>
    </row>
    <row r="4" spans="2:46" s="1" customFormat="1" ht="24.95" customHeight="1">
      <c r="B4" s="20"/>
      <c r="D4" s="119" t="s">
        <v>108</v>
      </c>
      <c r="I4" s="115"/>
      <c r="L4" s="20"/>
      <c r="M4" s="120" t="s">
        <v>10</v>
      </c>
      <c r="AT4" s="17" t="s">
        <v>4</v>
      </c>
    </row>
    <row r="5" spans="2:12" s="1" customFormat="1" ht="6.95" customHeight="1">
      <c r="B5" s="20"/>
      <c r="I5" s="115"/>
      <c r="L5" s="20"/>
    </row>
    <row r="6" spans="2:12" s="1" customFormat="1" ht="12" customHeight="1">
      <c r="B6" s="20"/>
      <c r="D6" s="121" t="s">
        <v>16</v>
      </c>
      <c r="I6" s="115"/>
      <c r="L6" s="20"/>
    </row>
    <row r="7" spans="2:12" s="1" customFormat="1" ht="16.5" customHeight="1">
      <c r="B7" s="20"/>
      <c r="E7" s="368" t="str">
        <f>'Rekapitulace stavby'!K6</f>
        <v>Dlouhá Strouha, Kvasiny, rekonstrukce koryta, ř. km 4,735 - 4,885</v>
      </c>
      <c r="F7" s="369"/>
      <c r="G7" s="369"/>
      <c r="H7" s="369"/>
      <c r="I7" s="115"/>
      <c r="L7" s="20"/>
    </row>
    <row r="8" spans="2:12" s="1" customFormat="1" ht="12" customHeight="1">
      <c r="B8" s="20"/>
      <c r="D8" s="121" t="s">
        <v>109</v>
      </c>
      <c r="I8" s="115"/>
      <c r="L8" s="20"/>
    </row>
    <row r="9" spans="1:31" s="2" customFormat="1" ht="16.5" customHeight="1">
      <c r="A9" s="34"/>
      <c r="B9" s="39"/>
      <c r="C9" s="34"/>
      <c r="D9" s="34"/>
      <c r="E9" s="368" t="s">
        <v>776</v>
      </c>
      <c r="F9" s="370"/>
      <c r="G9" s="370"/>
      <c r="H9" s="370"/>
      <c r="I9" s="122"/>
      <c r="J9" s="34"/>
      <c r="K9" s="34"/>
      <c r="L9" s="51"/>
      <c r="S9" s="34"/>
      <c r="T9" s="34"/>
      <c r="U9" s="34"/>
      <c r="V9" s="34"/>
      <c r="W9" s="34"/>
      <c r="X9" s="34"/>
      <c r="Y9" s="34"/>
      <c r="Z9" s="34"/>
      <c r="AA9" s="34"/>
      <c r="AB9" s="34"/>
      <c r="AC9" s="34"/>
      <c r="AD9" s="34"/>
      <c r="AE9" s="34"/>
    </row>
    <row r="10" spans="1:31" s="2" customFormat="1" ht="12" customHeight="1">
      <c r="A10" s="34"/>
      <c r="B10" s="39"/>
      <c r="C10" s="34"/>
      <c r="D10" s="121" t="s">
        <v>777</v>
      </c>
      <c r="E10" s="34"/>
      <c r="F10" s="34"/>
      <c r="G10" s="34"/>
      <c r="H10" s="34"/>
      <c r="I10" s="122"/>
      <c r="J10" s="34"/>
      <c r="K10" s="34"/>
      <c r="L10" s="51"/>
      <c r="S10" s="34"/>
      <c r="T10" s="34"/>
      <c r="U10" s="34"/>
      <c r="V10" s="34"/>
      <c r="W10" s="34"/>
      <c r="X10" s="34"/>
      <c r="Y10" s="34"/>
      <c r="Z10" s="34"/>
      <c r="AA10" s="34"/>
      <c r="AB10" s="34"/>
      <c r="AC10" s="34"/>
      <c r="AD10" s="34"/>
      <c r="AE10" s="34"/>
    </row>
    <row r="11" spans="1:31" s="2" customFormat="1" ht="16.5" customHeight="1">
      <c r="A11" s="34"/>
      <c r="B11" s="39"/>
      <c r="C11" s="34"/>
      <c r="D11" s="34"/>
      <c r="E11" s="371" t="s">
        <v>907</v>
      </c>
      <c r="F11" s="370"/>
      <c r="G11" s="370"/>
      <c r="H11" s="370"/>
      <c r="I11" s="122"/>
      <c r="J11" s="34"/>
      <c r="K11" s="34"/>
      <c r="L11" s="51"/>
      <c r="S11" s="34"/>
      <c r="T11" s="34"/>
      <c r="U11" s="34"/>
      <c r="V11" s="34"/>
      <c r="W11" s="34"/>
      <c r="X11" s="34"/>
      <c r="Y11" s="34"/>
      <c r="Z11" s="34"/>
      <c r="AA11" s="34"/>
      <c r="AB11" s="34"/>
      <c r="AC11" s="34"/>
      <c r="AD11" s="34"/>
      <c r="AE11" s="34"/>
    </row>
    <row r="12" spans="1:31" s="2" customFormat="1" ht="12">
      <c r="A12" s="34"/>
      <c r="B12" s="39"/>
      <c r="C12" s="34"/>
      <c r="D12" s="34"/>
      <c r="E12" s="34"/>
      <c r="F12" s="34"/>
      <c r="G12" s="34"/>
      <c r="H12" s="34"/>
      <c r="I12" s="122"/>
      <c r="J12" s="34"/>
      <c r="K12" s="34"/>
      <c r="L12" s="51"/>
      <c r="S12" s="34"/>
      <c r="T12" s="34"/>
      <c r="U12" s="34"/>
      <c r="V12" s="34"/>
      <c r="W12" s="34"/>
      <c r="X12" s="34"/>
      <c r="Y12" s="34"/>
      <c r="Z12" s="34"/>
      <c r="AA12" s="34"/>
      <c r="AB12" s="34"/>
      <c r="AC12" s="34"/>
      <c r="AD12" s="34"/>
      <c r="AE12" s="34"/>
    </row>
    <row r="13" spans="1:31" s="2" customFormat="1" ht="12" customHeight="1">
      <c r="A13" s="34"/>
      <c r="B13" s="39"/>
      <c r="C13" s="34"/>
      <c r="D13" s="121" t="s">
        <v>18</v>
      </c>
      <c r="E13" s="34"/>
      <c r="F13" s="110" t="s">
        <v>87</v>
      </c>
      <c r="G13" s="34"/>
      <c r="H13" s="34"/>
      <c r="I13" s="123" t="s">
        <v>20</v>
      </c>
      <c r="J13" s="110" t="s">
        <v>1</v>
      </c>
      <c r="K13" s="34"/>
      <c r="L13" s="51"/>
      <c r="S13" s="34"/>
      <c r="T13" s="34"/>
      <c r="U13" s="34"/>
      <c r="V13" s="34"/>
      <c r="W13" s="34"/>
      <c r="X13" s="34"/>
      <c r="Y13" s="34"/>
      <c r="Z13" s="34"/>
      <c r="AA13" s="34"/>
      <c r="AB13" s="34"/>
      <c r="AC13" s="34"/>
      <c r="AD13" s="34"/>
      <c r="AE13" s="34"/>
    </row>
    <row r="14" spans="1:31" s="2" customFormat="1" ht="12" customHeight="1">
      <c r="A14" s="34"/>
      <c r="B14" s="39"/>
      <c r="C14" s="34"/>
      <c r="D14" s="121" t="s">
        <v>21</v>
      </c>
      <c r="E14" s="34"/>
      <c r="F14" s="110" t="s">
        <v>22</v>
      </c>
      <c r="G14" s="34"/>
      <c r="H14" s="34"/>
      <c r="I14" s="123" t="s">
        <v>23</v>
      </c>
      <c r="J14" s="124">
        <f>'Rekapitulace stavby'!AN8</f>
        <v>43727</v>
      </c>
      <c r="K14" s="34"/>
      <c r="L14" s="51"/>
      <c r="S14" s="34"/>
      <c r="T14" s="34"/>
      <c r="U14" s="34"/>
      <c r="V14" s="34"/>
      <c r="W14" s="34"/>
      <c r="X14" s="34"/>
      <c r="Y14" s="34"/>
      <c r="Z14" s="34"/>
      <c r="AA14" s="34"/>
      <c r="AB14" s="34"/>
      <c r="AC14" s="34"/>
      <c r="AD14" s="34"/>
      <c r="AE14" s="34"/>
    </row>
    <row r="15" spans="1:31" s="2" customFormat="1" ht="10.9" customHeight="1">
      <c r="A15" s="34"/>
      <c r="B15" s="39"/>
      <c r="C15" s="34"/>
      <c r="D15" s="34"/>
      <c r="E15" s="34"/>
      <c r="F15" s="34"/>
      <c r="G15" s="34"/>
      <c r="H15" s="34"/>
      <c r="I15" s="122"/>
      <c r="J15" s="34"/>
      <c r="K15" s="34"/>
      <c r="L15" s="51"/>
      <c r="S15" s="34"/>
      <c r="T15" s="34"/>
      <c r="U15" s="34"/>
      <c r="V15" s="34"/>
      <c r="W15" s="34"/>
      <c r="X15" s="34"/>
      <c r="Y15" s="34"/>
      <c r="Z15" s="34"/>
      <c r="AA15" s="34"/>
      <c r="AB15" s="34"/>
      <c r="AC15" s="34"/>
      <c r="AD15" s="34"/>
      <c r="AE15" s="34"/>
    </row>
    <row r="16" spans="1:31" s="2" customFormat="1" ht="12" customHeight="1">
      <c r="A16" s="34"/>
      <c r="B16" s="39"/>
      <c r="C16" s="34"/>
      <c r="D16" s="121" t="s">
        <v>24</v>
      </c>
      <c r="E16" s="34"/>
      <c r="F16" s="34"/>
      <c r="G16" s="34"/>
      <c r="H16" s="34"/>
      <c r="I16" s="123" t="s">
        <v>25</v>
      </c>
      <c r="J16" s="110" t="s">
        <v>1</v>
      </c>
      <c r="K16" s="34"/>
      <c r="L16" s="51"/>
      <c r="S16" s="34"/>
      <c r="T16" s="34"/>
      <c r="U16" s="34"/>
      <c r="V16" s="34"/>
      <c r="W16" s="34"/>
      <c r="X16" s="34"/>
      <c r="Y16" s="34"/>
      <c r="Z16" s="34"/>
      <c r="AA16" s="34"/>
      <c r="AB16" s="34"/>
      <c r="AC16" s="34"/>
      <c r="AD16" s="34"/>
      <c r="AE16" s="34"/>
    </row>
    <row r="17" spans="1:31" s="2" customFormat="1" ht="18" customHeight="1">
      <c r="A17" s="34"/>
      <c r="B17" s="39"/>
      <c r="C17" s="34"/>
      <c r="D17" s="34"/>
      <c r="E17" s="110" t="s">
        <v>26</v>
      </c>
      <c r="F17" s="34"/>
      <c r="G17" s="34"/>
      <c r="H17" s="34"/>
      <c r="I17" s="123" t="s">
        <v>27</v>
      </c>
      <c r="J17" s="110" t="s">
        <v>1</v>
      </c>
      <c r="K17" s="34"/>
      <c r="L17" s="51"/>
      <c r="S17" s="34"/>
      <c r="T17" s="34"/>
      <c r="U17" s="34"/>
      <c r="V17" s="34"/>
      <c r="W17" s="34"/>
      <c r="X17" s="34"/>
      <c r="Y17" s="34"/>
      <c r="Z17" s="34"/>
      <c r="AA17" s="34"/>
      <c r="AB17" s="34"/>
      <c r="AC17" s="34"/>
      <c r="AD17" s="34"/>
      <c r="AE17" s="34"/>
    </row>
    <row r="18" spans="1:31" s="2" customFormat="1" ht="6.95" customHeight="1">
      <c r="A18" s="34"/>
      <c r="B18" s="39"/>
      <c r="C18" s="34"/>
      <c r="D18" s="34"/>
      <c r="E18" s="34"/>
      <c r="F18" s="34"/>
      <c r="G18" s="34"/>
      <c r="H18" s="34"/>
      <c r="I18" s="122"/>
      <c r="J18" s="34"/>
      <c r="K18" s="34"/>
      <c r="L18" s="51"/>
      <c r="S18" s="34"/>
      <c r="T18" s="34"/>
      <c r="U18" s="34"/>
      <c r="V18" s="34"/>
      <c r="W18" s="34"/>
      <c r="X18" s="34"/>
      <c r="Y18" s="34"/>
      <c r="Z18" s="34"/>
      <c r="AA18" s="34"/>
      <c r="AB18" s="34"/>
      <c r="AC18" s="34"/>
      <c r="AD18" s="34"/>
      <c r="AE18" s="34"/>
    </row>
    <row r="19" spans="1:31" s="2" customFormat="1" ht="12" customHeight="1">
      <c r="A19" s="34"/>
      <c r="B19" s="39"/>
      <c r="C19" s="34"/>
      <c r="D19" s="121" t="s">
        <v>28</v>
      </c>
      <c r="E19" s="34"/>
      <c r="F19" s="34"/>
      <c r="G19" s="34"/>
      <c r="H19" s="34"/>
      <c r="I19" s="123" t="s">
        <v>25</v>
      </c>
      <c r="J19" s="30" t="str">
        <f>'Rekapitulace stavby'!AN13</f>
        <v>Vyplň údaj</v>
      </c>
      <c r="K19" s="34"/>
      <c r="L19" s="51"/>
      <c r="S19" s="34"/>
      <c r="T19" s="34"/>
      <c r="U19" s="34"/>
      <c r="V19" s="34"/>
      <c r="W19" s="34"/>
      <c r="X19" s="34"/>
      <c r="Y19" s="34"/>
      <c r="Z19" s="34"/>
      <c r="AA19" s="34"/>
      <c r="AB19" s="34"/>
      <c r="AC19" s="34"/>
      <c r="AD19" s="34"/>
      <c r="AE19" s="34"/>
    </row>
    <row r="20" spans="1:31" s="2" customFormat="1" ht="18" customHeight="1">
      <c r="A20" s="34"/>
      <c r="B20" s="39"/>
      <c r="C20" s="34"/>
      <c r="D20" s="34"/>
      <c r="E20" s="372" t="str">
        <f>'Rekapitulace stavby'!E14</f>
        <v>Vyplň údaj</v>
      </c>
      <c r="F20" s="373"/>
      <c r="G20" s="373"/>
      <c r="H20" s="373"/>
      <c r="I20" s="123" t="s">
        <v>27</v>
      </c>
      <c r="J20" s="30" t="str">
        <f>'Rekapitulace stavby'!AN14</f>
        <v>Vyplň údaj</v>
      </c>
      <c r="K20" s="34"/>
      <c r="L20" s="51"/>
      <c r="S20" s="34"/>
      <c r="T20" s="34"/>
      <c r="U20" s="34"/>
      <c r="V20" s="34"/>
      <c r="W20" s="34"/>
      <c r="X20" s="34"/>
      <c r="Y20" s="34"/>
      <c r="Z20" s="34"/>
      <c r="AA20" s="34"/>
      <c r="AB20" s="34"/>
      <c r="AC20" s="34"/>
      <c r="AD20" s="34"/>
      <c r="AE20" s="34"/>
    </row>
    <row r="21" spans="1:31" s="2" customFormat="1" ht="6.95" customHeight="1">
      <c r="A21" s="34"/>
      <c r="B21" s="39"/>
      <c r="C21" s="34"/>
      <c r="D21" s="34"/>
      <c r="E21" s="34"/>
      <c r="F21" s="34"/>
      <c r="G21" s="34"/>
      <c r="H21" s="34"/>
      <c r="I21" s="122"/>
      <c r="J21" s="34"/>
      <c r="K21" s="34"/>
      <c r="L21" s="51"/>
      <c r="S21" s="34"/>
      <c r="T21" s="34"/>
      <c r="U21" s="34"/>
      <c r="V21" s="34"/>
      <c r="W21" s="34"/>
      <c r="X21" s="34"/>
      <c r="Y21" s="34"/>
      <c r="Z21" s="34"/>
      <c r="AA21" s="34"/>
      <c r="AB21" s="34"/>
      <c r="AC21" s="34"/>
      <c r="AD21" s="34"/>
      <c r="AE21" s="34"/>
    </row>
    <row r="22" spans="1:31" s="2" customFormat="1" ht="12" customHeight="1">
      <c r="A22" s="34"/>
      <c r="B22" s="39"/>
      <c r="C22" s="34"/>
      <c r="D22" s="121" t="s">
        <v>30</v>
      </c>
      <c r="E22" s="34"/>
      <c r="F22" s="34"/>
      <c r="G22" s="34"/>
      <c r="H22" s="34"/>
      <c r="I22" s="123" t="s">
        <v>25</v>
      </c>
      <c r="J22" s="110" t="s">
        <v>1</v>
      </c>
      <c r="K22" s="34"/>
      <c r="L22" s="51"/>
      <c r="S22" s="34"/>
      <c r="T22" s="34"/>
      <c r="U22" s="34"/>
      <c r="V22" s="34"/>
      <c r="W22" s="34"/>
      <c r="X22" s="34"/>
      <c r="Y22" s="34"/>
      <c r="Z22" s="34"/>
      <c r="AA22" s="34"/>
      <c r="AB22" s="34"/>
      <c r="AC22" s="34"/>
      <c r="AD22" s="34"/>
      <c r="AE22" s="34"/>
    </row>
    <row r="23" spans="1:31" s="2" customFormat="1" ht="18" customHeight="1">
      <c r="A23" s="34"/>
      <c r="B23" s="39"/>
      <c r="C23" s="34"/>
      <c r="D23" s="34"/>
      <c r="E23" s="110" t="s">
        <v>31</v>
      </c>
      <c r="F23" s="34"/>
      <c r="G23" s="34"/>
      <c r="H23" s="34"/>
      <c r="I23" s="123" t="s">
        <v>27</v>
      </c>
      <c r="J23" s="110" t="s">
        <v>1</v>
      </c>
      <c r="K23" s="34"/>
      <c r="L23" s="51"/>
      <c r="S23" s="34"/>
      <c r="T23" s="34"/>
      <c r="U23" s="34"/>
      <c r="V23" s="34"/>
      <c r="W23" s="34"/>
      <c r="X23" s="34"/>
      <c r="Y23" s="34"/>
      <c r="Z23" s="34"/>
      <c r="AA23" s="34"/>
      <c r="AB23" s="34"/>
      <c r="AC23" s="34"/>
      <c r="AD23" s="34"/>
      <c r="AE23" s="34"/>
    </row>
    <row r="24" spans="1:31" s="2" customFormat="1" ht="6.95" customHeight="1">
      <c r="A24" s="34"/>
      <c r="B24" s="39"/>
      <c r="C24" s="34"/>
      <c r="D24" s="34"/>
      <c r="E24" s="34"/>
      <c r="F24" s="34"/>
      <c r="G24" s="34"/>
      <c r="H24" s="34"/>
      <c r="I24" s="122"/>
      <c r="J24" s="34"/>
      <c r="K24" s="34"/>
      <c r="L24" s="51"/>
      <c r="S24" s="34"/>
      <c r="T24" s="34"/>
      <c r="U24" s="34"/>
      <c r="V24" s="34"/>
      <c r="W24" s="34"/>
      <c r="X24" s="34"/>
      <c r="Y24" s="34"/>
      <c r="Z24" s="34"/>
      <c r="AA24" s="34"/>
      <c r="AB24" s="34"/>
      <c r="AC24" s="34"/>
      <c r="AD24" s="34"/>
      <c r="AE24" s="34"/>
    </row>
    <row r="25" spans="1:31" s="2" customFormat="1" ht="12" customHeight="1">
      <c r="A25" s="34"/>
      <c r="B25" s="39"/>
      <c r="C25" s="34"/>
      <c r="D25" s="121" t="s">
        <v>33</v>
      </c>
      <c r="E25" s="34"/>
      <c r="F25" s="34"/>
      <c r="G25" s="34"/>
      <c r="H25" s="34"/>
      <c r="I25" s="123" t="s">
        <v>25</v>
      </c>
      <c r="J25" s="110" t="s">
        <v>1</v>
      </c>
      <c r="K25" s="34"/>
      <c r="L25" s="51"/>
      <c r="S25" s="34"/>
      <c r="T25" s="34"/>
      <c r="U25" s="34"/>
      <c r="V25" s="34"/>
      <c r="W25" s="34"/>
      <c r="X25" s="34"/>
      <c r="Y25" s="34"/>
      <c r="Z25" s="34"/>
      <c r="AA25" s="34"/>
      <c r="AB25" s="34"/>
      <c r="AC25" s="34"/>
      <c r="AD25" s="34"/>
      <c r="AE25" s="34"/>
    </row>
    <row r="26" spans="1:31" s="2" customFormat="1" ht="18" customHeight="1">
      <c r="A26" s="34"/>
      <c r="B26" s="39"/>
      <c r="C26" s="34"/>
      <c r="D26" s="34"/>
      <c r="E26" s="110" t="s">
        <v>34</v>
      </c>
      <c r="F26" s="34"/>
      <c r="G26" s="34"/>
      <c r="H26" s="34"/>
      <c r="I26" s="123" t="s">
        <v>27</v>
      </c>
      <c r="J26" s="110" t="s">
        <v>1</v>
      </c>
      <c r="K26" s="34"/>
      <c r="L26" s="51"/>
      <c r="S26" s="34"/>
      <c r="T26" s="34"/>
      <c r="U26" s="34"/>
      <c r="V26" s="34"/>
      <c r="W26" s="34"/>
      <c r="X26" s="34"/>
      <c r="Y26" s="34"/>
      <c r="Z26" s="34"/>
      <c r="AA26" s="34"/>
      <c r="AB26" s="34"/>
      <c r="AC26" s="34"/>
      <c r="AD26" s="34"/>
      <c r="AE26" s="34"/>
    </row>
    <row r="27" spans="1:31" s="2" customFormat="1" ht="6.95" customHeight="1">
      <c r="A27" s="34"/>
      <c r="B27" s="39"/>
      <c r="C27" s="34"/>
      <c r="D27" s="34"/>
      <c r="E27" s="34"/>
      <c r="F27" s="34"/>
      <c r="G27" s="34"/>
      <c r="H27" s="34"/>
      <c r="I27" s="122"/>
      <c r="J27" s="34"/>
      <c r="K27" s="34"/>
      <c r="L27" s="51"/>
      <c r="S27" s="34"/>
      <c r="T27" s="34"/>
      <c r="U27" s="34"/>
      <c r="V27" s="34"/>
      <c r="W27" s="34"/>
      <c r="X27" s="34"/>
      <c r="Y27" s="34"/>
      <c r="Z27" s="34"/>
      <c r="AA27" s="34"/>
      <c r="AB27" s="34"/>
      <c r="AC27" s="34"/>
      <c r="AD27" s="34"/>
      <c r="AE27" s="34"/>
    </row>
    <row r="28" spans="1:31" s="2" customFormat="1" ht="12" customHeight="1">
      <c r="A28" s="34"/>
      <c r="B28" s="39"/>
      <c r="C28" s="34"/>
      <c r="D28" s="121" t="s">
        <v>35</v>
      </c>
      <c r="E28" s="34"/>
      <c r="F28" s="34"/>
      <c r="G28" s="34"/>
      <c r="H28" s="34"/>
      <c r="I28" s="122"/>
      <c r="J28" s="34"/>
      <c r="K28" s="34"/>
      <c r="L28" s="51"/>
      <c r="S28" s="34"/>
      <c r="T28" s="34"/>
      <c r="U28" s="34"/>
      <c r="V28" s="34"/>
      <c r="W28" s="34"/>
      <c r="X28" s="34"/>
      <c r="Y28" s="34"/>
      <c r="Z28" s="34"/>
      <c r="AA28" s="34"/>
      <c r="AB28" s="34"/>
      <c r="AC28" s="34"/>
      <c r="AD28" s="34"/>
      <c r="AE28" s="34"/>
    </row>
    <row r="29" spans="1:31" s="8" customFormat="1" ht="89.25" customHeight="1">
      <c r="A29" s="125"/>
      <c r="B29" s="126"/>
      <c r="C29" s="125"/>
      <c r="D29" s="125"/>
      <c r="E29" s="374" t="s">
        <v>36</v>
      </c>
      <c r="F29" s="374"/>
      <c r="G29" s="374"/>
      <c r="H29" s="374"/>
      <c r="I29" s="127"/>
      <c r="J29" s="125"/>
      <c r="K29" s="125"/>
      <c r="L29" s="128"/>
      <c r="S29" s="125"/>
      <c r="T29" s="125"/>
      <c r="U29" s="125"/>
      <c r="V29" s="125"/>
      <c r="W29" s="125"/>
      <c r="X29" s="125"/>
      <c r="Y29" s="125"/>
      <c r="Z29" s="125"/>
      <c r="AA29" s="125"/>
      <c r="AB29" s="125"/>
      <c r="AC29" s="125"/>
      <c r="AD29" s="125"/>
      <c r="AE29" s="125"/>
    </row>
    <row r="30" spans="1:31" s="2" customFormat="1" ht="6.95" customHeight="1">
      <c r="A30" s="34"/>
      <c r="B30" s="39"/>
      <c r="C30" s="34"/>
      <c r="D30" s="34"/>
      <c r="E30" s="34"/>
      <c r="F30" s="34"/>
      <c r="G30" s="34"/>
      <c r="H30" s="34"/>
      <c r="I30" s="122"/>
      <c r="J30" s="34"/>
      <c r="K30" s="34"/>
      <c r="L30" s="51"/>
      <c r="S30" s="34"/>
      <c r="T30" s="34"/>
      <c r="U30" s="34"/>
      <c r="V30" s="34"/>
      <c r="W30" s="34"/>
      <c r="X30" s="34"/>
      <c r="Y30" s="34"/>
      <c r="Z30" s="34"/>
      <c r="AA30" s="34"/>
      <c r="AB30" s="34"/>
      <c r="AC30" s="34"/>
      <c r="AD30" s="34"/>
      <c r="AE30" s="34"/>
    </row>
    <row r="31" spans="1:31" s="2" customFormat="1" ht="6.95" customHeight="1">
      <c r="A31" s="34"/>
      <c r="B31" s="39"/>
      <c r="C31" s="34"/>
      <c r="D31" s="129"/>
      <c r="E31" s="129"/>
      <c r="F31" s="129"/>
      <c r="G31" s="129"/>
      <c r="H31" s="129"/>
      <c r="I31" s="130"/>
      <c r="J31" s="129"/>
      <c r="K31" s="129"/>
      <c r="L31" s="51"/>
      <c r="S31" s="34"/>
      <c r="T31" s="34"/>
      <c r="U31" s="34"/>
      <c r="V31" s="34"/>
      <c r="W31" s="34"/>
      <c r="X31" s="34"/>
      <c r="Y31" s="34"/>
      <c r="Z31" s="34"/>
      <c r="AA31" s="34"/>
      <c r="AB31" s="34"/>
      <c r="AC31" s="34"/>
      <c r="AD31" s="34"/>
      <c r="AE31" s="34"/>
    </row>
    <row r="32" spans="1:31" s="2" customFormat="1" ht="25.35" customHeight="1">
      <c r="A32" s="34"/>
      <c r="B32" s="39"/>
      <c r="C32" s="34"/>
      <c r="D32" s="131" t="s">
        <v>37</v>
      </c>
      <c r="E32" s="34"/>
      <c r="F32" s="34"/>
      <c r="G32" s="34"/>
      <c r="H32" s="34"/>
      <c r="I32" s="122"/>
      <c r="J32" s="132">
        <f>ROUND(J126,2)</f>
        <v>0</v>
      </c>
      <c r="K32" s="34"/>
      <c r="L32" s="51"/>
      <c r="S32" s="34"/>
      <c r="T32" s="34"/>
      <c r="U32" s="34"/>
      <c r="V32" s="34"/>
      <c r="W32" s="34"/>
      <c r="X32" s="34"/>
      <c r="Y32" s="34"/>
      <c r="Z32" s="34"/>
      <c r="AA32" s="34"/>
      <c r="AB32" s="34"/>
      <c r="AC32" s="34"/>
      <c r="AD32" s="34"/>
      <c r="AE32" s="34"/>
    </row>
    <row r="33" spans="1:31" s="2" customFormat="1" ht="6.95" customHeight="1">
      <c r="A33" s="34"/>
      <c r="B33" s="39"/>
      <c r="C33" s="34"/>
      <c r="D33" s="129"/>
      <c r="E33" s="129"/>
      <c r="F33" s="129"/>
      <c r="G33" s="129"/>
      <c r="H33" s="129"/>
      <c r="I33" s="130"/>
      <c r="J33" s="129"/>
      <c r="K33" s="129"/>
      <c r="L33" s="51"/>
      <c r="S33" s="34"/>
      <c r="T33" s="34"/>
      <c r="U33" s="34"/>
      <c r="V33" s="34"/>
      <c r="W33" s="34"/>
      <c r="X33" s="34"/>
      <c r="Y33" s="34"/>
      <c r="Z33" s="34"/>
      <c r="AA33" s="34"/>
      <c r="AB33" s="34"/>
      <c r="AC33" s="34"/>
      <c r="AD33" s="34"/>
      <c r="AE33" s="34"/>
    </row>
    <row r="34" spans="1:31" s="2" customFormat="1" ht="14.45" customHeight="1">
      <c r="A34" s="34"/>
      <c r="B34" s="39"/>
      <c r="C34" s="34"/>
      <c r="D34" s="34"/>
      <c r="E34" s="34"/>
      <c r="F34" s="133" t="s">
        <v>39</v>
      </c>
      <c r="G34" s="34"/>
      <c r="H34" s="34"/>
      <c r="I34" s="134" t="s">
        <v>38</v>
      </c>
      <c r="J34" s="133" t="s">
        <v>40</v>
      </c>
      <c r="K34" s="34"/>
      <c r="L34" s="51"/>
      <c r="S34" s="34"/>
      <c r="T34" s="34"/>
      <c r="U34" s="34"/>
      <c r="V34" s="34"/>
      <c r="W34" s="34"/>
      <c r="X34" s="34"/>
      <c r="Y34" s="34"/>
      <c r="Z34" s="34"/>
      <c r="AA34" s="34"/>
      <c r="AB34" s="34"/>
      <c r="AC34" s="34"/>
      <c r="AD34" s="34"/>
      <c r="AE34" s="34"/>
    </row>
    <row r="35" spans="1:31" s="2" customFormat="1" ht="14.45" customHeight="1">
      <c r="A35" s="34"/>
      <c r="B35" s="39"/>
      <c r="C35" s="34"/>
      <c r="D35" s="135" t="s">
        <v>41</v>
      </c>
      <c r="E35" s="121" t="s">
        <v>42</v>
      </c>
      <c r="F35" s="136">
        <f>ROUND((SUM(BE126:BE149)),2)</f>
        <v>0</v>
      </c>
      <c r="G35" s="34"/>
      <c r="H35" s="34"/>
      <c r="I35" s="137">
        <v>0.21</v>
      </c>
      <c r="J35" s="136">
        <f>ROUND(((SUM(BE126:BE149))*I35),2)</f>
        <v>0</v>
      </c>
      <c r="K35" s="34"/>
      <c r="L35" s="51"/>
      <c r="S35" s="34"/>
      <c r="T35" s="34"/>
      <c r="U35" s="34"/>
      <c r="V35" s="34"/>
      <c r="W35" s="34"/>
      <c r="X35" s="34"/>
      <c r="Y35" s="34"/>
      <c r="Z35" s="34"/>
      <c r="AA35" s="34"/>
      <c r="AB35" s="34"/>
      <c r="AC35" s="34"/>
      <c r="AD35" s="34"/>
      <c r="AE35" s="34"/>
    </row>
    <row r="36" spans="1:31" s="2" customFormat="1" ht="14.45" customHeight="1">
      <c r="A36" s="34"/>
      <c r="B36" s="39"/>
      <c r="C36" s="34"/>
      <c r="D36" s="34"/>
      <c r="E36" s="121" t="s">
        <v>43</v>
      </c>
      <c r="F36" s="136">
        <f>ROUND((SUM(BF126:BF149)),2)</f>
        <v>0</v>
      </c>
      <c r="G36" s="34"/>
      <c r="H36" s="34"/>
      <c r="I36" s="137">
        <v>0.15</v>
      </c>
      <c r="J36" s="136">
        <f>ROUND(((SUM(BF126:BF149))*I36),2)</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21" t="s">
        <v>44</v>
      </c>
      <c r="F37" s="136">
        <f>ROUND((SUM(BG126:BG149)),2)</f>
        <v>0</v>
      </c>
      <c r="G37" s="34"/>
      <c r="H37" s="34"/>
      <c r="I37" s="137">
        <v>0.21</v>
      </c>
      <c r="J37" s="136">
        <f>0</f>
        <v>0</v>
      </c>
      <c r="K37" s="34"/>
      <c r="L37" s="51"/>
      <c r="S37" s="34"/>
      <c r="T37" s="34"/>
      <c r="U37" s="34"/>
      <c r="V37" s="34"/>
      <c r="W37" s="34"/>
      <c r="X37" s="34"/>
      <c r="Y37" s="34"/>
      <c r="Z37" s="34"/>
      <c r="AA37" s="34"/>
      <c r="AB37" s="34"/>
      <c r="AC37" s="34"/>
      <c r="AD37" s="34"/>
      <c r="AE37" s="34"/>
    </row>
    <row r="38" spans="1:31" s="2" customFormat="1" ht="14.45" customHeight="1" hidden="1">
      <c r="A38" s="34"/>
      <c r="B38" s="39"/>
      <c r="C38" s="34"/>
      <c r="D38" s="34"/>
      <c r="E38" s="121" t="s">
        <v>45</v>
      </c>
      <c r="F38" s="136">
        <f>ROUND((SUM(BH126:BH149)),2)</f>
        <v>0</v>
      </c>
      <c r="G38" s="34"/>
      <c r="H38" s="34"/>
      <c r="I38" s="137">
        <v>0.15</v>
      </c>
      <c r="J38" s="136">
        <f>0</f>
        <v>0</v>
      </c>
      <c r="K38" s="34"/>
      <c r="L38" s="51"/>
      <c r="S38" s="34"/>
      <c r="T38" s="34"/>
      <c r="U38" s="34"/>
      <c r="V38" s="34"/>
      <c r="W38" s="34"/>
      <c r="X38" s="34"/>
      <c r="Y38" s="34"/>
      <c r="Z38" s="34"/>
      <c r="AA38" s="34"/>
      <c r="AB38" s="34"/>
      <c r="AC38" s="34"/>
      <c r="AD38" s="34"/>
      <c r="AE38" s="34"/>
    </row>
    <row r="39" spans="1:31" s="2" customFormat="1" ht="14.45" customHeight="1" hidden="1">
      <c r="A39" s="34"/>
      <c r="B39" s="39"/>
      <c r="C39" s="34"/>
      <c r="D39" s="34"/>
      <c r="E39" s="121" t="s">
        <v>46</v>
      </c>
      <c r="F39" s="136">
        <f>ROUND((SUM(BI126:BI149)),2)</f>
        <v>0</v>
      </c>
      <c r="G39" s="34"/>
      <c r="H39" s="34"/>
      <c r="I39" s="137">
        <v>0</v>
      </c>
      <c r="J39" s="136">
        <f>0</f>
        <v>0</v>
      </c>
      <c r="K39" s="34"/>
      <c r="L39" s="51"/>
      <c r="S39" s="34"/>
      <c r="T39" s="34"/>
      <c r="U39" s="34"/>
      <c r="V39" s="34"/>
      <c r="W39" s="34"/>
      <c r="X39" s="34"/>
      <c r="Y39" s="34"/>
      <c r="Z39" s="34"/>
      <c r="AA39" s="34"/>
      <c r="AB39" s="34"/>
      <c r="AC39" s="34"/>
      <c r="AD39" s="34"/>
      <c r="AE39" s="34"/>
    </row>
    <row r="40" spans="1:31" s="2" customFormat="1" ht="6.95" customHeight="1">
      <c r="A40" s="34"/>
      <c r="B40" s="39"/>
      <c r="C40" s="34"/>
      <c r="D40" s="34"/>
      <c r="E40" s="34"/>
      <c r="F40" s="34"/>
      <c r="G40" s="34"/>
      <c r="H40" s="34"/>
      <c r="I40" s="122"/>
      <c r="J40" s="34"/>
      <c r="K40" s="34"/>
      <c r="L40" s="51"/>
      <c r="S40" s="34"/>
      <c r="T40" s="34"/>
      <c r="U40" s="34"/>
      <c r="V40" s="34"/>
      <c r="W40" s="34"/>
      <c r="X40" s="34"/>
      <c r="Y40" s="34"/>
      <c r="Z40" s="34"/>
      <c r="AA40" s="34"/>
      <c r="AB40" s="34"/>
      <c r="AC40" s="34"/>
      <c r="AD40" s="34"/>
      <c r="AE40" s="34"/>
    </row>
    <row r="41" spans="1:31" s="2" customFormat="1" ht="25.35" customHeight="1">
      <c r="A41" s="34"/>
      <c r="B41" s="39"/>
      <c r="C41" s="138"/>
      <c r="D41" s="139" t="s">
        <v>47</v>
      </c>
      <c r="E41" s="140"/>
      <c r="F41" s="140"/>
      <c r="G41" s="141" t="s">
        <v>48</v>
      </c>
      <c r="H41" s="142" t="s">
        <v>49</v>
      </c>
      <c r="I41" s="143"/>
      <c r="J41" s="144">
        <f>SUM(J32:J39)</f>
        <v>0</v>
      </c>
      <c r="K41" s="145"/>
      <c r="L41" s="51"/>
      <c r="S41" s="34"/>
      <c r="T41" s="34"/>
      <c r="U41" s="34"/>
      <c r="V41" s="34"/>
      <c r="W41" s="34"/>
      <c r="X41" s="34"/>
      <c r="Y41" s="34"/>
      <c r="Z41" s="34"/>
      <c r="AA41" s="34"/>
      <c r="AB41" s="34"/>
      <c r="AC41" s="34"/>
      <c r="AD41" s="34"/>
      <c r="AE41" s="34"/>
    </row>
    <row r="42" spans="1:31" s="2" customFormat="1" ht="14.45" customHeight="1">
      <c r="A42" s="34"/>
      <c r="B42" s="39"/>
      <c r="C42" s="34"/>
      <c r="D42" s="34"/>
      <c r="E42" s="34"/>
      <c r="F42" s="34"/>
      <c r="G42" s="34"/>
      <c r="H42" s="34"/>
      <c r="I42" s="122"/>
      <c r="J42" s="34"/>
      <c r="K42" s="34"/>
      <c r="L42" s="51"/>
      <c r="S42" s="34"/>
      <c r="T42" s="34"/>
      <c r="U42" s="34"/>
      <c r="V42" s="34"/>
      <c r="W42" s="34"/>
      <c r="X42" s="34"/>
      <c r="Y42" s="34"/>
      <c r="Z42" s="34"/>
      <c r="AA42" s="34"/>
      <c r="AB42" s="34"/>
      <c r="AC42" s="34"/>
      <c r="AD42" s="34"/>
      <c r="AE42" s="34"/>
    </row>
    <row r="43" spans="2:12" s="1" customFormat="1" ht="14.45" customHeight="1">
      <c r="B43" s="20"/>
      <c r="I43" s="115"/>
      <c r="L43" s="20"/>
    </row>
    <row r="44" spans="2:12" s="1" customFormat="1" ht="14.45" customHeight="1">
      <c r="B44" s="20"/>
      <c r="I44" s="115"/>
      <c r="L44" s="20"/>
    </row>
    <row r="45" spans="2:12" s="1" customFormat="1" ht="14.45" customHeight="1">
      <c r="B45" s="20"/>
      <c r="I45" s="115"/>
      <c r="L45" s="20"/>
    </row>
    <row r="46" spans="2:12" s="1" customFormat="1" ht="14.45" customHeight="1">
      <c r="B46" s="20"/>
      <c r="I46" s="115"/>
      <c r="L46" s="20"/>
    </row>
    <row r="47" spans="2:12" s="1" customFormat="1" ht="14.45" customHeight="1">
      <c r="B47" s="20"/>
      <c r="I47" s="115"/>
      <c r="L47" s="20"/>
    </row>
    <row r="48" spans="2:12" s="1" customFormat="1" ht="14.45" customHeight="1">
      <c r="B48" s="20"/>
      <c r="I48" s="115"/>
      <c r="L48" s="20"/>
    </row>
    <row r="49" spans="2:12" s="1" customFormat="1" ht="14.45" customHeight="1">
      <c r="B49" s="20"/>
      <c r="I49" s="115"/>
      <c r="L49" s="20"/>
    </row>
    <row r="50" spans="2:12" s="2" customFormat="1" ht="14.45" customHeight="1">
      <c r="B50" s="51"/>
      <c r="D50" s="146" t="s">
        <v>50</v>
      </c>
      <c r="E50" s="147"/>
      <c r="F50" s="147"/>
      <c r="G50" s="146" t="s">
        <v>51</v>
      </c>
      <c r="H50" s="147"/>
      <c r="I50" s="148"/>
      <c r="J50" s="147"/>
      <c r="K50" s="147"/>
      <c r="L50" s="51"/>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75">
      <c r="A61" s="34"/>
      <c r="B61" s="39"/>
      <c r="C61" s="34"/>
      <c r="D61" s="149" t="s">
        <v>52</v>
      </c>
      <c r="E61" s="150"/>
      <c r="F61" s="151" t="s">
        <v>53</v>
      </c>
      <c r="G61" s="149" t="s">
        <v>52</v>
      </c>
      <c r="H61" s="150"/>
      <c r="I61" s="152"/>
      <c r="J61" s="153" t="s">
        <v>53</v>
      </c>
      <c r="K61" s="150"/>
      <c r="L61" s="51"/>
      <c r="S61" s="34"/>
      <c r="T61" s="34"/>
      <c r="U61" s="34"/>
      <c r="V61" s="34"/>
      <c r="W61" s="34"/>
      <c r="X61" s="34"/>
      <c r="Y61" s="34"/>
      <c r="Z61" s="34"/>
      <c r="AA61" s="34"/>
      <c r="AB61" s="34"/>
      <c r="AC61" s="34"/>
      <c r="AD61" s="34"/>
      <c r="AE61" s="34"/>
    </row>
    <row r="62" spans="2:12" ht="12">
      <c r="B62" s="20"/>
      <c r="L62" s="20"/>
    </row>
    <row r="63" spans="2:12" ht="12">
      <c r="B63" s="20"/>
      <c r="L63" s="20"/>
    </row>
    <row r="64" spans="2:12" ht="12">
      <c r="B64" s="20"/>
      <c r="L64" s="20"/>
    </row>
    <row r="65" spans="1:31" s="2" customFormat="1" ht="12.75">
      <c r="A65" s="34"/>
      <c r="B65" s="39"/>
      <c r="C65" s="34"/>
      <c r="D65" s="146" t="s">
        <v>54</v>
      </c>
      <c r="E65" s="154"/>
      <c r="F65" s="154"/>
      <c r="G65" s="146" t="s">
        <v>55</v>
      </c>
      <c r="H65" s="154"/>
      <c r="I65" s="155"/>
      <c r="J65" s="154"/>
      <c r="K65" s="154"/>
      <c r="L65" s="51"/>
      <c r="S65" s="34"/>
      <c r="T65" s="34"/>
      <c r="U65" s="34"/>
      <c r="V65" s="34"/>
      <c r="W65" s="34"/>
      <c r="X65" s="34"/>
      <c r="Y65" s="34"/>
      <c r="Z65" s="34"/>
      <c r="AA65" s="34"/>
      <c r="AB65" s="34"/>
      <c r="AC65" s="34"/>
      <c r="AD65" s="34"/>
      <c r="AE65" s="34"/>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75">
      <c r="A76" s="34"/>
      <c r="B76" s="39"/>
      <c r="C76" s="34"/>
      <c r="D76" s="149" t="s">
        <v>52</v>
      </c>
      <c r="E76" s="150"/>
      <c r="F76" s="151" t="s">
        <v>53</v>
      </c>
      <c r="G76" s="149" t="s">
        <v>52</v>
      </c>
      <c r="H76" s="150"/>
      <c r="I76" s="152"/>
      <c r="J76" s="153" t="s">
        <v>53</v>
      </c>
      <c r="K76" s="150"/>
      <c r="L76" s="51"/>
      <c r="S76" s="34"/>
      <c r="T76" s="34"/>
      <c r="U76" s="34"/>
      <c r="V76" s="34"/>
      <c r="W76" s="34"/>
      <c r="X76" s="34"/>
      <c r="Y76" s="34"/>
      <c r="Z76" s="34"/>
      <c r="AA76" s="34"/>
      <c r="AB76" s="34"/>
      <c r="AC76" s="34"/>
      <c r="AD76" s="34"/>
      <c r="AE76" s="34"/>
    </row>
    <row r="77" spans="1:31" s="2" customFormat="1" ht="14.45" customHeight="1">
      <c r="A77" s="34"/>
      <c r="B77" s="156"/>
      <c r="C77" s="157"/>
      <c r="D77" s="157"/>
      <c r="E77" s="157"/>
      <c r="F77" s="157"/>
      <c r="G77" s="157"/>
      <c r="H77" s="157"/>
      <c r="I77" s="158"/>
      <c r="J77" s="157"/>
      <c r="K77" s="157"/>
      <c r="L77" s="51"/>
      <c r="S77" s="34"/>
      <c r="T77" s="34"/>
      <c r="U77" s="34"/>
      <c r="V77" s="34"/>
      <c r="W77" s="34"/>
      <c r="X77" s="34"/>
      <c r="Y77" s="34"/>
      <c r="Z77" s="34"/>
      <c r="AA77" s="34"/>
      <c r="AB77" s="34"/>
      <c r="AC77" s="34"/>
      <c r="AD77" s="34"/>
      <c r="AE77" s="34"/>
    </row>
    <row r="81" spans="1:31" s="2" customFormat="1" ht="6.95" customHeight="1">
      <c r="A81" s="34"/>
      <c r="B81" s="159"/>
      <c r="C81" s="160"/>
      <c r="D81" s="160"/>
      <c r="E81" s="160"/>
      <c r="F81" s="160"/>
      <c r="G81" s="160"/>
      <c r="H81" s="160"/>
      <c r="I81" s="161"/>
      <c r="J81" s="160"/>
      <c r="K81" s="160"/>
      <c r="L81" s="51"/>
      <c r="S81" s="34"/>
      <c r="T81" s="34"/>
      <c r="U81" s="34"/>
      <c r="V81" s="34"/>
      <c r="W81" s="34"/>
      <c r="X81" s="34"/>
      <c r="Y81" s="34"/>
      <c r="Z81" s="34"/>
      <c r="AA81" s="34"/>
      <c r="AB81" s="34"/>
      <c r="AC81" s="34"/>
      <c r="AD81" s="34"/>
      <c r="AE81" s="34"/>
    </row>
    <row r="82" spans="1:31" s="2" customFormat="1" ht="24.95" customHeight="1">
      <c r="A82" s="34"/>
      <c r="B82" s="35"/>
      <c r="C82" s="23" t="s">
        <v>111</v>
      </c>
      <c r="D82" s="36"/>
      <c r="E82" s="36"/>
      <c r="F82" s="36"/>
      <c r="G82" s="36"/>
      <c r="H82" s="36"/>
      <c r="I82" s="122"/>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122"/>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122"/>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365" t="str">
        <f>E7</f>
        <v>Dlouhá Strouha, Kvasiny, rekonstrukce koryta, ř. km 4,735 - 4,885</v>
      </c>
      <c r="F85" s="366"/>
      <c r="G85" s="366"/>
      <c r="H85" s="366"/>
      <c r="I85" s="122"/>
      <c r="J85" s="36"/>
      <c r="K85" s="36"/>
      <c r="L85" s="51"/>
      <c r="S85" s="34"/>
      <c r="T85" s="34"/>
      <c r="U85" s="34"/>
      <c r="V85" s="34"/>
      <c r="W85" s="34"/>
      <c r="X85" s="34"/>
      <c r="Y85" s="34"/>
      <c r="Z85" s="34"/>
      <c r="AA85" s="34"/>
      <c r="AB85" s="34"/>
      <c r="AC85" s="34"/>
      <c r="AD85" s="34"/>
      <c r="AE85" s="34"/>
    </row>
    <row r="86" spans="2:12" s="1" customFormat="1" ht="12" customHeight="1">
      <c r="B86" s="21"/>
      <c r="C86" s="29" t="s">
        <v>109</v>
      </c>
      <c r="D86" s="22"/>
      <c r="E86" s="22"/>
      <c r="F86" s="22"/>
      <c r="G86" s="22"/>
      <c r="H86" s="22"/>
      <c r="I86" s="115"/>
      <c r="J86" s="22"/>
      <c r="K86" s="22"/>
      <c r="L86" s="20"/>
    </row>
    <row r="87" spans="1:31" s="2" customFormat="1" ht="16.5" customHeight="1">
      <c r="A87" s="34"/>
      <c r="B87" s="35"/>
      <c r="C87" s="36"/>
      <c r="D87" s="36"/>
      <c r="E87" s="365" t="s">
        <v>776</v>
      </c>
      <c r="F87" s="364"/>
      <c r="G87" s="364"/>
      <c r="H87" s="364"/>
      <c r="I87" s="122"/>
      <c r="J87" s="36"/>
      <c r="K87" s="36"/>
      <c r="L87" s="51"/>
      <c r="S87" s="34"/>
      <c r="T87" s="34"/>
      <c r="U87" s="34"/>
      <c r="V87" s="34"/>
      <c r="W87" s="34"/>
      <c r="X87" s="34"/>
      <c r="Y87" s="34"/>
      <c r="Z87" s="34"/>
      <c r="AA87" s="34"/>
      <c r="AB87" s="34"/>
      <c r="AC87" s="34"/>
      <c r="AD87" s="34"/>
      <c r="AE87" s="34"/>
    </row>
    <row r="88" spans="1:31" s="2" customFormat="1" ht="12" customHeight="1">
      <c r="A88" s="34"/>
      <c r="B88" s="35"/>
      <c r="C88" s="29" t="s">
        <v>777</v>
      </c>
      <c r="D88" s="36"/>
      <c r="E88" s="36"/>
      <c r="F88" s="36"/>
      <c r="G88" s="36"/>
      <c r="H88" s="36"/>
      <c r="I88" s="122"/>
      <c r="J88" s="36"/>
      <c r="K88" s="36"/>
      <c r="L88" s="51"/>
      <c r="S88" s="34"/>
      <c r="T88" s="34"/>
      <c r="U88" s="34"/>
      <c r="V88" s="34"/>
      <c r="W88" s="34"/>
      <c r="X88" s="34"/>
      <c r="Y88" s="34"/>
      <c r="Z88" s="34"/>
      <c r="AA88" s="34"/>
      <c r="AB88" s="34"/>
      <c r="AC88" s="34"/>
      <c r="AD88" s="34"/>
      <c r="AE88" s="34"/>
    </row>
    <row r="89" spans="1:31" s="2" customFormat="1" ht="16.5" customHeight="1">
      <c r="A89" s="34"/>
      <c r="B89" s="35"/>
      <c r="C89" s="36"/>
      <c r="D89" s="36"/>
      <c r="E89" s="332" t="str">
        <f>E11</f>
        <v>SO 03.c - Schody</v>
      </c>
      <c r="F89" s="364"/>
      <c r="G89" s="364"/>
      <c r="H89" s="364"/>
      <c r="I89" s="122"/>
      <c r="J89" s="36"/>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122"/>
      <c r="J90" s="36"/>
      <c r="K90" s="36"/>
      <c r="L90" s="51"/>
      <c r="S90" s="34"/>
      <c r="T90" s="34"/>
      <c r="U90" s="34"/>
      <c r="V90" s="34"/>
      <c r="W90" s="34"/>
      <c r="X90" s="34"/>
      <c r="Y90" s="34"/>
      <c r="Z90" s="34"/>
      <c r="AA90" s="34"/>
      <c r="AB90" s="34"/>
      <c r="AC90" s="34"/>
      <c r="AD90" s="34"/>
      <c r="AE90" s="34"/>
    </row>
    <row r="91" spans="1:31" s="2" customFormat="1" ht="12" customHeight="1">
      <c r="A91" s="34"/>
      <c r="B91" s="35"/>
      <c r="C91" s="29" t="s">
        <v>21</v>
      </c>
      <c r="D91" s="36"/>
      <c r="E91" s="36"/>
      <c r="F91" s="27" t="str">
        <f>F14</f>
        <v>k.ú. Kvasiny</v>
      </c>
      <c r="G91" s="36"/>
      <c r="H91" s="36"/>
      <c r="I91" s="123" t="s">
        <v>23</v>
      </c>
      <c r="J91" s="66">
        <f>IF(J14="","",J14)</f>
        <v>43727</v>
      </c>
      <c r="K91" s="36"/>
      <c r="L91" s="51"/>
      <c r="S91" s="34"/>
      <c r="T91" s="34"/>
      <c r="U91" s="34"/>
      <c r="V91" s="34"/>
      <c r="W91" s="34"/>
      <c r="X91" s="34"/>
      <c r="Y91" s="34"/>
      <c r="Z91" s="34"/>
      <c r="AA91" s="34"/>
      <c r="AB91" s="34"/>
      <c r="AC91" s="34"/>
      <c r="AD91" s="34"/>
      <c r="AE91" s="34"/>
    </row>
    <row r="92" spans="1:31" s="2" customFormat="1" ht="6.95" customHeight="1">
      <c r="A92" s="34"/>
      <c r="B92" s="35"/>
      <c r="C92" s="36"/>
      <c r="D92" s="36"/>
      <c r="E92" s="36"/>
      <c r="F92" s="36"/>
      <c r="G92" s="36"/>
      <c r="H92" s="36"/>
      <c r="I92" s="122"/>
      <c r="J92" s="36"/>
      <c r="K92" s="36"/>
      <c r="L92" s="51"/>
      <c r="S92" s="34"/>
      <c r="T92" s="34"/>
      <c r="U92" s="34"/>
      <c r="V92" s="34"/>
      <c r="W92" s="34"/>
      <c r="X92" s="34"/>
      <c r="Y92" s="34"/>
      <c r="Z92" s="34"/>
      <c r="AA92" s="34"/>
      <c r="AB92" s="34"/>
      <c r="AC92" s="34"/>
      <c r="AD92" s="34"/>
      <c r="AE92" s="34"/>
    </row>
    <row r="93" spans="1:31" s="2" customFormat="1" ht="15.2" customHeight="1">
      <c r="A93" s="34"/>
      <c r="B93" s="35"/>
      <c r="C93" s="29" t="s">
        <v>24</v>
      </c>
      <c r="D93" s="36"/>
      <c r="E93" s="36"/>
      <c r="F93" s="27" t="str">
        <f>E17</f>
        <v>Povodí Labe, státní podnik</v>
      </c>
      <c r="G93" s="36"/>
      <c r="H93" s="36"/>
      <c r="I93" s="123" t="s">
        <v>30</v>
      </c>
      <c r="J93" s="32" t="str">
        <f>E23</f>
        <v>ŠINDLAR s.r.o.</v>
      </c>
      <c r="K93" s="36"/>
      <c r="L93" s="51"/>
      <c r="S93" s="34"/>
      <c r="T93" s="34"/>
      <c r="U93" s="34"/>
      <c r="V93" s="34"/>
      <c r="W93" s="34"/>
      <c r="X93" s="34"/>
      <c r="Y93" s="34"/>
      <c r="Z93" s="34"/>
      <c r="AA93" s="34"/>
      <c r="AB93" s="34"/>
      <c r="AC93" s="34"/>
      <c r="AD93" s="34"/>
      <c r="AE93" s="34"/>
    </row>
    <row r="94" spans="1:31" s="2" customFormat="1" ht="15.2" customHeight="1">
      <c r="A94" s="34"/>
      <c r="B94" s="35"/>
      <c r="C94" s="29" t="s">
        <v>28</v>
      </c>
      <c r="D94" s="36"/>
      <c r="E94" s="36"/>
      <c r="F94" s="27" t="str">
        <f>IF(E20="","",E20)</f>
        <v>Vyplň údaj</v>
      </c>
      <c r="G94" s="36"/>
      <c r="H94" s="36"/>
      <c r="I94" s="123" t="s">
        <v>33</v>
      </c>
      <c r="J94" s="32" t="str">
        <f>E26</f>
        <v>Ing. Josef Jágr</v>
      </c>
      <c r="K94" s="36"/>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122"/>
      <c r="J95" s="36"/>
      <c r="K95" s="36"/>
      <c r="L95" s="51"/>
      <c r="S95" s="34"/>
      <c r="T95" s="34"/>
      <c r="U95" s="34"/>
      <c r="V95" s="34"/>
      <c r="W95" s="34"/>
      <c r="X95" s="34"/>
      <c r="Y95" s="34"/>
      <c r="Z95" s="34"/>
      <c r="AA95" s="34"/>
      <c r="AB95" s="34"/>
      <c r="AC95" s="34"/>
      <c r="AD95" s="34"/>
      <c r="AE95" s="34"/>
    </row>
    <row r="96" spans="1:31" s="2" customFormat="1" ht="29.25" customHeight="1">
      <c r="A96" s="34"/>
      <c r="B96" s="35"/>
      <c r="C96" s="162" t="s">
        <v>112</v>
      </c>
      <c r="D96" s="163"/>
      <c r="E96" s="163"/>
      <c r="F96" s="163"/>
      <c r="G96" s="163"/>
      <c r="H96" s="163"/>
      <c r="I96" s="164"/>
      <c r="J96" s="165" t="s">
        <v>113</v>
      </c>
      <c r="K96" s="163"/>
      <c r="L96" s="51"/>
      <c r="S96" s="34"/>
      <c r="T96" s="34"/>
      <c r="U96" s="34"/>
      <c r="V96" s="34"/>
      <c r="W96" s="34"/>
      <c r="X96" s="34"/>
      <c r="Y96" s="34"/>
      <c r="Z96" s="34"/>
      <c r="AA96" s="34"/>
      <c r="AB96" s="34"/>
      <c r="AC96" s="34"/>
      <c r="AD96" s="34"/>
      <c r="AE96" s="34"/>
    </row>
    <row r="97" spans="1:31" s="2" customFormat="1" ht="10.35" customHeight="1">
      <c r="A97" s="34"/>
      <c r="B97" s="35"/>
      <c r="C97" s="36"/>
      <c r="D97" s="36"/>
      <c r="E97" s="36"/>
      <c r="F97" s="36"/>
      <c r="G97" s="36"/>
      <c r="H97" s="36"/>
      <c r="I97" s="122"/>
      <c r="J97" s="36"/>
      <c r="K97" s="36"/>
      <c r="L97" s="51"/>
      <c r="S97" s="34"/>
      <c r="T97" s="34"/>
      <c r="U97" s="34"/>
      <c r="V97" s="34"/>
      <c r="W97" s="34"/>
      <c r="X97" s="34"/>
      <c r="Y97" s="34"/>
      <c r="Z97" s="34"/>
      <c r="AA97" s="34"/>
      <c r="AB97" s="34"/>
      <c r="AC97" s="34"/>
      <c r="AD97" s="34"/>
      <c r="AE97" s="34"/>
    </row>
    <row r="98" spans="1:47" s="2" customFormat="1" ht="22.9" customHeight="1">
      <c r="A98" s="34"/>
      <c r="B98" s="35"/>
      <c r="C98" s="166" t="s">
        <v>114</v>
      </c>
      <c r="D98" s="36"/>
      <c r="E98" s="36"/>
      <c r="F98" s="36"/>
      <c r="G98" s="36"/>
      <c r="H98" s="36"/>
      <c r="I98" s="122"/>
      <c r="J98" s="84">
        <f>J126</f>
        <v>0</v>
      </c>
      <c r="K98" s="36"/>
      <c r="L98" s="51"/>
      <c r="S98" s="34"/>
      <c r="T98" s="34"/>
      <c r="U98" s="34"/>
      <c r="V98" s="34"/>
      <c r="W98" s="34"/>
      <c r="X98" s="34"/>
      <c r="Y98" s="34"/>
      <c r="Z98" s="34"/>
      <c r="AA98" s="34"/>
      <c r="AB98" s="34"/>
      <c r="AC98" s="34"/>
      <c r="AD98" s="34"/>
      <c r="AE98" s="34"/>
      <c r="AU98" s="17" t="s">
        <v>115</v>
      </c>
    </row>
    <row r="99" spans="2:12" s="9" customFormat="1" ht="24.95" customHeight="1">
      <c r="B99" s="167"/>
      <c r="C99" s="168"/>
      <c r="D99" s="169" t="s">
        <v>116</v>
      </c>
      <c r="E99" s="170"/>
      <c r="F99" s="170"/>
      <c r="G99" s="170"/>
      <c r="H99" s="170"/>
      <c r="I99" s="171"/>
      <c r="J99" s="172">
        <f>J127</f>
        <v>0</v>
      </c>
      <c r="K99" s="168"/>
      <c r="L99" s="173"/>
    </row>
    <row r="100" spans="2:12" s="10" customFormat="1" ht="19.9" customHeight="1">
      <c r="B100" s="174"/>
      <c r="C100" s="104"/>
      <c r="D100" s="175" t="s">
        <v>117</v>
      </c>
      <c r="E100" s="176"/>
      <c r="F100" s="176"/>
      <c r="G100" s="176"/>
      <c r="H100" s="176"/>
      <c r="I100" s="177"/>
      <c r="J100" s="178">
        <f>J128</f>
        <v>0</v>
      </c>
      <c r="K100" s="104"/>
      <c r="L100" s="179"/>
    </row>
    <row r="101" spans="2:12" s="10" customFormat="1" ht="19.9" customHeight="1">
      <c r="B101" s="174"/>
      <c r="C101" s="104"/>
      <c r="D101" s="175" t="s">
        <v>118</v>
      </c>
      <c r="E101" s="176"/>
      <c r="F101" s="176"/>
      <c r="G101" s="176"/>
      <c r="H101" s="176"/>
      <c r="I101" s="177"/>
      <c r="J101" s="178">
        <f>J134</f>
        <v>0</v>
      </c>
      <c r="K101" s="104"/>
      <c r="L101" s="179"/>
    </row>
    <row r="102" spans="2:12" s="10" customFormat="1" ht="19.9" customHeight="1">
      <c r="B102" s="174"/>
      <c r="C102" s="104"/>
      <c r="D102" s="175" t="s">
        <v>120</v>
      </c>
      <c r="E102" s="176"/>
      <c r="F102" s="176"/>
      <c r="G102" s="176"/>
      <c r="H102" s="176"/>
      <c r="I102" s="177"/>
      <c r="J102" s="178">
        <f>J142</f>
        <v>0</v>
      </c>
      <c r="K102" s="104"/>
      <c r="L102" s="179"/>
    </row>
    <row r="103" spans="2:12" s="10" customFormat="1" ht="19.9" customHeight="1">
      <c r="B103" s="174"/>
      <c r="C103" s="104"/>
      <c r="D103" s="175" t="s">
        <v>908</v>
      </c>
      <c r="E103" s="176"/>
      <c r="F103" s="176"/>
      <c r="G103" s="176"/>
      <c r="H103" s="176"/>
      <c r="I103" s="177"/>
      <c r="J103" s="178">
        <f>J145</f>
        <v>0</v>
      </c>
      <c r="K103" s="104"/>
      <c r="L103" s="179"/>
    </row>
    <row r="104" spans="2:12" s="10" customFormat="1" ht="19.9" customHeight="1">
      <c r="B104" s="174"/>
      <c r="C104" s="104"/>
      <c r="D104" s="175" t="s">
        <v>124</v>
      </c>
      <c r="E104" s="176"/>
      <c r="F104" s="176"/>
      <c r="G104" s="176"/>
      <c r="H104" s="176"/>
      <c r="I104" s="177"/>
      <c r="J104" s="178">
        <f>J148</f>
        <v>0</v>
      </c>
      <c r="K104" s="104"/>
      <c r="L104" s="179"/>
    </row>
    <row r="105" spans="1:31" s="2" customFormat="1" ht="21.75" customHeight="1">
      <c r="A105" s="34"/>
      <c r="B105" s="35"/>
      <c r="C105" s="36"/>
      <c r="D105" s="36"/>
      <c r="E105" s="36"/>
      <c r="F105" s="36"/>
      <c r="G105" s="36"/>
      <c r="H105" s="36"/>
      <c r="I105" s="122"/>
      <c r="J105" s="36"/>
      <c r="K105" s="36"/>
      <c r="L105" s="51"/>
      <c r="S105" s="34"/>
      <c r="T105" s="34"/>
      <c r="U105" s="34"/>
      <c r="V105" s="34"/>
      <c r="W105" s="34"/>
      <c r="X105" s="34"/>
      <c r="Y105" s="34"/>
      <c r="Z105" s="34"/>
      <c r="AA105" s="34"/>
      <c r="AB105" s="34"/>
      <c r="AC105" s="34"/>
      <c r="AD105" s="34"/>
      <c r="AE105" s="34"/>
    </row>
    <row r="106" spans="1:31" s="2" customFormat="1" ht="6.95" customHeight="1">
      <c r="A106" s="34"/>
      <c r="B106" s="54"/>
      <c r="C106" s="55"/>
      <c r="D106" s="55"/>
      <c r="E106" s="55"/>
      <c r="F106" s="55"/>
      <c r="G106" s="55"/>
      <c r="H106" s="55"/>
      <c r="I106" s="158"/>
      <c r="J106" s="55"/>
      <c r="K106" s="55"/>
      <c r="L106" s="51"/>
      <c r="S106" s="34"/>
      <c r="T106" s="34"/>
      <c r="U106" s="34"/>
      <c r="V106" s="34"/>
      <c r="W106" s="34"/>
      <c r="X106" s="34"/>
      <c r="Y106" s="34"/>
      <c r="Z106" s="34"/>
      <c r="AA106" s="34"/>
      <c r="AB106" s="34"/>
      <c r="AC106" s="34"/>
      <c r="AD106" s="34"/>
      <c r="AE106" s="34"/>
    </row>
    <row r="110" spans="1:31" s="2" customFormat="1" ht="6.95" customHeight="1">
      <c r="A110" s="34"/>
      <c r="B110" s="56"/>
      <c r="C110" s="57"/>
      <c r="D110" s="57"/>
      <c r="E110" s="57"/>
      <c r="F110" s="57"/>
      <c r="G110" s="57"/>
      <c r="H110" s="57"/>
      <c r="I110" s="161"/>
      <c r="J110" s="57"/>
      <c r="K110" s="57"/>
      <c r="L110" s="51"/>
      <c r="S110" s="34"/>
      <c r="T110" s="34"/>
      <c r="U110" s="34"/>
      <c r="V110" s="34"/>
      <c r="W110" s="34"/>
      <c r="X110" s="34"/>
      <c r="Y110" s="34"/>
      <c r="Z110" s="34"/>
      <c r="AA110" s="34"/>
      <c r="AB110" s="34"/>
      <c r="AC110" s="34"/>
      <c r="AD110" s="34"/>
      <c r="AE110" s="34"/>
    </row>
    <row r="111" spans="1:31" s="2" customFormat="1" ht="24.95" customHeight="1">
      <c r="A111" s="34"/>
      <c r="B111" s="35"/>
      <c r="C111" s="23" t="s">
        <v>128</v>
      </c>
      <c r="D111" s="36"/>
      <c r="E111" s="36"/>
      <c r="F111" s="36"/>
      <c r="G111" s="36"/>
      <c r="H111" s="36"/>
      <c r="I111" s="122"/>
      <c r="J111" s="36"/>
      <c r="K111" s="36"/>
      <c r="L111" s="51"/>
      <c r="S111" s="34"/>
      <c r="T111" s="34"/>
      <c r="U111" s="34"/>
      <c r="V111" s="34"/>
      <c r="W111" s="34"/>
      <c r="X111" s="34"/>
      <c r="Y111" s="34"/>
      <c r="Z111" s="34"/>
      <c r="AA111" s="34"/>
      <c r="AB111" s="34"/>
      <c r="AC111" s="34"/>
      <c r="AD111" s="34"/>
      <c r="AE111" s="34"/>
    </row>
    <row r="112" spans="1:31" s="2" customFormat="1" ht="6.95" customHeight="1">
      <c r="A112" s="34"/>
      <c r="B112" s="35"/>
      <c r="C112" s="36"/>
      <c r="D112" s="36"/>
      <c r="E112" s="36"/>
      <c r="F112" s="36"/>
      <c r="G112" s="36"/>
      <c r="H112" s="36"/>
      <c r="I112" s="122"/>
      <c r="J112" s="36"/>
      <c r="K112" s="36"/>
      <c r="L112" s="51"/>
      <c r="S112" s="34"/>
      <c r="T112" s="34"/>
      <c r="U112" s="34"/>
      <c r="V112" s="34"/>
      <c r="W112" s="34"/>
      <c r="X112" s="34"/>
      <c r="Y112" s="34"/>
      <c r="Z112" s="34"/>
      <c r="AA112" s="34"/>
      <c r="AB112" s="34"/>
      <c r="AC112" s="34"/>
      <c r="AD112" s="34"/>
      <c r="AE112" s="34"/>
    </row>
    <row r="113" spans="1:31" s="2" customFormat="1" ht="12" customHeight="1">
      <c r="A113" s="34"/>
      <c r="B113" s="35"/>
      <c r="C113" s="29" t="s">
        <v>16</v>
      </c>
      <c r="D113" s="36"/>
      <c r="E113" s="36"/>
      <c r="F113" s="36"/>
      <c r="G113" s="36"/>
      <c r="H113" s="36"/>
      <c r="I113" s="122"/>
      <c r="J113" s="36"/>
      <c r="K113" s="36"/>
      <c r="L113" s="51"/>
      <c r="S113" s="34"/>
      <c r="T113" s="34"/>
      <c r="U113" s="34"/>
      <c r="V113" s="34"/>
      <c r="W113" s="34"/>
      <c r="X113" s="34"/>
      <c r="Y113" s="34"/>
      <c r="Z113" s="34"/>
      <c r="AA113" s="34"/>
      <c r="AB113" s="34"/>
      <c r="AC113" s="34"/>
      <c r="AD113" s="34"/>
      <c r="AE113" s="34"/>
    </row>
    <row r="114" spans="1:31" s="2" customFormat="1" ht="16.5" customHeight="1">
      <c r="A114" s="34"/>
      <c r="B114" s="35"/>
      <c r="C114" s="36"/>
      <c r="D114" s="36"/>
      <c r="E114" s="365" t="str">
        <f>E7</f>
        <v>Dlouhá Strouha, Kvasiny, rekonstrukce koryta, ř. km 4,735 - 4,885</v>
      </c>
      <c r="F114" s="366"/>
      <c r="G114" s="366"/>
      <c r="H114" s="366"/>
      <c r="I114" s="122"/>
      <c r="J114" s="36"/>
      <c r="K114" s="36"/>
      <c r="L114" s="51"/>
      <c r="S114" s="34"/>
      <c r="T114" s="34"/>
      <c r="U114" s="34"/>
      <c r="V114" s="34"/>
      <c r="W114" s="34"/>
      <c r="X114" s="34"/>
      <c r="Y114" s="34"/>
      <c r="Z114" s="34"/>
      <c r="AA114" s="34"/>
      <c r="AB114" s="34"/>
      <c r="AC114" s="34"/>
      <c r="AD114" s="34"/>
      <c r="AE114" s="34"/>
    </row>
    <row r="115" spans="2:12" s="1" customFormat="1" ht="12" customHeight="1">
      <c r="B115" s="21"/>
      <c r="C115" s="29" t="s">
        <v>109</v>
      </c>
      <c r="D115" s="22"/>
      <c r="E115" s="22"/>
      <c r="F115" s="22"/>
      <c r="G115" s="22"/>
      <c r="H115" s="22"/>
      <c r="I115" s="115"/>
      <c r="J115" s="22"/>
      <c r="K115" s="22"/>
      <c r="L115" s="20"/>
    </row>
    <row r="116" spans="1:31" s="2" customFormat="1" ht="16.5" customHeight="1">
      <c r="A116" s="34"/>
      <c r="B116" s="35"/>
      <c r="C116" s="36"/>
      <c r="D116" s="36"/>
      <c r="E116" s="365" t="s">
        <v>776</v>
      </c>
      <c r="F116" s="364"/>
      <c r="G116" s="364"/>
      <c r="H116" s="364"/>
      <c r="I116" s="122"/>
      <c r="J116" s="36"/>
      <c r="K116" s="36"/>
      <c r="L116" s="51"/>
      <c r="S116" s="34"/>
      <c r="T116" s="34"/>
      <c r="U116" s="34"/>
      <c r="V116" s="34"/>
      <c r="W116" s="34"/>
      <c r="X116" s="34"/>
      <c r="Y116" s="34"/>
      <c r="Z116" s="34"/>
      <c r="AA116" s="34"/>
      <c r="AB116" s="34"/>
      <c r="AC116" s="34"/>
      <c r="AD116" s="34"/>
      <c r="AE116" s="34"/>
    </row>
    <row r="117" spans="1:31" s="2" customFormat="1" ht="12" customHeight="1">
      <c r="A117" s="34"/>
      <c r="B117" s="35"/>
      <c r="C117" s="29" t="s">
        <v>777</v>
      </c>
      <c r="D117" s="36"/>
      <c r="E117" s="36"/>
      <c r="F117" s="36"/>
      <c r="G117" s="36"/>
      <c r="H117" s="36"/>
      <c r="I117" s="122"/>
      <c r="J117" s="36"/>
      <c r="K117" s="36"/>
      <c r="L117" s="51"/>
      <c r="S117" s="34"/>
      <c r="T117" s="34"/>
      <c r="U117" s="34"/>
      <c r="V117" s="34"/>
      <c r="W117" s="34"/>
      <c r="X117" s="34"/>
      <c r="Y117" s="34"/>
      <c r="Z117" s="34"/>
      <c r="AA117" s="34"/>
      <c r="AB117" s="34"/>
      <c r="AC117" s="34"/>
      <c r="AD117" s="34"/>
      <c r="AE117" s="34"/>
    </row>
    <row r="118" spans="1:31" s="2" customFormat="1" ht="16.5" customHeight="1">
      <c r="A118" s="34"/>
      <c r="B118" s="35"/>
      <c r="C118" s="36"/>
      <c r="D118" s="36"/>
      <c r="E118" s="332" t="str">
        <f>E11</f>
        <v>SO 03.c - Schody</v>
      </c>
      <c r="F118" s="364"/>
      <c r="G118" s="364"/>
      <c r="H118" s="364"/>
      <c r="I118" s="122"/>
      <c r="J118" s="36"/>
      <c r="K118" s="36"/>
      <c r="L118" s="51"/>
      <c r="S118" s="34"/>
      <c r="T118" s="34"/>
      <c r="U118" s="34"/>
      <c r="V118" s="34"/>
      <c r="W118" s="34"/>
      <c r="X118" s="34"/>
      <c r="Y118" s="34"/>
      <c r="Z118" s="34"/>
      <c r="AA118" s="34"/>
      <c r="AB118" s="34"/>
      <c r="AC118" s="34"/>
      <c r="AD118" s="34"/>
      <c r="AE118" s="34"/>
    </row>
    <row r="119" spans="1:31" s="2" customFormat="1" ht="6.95" customHeight="1">
      <c r="A119" s="34"/>
      <c r="B119" s="35"/>
      <c r="C119" s="36"/>
      <c r="D119" s="36"/>
      <c r="E119" s="36"/>
      <c r="F119" s="36"/>
      <c r="G119" s="36"/>
      <c r="H119" s="36"/>
      <c r="I119" s="122"/>
      <c r="J119" s="36"/>
      <c r="K119" s="36"/>
      <c r="L119" s="51"/>
      <c r="S119" s="34"/>
      <c r="T119" s="34"/>
      <c r="U119" s="34"/>
      <c r="V119" s="34"/>
      <c r="W119" s="34"/>
      <c r="X119" s="34"/>
      <c r="Y119" s="34"/>
      <c r="Z119" s="34"/>
      <c r="AA119" s="34"/>
      <c r="AB119" s="34"/>
      <c r="AC119" s="34"/>
      <c r="AD119" s="34"/>
      <c r="AE119" s="34"/>
    </row>
    <row r="120" spans="1:31" s="2" customFormat="1" ht="12" customHeight="1">
      <c r="A120" s="34"/>
      <c r="B120" s="35"/>
      <c r="C120" s="29" t="s">
        <v>21</v>
      </c>
      <c r="D120" s="36"/>
      <c r="E120" s="36"/>
      <c r="F120" s="27" t="str">
        <f>F14</f>
        <v>k.ú. Kvasiny</v>
      </c>
      <c r="G120" s="36"/>
      <c r="H120" s="36"/>
      <c r="I120" s="123" t="s">
        <v>23</v>
      </c>
      <c r="J120" s="66">
        <f>IF(J14="","",J14)</f>
        <v>43727</v>
      </c>
      <c r="K120" s="36"/>
      <c r="L120" s="51"/>
      <c r="S120" s="34"/>
      <c r="T120" s="34"/>
      <c r="U120" s="34"/>
      <c r="V120" s="34"/>
      <c r="W120" s="34"/>
      <c r="X120" s="34"/>
      <c r="Y120" s="34"/>
      <c r="Z120" s="34"/>
      <c r="AA120" s="34"/>
      <c r="AB120" s="34"/>
      <c r="AC120" s="34"/>
      <c r="AD120" s="34"/>
      <c r="AE120" s="34"/>
    </row>
    <row r="121" spans="1:31" s="2" customFormat="1" ht="6.95" customHeight="1">
      <c r="A121" s="34"/>
      <c r="B121" s="35"/>
      <c r="C121" s="36"/>
      <c r="D121" s="36"/>
      <c r="E121" s="36"/>
      <c r="F121" s="36"/>
      <c r="G121" s="36"/>
      <c r="H121" s="36"/>
      <c r="I121" s="122"/>
      <c r="J121" s="36"/>
      <c r="K121" s="36"/>
      <c r="L121" s="51"/>
      <c r="S121" s="34"/>
      <c r="T121" s="34"/>
      <c r="U121" s="34"/>
      <c r="V121" s="34"/>
      <c r="W121" s="34"/>
      <c r="X121" s="34"/>
      <c r="Y121" s="34"/>
      <c r="Z121" s="34"/>
      <c r="AA121" s="34"/>
      <c r="AB121" s="34"/>
      <c r="AC121" s="34"/>
      <c r="AD121" s="34"/>
      <c r="AE121" s="34"/>
    </row>
    <row r="122" spans="1:31" s="2" customFormat="1" ht="15.2" customHeight="1">
      <c r="A122" s="34"/>
      <c r="B122" s="35"/>
      <c r="C122" s="29" t="s">
        <v>24</v>
      </c>
      <c r="D122" s="36"/>
      <c r="E122" s="36"/>
      <c r="F122" s="27" t="str">
        <f>E17</f>
        <v>Povodí Labe, státní podnik</v>
      </c>
      <c r="G122" s="36"/>
      <c r="H122" s="36"/>
      <c r="I122" s="123" t="s">
        <v>30</v>
      </c>
      <c r="J122" s="32" t="str">
        <f>E23</f>
        <v>ŠINDLAR s.r.o.</v>
      </c>
      <c r="K122" s="36"/>
      <c r="L122" s="51"/>
      <c r="S122" s="34"/>
      <c r="T122" s="34"/>
      <c r="U122" s="34"/>
      <c r="V122" s="34"/>
      <c r="W122" s="34"/>
      <c r="X122" s="34"/>
      <c r="Y122" s="34"/>
      <c r="Z122" s="34"/>
      <c r="AA122" s="34"/>
      <c r="AB122" s="34"/>
      <c r="AC122" s="34"/>
      <c r="AD122" s="34"/>
      <c r="AE122" s="34"/>
    </row>
    <row r="123" spans="1:31" s="2" customFormat="1" ht="15.2" customHeight="1">
      <c r="A123" s="34"/>
      <c r="B123" s="35"/>
      <c r="C123" s="29" t="s">
        <v>28</v>
      </c>
      <c r="D123" s="36"/>
      <c r="E123" s="36"/>
      <c r="F123" s="27" t="str">
        <f>IF(E20="","",E20)</f>
        <v>Vyplň údaj</v>
      </c>
      <c r="G123" s="36"/>
      <c r="H123" s="36"/>
      <c r="I123" s="123" t="s">
        <v>33</v>
      </c>
      <c r="J123" s="32" t="str">
        <f>E26</f>
        <v>Ing. Josef Jágr</v>
      </c>
      <c r="K123" s="36"/>
      <c r="L123" s="51"/>
      <c r="S123" s="34"/>
      <c r="T123" s="34"/>
      <c r="U123" s="34"/>
      <c r="V123" s="34"/>
      <c r="W123" s="34"/>
      <c r="X123" s="34"/>
      <c r="Y123" s="34"/>
      <c r="Z123" s="34"/>
      <c r="AA123" s="34"/>
      <c r="AB123" s="34"/>
      <c r="AC123" s="34"/>
      <c r="AD123" s="34"/>
      <c r="AE123" s="34"/>
    </row>
    <row r="124" spans="1:31" s="2" customFormat="1" ht="10.35" customHeight="1">
      <c r="A124" s="34"/>
      <c r="B124" s="35"/>
      <c r="C124" s="36"/>
      <c r="D124" s="36"/>
      <c r="E124" s="36"/>
      <c r="F124" s="36"/>
      <c r="G124" s="36"/>
      <c r="H124" s="36"/>
      <c r="I124" s="122"/>
      <c r="J124" s="36"/>
      <c r="K124" s="36"/>
      <c r="L124" s="51"/>
      <c r="S124" s="34"/>
      <c r="T124" s="34"/>
      <c r="U124" s="34"/>
      <c r="V124" s="34"/>
      <c r="W124" s="34"/>
      <c r="X124" s="34"/>
      <c r="Y124" s="34"/>
      <c r="Z124" s="34"/>
      <c r="AA124" s="34"/>
      <c r="AB124" s="34"/>
      <c r="AC124" s="34"/>
      <c r="AD124" s="34"/>
      <c r="AE124" s="34"/>
    </row>
    <row r="125" spans="1:31" s="11" customFormat="1" ht="29.25" customHeight="1">
      <c r="A125" s="180"/>
      <c r="B125" s="181"/>
      <c r="C125" s="182" t="s">
        <v>129</v>
      </c>
      <c r="D125" s="183" t="s">
        <v>62</v>
      </c>
      <c r="E125" s="183" t="s">
        <v>58</v>
      </c>
      <c r="F125" s="183" t="s">
        <v>59</v>
      </c>
      <c r="G125" s="183" t="s">
        <v>130</v>
      </c>
      <c r="H125" s="183" t="s">
        <v>131</v>
      </c>
      <c r="I125" s="184" t="s">
        <v>132</v>
      </c>
      <c r="J125" s="183" t="s">
        <v>113</v>
      </c>
      <c r="K125" s="185" t="s">
        <v>133</v>
      </c>
      <c r="L125" s="186"/>
      <c r="M125" s="75" t="s">
        <v>1</v>
      </c>
      <c r="N125" s="76" t="s">
        <v>41</v>
      </c>
      <c r="O125" s="76" t="s">
        <v>134</v>
      </c>
      <c r="P125" s="76" t="s">
        <v>135</v>
      </c>
      <c r="Q125" s="76" t="s">
        <v>136</v>
      </c>
      <c r="R125" s="76" t="s">
        <v>137</v>
      </c>
      <c r="S125" s="76" t="s">
        <v>138</v>
      </c>
      <c r="T125" s="77" t="s">
        <v>139</v>
      </c>
      <c r="U125" s="180"/>
      <c r="V125" s="180"/>
      <c r="W125" s="180"/>
      <c r="X125" s="180"/>
      <c r="Y125" s="180"/>
      <c r="Z125" s="180"/>
      <c r="AA125" s="180"/>
      <c r="AB125" s="180"/>
      <c r="AC125" s="180"/>
      <c r="AD125" s="180"/>
      <c r="AE125" s="180"/>
    </row>
    <row r="126" spans="1:63" s="2" customFormat="1" ht="22.9" customHeight="1">
      <c r="A126" s="34"/>
      <c r="B126" s="35"/>
      <c r="C126" s="82" t="s">
        <v>140</v>
      </c>
      <c r="D126" s="36"/>
      <c r="E126" s="36"/>
      <c r="F126" s="36"/>
      <c r="G126" s="36"/>
      <c r="H126" s="36"/>
      <c r="I126" s="122"/>
      <c r="J126" s="187">
        <f>BK126</f>
        <v>0</v>
      </c>
      <c r="K126" s="36"/>
      <c r="L126" s="39"/>
      <c r="M126" s="78"/>
      <c r="N126" s="188"/>
      <c r="O126" s="79"/>
      <c r="P126" s="189">
        <f>P127</f>
        <v>0</v>
      </c>
      <c r="Q126" s="79"/>
      <c r="R126" s="189">
        <f>R127</f>
        <v>4.6728643516199995</v>
      </c>
      <c r="S126" s="79"/>
      <c r="T126" s="190">
        <f>T127</f>
        <v>0</v>
      </c>
      <c r="U126" s="34"/>
      <c r="V126" s="34"/>
      <c r="W126" s="34"/>
      <c r="X126" s="34"/>
      <c r="Y126" s="34"/>
      <c r="Z126" s="34"/>
      <c r="AA126" s="34"/>
      <c r="AB126" s="34"/>
      <c r="AC126" s="34"/>
      <c r="AD126" s="34"/>
      <c r="AE126" s="34"/>
      <c r="AT126" s="17" t="s">
        <v>76</v>
      </c>
      <c r="AU126" s="17" t="s">
        <v>115</v>
      </c>
      <c r="BK126" s="191">
        <f>BK127</f>
        <v>0</v>
      </c>
    </row>
    <row r="127" spans="2:63" s="12" customFormat="1" ht="25.9" customHeight="1">
      <c r="B127" s="192"/>
      <c r="C127" s="193"/>
      <c r="D127" s="194" t="s">
        <v>76</v>
      </c>
      <c r="E127" s="195" t="s">
        <v>141</v>
      </c>
      <c r="F127" s="195" t="s">
        <v>142</v>
      </c>
      <c r="G127" s="193"/>
      <c r="H127" s="193"/>
      <c r="I127" s="196"/>
      <c r="J127" s="197">
        <f>BK127</f>
        <v>0</v>
      </c>
      <c r="K127" s="193"/>
      <c r="L127" s="198"/>
      <c r="M127" s="199"/>
      <c r="N127" s="200"/>
      <c r="O127" s="200"/>
      <c r="P127" s="201">
        <f>P128+P134+P142+P145+P148</f>
        <v>0</v>
      </c>
      <c r="Q127" s="200"/>
      <c r="R127" s="201">
        <f>R128+R134+R142+R145+R148</f>
        <v>4.6728643516199995</v>
      </c>
      <c r="S127" s="200"/>
      <c r="T127" s="202">
        <f>T128+T134+T142+T145+T148</f>
        <v>0</v>
      </c>
      <c r="AR127" s="203" t="s">
        <v>85</v>
      </c>
      <c r="AT127" s="204" t="s">
        <v>76</v>
      </c>
      <c r="AU127" s="204" t="s">
        <v>77</v>
      </c>
      <c r="AY127" s="203" t="s">
        <v>143</v>
      </c>
      <c r="BK127" s="205">
        <f>BK128+BK134+BK142+BK145+BK148</f>
        <v>0</v>
      </c>
    </row>
    <row r="128" spans="2:63" s="12" customFormat="1" ht="22.9" customHeight="1">
      <c r="B128" s="192"/>
      <c r="C128" s="193"/>
      <c r="D128" s="194" t="s">
        <v>76</v>
      </c>
      <c r="E128" s="206" t="s">
        <v>85</v>
      </c>
      <c r="F128" s="206" t="s">
        <v>144</v>
      </c>
      <c r="G128" s="193"/>
      <c r="H128" s="193"/>
      <c r="I128" s="196"/>
      <c r="J128" s="207">
        <f>BK128</f>
        <v>0</v>
      </c>
      <c r="K128" s="193"/>
      <c r="L128" s="198"/>
      <c r="M128" s="199"/>
      <c r="N128" s="200"/>
      <c r="O128" s="200"/>
      <c r="P128" s="201">
        <f>SUM(P129:P133)</f>
        <v>0</v>
      </c>
      <c r="Q128" s="200"/>
      <c r="R128" s="201">
        <f>SUM(R129:R133)</f>
        <v>0.23265897408000002</v>
      </c>
      <c r="S128" s="200"/>
      <c r="T128" s="202">
        <f>SUM(T129:T133)</f>
        <v>0</v>
      </c>
      <c r="AR128" s="203" t="s">
        <v>85</v>
      </c>
      <c r="AT128" s="204" t="s">
        <v>76</v>
      </c>
      <c r="AU128" s="204" t="s">
        <v>85</v>
      </c>
      <c r="AY128" s="203" t="s">
        <v>143</v>
      </c>
      <c r="BK128" s="205">
        <f>SUM(BK129:BK133)</f>
        <v>0</v>
      </c>
    </row>
    <row r="129" spans="1:65" s="2" customFormat="1" ht="36" customHeight="1">
      <c r="A129" s="34"/>
      <c r="B129" s="35"/>
      <c r="C129" s="208" t="s">
        <v>85</v>
      </c>
      <c r="D129" s="208" t="s">
        <v>145</v>
      </c>
      <c r="E129" s="209" t="s">
        <v>909</v>
      </c>
      <c r="F129" s="210" t="s">
        <v>910</v>
      </c>
      <c r="G129" s="211" t="s">
        <v>173</v>
      </c>
      <c r="H129" s="212">
        <v>0.338</v>
      </c>
      <c r="I129" s="213"/>
      <c r="J129" s="214">
        <f>ROUND(I129*H129,2)</f>
        <v>0</v>
      </c>
      <c r="K129" s="210" t="s">
        <v>149</v>
      </c>
      <c r="L129" s="39"/>
      <c r="M129" s="215" t="s">
        <v>1</v>
      </c>
      <c r="N129" s="216" t="s">
        <v>42</v>
      </c>
      <c r="O129" s="71"/>
      <c r="P129" s="217">
        <f>O129*H129</f>
        <v>0</v>
      </c>
      <c r="Q129" s="217">
        <v>0.13614016</v>
      </c>
      <c r="R129" s="217">
        <f>Q129*H129</f>
        <v>0.046015374080000004</v>
      </c>
      <c r="S129" s="217">
        <v>0</v>
      </c>
      <c r="T129" s="218">
        <f>S129*H129</f>
        <v>0</v>
      </c>
      <c r="U129" s="34"/>
      <c r="V129" s="34"/>
      <c r="W129" s="34"/>
      <c r="X129" s="34"/>
      <c r="Y129" s="34"/>
      <c r="Z129" s="34"/>
      <c r="AA129" s="34"/>
      <c r="AB129" s="34"/>
      <c r="AC129" s="34"/>
      <c r="AD129" s="34"/>
      <c r="AE129" s="34"/>
      <c r="AR129" s="219" t="s">
        <v>150</v>
      </c>
      <c r="AT129" s="219" t="s">
        <v>145</v>
      </c>
      <c r="AU129" s="219" t="s">
        <v>88</v>
      </c>
      <c r="AY129" s="17" t="s">
        <v>143</v>
      </c>
      <c r="BE129" s="220">
        <f>IF(N129="základní",J129,0)</f>
        <v>0</v>
      </c>
      <c r="BF129" s="220">
        <f>IF(N129="snížená",J129,0)</f>
        <v>0</v>
      </c>
      <c r="BG129" s="220">
        <f>IF(N129="zákl. přenesená",J129,0)</f>
        <v>0</v>
      </c>
      <c r="BH129" s="220">
        <f>IF(N129="sníž. přenesená",J129,0)</f>
        <v>0</v>
      </c>
      <c r="BI129" s="220">
        <f>IF(N129="nulová",J129,0)</f>
        <v>0</v>
      </c>
      <c r="BJ129" s="17" t="s">
        <v>85</v>
      </c>
      <c r="BK129" s="220">
        <f>ROUND(I129*H129,2)</f>
        <v>0</v>
      </c>
      <c r="BL129" s="17" t="s">
        <v>150</v>
      </c>
      <c r="BM129" s="219" t="s">
        <v>911</v>
      </c>
    </row>
    <row r="130" spans="2:51" s="13" customFormat="1" ht="22.5">
      <c r="B130" s="221"/>
      <c r="C130" s="222"/>
      <c r="D130" s="223" t="s">
        <v>152</v>
      </c>
      <c r="E130" s="224" t="s">
        <v>1</v>
      </c>
      <c r="F130" s="225" t="s">
        <v>912</v>
      </c>
      <c r="G130" s="222"/>
      <c r="H130" s="226">
        <v>0.338</v>
      </c>
      <c r="I130" s="227"/>
      <c r="J130" s="222"/>
      <c r="K130" s="222"/>
      <c r="L130" s="228"/>
      <c r="M130" s="229"/>
      <c r="N130" s="230"/>
      <c r="O130" s="230"/>
      <c r="P130" s="230"/>
      <c r="Q130" s="230"/>
      <c r="R130" s="230"/>
      <c r="S130" s="230"/>
      <c r="T130" s="231"/>
      <c r="AT130" s="232" t="s">
        <v>152</v>
      </c>
      <c r="AU130" s="232" t="s">
        <v>88</v>
      </c>
      <c r="AV130" s="13" t="s">
        <v>88</v>
      </c>
      <c r="AW130" s="13" t="s">
        <v>32</v>
      </c>
      <c r="AX130" s="13" t="s">
        <v>85</v>
      </c>
      <c r="AY130" s="232" t="s">
        <v>143</v>
      </c>
    </row>
    <row r="131" spans="1:65" s="2" customFormat="1" ht="48" customHeight="1">
      <c r="A131" s="34"/>
      <c r="B131" s="35"/>
      <c r="C131" s="208" t="s">
        <v>88</v>
      </c>
      <c r="D131" s="208" t="s">
        <v>145</v>
      </c>
      <c r="E131" s="209" t="s">
        <v>913</v>
      </c>
      <c r="F131" s="210" t="s">
        <v>914</v>
      </c>
      <c r="G131" s="211" t="s">
        <v>294</v>
      </c>
      <c r="H131" s="212">
        <v>6.76</v>
      </c>
      <c r="I131" s="213"/>
      <c r="J131" s="214">
        <f>ROUND(I131*H131,2)</f>
        <v>0</v>
      </c>
      <c r="K131" s="210" t="s">
        <v>149</v>
      </c>
      <c r="L131" s="39"/>
      <c r="M131" s="215" t="s">
        <v>1</v>
      </c>
      <c r="N131" s="216" t="s">
        <v>42</v>
      </c>
      <c r="O131" s="71"/>
      <c r="P131" s="217">
        <f>O131*H131</f>
        <v>0</v>
      </c>
      <c r="Q131" s="217">
        <v>0.00011</v>
      </c>
      <c r="R131" s="217">
        <f>Q131*H131</f>
        <v>0.0007436</v>
      </c>
      <c r="S131" s="217">
        <v>0</v>
      </c>
      <c r="T131" s="218">
        <f>S131*H131</f>
        <v>0</v>
      </c>
      <c r="U131" s="34"/>
      <c r="V131" s="34"/>
      <c r="W131" s="34"/>
      <c r="X131" s="34"/>
      <c r="Y131" s="34"/>
      <c r="Z131" s="34"/>
      <c r="AA131" s="34"/>
      <c r="AB131" s="34"/>
      <c r="AC131" s="34"/>
      <c r="AD131" s="34"/>
      <c r="AE131" s="34"/>
      <c r="AR131" s="219" t="s">
        <v>150</v>
      </c>
      <c r="AT131" s="219" t="s">
        <v>145</v>
      </c>
      <c r="AU131" s="219" t="s">
        <v>88</v>
      </c>
      <c r="AY131" s="17" t="s">
        <v>143</v>
      </c>
      <c r="BE131" s="220">
        <f>IF(N131="základní",J131,0)</f>
        <v>0</v>
      </c>
      <c r="BF131" s="220">
        <f>IF(N131="snížená",J131,0)</f>
        <v>0</v>
      </c>
      <c r="BG131" s="220">
        <f>IF(N131="zákl. přenesená",J131,0)</f>
        <v>0</v>
      </c>
      <c r="BH131" s="220">
        <f>IF(N131="sníž. přenesená",J131,0)</f>
        <v>0</v>
      </c>
      <c r="BI131" s="220">
        <f>IF(N131="nulová",J131,0)</f>
        <v>0</v>
      </c>
      <c r="BJ131" s="17" t="s">
        <v>85</v>
      </c>
      <c r="BK131" s="220">
        <f>ROUND(I131*H131,2)</f>
        <v>0</v>
      </c>
      <c r="BL131" s="17" t="s">
        <v>150</v>
      </c>
      <c r="BM131" s="219" t="s">
        <v>915</v>
      </c>
    </row>
    <row r="132" spans="1:65" s="2" customFormat="1" ht="16.5" customHeight="1">
      <c r="A132" s="34"/>
      <c r="B132" s="35"/>
      <c r="C132" s="254" t="s">
        <v>160</v>
      </c>
      <c r="D132" s="254" t="s">
        <v>223</v>
      </c>
      <c r="E132" s="255" t="s">
        <v>916</v>
      </c>
      <c r="F132" s="256" t="s">
        <v>917</v>
      </c>
      <c r="G132" s="257" t="s">
        <v>173</v>
      </c>
      <c r="H132" s="258">
        <v>0.338</v>
      </c>
      <c r="I132" s="259"/>
      <c r="J132" s="260">
        <f>ROUND(I132*H132,2)</f>
        <v>0</v>
      </c>
      <c r="K132" s="256" t="s">
        <v>149</v>
      </c>
      <c r="L132" s="261"/>
      <c r="M132" s="262" t="s">
        <v>1</v>
      </c>
      <c r="N132" s="263" t="s">
        <v>42</v>
      </c>
      <c r="O132" s="71"/>
      <c r="P132" s="217">
        <f>O132*H132</f>
        <v>0</v>
      </c>
      <c r="Q132" s="217">
        <v>0.55</v>
      </c>
      <c r="R132" s="217">
        <f>Q132*H132</f>
        <v>0.18590000000000004</v>
      </c>
      <c r="S132" s="217">
        <v>0</v>
      </c>
      <c r="T132" s="218">
        <f>S132*H132</f>
        <v>0</v>
      </c>
      <c r="U132" s="34"/>
      <c r="V132" s="34"/>
      <c r="W132" s="34"/>
      <c r="X132" s="34"/>
      <c r="Y132" s="34"/>
      <c r="Z132" s="34"/>
      <c r="AA132" s="34"/>
      <c r="AB132" s="34"/>
      <c r="AC132" s="34"/>
      <c r="AD132" s="34"/>
      <c r="AE132" s="34"/>
      <c r="AR132" s="219" t="s">
        <v>187</v>
      </c>
      <c r="AT132" s="219" t="s">
        <v>223</v>
      </c>
      <c r="AU132" s="219" t="s">
        <v>88</v>
      </c>
      <c r="AY132" s="17" t="s">
        <v>143</v>
      </c>
      <c r="BE132" s="220">
        <f>IF(N132="základní",J132,0)</f>
        <v>0</v>
      </c>
      <c r="BF132" s="220">
        <f>IF(N132="snížená",J132,0)</f>
        <v>0</v>
      </c>
      <c r="BG132" s="220">
        <f>IF(N132="zákl. přenesená",J132,0)</f>
        <v>0</v>
      </c>
      <c r="BH132" s="220">
        <f>IF(N132="sníž. přenesená",J132,0)</f>
        <v>0</v>
      </c>
      <c r="BI132" s="220">
        <f>IF(N132="nulová",J132,0)</f>
        <v>0</v>
      </c>
      <c r="BJ132" s="17" t="s">
        <v>85</v>
      </c>
      <c r="BK132" s="220">
        <f>ROUND(I132*H132,2)</f>
        <v>0</v>
      </c>
      <c r="BL132" s="17" t="s">
        <v>150</v>
      </c>
      <c r="BM132" s="219" t="s">
        <v>918</v>
      </c>
    </row>
    <row r="133" spans="2:51" s="13" customFormat="1" ht="12">
      <c r="B133" s="221"/>
      <c r="C133" s="222"/>
      <c r="D133" s="223" t="s">
        <v>152</v>
      </c>
      <c r="E133" s="224" t="s">
        <v>1</v>
      </c>
      <c r="F133" s="225" t="s">
        <v>919</v>
      </c>
      <c r="G133" s="222"/>
      <c r="H133" s="226">
        <v>0.338</v>
      </c>
      <c r="I133" s="227"/>
      <c r="J133" s="222"/>
      <c r="K133" s="222"/>
      <c r="L133" s="228"/>
      <c r="M133" s="229"/>
      <c r="N133" s="230"/>
      <c r="O133" s="230"/>
      <c r="P133" s="230"/>
      <c r="Q133" s="230"/>
      <c r="R133" s="230"/>
      <c r="S133" s="230"/>
      <c r="T133" s="231"/>
      <c r="AT133" s="232" t="s">
        <v>152</v>
      </c>
      <c r="AU133" s="232" t="s">
        <v>88</v>
      </c>
      <c r="AV133" s="13" t="s">
        <v>88</v>
      </c>
      <c r="AW133" s="13" t="s">
        <v>32</v>
      </c>
      <c r="AX133" s="13" t="s">
        <v>85</v>
      </c>
      <c r="AY133" s="232" t="s">
        <v>143</v>
      </c>
    </row>
    <row r="134" spans="2:63" s="12" customFormat="1" ht="22.9" customHeight="1">
      <c r="B134" s="192"/>
      <c r="C134" s="193"/>
      <c r="D134" s="194" t="s">
        <v>76</v>
      </c>
      <c r="E134" s="206" t="s">
        <v>88</v>
      </c>
      <c r="F134" s="206" t="s">
        <v>468</v>
      </c>
      <c r="G134" s="193"/>
      <c r="H134" s="193"/>
      <c r="I134" s="196"/>
      <c r="J134" s="207">
        <f>BK134</f>
        <v>0</v>
      </c>
      <c r="K134" s="193"/>
      <c r="L134" s="198"/>
      <c r="M134" s="199"/>
      <c r="N134" s="200"/>
      <c r="O134" s="200"/>
      <c r="P134" s="201">
        <f>SUM(P135:P141)</f>
        <v>0</v>
      </c>
      <c r="Q134" s="200"/>
      <c r="R134" s="201">
        <f>SUM(R135:R141)</f>
        <v>0.16537637754</v>
      </c>
      <c r="S134" s="200"/>
      <c r="T134" s="202">
        <f>SUM(T135:T141)</f>
        <v>0</v>
      </c>
      <c r="AR134" s="203" t="s">
        <v>85</v>
      </c>
      <c r="AT134" s="204" t="s">
        <v>76</v>
      </c>
      <c r="AU134" s="204" t="s">
        <v>85</v>
      </c>
      <c r="AY134" s="203" t="s">
        <v>143</v>
      </c>
      <c r="BK134" s="205">
        <f>SUM(BK135:BK141)</f>
        <v>0</v>
      </c>
    </row>
    <row r="135" spans="1:65" s="2" customFormat="1" ht="36" customHeight="1">
      <c r="A135" s="34"/>
      <c r="B135" s="35"/>
      <c r="C135" s="208" t="s">
        <v>150</v>
      </c>
      <c r="D135" s="208" t="s">
        <v>145</v>
      </c>
      <c r="E135" s="209" t="s">
        <v>920</v>
      </c>
      <c r="F135" s="210" t="s">
        <v>921</v>
      </c>
      <c r="G135" s="211" t="s">
        <v>226</v>
      </c>
      <c r="H135" s="212">
        <v>0.165</v>
      </c>
      <c r="I135" s="213"/>
      <c r="J135" s="214">
        <f>ROUND(I135*H135,2)</f>
        <v>0</v>
      </c>
      <c r="K135" s="210" t="s">
        <v>149</v>
      </c>
      <c r="L135" s="39"/>
      <c r="M135" s="215" t="s">
        <v>1</v>
      </c>
      <c r="N135" s="216" t="s">
        <v>42</v>
      </c>
      <c r="O135" s="71"/>
      <c r="P135" s="217">
        <f>O135*H135</f>
        <v>0</v>
      </c>
      <c r="Q135" s="217">
        <v>0.002281076</v>
      </c>
      <c r="R135" s="217">
        <f>Q135*H135</f>
        <v>0.00037637754</v>
      </c>
      <c r="S135" s="217">
        <v>0</v>
      </c>
      <c r="T135" s="218">
        <f>S135*H135</f>
        <v>0</v>
      </c>
      <c r="U135" s="34"/>
      <c r="V135" s="34"/>
      <c r="W135" s="34"/>
      <c r="X135" s="34"/>
      <c r="Y135" s="34"/>
      <c r="Z135" s="34"/>
      <c r="AA135" s="34"/>
      <c r="AB135" s="34"/>
      <c r="AC135" s="34"/>
      <c r="AD135" s="34"/>
      <c r="AE135" s="34"/>
      <c r="AR135" s="219" t="s">
        <v>150</v>
      </c>
      <c r="AT135" s="219" t="s">
        <v>145</v>
      </c>
      <c r="AU135" s="219" t="s">
        <v>88</v>
      </c>
      <c r="AY135" s="17" t="s">
        <v>143</v>
      </c>
      <c r="BE135" s="220">
        <f>IF(N135="základní",J135,0)</f>
        <v>0</v>
      </c>
      <c r="BF135" s="220">
        <f>IF(N135="snížená",J135,0)</f>
        <v>0</v>
      </c>
      <c r="BG135" s="220">
        <f>IF(N135="zákl. přenesená",J135,0)</f>
        <v>0</v>
      </c>
      <c r="BH135" s="220">
        <f>IF(N135="sníž. přenesená",J135,0)</f>
        <v>0</v>
      </c>
      <c r="BI135" s="220">
        <f>IF(N135="nulová",J135,0)</f>
        <v>0</v>
      </c>
      <c r="BJ135" s="17" t="s">
        <v>85</v>
      </c>
      <c r="BK135" s="220">
        <f>ROUND(I135*H135,2)</f>
        <v>0</v>
      </c>
      <c r="BL135" s="17" t="s">
        <v>150</v>
      </c>
      <c r="BM135" s="219" t="s">
        <v>922</v>
      </c>
    </row>
    <row r="136" spans="2:51" s="13" customFormat="1" ht="22.5">
      <c r="B136" s="221"/>
      <c r="C136" s="222"/>
      <c r="D136" s="223" t="s">
        <v>152</v>
      </c>
      <c r="E136" s="224" t="s">
        <v>1</v>
      </c>
      <c r="F136" s="225" t="s">
        <v>923</v>
      </c>
      <c r="G136" s="222"/>
      <c r="H136" s="226">
        <v>0.165</v>
      </c>
      <c r="I136" s="227"/>
      <c r="J136" s="222"/>
      <c r="K136" s="222"/>
      <c r="L136" s="228"/>
      <c r="M136" s="229"/>
      <c r="N136" s="230"/>
      <c r="O136" s="230"/>
      <c r="P136" s="230"/>
      <c r="Q136" s="230"/>
      <c r="R136" s="230"/>
      <c r="S136" s="230"/>
      <c r="T136" s="231"/>
      <c r="AT136" s="232" t="s">
        <v>152</v>
      </c>
      <c r="AU136" s="232" t="s">
        <v>88</v>
      </c>
      <c r="AV136" s="13" t="s">
        <v>88</v>
      </c>
      <c r="AW136" s="13" t="s">
        <v>32</v>
      </c>
      <c r="AX136" s="13" t="s">
        <v>85</v>
      </c>
      <c r="AY136" s="232" t="s">
        <v>143</v>
      </c>
    </row>
    <row r="137" spans="1:65" s="2" customFormat="1" ht="48" customHeight="1">
      <c r="A137" s="34"/>
      <c r="B137" s="35"/>
      <c r="C137" s="208" t="s">
        <v>170</v>
      </c>
      <c r="D137" s="208" t="s">
        <v>145</v>
      </c>
      <c r="E137" s="209" t="s">
        <v>924</v>
      </c>
      <c r="F137" s="210" t="s">
        <v>925</v>
      </c>
      <c r="G137" s="211" t="s">
        <v>148</v>
      </c>
      <c r="H137" s="212">
        <v>24</v>
      </c>
      <c r="I137" s="213"/>
      <c r="J137" s="214">
        <f>ROUND(I137*H137,2)</f>
        <v>0</v>
      </c>
      <c r="K137" s="210" t="s">
        <v>149</v>
      </c>
      <c r="L137" s="39"/>
      <c r="M137" s="215" t="s">
        <v>1</v>
      </c>
      <c r="N137" s="216" t="s">
        <v>42</v>
      </c>
      <c r="O137" s="71"/>
      <c r="P137" s="217">
        <f>O137*H137</f>
        <v>0</v>
      </c>
      <c r="Q137" s="217">
        <v>0</v>
      </c>
      <c r="R137" s="217">
        <f>Q137*H137</f>
        <v>0</v>
      </c>
      <c r="S137" s="217">
        <v>0</v>
      </c>
      <c r="T137" s="218">
        <f>S137*H137</f>
        <v>0</v>
      </c>
      <c r="U137" s="34"/>
      <c r="V137" s="34"/>
      <c r="W137" s="34"/>
      <c r="X137" s="34"/>
      <c r="Y137" s="34"/>
      <c r="Z137" s="34"/>
      <c r="AA137" s="34"/>
      <c r="AB137" s="34"/>
      <c r="AC137" s="34"/>
      <c r="AD137" s="34"/>
      <c r="AE137" s="34"/>
      <c r="AR137" s="219" t="s">
        <v>150</v>
      </c>
      <c r="AT137" s="219" t="s">
        <v>145</v>
      </c>
      <c r="AU137" s="219" t="s">
        <v>88</v>
      </c>
      <c r="AY137" s="17" t="s">
        <v>143</v>
      </c>
      <c r="BE137" s="220">
        <f>IF(N137="základní",J137,0)</f>
        <v>0</v>
      </c>
      <c r="BF137" s="220">
        <f>IF(N137="snížená",J137,0)</f>
        <v>0</v>
      </c>
      <c r="BG137" s="220">
        <f>IF(N137="zákl. přenesená",J137,0)</f>
        <v>0</v>
      </c>
      <c r="BH137" s="220">
        <f>IF(N137="sníž. přenesená",J137,0)</f>
        <v>0</v>
      </c>
      <c r="BI137" s="220">
        <f>IF(N137="nulová",J137,0)</f>
        <v>0</v>
      </c>
      <c r="BJ137" s="17" t="s">
        <v>85</v>
      </c>
      <c r="BK137" s="220">
        <f>ROUND(I137*H137,2)</f>
        <v>0</v>
      </c>
      <c r="BL137" s="17" t="s">
        <v>150</v>
      </c>
      <c r="BM137" s="219" t="s">
        <v>926</v>
      </c>
    </row>
    <row r="138" spans="2:51" s="13" customFormat="1" ht="12">
      <c r="B138" s="221"/>
      <c r="C138" s="222"/>
      <c r="D138" s="223" t="s">
        <v>152</v>
      </c>
      <c r="E138" s="224" t="s">
        <v>1</v>
      </c>
      <c r="F138" s="225" t="s">
        <v>927</v>
      </c>
      <c r="G138" s="222"/>
      <c r="H138" s="226">
        <v>24</v>
      </c>
      <c r="I138" s="227"/>
      <c r="J138" s="222"/>
      <c r="K138" s="222"/>
      <c r="L138" s="228"/>
      <c r="M138" s="229"/>
      <c r="N138" s="230"/>
      <c r="O138" s="230"/>
      <c r="P138" s="230"/>
      <c r="Q138" s="230"/>
      <c r="R138" s="230"/>
      <c r="S138" s="230"/>
      <c r="T138" s="231"/>
      <c r="AT138" s="232" t="s">
        <v>152</v>
      </c>
      <c r="AU138" s="232" t="s">
        <v>88</v>
      </c>
      <c r="AV138" s="13" t="s">
        <v>88</v>
      </c>
      <c r="AW138" s="13" t="s">
        <v>32</v>
      </c>
      <c r="AX138" s="13" t="s">
        <v>85</v>
      </c>
      <c r="AY138" s="232" t="s">
        <v>143</v>
      </c>
    </row>
    <row r="139" spans="1:65" s="2" customFormat="1" ht="16.5" customHeight="1">
      <c r="A139" s="34"/>
      <c r="B139" s="35"/>
      <c r="C139" s="254" t="s">
        <v>176</v>
      </c>
      <c r="D139" s="254" t="s">
        <v>223</v>
      </c>
      <c r="E139" s="255" t="s">
        <v>928</v>
      </c>
      <c r="F139" s="256" t="s">
        <v>929</v>
      </c>
      <c r="G139" s="257" t="s">
        <v>226</v>
      </c>
      <c r="H139" s="258">
        <v>0.165</v>
      </c>
      <c r="I139" s="259"/>
      <c r="J139" s="260">
        <f>ROUND(I139*H139,2)</f>
        <v>0</v>
      </c>
      <c r="K139" s="256" t="s">
        <v>149</v>
      </c>
      <c r="L139" s="261"/>
      <c r="M139" s="262" t="s">
        <v>1</v>
      </c>
      <c r="N139" s="263" t="s">
        <v>42</v>
      </c>
      <c r="O139" s="71"/>
      <c r="P139" s="217">
        <f>O139*H139</f>
        <v>0</v>
      </c>
      <c r="Q139" s="217">
        <v>1</v>
      </c>
      <c r="R139" s="217">
        <f>Q139*H139</f>
        <v>0.165</v>
      </c>
      <c r="S139" s="217">
        <v>0</v>
      </c>
      <c r="T139" s="218">
        <f>S139*H139</f>
        <v>0</v>
      </c>
      <c r="U139" s="34"/>
      <c r="V139" s="34"/>
      <c r="W139" s="34"/>
      <c r="X139" s="34"/>
      <c r="Y139" s="34"/>
      <c r="Z139" s="34"/>
      <c r="AA139" s="34"/>
      <c r="AB139" s="34"/>
      <c r="AC139" s="34"/>
      <c r="AD139" s="34"/>
      <c r="AE139" s="34"/>
      <c r="AR139" s="219" t="s">
        <v>187</v>
      </c>
      <c r="AT139" s="219" t="s">
        <v>223</v>
      </c>
      <c r="AU139" s="219" t="s">
        <v>88</v>
      </c>
      <c r="AY139" s="17" t="s">
        <v>143</v>
      </c>
      <c r="BE139" s="220">
        <f>IF(N139="základní",J139,0)</f>
        <v>0</v>
      </c>
      <c r="BF139" s="220">
        <f>IF(N139="snížená",J139,0)</f>
        <v>0</v>
      </c>
      <c r="BG139" s="220">
        <f>IF(N139="zákl. přenesená",J139,0)</f>
        <v>0</v>
      </c>
      <c r="BH139" s="220">
        <f>IF(N139="sníž. přenesená",J139,0)</f>
        <v>0</v>
      </c>
      <c r="BI139" s="220">
        <f>IF(N139="nulová",J139,0)</f>
        <v>0</v>
      </c>
      <c r="BJ139" s="17" t="s">
        <v>85</v>
      </c>
      <c r="BK139" s="220">
        <f>ROUND(I139*H139,2)</f>
        <v>0</v>
      </c>
      <c r="BL139" s="17" t="s">
        <v>150</v>
      </c>
      <c r="BM139" s="219" t="s">
        <v>930</v>
      </c>
    </row>
    <row r="140" spans="1:47" s="2" customFormat="1" ht="19.5">
      <c r="A140" s="34"/>
      <c r="B140" s="35"/>
      <c r="C140" s="36"/>
      <c r="D140" s="223" t="s">
        <v>306</v>
      </c>
      <c r="E140" s="36"/>
      <c r="F140" s="264" t="s">
        <v>931</v>
      </c>
      <c r="G140" s="36"/>
      <c r="H140" s="36"/>
      <c r="I140" s="122"/>
      <c r="J140" s="36"/>
      <c r="K140" s="36"/>
      <c r="L140" s="39"/>
      <c r="M140" s="265"/>
      <c r="N140" s="266"/>
      <c r="O140" s="71"/>
      <c r="P140" s="71"/>
      <c r="Q140" s="71"/>
      <c r="R140" s="71"/>
      <c r="S140" s="71"/>
      <c r="T140" s="72"/>
      <c r="U140" s="34"/>
      <c r="V140" s="34"/>
      <c r="W140" s="34"/>
      <c r="X140" s="34"/>
      <c r="Y140" s="34"/>
      <c r="Z140" s="34"/>
      <c r="AA140" s="34"/>
      <c r="AB140" s="34"/>
      <c r="AC140" s="34"/>
      <c r="AD140" s="34"/>
      <c r="AE140" s="34"/>
      <c r="AT140" s="17" t="s">
        <v>306</v>
      </c>
      <c r="AU140" s="17" t="s">
        <v>88</v>
      </c>
    </row>
    <row r="141" spans="2:51" s="13" customFormat="1" ht="12">
      <c r="B141" s="221"/>
      <c r="C141" s="222"/>
      <c r="D141" s="223" t="s">
        <v>152</v>
      </c>
      <c r="E141" s="224" t="s">
        <v>1</v>
      </c>
      <c r="F141" s="225" t="s">
        <v>932</v>
      </c>
      <c r="G141" s="222"/>
      <c r="H141" s="226">
        <v>0.165</v>
      </c>
      <c r="I141" s="227"/>
      <c r="J141" s="222"/>
      <c r="K141" s="222"/>
      <c r="L141" s="228"/>
      <c r="M141" s="229"/>
      <c r="N141" s="230"/>
      <c r="O141" s="230"/>
      <c r="P141" s="230"/>
      <c r="Q141" s="230"/>
      <c r="R141" s="230"/>
      <c r="S141" s="230"/>
      <c r="T141" s="231"/>
      <c r="AT141" s="232" t="s">
        <v>152</v>
      </c>
      <c r="AU141" s="232" t="s">
        <v>88</v>
      </c>
      <c r="AV141" s="13" t="s">
        <v>88</v>
      </c>
      <c r="AW141" s="13" t="s">
        <v>32</v>
      </c>
      <c r="AX141" s="13" t="s">
        <v>85</v>
      </c>
      <c r="AY141" s="232" t="s">
        <v>143</v>
      </c>
    </row>
    <row r="142" spans="2:63" s="12" customFormat="1" ht="22.9" customHeight="1">
      <c r="B142" s="192"/>
      <c r="C142" s="193"/>
      <c r="D142" s="194" t="s">
        <v>76</v>
      </c>
      <c r="E142" s="206" t="s">
        <v>150</v>
      </c>
      <c r="F142" s="206" t="s">
        <v>605</v>
      </c>
      <c r="G142" s="193"/>
      <c r="H142" s="193"/>
      <c r="I142" s="196"/>
      <c r="J142" s="207">
        <f>BK142</f>
        <v>0</v>
      </c>
      <c r="K142" s="193"/>
      <c r="L142" s="198"/>
      <c r="M142" s="199"/>
      <c r="N142" s="200"/>
      <c r="O142" s="200"/>
      <c r="P142" s="201">
        <f>SUM(P143:P144)</f>
        <v>0</v>
      </c>
      <c r="Q142" s="200"/>
      <c r="R142" s="201">
        <f>SUM(R143:R144)</f>
        <v>0.16116</v>
      </c>
      <c r="S142" s="200"/>
      <c r="T142" s="202">
        <f>SUM(T143:T144)</f>
        <v>0</v>
      </c>
      <c r="AR142" s="203" t="s">
        <v>85</v>
      </c>
      <c r="AT142" s="204" t="s">
        <v>76</v>
      </c>
      <c r="AU142" s="204" t="s">
        <v>85</v>
      </c>
      <c r="AY142" s="203" t="s">
        <v>143</v>
      </c>
      <c r="BK142" s="205">
        <f>SUM(BK143:BK144)</f>
        <v>0</v>
      </c>
    </row>
    <row r="143" spans="1:65" s="2" customFormat="1" ht="48" customHeight="1">
      <c r="A143" s="34"/>
      <c r="B143" s="35"/>
      <c r="C143" s="208" t="s">
        <v>182</v>
      </c>
      <c r="D143" s="208" t="s">
        <v>145</v>
      </c>
      <c r="E143" s="209" t="s">
        <v>933</v>
      </c>
      <c r="F143" s="210" t="s">
        <v>934</v>
      </c>
      <c r="G143" s="211" t="s">
        <v>148</v>
      </c>
      <c r="H143" s="212">
        <v>1</v>
      </c>
      <c r="I143" s="213"/>
      <c r="J143" s="214">
        <f>ROUND(I143*H143,2)</f>
        <v>0</v>
      </c>
      <c r="K143" s="210" t="s">
        <v>1</v>
      </c>
      <c r="L143" s="39"/>
      <c r="M143" s="215" t="s">
        <v>1</v>
      </c>
      <c r="N143" s="216" t="s">
        <v>42</v>
      </c>
      <c r="O143" s="71"/>
      <c r="P143" s="217">
        <f>O143*H143</f>
        <v>0</v>
      </c>
      <c r="Q143" s="217">
        <v>0.16116</v>
      </c>
      <c r="R143" s="217">
        <f>Q143*H143</f>
        <v>0.16116</v>
      </c>
      <c r="S143" s="217">
        <v>0</v>
      </c>
      <c r="T143" s="218">
        <f>S143*H143</f>
        <v>0</v>
      </c>
      <c r="U143" s="34"/>
      <c r="V143" s="34"/>
      <c r="W143" s="34"/>
      <c r="X143" s="34"/>
      <c r="Y143" s="34"/>
      <c r="Z143" s="34"/>
      <c r="AA143" s="34"/>
      <c r="AB143" s="34"/>
      <c r="AC143" s="34"/>
      <c r="AD143" s="34"/>
      <c r="AE143" s="34"/>
      <c r="AR143" s="219" t="s">
        <v>150</v>
      </c>
      <c r="AT143" s="219" t="s">
        <v>145</v>
      </c>
      <c r="AU143" s="219" t="s">
        <v>88</v>
      </c>
      <c r="AY143" s="17" t="s">
        <v>143</v>
      </c>
      <c r="BE143" s="220">
        <f>IF(N143="základní",J143,0)</f>
        <v>0</v>
      </c>
      <c r="BF143" s="220">
        <f>IF(N143="snížená",J143,0)</f>
        <v>0</v>
      </c>
      <c r="BG143" s="220">
        <f>IF(N143="zákl. přenesená",J143,0)</f>
        <v>0</v>
      </c>
      <c r="BH143" s="220">
        <f>IF(N143="sníž. přenesená",J143,0)</f>
        <v>0</v>
      </c>
      <c r="BI143" s="220">
        <f>IF(N143="nulová",J143,0)</f>
        <v>0</v>
      </c>
      <c r="BJ143" s="17" t="s">
        <v>85</v>
      </c>
      <c r="BK143" s="220">
        <f>ROUND(I143*H143,2)</f>
        <v>0</v>
      </c>
      <c r="BL143" s="17" t="s">
        <v>150</v>
      </c>
      <c r="BM143" s="219" t="s">
        <v>935</v>
      </c>
    </row>
    <row r="144" spans="2:51" s="13" customFormat="1" ht="12">
      <c r="B144" s="221"/>
      <c r="C144" s="222"/>
      <c r="D144" s="223" t="s">
        <v>152</v>
      </c>
      <c r="E144" s="224" t="s">
        <v>1</v>
      </c>
      <c r="F144" s="225" t="s">
        <v>936</v>
      </c>
      <c r="G144" s="222"/>
      <c r="H144" s="226">
        <v>1</v>
      </c>
      <c r="I144" s="227"/>
      <c r="J144" s="222"/>
      <c r="K144" s="222"/>
      <c r="L144" s="228"/>
      <c r="M144" s="229"/>
      <c r="N144" s="230"/>
      <c r="O144" s="230"/>
      <c r="P144" s="230"/>
      <c r="Q144" s="230"/>
      <c r="R144" s="230"/>
      <c r="S144" s="230"/>
      <c r="T144" s="231"/>
      <c r="AT144" s="232" t="s">
        <v>152</v>
      </c>
      <c r="AU144" s="232" t="s">
        <v>88</v>
      </c>
      <c r="AV144" s="13" t="s">
        <v>88</v>
      </c>
      <c r="AW144" s="13" t="s">
        <v>32</v>
      </c>
      <c r="AX144" s="13" t="s">
        <v>85</v>
      </c>
      <c r="AY144" s="232" t="s">
        <v>143</v>
      </c>
    </row>
    <row r="145" spans="2:63" s="12" customFormat="1" ht="22.9" customHeight="1">
      <c r="B145" s="192"/>
      <c r="C145" s="193"/>
      <c r="D145" s="194" t="s">
        <v>76</v>
      </c>
      <c r="E145" s="206" t="s">
        <v>170</v>
      </c>
      <c r="F145" s="206" t="s">
        <v>937</v>
      </c>
      <c r="G145" s="193"/>
      <c r="H145" s="193"/>
      <c r="I145" s="196"/>
      <c r="J145" s="207">
        <f>BK145</f>
        <v>0</v>
      </c>
      <c r="K145" s="193"/>
      <c r="L145" s="198"/>
      <c r="M145" s="199"/>
      <c r="N145" s="200"/>
      <c r="O145" s="200"/>
      <c r="P145" s="201">
        <f>SUM(P146:P147)</f>
        <v>0</v>
      </c>
      <c r="Q145" s="200"/>
      <c r="R145" s="201">
        <f>SUM(R146:R147)</f>
        <v>4.113669</v>
      </c>
      <c r="S145" s="200"/>
      <c r="T145" s="202">
        <f>SUM(T146:T147)</f>
        <v>0</v>
      </c>
      <c r="AR145" s="203" t="s">
        <v>85</v>
      </c>
      <c r="AT145" s="204" t="s">
        <v>76</v>
      </c>
      <c r="AU145" s="204" t="s">
        <v>85</v>
      </c>
      <c r="AY145" s="203" t="s">
        <v>143</v>
      </c>
      <c r="BK145" s="205">
        <f>SUM(BK146:BK147)</f>
        <v>0</v>
      </c>
    </row>
    <row r="146" spans="1:65" s="2" customFormat="1" ht="36" customHeight="1">
      <c r="A146" s="34"/>
      <c r="B146" s="35"/>
      <c r="C146" s="208" t="s">
        <v>187</v>
      </c>
      <c r="D146" s="208" t="s">
        <v>145</v>
      </c>
      <c r="E146" s="209" t="s">
        <v>938</v>
      </c>
      <c r="F146" s="210" t="s">
        <v>939</v>
      </c>
      <c r="G146" s="211" t="s">
        <v>294</v>
      </c>
      <c r="H146" s="212">
        <v>10.65</v>
      </c>
      <c r="I146" s="213"/>
      <c r="J146" s="214">
        <f>ROUND(I146*H146,2)</f>
        <v>0</v>
      </c>
      <c r="K146" s="210" t="s">
        <v>149</v>
      </c>
      <c r="L146" s="39"/>
      <c r="M146" s="215" t="s">
        <v>1</v>
      </c>
      <c r="N146" s="216" t="s">
        <v>42</v>
      </c>
      <c r="O146" s="71"/>
      <c r="P146" s="217">
        <f>O146*H146</f>
        <v>0</v>
      </c>
      <c r="Q146" s="217">
        <v>0.38626</v>
      </c>
      <c r="R146" s="217">
        <f>Q146*H146</f>
        <v>4.113669</v>
      </c>
      <c r="S146" s="217">
        <v>0</v>
      </c>
      <c r="T146" s="218">
        <f>S146*H146</f>
        <v>0</v>
      </c>
      <c r="U146" s="34"/>
      <c r="V146" s="34"/>
      <c r="W146" s="34"/>
      <c r="X146" s="34"/>
      <c r="Y146" s="34"/>
      <c r="Z146" s="34"/>
      <c r="AA146" s="34"/>
      <c r="AB146" s="34"/>
      <c r="AC146" s="34"/>
      <c r="AD146" s="34"/>
      <c r="AE146" s="34"/>
      <c r="AR146" s="219" t="s">
        <v>150</v>
      </c>
      <c r="AT146" s="219" t="s">
        <v>145</v>
      </c>
      <c r="AU146" s="219" t="s">
        <v>88</v>
      </c>
      <c r="AY146" s="17" t="s">
        <v>143</v>
      </c>
      <c r="BE146" s="220">
        <f>IF(N146="základní",J146,0)</f>
        <v>0</v>
      </c>
      <c r="BF146" s="220">
        <f>IF(N146="snížená",J146,0)</f>
        <v>0</v>
      </c>
      <c r="BG146" s="220">
        <f>IF(N146="zákl. přenesená",J146,0)</f>
        <v>0</v>
      </c>
      <c r="BH146" s="220">
        <f>IF(N146="sníž. přenesená",J146,0)</f>
        <v>0</v>
      </c>
      <c r="BI146" s="220">
        <f>IF(N146="nulová",J146,0)</f>
        <v>0</v>
      </c>
      <c r="BJ146" s="17" t="s">
        <v>85</v>
      </c>
      <c r="BK146" s="220">
        <f>ROUND(I146*H146,2)</f>
        <v>0</v>
      </c>
      <c r="BL146" s="17" t="s">
        <v>150</v>
      </c>
      <c r="BM146" s="219" t="s">
        <v>940</v>
      </c>
    </row>
    <row r="147" spans="2:51" s="13" customFormat="1" ht="12">
      <c r="B147" s="221"/>
      <c r="C147" s="222"/>
      <c r="D147" s="223" t="s">
        <v>152</v>
      </c>
      <c r="E147" s="224" t="s">
        <v>1</v>
      </c>
      <c r="F147" s="225" t="s">
        <v>941</v>
      </c>
      <c r="G147" s="222"/>
      <c r="H147" s="226">
        <v>10.65</v>
      </c>
      <c r="I147" s="227"/>
      <c r="J147" s="222"/>
      <c r="K147" s="222"/>
      <c r="L147" s="228"/>
      <c r="M147" s="229"/>
      <c r="N147" s="230"/>
      <c r="O147" s="230"/>
      <c r="P147" s="230"/>
      <c r="Q147" s="230"/>
      <c r="R147" s="230"/>
      <c r="S147" s="230"/>
      <c r="T147" s="231"/>
      <c r="AT147" s="232" t="s">
        <v>152</v>
      </c>
      <c r="AU147" s="232" t="s">
        <v>88</v>
      </c>
      <c r="AV147" s="13" t="s">
        <v>88</v>
      </c>
      <c r="AW147" s="13" t="s">
        <v>32</v>
      </c>
      <c r="AX147" s="13" t="s">
        <v>85</v>
      </c>
      <c r="AY147" s="232" t="s">
        <v>143</v>
      </c>
    </row>
    <row r="148" spans="2:63" s="12" customFormat="1" ht="22.9" customHeight="1">
      <c r="B148" s="192"/>
      <c r="C148" s="193"/>
      <c r="D148" s="194" t="s">
        <v>76</v>
      </c>
      <c r="E148" s="206" t="s">
        <v>727</v>
      </c>
      <c r="F148" s="206" t="s">
        <v>728</v>
      </c>
      <c r="G148" s="193"/>
      <c r="H148" s="193"/>
      <c r="I148" s="196"/>
      <c r="J148" s="207">
        <f>BK148</f>
        <v>0</v>
      </c>
      <c r="K148" s="193"/>
      <c r="L148" s="198"/>
      <c r="M148" s="199"/>
      <c r="N148" s="200"/>
      <c r="O148" s="200"/>
      <c r="P148" s="201">
        <f>P149</f>
        <v>0</v>
      </c>
      <c r="Q148" s="200"/>
      <c r="R148" s="201">
        <f>R149</f>
        <v>0</v>
      </c>
      <c r="S148" s="200"/>
      <c r="T148" s="202">
        <f>T149</f>
        <v>0</v>
      </c>
      <c r="AR148" s="203" t="s">
        <v>85</v>
      </c>
      <c r="AT148" s="204" t="s">
        <v>76</v>
      </c>
      <c r="AU148" s="204" t="s">
        <v>85</v>
      </c>
      <c r="AY148" s="203" t="s">
        <v>143</v>
      </c>
      <c r="BK148" s="205">
        <f>BK149</f>
        <v>0</v>
      </c>
    </row>
    <row r="149" spans="1:65" s="2" customFormat="1" ht="36" customHeight="1">
      <c r="A149" s="34"/>
      <c r="B149" s="35"/>
      <c r="C149" s="208" t="s">
        <v>192</v>
      </c>
      <c r="D149" s="208" t="s">
        <v>145</v>
      </c>
      <c r="E149" s="209" t="s">
        <v>942</v>
      </c>
      <c r="F149" s="210" t="s">
        <v>943</v>
      </c>
      <c r="G149" s="211" t="s">
        <v>226</v>
      </c>
      <c r="H149" s="212">
        <v>4.673</v>
      </c>
      <c r="I149" s="213"/>
      <c r="J149" s="214">
        <f>ROUND(I149*H149,2)</f>
        <v>0</v>
      </c>
      <c r="K149" s="210" t="s">
        <v>149</v>
      </c>
      <c r="L149" s="39"/>
      <c r="M149" s="270" t="s">
        <v>1</v>
      </c>
      <c r="N149" s="271" t="s">
        <v>42</v>
      </c>
      <c r="O149" s="272"/>
      <c r="P149" s="273">
        <f>O149*H149</f>
        <v>0</v>
      </c>
      <c r="Q149" s="273">
        <v>0</v>
      </c>
      <c r="R149" s="273">
        <f>Q149*H149</f>
        <v>0</v>
      </c>
      <c r="S149" s="273">
        <v>0</v>
      </c>
      <c r="T149" s="274">
        <f>S149*H149</f>
        <v>0</v>
      </c>
      <c r="U149" s="34"/>
      <c r="V149" s="34"/>
      <c r="W149" s="34"/>
      <c r="X149" s="34"/>
      <c r="Y149" s="34"/>
      <c r="Z149" s="34"/>
      <c r="AA149" s="34"/>
      <c r="AB149" s="34"/>
      <c r="AC149" s="34"/>
      <c r="AD149" s="34"/>
      <c r="AE149" s="34"/>
      <c r="AR149" s="219" t="s">
        <v>150</v>
      </c>
      <c r="AT149" s="219" t="s">
        <v>145</v>
      </c>
      <c r="AU149" s="219" t="s">
        <v>88</v>
      </c>
      <c r="AY149" s="17" t="s">
        <v>143</v>
      </c>
      <c r="BE149" s="220">
        <f>IF(N149="základní",J149,0)</f>
        <v>0</v>
      </c>
      <c r="BF149" s="220">
        <f>IF(N149="snížená",J149,0)</f>
        <v>0</v>
      </c>
      <c r="BG149" s="220">
        <f>IF(N149="zákl. přenesená",J149,0)</f>
        <v>0</v>
      </c>
      <c r="BH149" s="220">
        <f>IF(N149="sníž. přenesená",J149,0)</f>
        <v>0</v>
      </c>
      <c r="BI149" s="220">
        <f>IF(N149="nulová",J149,0)</f>
        <v>0</v>
      </c>
      <c r="BJ149" s="17" t="s">
        <v>85</v>
      </c>
      <c r="BK149" s="220">
        <f>ROUND(I149*H149,2)</f>
        <v>0</v>
      </c>
      <c r="BL149" s="17" t="s">
        <v>150</v>
      </c>
      <c r="BM149" s="219" t="s">
        <v>944</v>
      </c>
    </row>
    <row r="150" spans="1:31" s="2" customFormat="1" ht="6.95" customHeight="1">
      <c r="A150" s="34"/>
      <c r="B150" s="54"/>
      <c r="C150" s="55"/>
      <c r="D150" s="55"/>
      <c r="E150" s="55"/>
      <c r="F150" s="55"/>
      <c r="G150" s="55"/>
      <c r="H150" s="55"/>
      <c r="I150" s="158"/>
      <c r="J150" s="55"/>
      <c r="K150" s="55"/>
      <c r="L150" s="39"/>
      <c r="M150" s="34"/>
      <c r="O150" s="34"/>
      <c r="P150" s="34"/>
      <c r="Q150" s="34"/>
      <c r="R150" s="34"/>
      <c r="S150" s="34"/>
      <c r="T150" s="34"/>
      <c r="U150" s="34"/>
      <c r="V150" s="34"/>
      <c r="W150" s="34"/>
      <c r="X150" s="34"/>
      <c r="Y150" s="34"/>
      <c r="Z150" s="34"/>
      <c r="AA150" s="34"/>
      <c r="AB150" s="34"/>
      <c r="AC150" s="34"/>
      <c r="AD150" s="34"/>
      <c r="AE150" s="34"/>
    </row>
  </sheetData>
  <sheetProtection algorithmName="SHA-512" hashValue="qKA2siBMZlPMZlwfYS4kZJNVzGVf6lIJEKbovk8po5kwjpSSwUzRfV7i2VZ6r9YnSUQ4IecUbtwi92zzrFpU9g==" saltValue="kJw218CYzknblWAN5q5sduecp6GlNJhVXj1rzbK/WYJ1F5c7oSfzhnvG/1xlFnB5rF1weARiFF8TvXOAfakpTA==" spinCount="100000" sheet="1" objects="1" scenarios="1" formatColumns="0" formatRows="0" autoFilter="0"/>
  <autoFilter ref="C125:K149"/>
  <mergeCells count="12">
    <mergeCell ref="E118:H118"/>
    <mergeCell ref="L2:V2"/>
    <mergeCell ref="E85:H85"/>
    <mergeCell ref="E87:H87"/>
    <mergeCell ref="E89:H89"/>
    <mergeCell ref="E114:H114"/>
    <mergeCell ref="E116:H116"/>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88"/>
  <sheetViews>
    <sheetView showGridLines="0" workbookViewId="0" topLeftCell="A173">
      <selection activeCell="W145" sqref="W145"/>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15"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56" s="1" customFormat="1" ht="36.95" customHeight="1">
      <c r="I2" s="115"/>
      <c r="L2" s="323"/>
      <c r="M2" s="323"/>
      <c r="N2" s="323"/>
      <c r="O2" s="323"/>
      <c r="P2" s="323"/>
      <c r="Q2" s="323"/>
      <c r="R2" s="323"/>
      <c r="S2" s="323"/>
      <c r="T2" s="323"/>
      <c r="U2" s="323"/>
      <c r="V2" s="323"/>
      <c r="AT2" s="17" t="s">
        <v>104</v>
      </c>
      <c r="AZ2" s="275" t="s">
        <v>945</v>
      </c>
      <c r="BA2" s="275" t="s">
        <v>1</v>
      </c>
      <c r="BB2" s="275" t="s">
        <v>1</v>
      </c>
      <c r="BC2" s="275" t="s">
        <v>946</v>
      </c>
      <c r="BD2" s="275" t="s">
        <v>88</v>
      </c>
    </row>
    <row r="3" spans="2:56" s="1" customFormat="1" ht="6.95" customHeight="1">
      <c r="B3" s="116"/>
      <c r="C3" s="117"/>
      <c r="D3" s="117"/>
      <c r="E3" s="117"/>
      <c r="F3" s="117"/>
      <c r="G3" s="117"/>
      <c r="H3" s="117"/>
      <c r="I3" s="118"/>
      <c r="J3" s="117"/>
      <c r="K3" s="117"/>
      <c r="L3" s="20"/>
      <c r="AT3" s="17" t="s">
        <v>88</v>
      </c>
      <c r="AZ3" s="275" t="s">
        <v>947</v>
      </c>
      <c r="BA3" s="275" t="s">
        <v>1</v>
      </c>
      <c r="BB3" s="275" t="s">
        <v>1</v>
      </c>
      <c r="BC3" s="275" t="s">
        <v>85</v>
      </c>
      <c r="BD3" s="275" t="s">
        <v>160</v>
      </c>
    </row>
    <row r="4" spans="2:56" s="1" customFormat="1" ht="24.95" customHeight="1">
      <c r="B4" s="20"/>
      <c r="D4" s="119" t="s">
        <v>108</v>
      </c>
      <c r="I4" s="115"/>
      <c r="L4" s="20"/>
      <c r="M4" s="120" t="s">
        <v>10</v>
      </c>
      <c r="AT4" s="17" t="s">
        <v>4</v>
      </c>
      <c r="AZ4" s="275" t="s">
        <v>948</v>
      </c>
      <c r="BA4" s="275" t="s">
        <v>1</v>
      </c>
      <c r="BB4" s="275" t="s">
        <v>1</v>
      </c>
      <c r="BC4" s="275" t="s">
        <v>213</v>
      </c>
      <c r="BD4" s="275" t="s">
        <v>160</v>
      </c>
    </row>
    <row r="5" spans="2:56" s="1" customFormat="1" ht="6.95" customHeight="1">
      <c r="B5" s="20"/>
      <c r="I5" s="115"/>
      <c r="L5" s="20"/>
      <c r="AZ5" s="275" t="s">
        <v>949</v>
      </c>
      <c r="BA5" s="275" t="s">
        <v>1</v>
      </c>
      <c r="BB5" s="275" t="s">
        <v>1</v>
      </c>
      <c r="BC5" s="275" t="s">
        <v>218</v>
      </c>
      <c r="BD5" s="275" t="s">
        <v>160</v>
      </c>
    </row>
    <row r="6" spans="2:56" s="1" customFormat="1" ht="12" customHeight="1">
      <c r="B6" s="20"/>
      <c r="D6" s="121" t="s">
        <v>16</v>
      </c>
      <c r="I6" s="115"/>
      <c r="L6" s="20"/>
      <c r="AZ6" s="275" t="s">
        <v>950</v>
      </c>
      <c r="BA6" s="275" t="s">
        <v>1</v>
      </c>
      <c r="BB6" s="275" t="s">
        <v>1</v>
      </c>
      <c r="BC6" s="275" t="s">
        <v>176</v>
      </c>
      <c r="BD6" s="275" t="s">
        <v>160</v>
      </c>
    </row>
    <row r="7" spans="2:56" s="1" customFormat="1" ht="16.5" customHeight="1">
      <c r="B7" s="20"/>
      <c r="E7" s="368" t="str">
        <f>'Rekapitulace stavby'!K6</f>
        <v>Dlouhá Strouha, Kvasiny, rekonstrukce koryta, ř. km 4,735 - 4,885</v>
      </c>
      <c r="F7" s="369"/>
      <c r="G7" s="369"/>
      <c r="H7" s="369"/>
      <c r="I7" s="115"/>
      <c r="L7" s="20"/>
      <c r="AZ7" s="275" t="s">
        <v>951</v>
      </c>
      <c r="BA7" s="275" t="s">
        <v>1</v>
      </c>
      <c r="BB7" s="275" t="s">
        <v>1</v>
      </c>
      <c r="BC7" s="275" t="s">
        <v>88</v>
      </c>
      <c r="BD7" s="275" t="s">
        <v>160</v>
      </c>
    </row>
    <row r="8" spans="1:31" s="2" customFormat="1" ht="12" customHeight="1">
      <c r="A8" s="34"/>
      <c r="B8" s="39"/>
      <c r="C8" s="34"/>
      <c r="D8" s="121" t="s">
        <v>109</v>
      </c>
      <c r="E8" s="34"/>
      <c r="F8" s="34"/>
      <c r="G8" s="34"/>
      <c r="H8" s="34"/>
      <c r="I8" s="122"/>
      <c r="J8" s="34"/>
      <c r="K8" s="34"/>
      <c r="L8" s="51"/>
      <c r="S8" s="34"/>
      <c r="T8" s="34"/>
      <c r="U8" s="34"/>
      <c r="V8" s="34"/>
      <c r="W8" s="34"/>
      <c r="X8" s="34"/>
      <c r="Y8" s="34"/>
      <c r="Z8" s="34"/>
      <c r="AA8" s="34"/>
      <c r="AB8" s="34"/>
      <c r="AC8" s="34"/>
      <c r="AD8" s="34"/>
      <c r="AE8" s="34"/>
    </row>
    <row r="9" spans="1:31" s="2" customFormat="1" ht="16.5" customHeight="1">
      <c r="A9" s="34"/>
      <c r="B9" s="39"/>
      <c r="C9" s="34"/>
      <c r="D9" s="34"/>
      <c r="E9" s="371" t="s">
        <v>952</v>
      </c>
      <c r="F9" s="370"/>
      <c r="G9" s="370"/>
      <c r="H9" s="370"/>
      <c r="I9" s="122"/>
      <c r="J9" s="34"/>
      <c r="K9" s="34"/>
      <c r="L9" s="51"/>
      <c r="S9" s="34"/>
      <c r="T9" s="34"/>
      <c r="U9" s="34"/>
      <c r="V9" s="34"/>
      <c r="W9" s="34"/>
      <c r="X9" s="34"/>
      <c r="Y9" s="34"/>
      <c r="Z9" s="34"/>
      <c r="AA9" s="34"/>
      <c r="AB9" s="34"/>
      <c r="AC9" s="34"/>
      <c r="AD9" s="34"/>
      <c r="AE9" s="34"/>
    </row>
    <row r="10" spans="1:31" s="2" customFormat="1" ht="12">
      <c r="A10" s="34"/>
      <c r="B10" s="39"/>
      <c r="C10" s="34"/>
      <c r="D10" s="34"/>
      <c r="E10" s="34"/>
      <c r="F10" s="34"/>
      <c r="G10" s="34"/>
      <c r="H10" s="34"/>
      <c r="I10" s="122"/>
      <c r="J10" s="34"/>
      <c r="K10" s="34"/>
      <c r="L10" s="51"/>
      <c r="S10" s="34"/>
      <c r="T10" s="34"/>
      <c r="U10" s="34"/>
      <c r="V10" s="34"/>
      <c r="W10" s="34"/>
      <c r="X10" s="34"/>
      <c r="Y10" s="34"/>
      <c r="Z10" s="34"/>
      <c r="AA10" s="34"/>
      <c r="AB10" s="34"/>
      <c r="AC10" s="34"/>
      <c r="AD10" s="34"/>
      <c r="AE10" s="34"/>
    </row>
    <row r="11" spans="1:31" s="2" customFormat="1" ht="12" customHeight="1">
      <c r="A11" s="34"/>
      <c r="B11" s="39"/>
      <c r="C11" s="34"/>
      <c r="D11" s="121" t="s">
        <v>18</v>
      </c>
      <c r="E11" s="34"/>
      <c r="F11" s="110" t="s">
        <v>87</v>
      </c>
      <c r="G11" s="34"/>
      <c r="H11" s="34"/>
      <c r="I11" s="123" t="s">
        <v>20</v>
      </c>
      <c r="J11" s="110" t="s">
        <v>1</v>
      </c>
      <c r="K11" s="34"/>
      <c r="L11" s="51"/>
      <c r="S11" s="34"/>
      <c r="T11" s="34"/>
      <c r="U11" s="34"/>
      <c r="V11" s="34"/>
      <c r="W11" s="34"/>
      <c r="X11" s="34"/>
      <c r="Y11" s="34"/>
      <c r="Z11" s="34"/>
      <c r="AA11" s="34"/>
      <c r="AB11" s="34"/>
      <c r="AC11" s="34"/>
      <c r="AD11" s="34"/>
      <c r="AE11" s="34"/>
    </row>
    <row r="12" spans="1:31" s="2" customFormat="1" ht="12" customHeight="1">
      <c r="A12" s="34"/>
      <c r="B12" s="39"/>
      <c r="C12" s="34"/>
      <c r="D12" s="121" t="s">
        <v>21</v>
      </c>
      <c r="E12" s="34"/>
      <c r="F12" s="110" t="s">
        <v>22</v>
      </c>
      <c r="G12" s="34"/>
      <c r="H12" s="34"/>
      <c r="I12" s="123" t="s">
        <v>23</v>
      </c>
      <c r="J12" s="124">
        <f>'Rekapitulace stavby'!AN8</f>
        <v>43727</v>
      </c>
      <c r="K12" s="34"/>
      <c r="L12" s="51"/>
      <c r="S12" s="34"/>
      <c r="T12" s="34"/>
      <c r="U12" s="34"/>
      <c r="V12" s="34"/>
      <c r="W12" s="34"/>
      <c r="X12" s="34"/>
      <c r="Y12" s="34"/>
      <c r="Z12" s="34"/>
      <c r="AA12" s="34"/>
      <c r="AB12" s="34"/>
      <c r="AC12" s="34"/>
      <c r="AD12" s="34"/>
      <c r="AE12" s="34"/>
    </row>
    <row r="13" spans="1:31" s="2" customFormat="1" ht="10.9" customHeight="1">
      <c r="A13" s="34"/>
      <c r="B13" s="39"/>
      <c r="C13" s="34"/>
      <c r="D13" s="34"/>
      <c r="E13" s="34"/>
      <c r="F13" s="34"/>
      <c r="G13" s="34"/>
      <c r="H13" s="34"/>
      <c r="I13" s="122"/>
      <c r="J13" s="34"/>
      <c r="K13" s="34"/>
      <c r="L13" s="51"/>
      <c r="S13" s="34"/>
      <c r="T13" s="34"/>
      <c r="U13" s="34"/>
      <c r="V13" s="34"/>
      <c r="W13" s="34"/>
      <c r="X13" s="34"/>
      <c r="Y13" s="34"/>
      <c r="Z13" s="34"/>
      <c r="AA13" s="34"/>
      <c r="AB13" s="34"/>
      <c r="AC13" s="34"/>
      <c r="AD13" s="34"/>
      <c r="AE13" s="34"/>
    </row>
    <row r="14" spans="1:31" s="2" customFormat="1" ht="12" customHeight="1">
      <c r="A14" s="34"/>
      <c r="B14" s="39"/>
      <c r="C14" s="34"/>
      <c r="D14" s="121" t="s">
        <v>24</v>
      </c>
      <c r="E14" s="34"/>
      <c r="F14" s="34"/>
      <c r="G14" s="34"/>
      <c r="H14" s="34"/>
      <c r="I14" s="123" t="s">
        <v>25</v>
      </c>
      <c r="J14" s="110" t="s">
        <v>1</v>
      </c>
      <c r="K14" s="34"/>
      <c r="L14" s="51"/>
      <c r="S14" s="34"/>
      <c r="T14" s="34"/>
      <c r="U14" s="34"/>
      <c r="V14" s="34"/>
      <c r="W14" s="34"/>
      <c r="X14" s="34"/>
      <c r="Y14" s="34"/>
      <c r="Z14" s="34"/>
      <c r="AA14" s="34"/>
      <c r="AB14" s="34"/>
      <c r="AC14" s="34"/>
      <c r="AD14" s="34"/>
      <c r="AE14" s="34"/>
    </row>
    <row r="15" spans="1:31" s="2" customFormat="1" ht="18" customHeight="1">
      <c r="A15" s="34"/>
      <c r="B15" s="39"/>
      <c r="C15" s="34"/>
      <c r="D15" s="34"/>
      <c r="E15" s="110" t="s">
        <v>26</v>
      </c>
      <c r="F15" s="34"/>
      <c r="G15" s="34"/>
      <c r="H15" s="34"/>
      <c r="I15" s="123" t="s">
        <v>27</v>
      </c>
      <c r="J15" s="110" t="s">
        <v>1</v>
      </c>
      <c r="K15" s="34"/>
      <c r="L15" s="51"/>
      <c r="S15" s="34"/>
      <c r="T15" s="34"/>
      <c r="U15" s="34"/>
      <c r="V15" s="34"/>
      <c r="W15" s="34"/>
      <c r="X15" s="34"/>
      <c r="Y15" s="34"/>
      <c r="Z15" s="34"/>
      <c r="AA15" s="34"/>
      <c r="AB15" s="34"/>
      <c r="AC15" s="34"/>
      <c r="AD15" s="34"/>
      <c r="AE15" s="34"/>
    </row>
    <row r="16" spans="1:31" s="2" customFormat="1" ht="6.95" customHeight="1">
      <c r="A16" s="34"/>
      <c r="B16" s="39"/>
      <c r="C16" s="34"/>
      <c r="D16" s="34"/>
      <c r="E16" s="34"/>
      <c r="F16" s="34"/>
      <c r="G16" s="34"/>
      <c r="H16" s="34"/>
      <c r="I16" s="122"/>
      <c r="J16" s="34"/>
      <c r="K16" s="34"/>
      <c r="L16" s="51"/>
      <c r="S16" s="34"/>
      <c r="T16" s="34"/>
      <c r="U16" s="34"/>
      <c r="V16" s="34"/>
      <c r="W16" s="34"/>
      <c r="X16" s="34"/>
      <c r="Y16" s="34"/>
      <c r="Z16" s="34"/>
      <c r="AA16" s="34"/>
      <c r="AB16" s="34"/>
      <c r="AC16" s="34"/>
      <c r="AD16" s="34"/>
      <c r="AE16" s="34"/>
    </row>
    <row r="17" spans="1:31" s="2" customFormat="1" ht="12" customHeight="1">
      <c r="A17" s="34"/>
      <c r="B17" s="39"/>
      <c r="C17" s="34"/>
      <c r="D17" s="121" t="s">
        <v>28</v>
      </c>
      <c r="E17" s="34"/>
      <c r="F17" s="34"/>
      <c r="G17" s="34"/>
      <c r="H17" s="34"/>
      <c r="I17" s="123"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c r="A18" s="34"/>
      <c r="B18" s="39"/>
      <c r="C18" s="34"/>
      <c r="D18" s="34"/>
      <c r="E18" s="372" t="str">
        <f>'Rekapitulace stavby'!E14</f>
        <v>Vyplň údaj</v>
      </c>
      <c r="F18" s="373"/>
      <c r="G18" s="373"/>
      <c r="H18" s="373"/>
      <c r="I18" s="123" t="s">
        <v>27</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122"/>
      <c r="J19" s="34"/>
      <c r="K19" s="34"/>
      <c r="L19" s="51"/>
      <c r="S19" s="34"/>
      <c r="T19" s="34"/>
      <c r="U19" s="34"/>
      <c r="V19" s="34"/>
      <c r="W19" s="34"/>
      <c r="X19" s="34"/>
      <c r="Y19" s="34"/>
      <c r="Z19" s="34"/>
      <c r="AA19" s="34"/>
      <c r="AB19" s="34"/>
      <c r="AC19" s="34"/>
      <c r="AD19" s="34"/>
      <c r="AE19" s="34"/>
    </row>
    <row r="20" spans="1:31" s="2" customFormat="1" ht="12" customHeight="1">
      <c r="A20" s="34"/>
      <c r="B20" s="39"/>
      <c r="C20" s="34"/>
      <c r="D20" s="121" t="s">
        <v>30</v>
      </c>
      <c r="E20" s="34"/>
      <c r="F20" s="34"/>
      <c r="G20" s="34"/>
      <c r="H20" s="34"/>
      <c r="I20" s="123" t="s">
        <v>25</v>
      </c>
      <c r="J20" s="110" t="s">
        <v>1</v>
      </c>
      <c r="K20" s="34"/>
      <c r="L20" s="51"/>
      <c r="S20" s="34"/>
      <c r="T20" s="34"/>
      <c r="U20" s="34"/>
      <c r="V20" s="34"/>
      <c r="W20" s="34"/>
      <c r="X20" s="34"/>
      <c r="Y20" s="34"/>
      <c r="Z20" s="34"/>
      <c r="AA20" s="34"/>
      <c r="AB20" s="34"/>
      <c r="AC20" s="34"/>
      <c r="AD20" s="34"/>
      <c r="AE20" s="34"/>
    </row>
    <row r="21" spans="1:31" s="2" customFormat="1" ht="18" customHeight="1">
      <c r="A21" s="34"/>
      <c r="B21" s="39"/>
      <c r="C21" s="34"/>
      <c r="D21" s="34"/>
      <c r="E21" s="110" t="s">
        <v>31</v>
      </c>
      <c r="F21" s="34"/>
      <c r="G21" s="34"/>
      <c r="H21" s="34"/>
      <c r="I21" s="123" t="s">
        <v>27</v>
      </c>
      <c r="J21" s="110" t="s">
        <v>1</v>
      </c>
      <c r="K21" s="34"/>
      <c r="L21" s="51"/>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122"/>
      <c r="J22" s="34"/>
      <c r="K22" s="34"/>
      <c r="L22" s="51"/>
      <c r="S22" s="34"/>
      <c r="T22" s="34"/>
      <c r="U22" s="34"/>
      <c r="V22" s="34"/>
      <c r="W22" s="34"/>
      <c r="X22" s="34"/>
      <c r="Y22" s="34"/>
      <c r="Z22" s="34"/>
      <c r="AA22" s="34"/>
      <c r="AB22" s="34"/>
      <c r="AC22" s="34"/>
      <c r="AD22" s="34"/>
      <c r="AE22" s="34"/>
    </row>
    <row r="23" spans="1:31" s="2" customFormat="1" ht="12" customHeight="1">
      <c r="A23" s="34"/>
      <c r="B23" s="39"/>
      <c r="C23" s="34"/>
      <c r="D23" s="121" t="s">
        <v>33</v>
      </c>
      <c r="E23" s="34"/>
      <c r="F23" s="34"/>
      <c r="G23" s="34"/>
      <c r="H23" s="34"/>
      <c r="I23" s="123" t="s">
        <v>25</v>
      </c>
      <c r="J23" s="110" t="s">
        <v>1</v>
      </c>
      <c r="K23" s="34"/>
      <c r="L23" s="51"/>
      <c r="S23" s="34"/>
      <c r="T23" s="34"/>
      <c r="U23" s="34"/>
      <c r="V23" s="34"/>
      <c r="W23" s="34"/>
      <c r="X23" s="34"/>
      <c r="Y23" s="34"/>
      <c r="Z23" s="34"/>
      <c r="AA23" s="34"/>
      <c r="AB23" s="34"/>
      <c r="AC23" s="34"/>
      <c r="AD23" s="34"/>
      <c r="AE23" s="34"/>
    </row>
    <row r="24" spans="1:31" s="2" customFormat="1" ht="18" customHeight="1">
      <c r="A24" s="34"/>
      <c r="B24" s="39"/>
      <c r="C24" s="34"/>
      <c r="D24" s="34"/>
      <c r="E24" s="110" t="s">
        <v>34</v>
      </c>
      <c r="F24" s="34"/>
      <c r="G24" s="34"/>
      <c r="H24" s="34"/>
      <c r="I24" s="123" t="s">
        <v>27</v>
      </c>
      <c r="J24" s="110" t="s">
        <v>1</v>
      </c>
      <c r="K24" s="34"/>
      <c r="L24" s="51"/>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122"/>
      <c r="J25" s="34"/>
      <c r="K25" s="34"/>
      <c r="L25" s="51"/>
      <c r="S25" s="34"/>
      <c r="T25" s="34"/>
      <c r="U25" s="34"/>
      <c r="V25" s="34"/>
      <c r="W25" s="34"/>
      <c r="X25" s="34"/>
      <c r="Y25" s="34"/>
      <c r="Z25" s="34"/>
      <c r="AA25" s="34"/>
      <c r="AB25" s="34"/>
      <c r="AC25" s="34"/>
      <c r="AD25" s="34"/>
      <c r="AE25" s="34"/>
    </row>
    <row r="26" spans="1:31" s="2" customFormat="1" ht="12" customHeight="1">
      <c r="A26" s="34"/>
      <c r="B26" s="39"/>
      <c r="C26" s="34"/>
      <c r="D26" s="121" t="s">
        <v>35</v>
      </c>
      <c r="E26" s="34"/>
      <c r="F26" s="34"/>
      <c r="G26" s="34"/>
      <c r="H26" s="34"/>
      <c r="I26" s="122"/>
      <c r="J26" s="34"/>
      <c r="K26" s="34"/>
      <c r="L26" s="51"/>
      <c r="S26" s="34"/>
      <c r="T26" s="34"/>
      <c r="U26" s="34"/>
      <c r="V26" s="34"/>
      <c r="W26" s="34"/>
      <c r="X26" s="34"/>
      <c r="Y26" s="34"/>
      <c r="Z26" s="34"/>
      <c r="AA26" s="34"/>
      <c r="AB26" s="34"/>
      <c r="AC26" s="34"/>
      <c r="AD26" s="34"/>
      <c r="AE26" s="34"/>
    </row>
    <row r="27" spans="1:31" s="8" customFormat="1" ht="89.25" customHeight="1">
      <c r="A27" s="125"/>
      <c r="B27" s="126"/>
      <c r="C27" s="125"/>
      <c r="D27" s="125"/>
      <c r="E27" s="374" t="s">
        <v>36</v>
      </c>
      <c r="F27" s="374"/>
      <c r="G27" s="374"/>
      <c r="H27" s="374"/>
      <c r="I27" s="127"/>
      <c r="J27" s="125"/>
      <c r="K27" s="125"/>
      <c r="L27" s="128"/>
      <c r="S27" s="125"/>
      <c r="T27" s="125"/>
      <c r="U27" s="125"/>
      <c r="V27" s="125"/>
      <c r="W27" s="125"/>
      <c r="X27" s="125"/>
      <c r="Y27" s="125"/>
      <c r="Z27" s="125"/>
      <c r="AA27" s="125"/>
      <c r="AB27" s="125"/>
      <c r="AC27" s="125"/>
      <c r="AD27" s="125"/>
      <c r="AE27" s="125"/>
    </row>
    <row r="28" spans="1:31" s="2" customFormat="1" ht="6.95" customHeight="1">
      <c r="A28" s="34"/>
      <c r="B28" s="39"/>
      <c r="C28" s="34"/>
      <c r="D28" s="34"/>
      <c r="E28" s="34"/>
      <c r="F28" s="34"/>
      <c r="G28" s="34"/>
      <c r="H28" s="34"/>
      <c r="I28" s="122"/>
      <c r="J28" s="34"/>
      <c r="K28" s="34"/>
      <c r="L28" s="51"/>
      <c r="S28" s="34"/>
      <c r="T28" s="34"/>
      <c r="U28" s="34"/>
      <c r="V28" s="34"/>
      <c r="W28" s="34"/>
      <c r="X28" s="34"/>
      <c r="Y28" s="34"/>
      <c r="Z28" s="34"/>
      <c r="AA28" s="34"/>
      <c r="AB28" s="34"/>
      <c r="AC28" s="34"/>
      <c r="AD28" s="34"/>
      <c r="AE28" s="34"/>
    </row>
    <row r="29" spans="1:31" s="2" customFormat="1" ht="6.95" customHeight="1">
      <c r="A29" s="34"/>
      <c r="B29" s="39"/>
      <c r="C29" s="34"/>
      <c r="D29" s="129"/>
      <c r="E29" s="129"/>
      <c r="F29" s="129"/>
      <c r="G29" s="129"/>
      <c r="H29" s="129"/>
      <c r="I29" s="130"/>
      <c r="J29" s="129"/>
      <c r="K29" s="129"/>
      <c r="L29" s="51"/>
      <c r="S29" s="34"/>
      <c r="T29" s="34"/>
      <c r="U29" s="34"/>
      <c r="V29" s="34"/>
      <c r="W29" s="34"/>
      <c r="X29" s="34"/>
      <c r="Y29" s="34"/>
      <c r="Z29" s="34"/>
      <c r="AA29" s="34"/>
      <c r="AB29" s="34"/>
      <c r="AC29" s="34"/>
      <c r="AD29" s="34"/>
      <c r="AE29" s="34"/>
    </row>
    <row r="30" spans="1:31" s="2" customFormat="1" ht="25.35" customHeight="1">
      <c r="A30" s="34"/>
      <c r="B30" s="39"/>
      <c r="C30" s="34"/>
      <c r="D30" s="131" t="s">
        <v>37</v>
      </c>
      <c r="E30" s="34"/>
      <c r="F30" s="34"/>
      <c r="G30" s="34"/>
      <c r="H30" s="34"/>
      <c r="I30" s="122"/>
      <c r="J30" s="132">
        <f>ROUND(J120,2)</f>
        <v>0</v>
      </c>
      <c r="K30" s="34"/>
      <c r="L30" s="51"/>
      <c r="S30" s="34"/>
      <c r="T30" s="34"/>
      <c r="U30" s="34"/>
      <c r="V30" s="34"/>
      <c r="W30" s="34"/>
      <c r="X30" s="34"/>
      <c r="Y30" s="34"/>
      <c r="Z30" s="34"/>
      <c r="AA30" s="34"/>
      <c r="AB30" s="34"/>
      <c r="AC30" s="34"/>
      <c r="AD30" s="34"/>
      <c r="AE30" s="34"/>
    </row>
    <row r="31" spans="1:31" s="2" customFormat="1" ht="6.95" customHeight="1">
      <c r="A31" s="34"/>
      <c r="B31" s="39"/>
      <c r="C31" s="34"/>
      <c r="D31" s="129"/>
      <c r="E31" s="129"/>
      <c r="F31" s="129"/>
      <c r="G31" s="129"/>
      <c r="H31" s="129"/>
      <c r="I31" s="130"/>
      <c r="J31" s="129"/>
      <c r="K31" s="129"/>
      <c r="L31" s="51"/>
      <c r="S31" s="34"/>
      <c r="T31" s="34"/>
      <c r="U31" s="34"/>
      <c r="V31" s="34"/>
      <c r="W31" s="34"/>
      <c r="X31" s="34"/>
      <c r="Y31" s="34"/>
      <c r="Z31" s="34"/>
      <c r="AA31" s="34"/>
      <c r="AB31" s="34"/>
      <c r="AC31" s="34"/>
      <c r="AD31" s="34"/>
      <c r="AE31" s="34"/>
    </row>
    <row r="32" spans="1:31" s="2" customFormat="1" ht="14.45" customHeight="1">
      <c r="A32" s="34"/>
      <c r="B32" s="39"/>
      <c r="C32" s="34"/>
      <c r="D32" s="34"/>
      <c r="E32" s="34"/>
      <c r="F32" s="133" t="s">
        <v>39</v>
      </c>
      <c r="G32" s="34"/>
      <c r="H32" s="34"/>
      <c r="I32" s="134" t="s">
        <v>38</v>
      </c>
      <c r="J32" s="133" t="s">
        <v>40</v>
      </c>
      <c r="K32" s="34"/>
      <c r="L32" s="51"/>
      <c r="S32" s="34"/>
      <c r="T32" s="34"/>
      <c r="U32" s="34"/>
      <c r="V32" s="34"/>
      <c r="W32" s="34"/>
      <c r="X32" s="34"/>
      <c r="Y32" s="34"/>
      <c r="Z32" s="34"/>
      <c r="AA32" s="34"/>
      <c r="AB32" s="34"/>
      <c r="AC32" s="34"/>
      <c r="AD32" s="34"/>
      <c r="AE32" s="34"/>
    </row>
    <row r="33" spans="1:31" s="2" customFormat="1" ht="14.45" customHeight="1">
      <c r="A33" s="34"/>
      <c r="B33" s="39"/>
      <c r="C33" s="34"/>
      <c r="D33" s="135" t="s">
        <v>41</v>
      </c>
      <c r="E33" s="121" t="s">
        <v>42</v>
      </c>
      <c r="F33" s="136">
        <f>ROUND((SUM(BE120:BE187)),2)</f>
        <v>0</v>
      </c>
      <c r="G33" s="34"/>
      <c r="H33" s="34"/>
      <c r="I33" s="137">
        <v>0.21</v>
      </c>
      <c r="J33" s="136">
        <f>ROUND(((SUM(BE120:BE187))*I33),2)</f>
        <v>0</v>
      </c>
      <c r="K33" s="34"/>
      <c r="L33" s="51"/>
      <c r="S33" s="34"/>
      <c r="T33" s="34"/>
      <c r="U33" s="34"/>
      <c r="V33" s="34"/>
      <c r="W33" s="34"/>
      <c r="X33" s="34"/>
      <c r="Y33" s="34"/>
      <c r="Z33" s="34"/>
      <c r="AA33" s="34"/>
      <c r="AB33" s="34"/>
      <c r="AC33" s="34"/>
      <c r="AD33" s="34"/>
      <c r="AE33" s="34"/>
    </row>
    <row r="34" spans="1:31" s="2" customFormat="1" ht="14.45" customHeight="1">
      <c r="A34" s="34"/>
      <c r="B34" s="39"/>
      <c r="C34" s="34"/>
      <c r="D34" s="34"/>
      <c r="E34" s="121" t="s">
        <v>43</v>
      </c>
      <c r="F34" s="136">
        <f>ROUND((SUM(BF120:BF187)),2)</f>
        <v>0</v>
      </c>
      <c r="G34" s="34"/>
      <c r="H34" s="34"/>
      <c r="I34" s="137">
        <v>0.15</v>
      </c>
      <c r="J34" s="136">
        <f>ROUND(((SUM(BF120:BF187))*I34),2)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21" t="s">
        <v>44</v>
      </c>
      <c r="F35" s="136">
        <f>ROUND((SUM(BG120:BG187)),2)</f>
        <v>0</v>
      </c>
      <c r="G35" s="34"/>
      <c r="H35" s="34"/>
      <c r="I35" s="137">
        <v>0.21</v>
      </c>
      <c r="J35" s="136">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21" t="s">
        <v>45</v>
      </c>
      <c r="F36" s="136">
        <f>ROUND((SUM(BH120:BH187)),2)</f>
        <v>0</v>
      </c>
      <c r="G36" s="34"/>
      <c r="H36" s="34"/>
      <c r="I36" s="137">
        <v>0.15</v>
      </c>
      <c r="J36" s="136">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21" t="s">
        <v>46</v>
      </c>
      <c r="F37" s="136">
        <f>ROUND((SUM(BI120:BI187)),2)</f>
        <v>0</v>
      </c>
      <c r="G37" s="34"/>
      <c r="H37" s="34"/>
      <c r="I37" s="137">
        <v>0</v>
      </c>
      <c r="J37" s="136">
        <f>0</f>
        <v>0</v>
      </c>
      <c r="K37" s="34"/>
      <c r="L37" s="51"/>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122"/>
      <c r="J38" s="34"/>
      <c r="K38" s="34"/>
      <c r="L38" s="51"/>
      <c r="S38" s="34"/>
      <c r="T38" s="34"/>
      <c r="U38" s="34"/>
      <c r="V38" s="34"/>
      <c r="W38" s="34"/>
      <c r="X38" s="34"/>
      <c r="Y38" s="34"/>
      <c r="Z38" s="34"/>
      <c r="AA38" s="34"/>
      <c r="AB38" s="34"/>
      <c r="AC38" s="34"/>
      <c r="AD38" s="34"/>
      <c r="AE38" s="34"/>
    </row>
    <row r="39" spans="1:31" s="2" customFormat="1" ht="25.35" customHeight="1">
      <c r="A39" s="34"/>
      <c r="B39" s="39"/>
      <c r="C39" s="138"/>
      <c r="D39" s="139" t="s">
        <v>47</v>
      </c>
      <c r="E39" s="140"/>
      <c r="F39" s="140"/>
      <c r="G39" s="141" t="s">
        <v>48</v>
      </c>
      <c r="H39" s="142" t="s">
        <v>49</v>
      </c>
      <c r="I39" s="143"/>
      <c r="J39" s="144">
        <f>SUM(J30:J37)</f>
        <v>0</v>
      </c>
      <c r="K39" s="145"/>
      <c r="L39" s="51"/>
      <c r="S39" s="34"/>
      <c r="T39" s="34"/>
      <c r="U39" s="34"/>
      <c r="V39" s="34"/>
      <c r="W39" s="34"/>
      <c r="X39" s="34"/>
      <c r="Y39" s="34"/>
      <c r="Z39" s="34"/>
      <c r="AA39" s="34"/>
      <c r="AB39" s="34"/>
      <c r="AC39" s="34"/>
      <c r="AD39" s="34"/>
      <c r="AE39" s="34"/>
    </row>
    <row r="40" spans="1:31" s="2" customFormat="1" ht="14.45" customHeight="1">
      <c r="A40" s="34"/>
      <c r="B40" s="39"/>
      <c r="C40" s="34"/>
      <c r="D40" s="34"/>
      <c r="E40" s="34"/>
      <c r="F40" s="34"/>
      <c r="G40" s="34"/>
      <c r="H40" s="34"/>
      <c r="I40" s="122"/>
      <c r="J40" s="34"/>
      <c r="K40" s="34"/>
      <c r="L40" s="51"/>
      <c r="S40" s="34"/>
      <c r="T40" s="34"/>
      <c r="U40" s="34"/>
      <c r="V40" s="34"/>
      <c r="W40" s="34"/>
      <c r="X40" s="34"/>
      <c r="Y40" s="34"/>
      <c r="Z40" s="34"/>
      <c r="AA40" s="34"/>
      <c r="AB40" s="34"/>
      <c r="AC40" s="34"/>
      <c r="AD40" s="34"/>
      <c r="AE40" s="34"/>
    </row>
    <row r="41" spans="2:12" s="1" customFormat="1" ht="14.45" customHeight="1">
      <c r="B41" s="20"/>
      <c r="I41" s="115"/>
      <c r="L41" s="20"/>
    </row>
    <row r="42" spans="2:12" s="1" customFormat="1" ht="14.45" customHeight="1">
      <c r="B42" s="20"/>
      <c r="I42" s="115"/>
      <c r="L42" s="20"/>
    </row>
    <row r="43" spans="2:12" s="1" customFormat="1" ht="14.45" customHeight="1">
      <c r="B43" s="20"/>
      <c r="I43" s="115"/>
      <c r="L43" s="20"/>
    </row>
    <row r="44" spans="2:12" s="1" customFormat="1" ht="14.45" customHeight="1">
      <c r="B44" s="20"/>
      <c r="I44" s="115"/>
      <c r="L44" s="20"/>
    </row>
    <row r="45" spans="2:12" s="1" customFormat="1" ht="14.45" customHeight="1">
      <c r="B45" s="20"/>
      <c r="I45" s="115"/>
      <c r="L45" s="20"/>
    </row>
    <row r="46" spans="2:12" s="1" customFormat="1" ht="14.45" customHeight="1">
      <c r="B46" s="20"/>
      <c r="I46" s="115"/>
      <c r="L46" s="20"/>
    </row>
    <row r="47" spans="2:12" s="1" customFormat="1" ht="14.45" customHeight="1">
      <c r="B47" s="20"/>
      <c r="I47" s="115"/>
      <c r="L47" s="20"/>
    </row>
    <row r="48" spans="2:12" s="1" customFormat="1" ht="14.45" customHeight="1">
      <c r="B48" s="20"/>
      <c r="I48" s="115"/>
      <c r="L48" s="20"/>
    </row>
    <row r="49" spans="2:12" s="1" customFormat="1" ht="14.45" customHeight="1">
      <c r="B49" s="20"/>
      <c r="I49" s="115"/>
      <c r="L49" s="20"/>
    </row>
    <row r="50" spans="2:12" s="2" customFormat="1" ht="14.45" customHeight="1">
      <c r="B50" s="51"/>
      <c r="D50" s="146" t="s">
        <v>50</v>
      </c>
      <c r="E50" s="147"/>
      <c r="F50" s="147"/>
      <c r="G50" s="146" t="s">
        <v>51</v>
      </c>
      <c r="H50" s="147"/>
      <c r="I50" s="148"/>
      <c r="J50" s="147"/>
      <c r="K50" s="147"/>
      <c r="L50" s="51"/>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75">
      <c r="A61" s="34"/>
      <c r="B61" s="39"/>
      <c r="C61" s="34"/>
      <c r="D61" s="149" t="s">
        <v>52</v>
      </c>
      <c r="E61" s="150"/>
      <c r="F61" s="151" t="s">
        <v>53</v>
      </c>
      <c r="G61" s="149" t="s">
        <v>52</v>
      </c>
      <c r="H61" s="150"/>
      <c r="I61" s="152"/>
      <c r="J61" s="153" t="s">
        <v>53</v>
      </c>
      <c r="K61" s="150"/>
      <c r="L61" s="51"/>
      <c r="S61" s="34"/>
      <c r="T61" s="34"/>
      <c r="U61" s="34"/>
      <c r="V61" s="34"/>
      <c r="W61" s="34"/>
      <c r="X61" s="34"/>
      <c r="Y61" s="34"/>
      <c r="Z61" s="34"/>
      <c r="AA61" s="34"/>
      <c r="AB61" s="34"/>
      <c r="AC61" s="34"/>
      <c r="AD61" s="34"/>
      <c r="AE61" s="34"/>
    </row>
    <row r="62" spans="2:12" ht="12">
      <c r="B62" s="20"/>
      <c r="L62" s="20"/>
    </row>
    <row r="63" spans="2:12" ht="12">
      <c r="B63" s="20"/>
      <c r="L63" s="20"/>
    </row>
    <row r="64" spans="2:12" ht="12">
      <c r="B64" s="20"/>
      <c r="L64" s="20"/>
    </row>
    <row r="65" spans="1:31" s="2" customFormat="1" ht="12.75">
      <c r="A65" s="34"/>
      <c r="B65" s="39"/>
      <c r="C65" s="34"/>
      <c r="D65" s="146" t="s">
        <v>54</v>
      </c>
      <c r="E65" s="154"/>
      <c r="F65" s="154"/>
      <c r="G65" s="146" t="s">
        <v>55</v>
      </c>
      <c r="H65" s="154"/>
      <c r="I65" s="155"/>
      <c r="J65" s="154"/>
      <c r="K65" s="154"/>
      <c r="L65" s="51"/>
      <c r="S65" s="34"/>
      <c r="T65" s="34"/>
      <c r="U65" s="34"/>
      <c r="V65" s="34"/>
      <c r="W65" s="34"/>
      <c r="X65" s="34"/>
      <c r="Y65" s="34"/>
      <c r="Z65" s="34"/>
      <c r="AA65" s="34"/>
      <c r="AB65" s="34"/>
      <c r="AC65" s="34"/>
      <c r="AD65" s="34"/>
      <c r="AE65" s="34"/>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75">
      <c r="A76" s="34"/>
      <c r="B76" s="39"/>
      <c r="C76" s="34"/>
      <c r="D76" s="149" t="s">
        <v>52</v>
      </c>
      <c r="E76" s="150"/>
      <c r="F76" s="151" t="s">
        <v>53</v>
      </c>
      <c r="G76" s="149" t="s">
        <v>52</v>
      </c>
      <c r="H76" s="150"/>
      <c r="I76" s="152"/>
      <c r="J76" s="153" t="s">
        <v>53</v>
      </c>
      <c r="K76" s="150"/>
      <c r="L76" s="51"/>
      <c r="S76" s="34"/>
      <c r="T76" s="34"/>
      <c r="U76" s="34"/>
      <c r="V76" s="34"/>
      <c r="W76" s="34"/>
      <c r="X76" s="34"/>
      <c r="Y76" s="34"/>
      <c r="Z76" s="34"/>
      <c r="AA76" s="34"/>
      <c r="AB76" s="34"/>
      <c r="AC76" s="34"/>
      <c r="AD76" s="34"/>
      <c r="AE76" s="34"/>
    </row>
    <row r="77" spans="1:31" s="2" customFormat="1" ht="14.45" customHeight="1">
      <c r="A77" s="34"/>
      <c r="B77" s="156"/>
      <c r="C77" s="157"/>
      <c r="D77" s="157"/>
      <c r="E77" s="157"/>
      <c r="F77" s="157"/>
      <c r="G77" s="157"/>
      <c r="H77" s="157"/>
      <c r="I77" s="158"/>
      <c r="J77" s="157"/>
      <c r="K77" s="157"/>
      <c r="L77" s="51"/>
      <c r="S77" s="34"/>
      <c r="T77" s="34"/>
      <c r="U77" s="34"/>
      <c r="V77" s="34"/>
      <c r="W77" s="34"/>
      <c r="X77" s="34"/>
      <c r="Y77" s="34"/>
      <c r="Z77" s="34"/>
      <c r="AA77" s="34"/>
      <c r="AB77" s="34"/>
      <c r="AC77" s="34"/>
      <c r="AD77" s="34"/>
      <c r="AE77" s="34"/>
    </row>
    <row r="81" spans="1:31" s="2" customFormat="1" ht="6.95" customHeight="1">
      <c r="A81" s="34"/>
      <c r="B81" s="159"/>
      <c r="C81" s="160"/>
      <c r="D81" s="160"/>
      <c r="E81" s="160"/>
      <c r="F81" s="160"/>
      <c r="G81" s="160"/>
      <c r="H81" s="160"/>
      <c r="I81" s="161"/>
      <c r="J81" s="160"/>
      <c r="K81" s="160"/>
      <c r="L81" s="51"/>
      <c r="S81" s="34"/>
      <c r="T81" s="34"/>
      <c r="U81" s="34"/>
      <c r="V81" s="34"/>
      <c r="W81" s="34"/>
      <c r="X81" s="34"/>
      <c r="Y81" s="34"/>
      <c r="Z81" s="34"/>
      <c r="AA81" s="34"/>
      <c r="AB81" s="34"/>
      <c r="AC81" s="34"/>
      <c r="AD81" s="34"/>
      <c r="AE81" s="34"/>
    </row>
    <row r="82" spans="1:31" s="2" customFormat="1" ht="24.95" customHeight="1">
      <c r="A82" s="34"/>
      <c r="B82" s="35"/>
      <c r="C82" s="23" t="s">
        <v>111</v>
      </c>
      <c r="D82" s="36"/>
      <c r="E82" s="36"/>
      <c r="F82" s="36"/>
      <c r="G82" s="36"/>
      <c r="H82" s="36"/>
      <c r="I82" s="122"/>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122"/>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122"/>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365" t="str">
        <f>E7</f>
        <v>Dlouhá Strouha, Kvasiny, rekonstrukce koryta, ř. km 4,735 - 4,885</v>
      </c>
      <c r="F85" s="366"/>
      <c r="G85" s="366"/>
      <c r="H85" s="366"/>
      <c r="I85" s="122"/>
      <c r="J85" s="36"/>
      <c r="K85" s="36"/>
      <c r="L85" s="51"/>
      <c r="S85" s="34"/>
      <c r="T85" s="34"/>
      <c r="U85" s="34"/>
      <c r="V85" s="34"/>
      <c r="W85" s="34"/>
      <c r="X85" s="34"/>
      <c r="Y85" s="34"/>
      <c r="Z85" s="34"/>
      <c r="AA85" s="34"/>
      <c r="AB85" s="34"/>
      <c r="AC85" s="34"/>
      <c r="AD85" s="34"/>
      <c r="AE85" s="34"/>
    </row>
    <row r="86" spans="1:31" s="2" customFormat="1" ht="12" customHeight="1">
      <c r="A86" s="34"/>
      <c r="B86" s="35"/>
      <c r="C86" s="29" t="s">
        <v>109</v>
      </c>
      <c r="D86" s="36"/>
      <c r="E86" s="36"/>
      <c r="F86" s="36"/>
      <c r="G86" s="36"/>
      <c r="H86" s="36"/>
      <c r="I86" s="122"/>
      <c r="J86" s="36"/>
      <c r="K86" s="36"/>
      <c r="L86" s="51"/>
      <c r="S86" s="34"/>
      <c r="T86" s="34"/>
      <c r="U86" s="34"/>
      <c r="V86" s="34"/>
      <c r="W86" s="34"/>
      <c r="X86" s="34"/>
      <c r="Y86" s="34"/>
      <c r="Z86" s="34"/>
      <c r="AA86" s="34"/>
      <c r="AB86" s="34"/>
      <c r="AC86" s="34"/>
      <c r="AD86" s="34"/>
      <c r="AE86" s="34"/>
    </row>
    <row r="87" spans="1:31" s="2" customFormat="1" ht="16.5" customHeight="1">
      <c r="A87" s="34"/>
      <c r="B87" s="35"/>
      <c r="C87" s="36"/>
      <c r="D87" s="36"/>
      <c r="E87" s="332" t="str">
        <f>E9</f>
        <v>SO 02 - Kácení</v>
      </c>
      <c r="F87" s="364"/>
      <c r="G87" s="364"/>
      <c r="H87" s="364"/>
      <c r="I87" s="122"/>
      <c r="J87" s="36"/>
      <c r="K87" s="36"/>
      <c r="L87" s="51"/>
      <c r="S87" s="34"/>
      <c r="T87" s="34"/>
      <c r="U87" s="34"/>
      <c r="V87" s="34"/>
      <c r="W87" s="34"/>
      <c r="X87" s="34"/>
      <c r="Y87" s="34"/>
      <c r="Z87" s="34"/>
      <c r="AA87" s="34"/>
      <c r="AB87" s="34"/>
      <c r="AC87" s="34"/>
      <c r="AD87" s="34"/>
      <c r="AE87" s="34"/>
    </row>
    <row r="88" spans="1:31" s="2" customFormat="1" ht="6.95" customHeight="1">
      <c r="A88" s="34"/>
      <c r="B88" s="35"/>
      <c r="C88" s="36"/>
      <c r="D88" s="36"/>
      <c r="E88" s="36"/>
      <c r="F88" s="36"/>
      <c r="G88" s="36"/>
      <c r="H88" s="36"/>
      <c r="I88" s="122"/>
      <c r="J88" s="36"/>
      <c r="K88" s="36"/>
      <c r="L88" s="51"/>
      <c r="S88" s="34"/>
      <c r="T88" s="34"/>
      <c r="U88" s="34"/>
      <c r="V88" s="34"/>
      <c r="W88" s="34"/>
      <c r="X88" s="34"/>
      <c r="Y88" s="34"/>
      <c r="Z88" s="34"/>
      <c r="AA88" s="34"/>
      <c r="AB88" s="34"/>
      <c r="AC88" s="34"/>
      <c r="AD88" s="34"/>
      <c r="AE88" s="34"/>
    </row>
    <row r="89" spans="1:31" s="2" customFormat="1" ht="12" customHeight="1">
      <c r="A89" s="34"/>
      <c r="B89" s="35"/>
      <c r="C89" s="29" t="s">
        <v>21</v>
      </c>
      <c r="D89" s="36"/>
      <c r="E89" s="36"/>
      <c r="F89" s="27" t="str">
        <f>F12</f>
        <v>k.ú. Kvasiny</v>
      </c>
      <c r="G89" s="36"/>
      <c r="H89" s="36"/>
      <c r="I89" s="123" t="s">
        <v>23</v>
      </c>
      <c r="J89" s="66">
        <f>IF(J12="","",J12)</f>
        <v>43727</v>
      </c>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122"/>
      <c r="J90" s="36"/>
      <c r="K90" s="36"/>
      <c r="L90" s="51"/>
      <c r="S90" s="34"/>
      <c r="T90" s="34"/>
      <c r="U90" s="34"/>
      <c r="V90" s="34"/>
      <c r="W90" s="34"/>
      <c r="X90" s="34"/>
      <c r="Y90" s="34"/>
      <c r="Z90" s="34"/>
      <c r="AA90" s="34"/>
      <c r="AB90" s="34"/>
      <c r="AC90" s="34"/>
      <c r="AD90" s="34"/>
      <c r="AE90" s="34"/>
    </row>
    <row r="91" spans="1:31" s="2" customFormat="1" ht="15.2" customHeight="1">
      <c r="A91" s="34"/>
      <c r="B91" s="35"/>
      <c r="C91" s="29" t="s">
        <v>24</v>
      </c>
      <c r="D91" s="36"/>
      <c r="E91" s="36"/>
      <c r="F91" s="27" t="str">
        <f>E15</f>
        <v>Povodí Labe, státní podnik</v>
      </c>
      <c r="G91" s="36"/>
      <c r="H91" s="36"/>
      <c r="I91" s="123" t="s">
        <v>30</v>
      </c>
      <c r="J91" s="32" t="str">
        <f>E21</f>
        <v>ŠINDLAR s.r.o.</v>
      </c>
      <c r="K91" s="36"/>
      <c r="L91" s="51"/>
      <c r="S91" s="34"/>
      <c r="T91" s="34"/>
      <c r="U91" s="34"/>
      <c r="V91" s="34"/>
      <c r="W91" s="34"/>
      <c r="X91" s="34"/>
      <c r="Y91" s="34"/>
      <c r="Z91" s="34"/>
      <c r="AA91" s="34"/>
      <c r="AB91" s="34"/>
      <c r="AC91" s="34"/>
      <c r="AD91" s="34"/>
      <c r="AE91" s="34"/>
    </row>
    <row r="92" spans="1:31" s="2" customFormat="1" ht="15.2" customHeight="1">
      <c r="A92" s="34"/>
      <c r="B92" s="35"/>
      <c r="C92" s="29" t="s">
        <v>28</v>
      </c>
      <c r="D92" s="36"/>
      <c r="E92" s="36"/>
      <c r="F92" s="27" t="str">
        <f>IF(E18="","",E18)</f>
        <v>Vyplň údaj</v>
      </c>
      <c r="G92" s="36"/>
      <c r="H92" s="36"/>
      <c r="I92" s="123" t="s">
        <v>33</v>
      </c>
      <c r="J92" s="32" t="str">
        <f>E24</f>
        <v>Ing. Josef Jágr</v>
      </c>
      <c r="K92" s="36"/>
      <c r="L92" s="51"/>
      <c r="S92" s="34"/>
      <c r="T92" s="34"/>
      <c r="U92" s="34"/>
      <c r="V92" s="34"/>
      <c r="W92" s="34"/>
      <c r="X92" s="34"/>
      <c r="Y92" s="34"/>
      <c r="Z92" s="34"/>
      <c r="AA92" s="34"/>
      <c r="AB92" s="34"/>
      <c r="AC92" s="34"/>
      <c r="AD92" s="34"/>
      <c r="AE92" s="34"/>
    </row>
    <row r="93" spans="1:31" s="2" customFormat="1" ht="10.35" customHeight="1">
      <c r="A93" s="34"/>
      <c r="B93" s="35"/>
      <c r="C93" s="36"/>
      <c r="D93" s="36"/>
      <c r="E93" s="36"/>
      <c r="F93" s="36"/>
      <c r="G93" s="36"/>
      <c r="H93" s="36"/>
      <c r="I93" s="122"/>
      <c r="J93" s="36"/>
      <c r="K93" s="36"/>
      <c r="L93" s="51"/>
      <c r="S93" s="34"/>
      <c r="T93" s="34"/>
      <c r="U93" s="34"/>
      <c r="V93" s="34"/>
      <c r="W93" s="34"/>
      <c r="X93" s="34"/>
      <c r="Y93" s="34"/>
      <c r="Z93" s="34"/>
      <c r="AA93" s="34"/>
      <c r="AB93" s="34"/>
      <c r="AC93" s="34"/>
      <c r="AD93" s="34"/>
      <c r="AE93" s="34"/>
    </row>
    <row r="94" spans="1:31" s="2" customFormat="1" ht="29.25" customHeight="1">
      <c r="A94" s="34"/>
      <c r="B94" s="35"/>
      <c r="C94" s="162" t="s">
        <v>112</v>
      </c>
      <c r="D94" s="163"/>
      <c r="E94" s="163"/>
      <c r="F94" s="163"/>
      <c r="G94" s="163"/>
      <c r="H94" s="163"/>
      <c r="I94" s="164"/>
      <c r="J94" s="165" t="s">
        <v>113</v>
      </c>
      <c r="K94" s="163"/>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122"/>
      <c r="J95" s="36"/>
      <c r="K95" s="36"/>
      <c r="L95" s="51"/>
      <c r="S95" s="34"/>
      <c r="T95" s="34"/>
      <c r="U95" s="34"/>
      <c r="V95" s="34"/>
      <c r="W95" s="34"/>
      <c r="X95" s="34"/>
      <c r="Y95" s="34"/>
      <c r="Z95" s="34"/>
      <c r="AA95" s="34"/>
      <c r="AB95" s="34"/>
      <c r="AC95" s="34"/>
      <c r="AD95" s="34"/>
      <c r="AE95" s="34"/>
    </row>
    <row r="96" spans="1:47" s="2" customFormat="1" ht="22.9" customHeight="1">
      <c r="A96" s="34"/>
      <c r="B96" s="35"/>
      <c r="C96" s="166" t="s">
        <v>114</v>
      </c>
      <c r="D96" s="36"/>
      <c r="E96" s="36"/>
      <c r="F96" s="36"/>
      <c r="G96" s="36"/>
      <c r="H96" s="36"/>
      <c r="I96" s="122"/>
      <c r="J96" s="84">
        <f>J120</f>
        <v>0</v>
      </c>
      <c r="K96" s="36"/>
      <c r="L96" s="51"/>
      <c r="S96" s="34"/>
      <c r="T96" s="34"/>
      <c r="U96" s="34"/>
      <c r="V96" s="34"/>
      <c r="W96" s="34"/>
      <c r="X96" s="34"/>
      <c r="Y96" s="34"/>
      <c r="Z96" s="34"/>
      <c r="AA96" s="34"/>
      <c r="AB96" s="34"/>
      <c r="AC96" s="34"/>
      <c r="AD96" s="34"/>
      <c r="AE96" s="34"/>
      <c r="AU96" s="17" t="s">
        <v>115</v>
      </c>
    </row>
    <row r="97" spans="2:12" s="9" customFormat="1" ht="24.95" customHeight="1">
      <c r="B97" s="167"/>
      <c r="C97" s="168"/>
      <c r="D97" s="169" t="s">
        <v>116</v>
      </c>
      <c r="E97" s="170"/>
      <c r="F97" s="170"/>
      <c r="G97" s="170"/>
      <c r="H97" s="170"/>
      <c r="I97" s="171"/>
      <c r="J97" s="172">
        <f>J121</f>
        <v>0</v>
      </c>
      <c r="K97" s="168"/>
      <c r="L97" s="173"/>
    </row>
    <row r="98" spans="2:12" s="10" customFormat="1" ht="19.9" customHeight="1">
      <c r="B98" s="174"/>
      <c r="C98" s="104"/>
      <c r="D98" s="175" t="s">
        <v>117</v>
      </c>
      <c r="E98" s="176"/>
      <c r="F98" s="176"/>
      <c r="G98" s="176"/>
      <c r="H98" s="176"/>
      <c r="I98" s="177"/>
      <c r="J98" s="178">
        <f>J122</f>
        <v>0</v>
      </c>
      <c r="K98" s="104"/>
      <c r="L98" s="179"/>
    </row>
    <row r="99" spans="2:12" s="10" customFormat="1" ht="19.9" customHeight="1">
      <c r="B99" s="174"/>
      <c r="C99" s="104"/>
      <c r="D99" s="175" t="s">
        <v>123</v>
      </c>
      <c r="E99" s="176"/>
      <c r="F99" s="176"/>
      <c r="G99" s="176"/>
      <c r="H99" s="176"/>
      <c r="I99" s="177"/>
      <c r="J99" s="178">
        <f>J181</f>
        <v>0</v>
      </c>
      <c r="K99" s="104"/>
      <c r="L99" s="179"/>
    </row>
    <row r="100" spans="2:12" s="10" customFormat="1" ht="19.9" customHeight="1">
      <c r="B100" s="174"/>
      <c r="C100" s="104"/>
      <c r="D100" s="175" t="s">
        <v>124</v>
      </c>
      <c r="E100" s="176"/>
      <c r="F100" s="176"/>
      <c r="G100" s="176"/>
      <c r="H100" s="176"/>
      <c r="I100" s="177"/>
      <c r="J100" s="178">
        <f>J186</f>
        <v>0</v>
      </c>
      <c r="K100" s="104"/>
      <c r="L100" s="179"/>
    </row>
    <row r="101" spans="1:31" s="2" customFormat="1" ht="21.75" customHeight="1">
      <c r="A101" s="34"/>
      <c r="B101" s="35"/>
      <c r="C101" s="36"/>
      <c r="D101" s="36"/>
      <c r="E101" s="36"/>
      <c r="F101" s="36"/>
      <c r="G101" s="36"/>
      <c r="H101" s="36"/>
      <c r="I101" s="122"/>
      <c r="J101" s="36"/>
      <c r="K101" s="36"/>
      <c r="L101" s="51"/>
      <c r="S101" s="34"/>
      <c r="T101" s="34"/>
      <c r="U101" s="34"/>
      <c r="V101" s="34"/>
      <c r="W101" s="34"/>
      <c r="X101" s="34"/>
      <c r="Y101" s="34"/>
      <c r="Z101" s="34"/>
      <c r="AA101" s="34"/>
      <c r="AB101" s="34"/>
      <c r="AC101" s="34"/>
      <c r="AD101" s="34"/>
      <c r="AE101" s="34"/>
    </row>
    <row r="102" spans="1:31" s="2" customFormat="1" ht="6.95" customHeight="1">
      <c r="A102" s="34"/>
      <c r="B102" s="54"/>
      <c r="C102" s="55"/>
      <c r="D102" s="55"/>
      <c r="E102" s="55"/>
      <c r="F102" s="55"/>
      <c r="G102" s="55"/>
      <c r="H102" s="55"/>
      <c r="I102" s="158"/>
      <c r="J102" s="55"/>
      <c r="K102" s="55"/>
      <c r="L102" s="51"/>
      <c r="S102" s="34"/>
      <c r="T102" s="34"/>
      <c r="U102" s="34"/>
      <c r="V102" s="34"/>
      <c r="W102" s="34"/>
      <c r="X102" s="34"/>
      <c r="Y102" s="34"/>
      <c r="Z102" s="34"/>
      <c r="AA102" s="34"/>
      <c r="AB102" s="34"/>
      <c r="AC102" s="34"/>
      <c r="AD102" s="34"/>
      <c r="AE102" s="34"/>
    </row>
    <row r="106" spans="1:31" s="2" customFormat="1" ht="6.95" customHeight="1">
      <c r="A106" s="34"/>
      <c r="B106" s="56"/>
      <c r="C106" s="57"/>
      <c r="D106" s="57"/>
      <c r="E106" s="57"/>
      <c r="F106" s="57"/>
      <c r="G106" s="57"/>
      <c r="H106" s="57"/>
      <c r="I106" s="161"/>
      <c r="J106" s="57"/>
      <c r="K106" s="57"/>
      <c r="L106" s="51"/>
      <c r="S106" s="34"/>
      <c r="T106" s="34"/>
      <c r="U106" s="34"/>
      <c r="V106" s="34"/>
      <c r="W106" s="34"/>
      <c r="X106" s="34"/>
      <c r="Y106" s="34"/>
      <c r="Z106" s="34"/>
      <c r="AA106" s="34"/>
      <c r="AB106" s="34"/>
      <c r="AC106" s="34"/>
      <c r="AD106" s="34"/>
      <c r="AE106" s="34"/>
    </row>
    <row r="107" spans="1:31" s="2" customFormat="1" ht="24.95" customHeight="1">
      <c r="A107" s="34"/>
      <c r="B107" s="35"/>
      <c r="C107" s="23" t="s">
        <v>128</v>
      </c>
      <c r="D107" s="36"/>
      <c r="E107" s="36"/>
      <c r="F107" s="36"/>
      <c r="G107" s="36"/>
      <c r="H107" s="36"/>
      <c r="I107" s="122"/>
      <c r="J107" s="36"/>
      <c r="K107" s="36"/>
      <c r="L107" s="51"/>
      <c r="S107" s="34"/>
      <c r="T107" s="34"/>
      <c r="U107" s="34"/>
      <c r="V107" s="34"/>
      <c r="W107" s="34"/>
      <c r="X107" s="34"/>
      <c r="Y107" s="34"/>
      <c r="Z107" s="34"/>
      <c r="AA107" s="34"/>
      <c r="AB107" s="34"/>
      <c r="AC107" s="34"/>
      <c r="AD107" s="34"/>
      <c r="AE107" s="34"/>
    </row>
    <row r="108" spans="1:31" s="2" customFormat="1" ht="6.95" customHeight="1">
      <c r="A108" s="34"/>
      <c r="B108" s="35"/>
      <c r="C108" s="36"/>
      <c r="D108" s="36"/>
      <c r="E108" s="36"/>
      <c r="F108" s="36"/>
      <c r="G108" s="36"/>
      <c r="H108" s="36"/>
      <c r="I108" s="122"/>
      <c r="J108" s="36"/>
      <c r="K108" s="36"/>
      <c r="L108" s="51"/>
      <c r="S108" s="34"/>
      <c r="T108" s="34"/>
      <c r="U108" s="34"/>
      <c r="V108" s="34"/>
      <c r="W108" s="34"/>
      <c r="X108" s="34"/>
      <c r="Y108" s="34"/>
      <c r="Z108" s="34"/>
      <c r="AA108" s="34"/>
      <c r="AB108" s="34"/>
      <c r="AC108" s="34"/>
      <c r="AD108" s="34"/>
      <c r="AE108" s="34"/>
    </row>
    <row r="109" spans="1:31" s="2" customFormat="1" ht="12" customHeight="1">
      <c r="A109" s="34"/>
      <c r="B109" s="35"/>
      <c r="C109" s="29" t="s">
        <v>16</v>
      </c>
      <c r="D109" s="36"/>
      <c r="E109" s="36"/>
      <c r="F109" s="36"/>
      <c r="G109" s="36"/>
      <c r="H109" s="36"/>
      <c r="I109" s="122"/>
      <c r="J109" s="36"/>
      <c r="K109" s="36"/>
      <c r="L109" s="51"/>
      <c r="S109" s="34"/>
      <c r="T109" s="34"/>
      <c r="U109" s="34"/>
      <c r="V109" s="34"/>
      <c r="W109" s="34"/>
      <c r="X109" s="34"/>
      <c r="Y109" s="34"/>
      <c r="Z109" s="34"/>
      <c r="AA109" s="34"/>
      <c r="AB109" s="34"/>
      <c r="AC109" s="34"/>
      <c r="AD109" s="34"/>
      <c r="AE109" s="34"/>
    </row>
    <row r="110" spans="1:31" s="2" customFormat="1" ht="16.5" customHeight="1">
      <c r="A110" s="34"/>
      <c r="B110" s="35"/>
      <c r="C110" s="36"/>
      <c r="D110" s="36"/>
      <c r="E110" s="365" t="str">
        <f>E7</f>
        <v>Dlouhá Strouha, Kvasiny, rekonstrukce koryta, ř. km 4,735 - 4,885</v>
      </c>
      <c r="F110" s="366"/>
      <c r="G110" s="366"/>
      <c r="H110" s="366"/>
      <c r="I110" s="122"/>
      <c r="J110" s="36"/>
      <c r="K110" s="36"/>
      <c r="L110" s="51"/>
      <c r="S110" s="34"/>
      <c r="T110" s="34"/>
      <c r="U110" s="34"/>
      <c r="V110" s="34"/>
      <c r="W110" s="34"/>
      <c r="X110" s="34"/>
      <c r="Y110" s="34"/>
      <c r="Z110" s="34"/>
      <c r="AA110" s="34"/>
      <c r="AB110" s="34"/>
      <c r="AC110" s="34"/>
      <c r="AD110" s="34"/>
      <c r="AE110" s="34"/>
    </row>
    <row r="111" spans="1:31" s="2" customFormat="1" ht="12" customHeight="1">
      <c r="A111" s="34"/>
      <c r="B111" s="35"/>
      <c r="C111" s="29" t="s">
        <v>109</v>
      </c>
      <c r="D111" s="36"/>
      <c r="E111" s="36"/>
      <c r="F111" s="36"/>
      <c r="G111" s="36"/>
      <c r="H111" s="36"/>
      <c r="I111" s="122"/>
      <c r="J111" s="36"/>
      <c r="K111" s="36"/>
      <c r="L111" s="51"/>
      <c r="S111" s="34"/>
      <c r="T111" s="34"/>
      <c r="U111" s="34"/>
      <c r="V111" s="34"/>
      <c r="W111" s="34"/>
      <c r="X111" s="34"/>
      <c r="Y111" s="34"/>
      <c r="Z111" s="34"/>
      <c r="AA111" s="34"/>
      <c r="AB111" s="34"/>
      <c r="AC111" s="34"/>
      <c r="AD111" s="34"/>
      <c r="AE111" s="34"/>
    </row>
    <row r="112" spans="1:31" s="2" customFormat="1" ht="16.5" customHeight="1">
      <c r="A112" s="34"/>
      <c r="B112" s="35"/>
      <c r="C112" s="36"/>
      <c r="D112" s="36"/>
      <c r="E112" s="332" t="str">
        <f>E9</f>
        <v>SO 02 - Kácení</v>
      </c>
      <c r="F112" s="364"/>
      <c r="G112" s="364"/>
      <c r="H112" s="364"/>
      <c r="I112" s="122"/>
      <c r="J112" s="36"/>
      <c r="K112" s="36"/>
      <c r="L112" s="51"/>
      <c r="S112" s="34"/>
      <c r="T112" s="34"/>
      <c r="U112" s="34"/>
      <c r="V112" s="34"/>
      <c r="W112" s="34"/>
      <c r="X112" s="34"/>
      <c r="Y112" s="34"/>
      <c r="Z112" s="34"/>
      <c r="AA112" s="34"/>
      <c r="AB112" s="34"/>
      <c r="AC112" s="34"/>
      <c r="AD112" s="34"/>
      <c r="AE112" s="34"/>
    </row>
    <row r="113" spans="1:31" s="2" customFormat="1" ht="6.95" customHeight="1">
      <c r="A113" s="34"/>
      <c r="B113" s="35"/>
      <c r="C113" s="36"/>
      <c r="D113" s="36"/>
      <c r="E113" s="36"/>
      <c r="F113" s="36"/>
      <c r="G113" s="36"/>
      <c r="H113" s="36"/>
      <c r="I113" s="122"/>
      <c r="J113" s="36"/>
      <c r="K113" s="36"/>
      <c r="L113" s="51"/>
      <c r="S113" s="34"/>
      <c r="T113" s="34"/>
      <c r="U113" s="34"/>
      <c r="V113" s="34"/>
      <c r="W113" s="34"/>
      <c r="X113" s="34"/>
      <c r="Y113" s="34"/>
      <c r="Z113" s="34"/>
      <c r="AA113" s="34"/>
      <c r="AB113" s="34"/>
      <c r="AC113" s="34"/>
      <c r="AD113" s="34"/>
      <c r="AE113" s="34"/>
    </row>
    <row r="114" spans="1:31" s="2" customFormat="1" ht="12" customHeight="1">
      <c r="A114" s="34"/>
      <c r="B114" s="35"/>
      <c r="C114" s="29" t="s">
        <v>21</v>
      </c>
      <c r="D114" s="36"/>
      <c r="E114" s="36"/>
      <c r="F114" s="27" t="str">
        <f>F12</f>
        <v>k.ú. Kvasiny</v>
      </c>
      <c r="G114" s="36"/>
      <c r="H114" s="36"/>
      <c r="I114" s="123" t="s">
        <v>23</v>
      </c>
      <c r="J114" s="66">
        <f>IF(J12="","",J12)</f>
        <v>43727</v>
      </c>
      <c r="K114" s="36"/>
      <c r="L114" s="51"/>
      <c r="S114" s="34"/>
      <c r="T114" s="34"/>
      <c r="U114" s="34"/>
      <c r="V114" s="34"/>
      <c r="W114" s="34"/>
      <c r="X114" s="34"/>
      <c r="Y114" s="34"/>
      <c r="Z114" s="34"/>
      <c r="AA114" s="34"/>
      <c r="AB114" s="34"/>
      <c r="AC114" s="34"/>
      <c r="AD114" s="34"/>
      <c r="AE114" s="34"/>
    </row>
    <row r="115" spans="1:31" s="2" customFormat="1" ht="6.95" customHeight="1">
      <c r="A115" s="34"/>
      <c r="B115" s="35"/>
      <c r="C115" s="36"/>
      <c r="D115" s="36"/>
      <c r="E115" s="36"/>
      <c r="F115" s="36"/>
      <c r="G115" s="36"/>
      <c r="H115" s="36"/>
      <c r="I115" s="122"/>
      <c r="J115" s="36"/>
      <c r="K115" s="36"/>
      <c r="L115" s="51"/>
      <c r="S115" s="34"/>
      <c r="T115" s="34"/>
      <c r="U115" s="34"/>
      <c r="V115" s="34"/>
      <c r="W115" s="34"/>
      <c r="X115" s="34"/>
      <c r="Y115" s="34"/>
      <c r="Z115" s="34"/>
      <c r="AA115" s="34"/>
      <c r="AB115" s="34"/>
      <c r="AC115" s="34"/>
      <c r="AD115" s="34"/>
      <c r="AE115" s="34"/>
    </row>
    <row r="116" spans="1:31" s="2" customFormat="1" ht="15.2" customHeight="1">
      <c r="A116" s="34"/>
      <c r="B116" s="35"/>
      <c r="C116" s="29" t="s">
        <v>24</v>
      </c>
      <c r="D116" s="36"/>
      <c r="E116" s="36"/>
      <c r="F116" s="27" t="str">
        <f>E15</f>
        <v>Povodí Labe, státní podnik</v>
      </c>
      <c r="G116" s="36"/>
      <c r="H116" s="36"/>
      <c r="I116" s="123" t="s">
        <v>30</v>
      </c>
      <c r="J116" s="32" t="str">
        <f>E21</f>
        <v>ŠINDLAR s.r.o.</v>
      </c>
      <c r="K116" s="36"/>
      <c r="L116" s="51"/>
      <c r="S116" s="34"/>
      <c r="T116" s="34"/>
      <c r="U116" s="34"/>
      <c r="V116" s="34"/>
      <c r="W116" s="34"/>
      <c r="X116" s="34"/>
      <c r="Y116" s="34"/>
      <c r="Z116" s="34"/>
      <c r="AA116" s="34"/>
      <c r="AB116" s="34"/>
      <c r="AC116" s="34"/>
      <c r="AD116" s="34"/>
      <c r="AE116" s="34"/>
    </row>
    <row r="117" spans="1:31" s="2" customFormat="1" ht="15.2" customHeight="1">
      <c r="A117" s="34"/>
      <c r="B117" s="35"/>
      <c r="C117" s="29" t="s">
        <v>28</v>
      </c>
      <c r="D117" s="36"/>
      <c r="E117" s="36"/>
      <c r="F117" s="27" t="str">
        <f>IF(E18="","",E18)</f>
        <v>Vyplň údaj</v>
      </c>
      <c r="G117" s="36"/>
      <c r="H117" s="36"/>
      <c r="I117" s="123" t="s">
        <v>33</v>
      </c>
      <c r="J117" s="32" t="str">
        <f>E24</f>
        <v>Ing. Josef Jágr</v>
      </c>
      <c r="K117" s="36"/>
      <c r="L117" s="51"/>
      <c r="S117" s="34"/>
      <c r="T117" s="34"/>
      <c r="U117" s="34"/>
      <c r="V117" s="34"/>
      <c r="W117" s="34"/>
      <c r="X117" s="34"/>
      <c r="Y117" s="34"/>
      <c r="Z117" s="34"/>
      <c r="AA117" s="34"/>
      <c r="AB117" s="34"/>
      <c r="AC117" s="34"/>
      <c r="AD117" s="34"/>
      <c r="AE117" s="34"/>
    </row>
    <row r="118" spans="1:31" s="2" customFormat="1" ht="10.35" customHeight="1">
      <c r="A118" s="34"/>
      <c r="B118" s="35"/>
      <c r="C118" s="36"/>
      <c r="D118" s="36"/>
      <c r="E118" s="36"/>
      <c r="F118" s="36"/>
      <c r="G118" s="36"/>
      <c r="H118" s="36"/>
      <c r="I118" s="122"/>
      <c r="J118" s="36"/>
      <c r="K118" s="36"/>
      <c r="L118" s="51"/>
      <c r="S118" s="34"/>
      <c r="T118" s="34"/>
      <c r="U118" s="34"/>
      <c r="V118" s="34"/>
      <c r="W118" s="34"/>
      <c r="X118" s="34"/>
      <c r="Y118" s="34"/>
      <c r="Z118" s="34"/>
      <c r="AA118" s="34"/>
      <c r="AB118" s="34"/>
      <c r="AC118" s="34"/>
      <c r="AD118" s="34"/>
      <c r="AE118" s="34"/>
    </row>
    <row r="119" spans="1:31" s="11" customFormat="1" ht="29.25" customHeight="1">
      <c r="A119" s="180"/>
      <c r="B119" s="181"/>
      <c r="C119" s="182" t="s">
        <v>129</v>
      </c>
      <c r="D119" s="183" t="s">
        <v>62</v>
      </c>
      <c r="E119" s="183" t="s">
        <v>58</v>
      </c>
      <c r="F119" s="183" t="s">
        <v>59</v>
      </c>
      <c r="G119" s="183" t="s">
        <v>130</v>
      </c>
      <c r="H119" s="183" t="s">
        <v>131</v>
      </c>
      <c r="I119" s="184" t="s">
        <v>132</v>
      </c>
      <c r="J119" s="183" t="s">
        <v>113</v>
      </c>
      <c r="K119" s="185" t="s">
        <v>133</v>
      </c>
      <c r="L119" s="186"/>
      <c r="M119" s="75" t="s">
        <v>1</v>
      </c>
      <c r="N119" s="76" t="s">
        <v>41</v>
      </c>
      <c r="O119" s="76" t="s">
        <v>134</v>
      </c>
      <c r="P119" s="76" t="s">
        <v>135</v>
      </c>
      <c r="Q119" s="76" t="s">
        <v>136</v>
      </c>
      <c r="R119" s="76" t="s">
        <v>137</v>
      </c>
      <c r="S119" s="76" t="s">
        <v>138</v>
      </c>
      <c r="T119" s="77" t="s">
        <v>139</v>
      </c>
      <c r="U119" s="180"/>
      <c r="V119" s="180"/>
      <c r="W119" s="180"/>
      <c r="X119" s="180"/>
      <c r="Y119" s="180"/>
      <c r="Z119" s="180"/>
      <c r="AA119" s="180"/>
      <c r="AB119" s="180"/>
      <c r="AC119" s="180"/>
      <c r="AD119" s="180"/>
      <c r="AE119" s="180"/>
    </row>
    <row r="120" spans="1:63" s="2" customFormat="1" ht="22.9" customHeight="1">
      <c r="A120" s="34"/>
      <c r="B120" s="35"/>
      <c r="C120" s="82" t="s">
        <v>140</v>
      </c>
      <c r="D120" s="36"/>
      <c r="E120" s="36"/>
      <c r="F120" s="36"/>
      <c r="G120" s="36"/>
      <c r="H120" s="36"/>
      <c r="I120" s="122"/>
      <c r="J120" s="187">
        <f>BK120</f>
        <v>0</v>
      </c>
      <c r="K120" s="36"/>
      <c r="L120" s="39"/>
      <c r="M120" s="78"/>
      <c r="N120" s="188"/>
      <c r="O120" s="79"/>
      <c r="P120" s="189">
        <f>P121</f>
        <v>0</v>
      </c>
      <c r="Q120" s="79"/>
      <c r="R120" s="189">
        <f>R121</f>
        <v>0.0013454260000000003</v>
      </c>
      <c r="S120" s="79"/>
      <c r="T120" s="190">
        <f>T121</f>
        <v>0</v>
      </c>
      <c r="U120" s="34"/>
      <c r="V120" s="34"/>
      <c r="W120" s="34"/>
      <c r="X120" s="34"/>
      <c r="Y120" s="34"/>
      <c r="Z120" s="34"/>
      <c r="AA120" s="34"/>
      <c r="AB120" s="34"/>
      <c r="AC120" s="34"/>
      <c r="AD120" s="34"/>
      <c r="AE120" s="34"/>
      <c r="AT120" s="17" t="s">
        <v>76</v>
      </c>
      <c r="AU120" s="17" t="s">
        <v>115</v>
      </c>
      <c r="BK120" s="191">
        <f>BK121</f>
        <v>0</v>
      </c>
    </row>
    <row r="121" spans="2:63" s="12" customFormat="1" ht="25.9" customHeight="1">
      <c r="B121" s="192"/>
      <c r="C121" s="193"/>
      <c r="D121" s="194" t="s">
        <v>76</v>
      </c>
      <c r="E121" s="195" t="s">
        <v>141</v>
      </c>
      <c r="F121" s="195" t="s">
        <v>142</v>
      </c>
      <c r="G121" s="193"/>
      <c r="H121" s="193"/>
      <c r="I121" s="196"/>
      <c r="J121" s="197">
        <f>BK121</f>
        <v>0</v>
      </c>
      <c r="K121" s="193"/>
      <c r="L121" s="198"/>
      <c r="M121" s="199"/>
      <c r="N121" s="200"/>
      <c r="O121" s="200"/>
      <c r="P121" s="201">
        <f>P122+P181+P186</f>
        <v>0</v>
      </c>
      <c r="Q121" s="200"/>
      <c r="R121" s="201">
        <f>R122+R181+R186</f>
        <v>0.0013454260000000003</v>
      </c>
      <c r="S121" s="200"/>
      <c r="T121" s="202">
        <f>T122+T181+T186</f>
        <v>0</v>
      </c>
      <c r="AR121" s="203" t="s">
        <v>85</v>
      </c>
      <c r="AT121" s="204" t="s">
        <v>76</v>
      </c>
      <c r="AU121" s="204" t="s">
        <v>77</v>
      </c>
      <c r="AY121" s="203" t="s">
        <v>143</v>
      </c>
      <c r="BK121" s="205">
        <f>BK122+BK181+BK186</f>
        <v>0</v>
      </c>
    </row>
    <row r="122" spans="2:63" s="12" customFormat="1" ht="22.9" customHeight="1">
      <c r="B122" s="192"/>
      <c r="C122" s="193"/>
      <c r="D122" s="194" t="s">
        <v>76</v>
      </c>
      <c r="E122" s="206" t="s">
        <v>85</v>
      </c>
      <c r="F122" s="206" t="s">
        <v>144</v>
      </c>
      <c r="G122" s="193"/>
      <c r="H122" s="193"/>
      <c r="I122" s="196"/>
      <c r="J122" s="207">
        <f>BK122</f>
        <v>0</v>
      </c>
      <c r="K122" s="193"/>
      <c r="L122" s="198"/>
      <c r="M122" s="199"/>
      <c r="N122" s="200"/>
      <c r="O122" s="200"/>
      <c r="P122" s="201">
        <f>SUM(P123:P180)</f>
        <v>0</v>
      </c>
      <c r="Q122" s="200"/>
      <c r="R122" s="201">
        <f>SUM(R123:R180)</f>
        <v>0.0013454260000000003</v>
      </c>
      <c r="S122" s="200"/>
      <c r="T122" s="202">
        <f>SUM(T123:T180)</f>
        <v>0</v>
      </c>
      <c r="AR122" s="203" t="s">
        <v>85</v>
      </c>
      <c r="AT122" s="204" t="s">
        <v>76</v>
      </c>
      <c r="AU122" s="204" t="s">
        <v>85</v>
      </c>
      <c r="AY122" s="203" t="s">
        <v>143</v>
      </c>
      <c r="BK122" s="205">
        <f>SUM(BK123:BK180)</f>
        <v>0</v>
      </c>
    </row>
    <row r="123" spans="1:65" s="2" customFormat="1" ht="36" customHeight="1">
      <c r="A123" s="34"/>
      <c r="B123" s="35"/>
      <c r="C123" s="208" t="s">
        <v>85</v>
      </c>
      <c r="D123" s="208" t="s">
        <v>145</v>
      </c>
      <c r="E123" s="209" t="s">
        <v>953</v>
      </c>
      <c r="F123" s="210" t="s">
        <v>954</v>
      </c>
      <c r="G123" s="211" t="s">
        <v>294</v>
      </c>
      <c r="H123" s="212">
        <v>450</v>
      </c>
      <c r="I123" s="213"/>
      <c r="J123" s="214">
        <f>ROUND(I123*H123,2)</f>
        <v>0</v>
      </c>
      <c r="K123" s="210" t="s">
        <v>149</v>
      </c>
      <c r="L123" s="39"/>
      <c r="M123" s="215" t="s">
        <v>1</v>
      </c>
      <c r="N123" s="216" t="s">
        <v>42</v>
      </c>
      <c r="O123" s="71"/>
      <c r="P123" s="217">
        <f>O123*H123</f>
        <v>0</v>
      </c>
      <c r="Q123" s="217">
        <v>0</v>
      </c>
      <c r="R123" s="217">
        <f>Q123*H123</f>
        <v>0</v>
      </c>
      <c r="S123" s="217">
        <v>0</v>
      </c>
      <c r="T123" s="218">
        <f>S123*H123</f>
        <v>0</v>
      </c>
      <c r="U123" s="34"/>
      <c r="V123" s="34"/>
      <c r="W123" s="34"/>
      <c r="X123" s="34"/>
      <c r="Y123" s="34"/>
      <c r="Z123" s="34"/>
      <c r="AA123" s="34"/>
      <c r="AB123" s="34"/>
      <c r="AC123" s="34"/>
      <c r="AD123" s="34"/>
      <c r="AE123" s="34"/>
      <c r="AR123" s="219" t="s">
        <v>150</v>
      </c>
      <c r="AT123" s="219" t="s">
        <v>145</v>
      </c>
      <c r="AU123" s="219" t="s">
        <v>88</v>
      </c>
      <c r="AY123" s="17" t="s">
        <v>143</v>
      </c>
      <c r="BE123" s="220">
        <f>IF(N123="základní",J123,0)</f>
        <v>0</v>
      </c>
      <c r="BF123" s="220">
        <f>IF(N123="snížená",J123,0)</f>
        <v>0</v>
      </c>
      <c r="BG123" s="220">
        <f>IF(N123="zákl. přenesená",J123,0)</f>
        <v>0</v>
      </c>
      <c r="BH123" s="220">
        <f>IF(N123="sníž. přenesená",J123,0)</f>
        <v>0</v>
      </c>
      <c r="BI123" s="220">
        <f>IF(N123="nulová",J123,0)</f>
        <v>0</v>
      </c>
      <c r="BJ123" s="17" t="s">
        <v>85</v>
      </c>
      <c r="BK123" s="220">
        <f>ROUND(I123*H123,2)</f>
        <v>0</v>
      </c>
      <c r="BL123" s="17" t="s">
        <v>150</v>
      </c>
      <c r="BM123" s="219" t="s">
        <v>955</v>
      </c>
    </row>
    <row r="124" spans="2:51" s="13" customFormat="1" ht="12">
      <c r="B124" s="221"/>
      <c r="C124" s="222"/>
      <c r="D124" s="223" t="s">
        <v>152</v>
      </c>
      <c r="E124" s="224" t="s">
        <v>1</v>
      </c>
      <c r="F124" s="225" t="s">
        <v>956</v>
      </c>
      <c r="G124" s="222"/>
      <c r="H124" s="226">
        <v>450</v>
      </c>
      <c r="I124" s="227"/>
      <c r="J124" s="222"/>
      <c r="K124" s="222"/>
      <c r="L124" s="228"/>
      <c r="M124" s="229"/>
      <c r="N124" s="230"/>
      <c r="O124" s="230"/>
      <c r="P124" s="230"/>
      <c r="Q124" s="230"/>
      <c r="R124" s="230"/>
      <c r="S124" s="230"/>
      <c r="T124" s="231"/>
      <c r="AT124" s="232" t="s">
        <v>152</v>
      </c>
      <c r="AU124" s="232" t="s">
        <v>88</v>
      </c>
      <c r="AV124" s="13" t="s">
        <v>88</v>
      </c>
      <c r="AW124" s="13" t="s">
        <v>32</v>
      </c>
      <c r="AX124" s="13" t="s">
        <v>77</v>
      </c>
      <c r="AY124" s="232" t="s">
        <v>143</v>
      </c>
    </row>
    <row r="125" spans="2:51" s="15" customFormat="1" ht="12">
      <c r="B125" s="243"/>
      <c r="C125" s="244"/>
      <c r="D125" s="223" t="s">
        <v>152</v>
      </c>
      <c r="E125" s="245" t="s">
        <v>957</v>
      </c>
      <c r="F125" s="246" t="s">
        <v>181</v>
      </c>
      <c r="G125" s="244"/>
      <c r="H125" s="247">
        <v>450</v>
      </c>
      <c r="I125" s="248"/>
      <c r="J125" s="244"/>
      <c r="K125" s="244"/>
      <c r="L125" s="249"/>
      <c r="M125" s="250"/>
      <c r="N125" s="251"/>
      <c r="O125" s="251"/>
      <c r="P125" s="251"/>
      <c r="Q125" s="251"/>
      <c r="R125" s="251"/>
      <c r="S125" s="251"/>
      <c r="T125" s="252"/>
      <c r="AT125" s="253" t="s">
        <v>152</v>
      </c>
      <c r="AU125" s="253" t="s">
        <v>88</v>
      </c>
      <c r="AV125" s="15" t="s">
        <v>150</v>
      </c>
      <c r="AW125" s="15" t="s">
        <v>32</v>
      </c>
      <c r="AX125" s="15" t="s">
        <v>85</v>
      </c>
      <c r="AY125" s="253" t="s">
        <v>143</v>
      </c>
    </row>
    <row r="126" spans="1:65" s="2" customFormat="1" ht="36" customHeight="1">
      <c r="A126" s="34"/>
      <c r="B126" s="35"/>
      <c r="C126" s="208" t="s">
        <v>88</v>
      </c>
      <c r="D126" s="208" t="s">
        <v>145</v>
      </c>
      <c r="E126" s="209" t="s">
        <v>958</v>
      </c>
      <c r="F126" s="210" t="s">
        <v>959</v>
      </c>
      <c r="G126" s="211" t="s">
        <v>288</v>
      </c>
      <c r="H126" s="212">
        <v>13</v>
      </c>
      <c r="I126" s="213"/>
      <c r="J126" s="214">
        <f>ROUND(I126*H126,2)</f>
        <v>0</v>
      </c>
      <c r="K126" s="210" t="s">
        <v>149</v>
      </c>
      <c r="L126" s="39"/>
      <c r="M126" s="215" t="s">
        <v>1</v>
      </c>
      <c r="N126" s="216" t="s">
        <v>42</v>
      </c>
      <c r="O126" s="71"/>
      <c r="P126" s="217">
        <f>O126*H126</f>
        <v>0</v>
      </c>
      <c r="Q126" s="217">
        <v>0</v>
      </c>
      <c r="R126" s="217">
        <f>Q126*H126</f>
        <v>0</v>
      </c>
      <c r="S126" s="217">
        <v>0</v>
      </c>
      <c r="T126" s="218">
        <f>S126*H126</f>
        <v>0</v>
      </c>
      <c r="U126" s="34"/>
      <c r="V126" s="34"/>
      <c r="W126" s="34"/>
      <c r="X126" s="34"/>
      <c r="Y126" s="34"/>
      <c r="Z126" s="34"/>
      <c r="AA126" s="34"/>
      <c r="AB126" s="34"/>
      <c r="AC126" s="34"/>
      <c r="AD126" s="34"/>
      <c r="AE126" s="34"/>
      <c r="AR126" s="219" t="s">
        <v>150</v>
      </c>
      <c r="AT126" s="219" t="s">
        <v>145</v>
      </c>
      <c r="AU126" s="219" t="s">
        <v>88</v>
      </c>
      <c r="AY126" s="17" t="s">
        <v>143</v>
      </c>
      <c r="BE126" s="220">
        <f>IF(N126="základní",J126,0)</f>
        <v>0</v>
      </c>
      <c r="BF126" s="220">
        <f>IF(N126="snížená",J126,0)</f>
        <v>0</v>
      </c>
      <c r="BG126" s="220">
        <f>IF(N126="zákl. přenesená",J126,0)</f>
        <v>0</v>
      </c>
      <c r="BH126" s="220">
        <f>IF(N126="sníž. přenesená",J126,0)</f>
        <v>0</v>
      </c>
      <c r="BI126" s="220">
        <f>IF(N126="nulová",J126,0)</f>
        <v>0</v>
      </c>
      <c r="BJ126" s="17" t="s">
        <v>85</v>
      </c>
      <c r="BK126" s="220">
        <f>ROUND(I126*H126,2)</f>
        <v>0</v>
      </c>
      <c r="BL126" s="17" t="s">
        <v>150</v>
      </c>
      <c r="BM126" s="219" t="s">
        <v>960</v>
      </c>
    </row>
    <row r="127" spans="2:51" s="13" customFormat="1" ht="12">
      <c r="B127" s="221"/>
      <c r="C127" s="222"/>
      <c r="D127" s="223" t="s">
        <v>152</v>
      </c>
      <c r="E127" s="224" t="s">
        <v>1</v>
      </c>
      <c r="F127" s="225" t="s">
        <v>961</v>
      </c>
      <c r="G127" s="222"/>
      <c r="H127" s="226">
        <v>13</v>
      </c>
      <c r="I127" s="227"/>
      <c r="J127" s="222"/>
      <c r="K127" s="222"/>
      <c r="L127" s="228"/>
      <c r="M127" s="229"/>
      <c r="N127" s="230"/>
      <c r="O127" s="230"/>
      <c r="P127" s="230"/>
      <c r="Q127" s="230"/>
      <c r="R127" s="230"/>
      <c r="S127" s="230"/>
      <c r="T127" s="231"/>
      <c r="AT127" s="232" t="s">
        <v>152</v>
      </c>
      <c r="AU127" s="232" t="s">
        <v>88</v>
      </c>
      <c r="AV127" s="13" t="s">
        <v>88</v>
      </c>
      <c r="AW127" s="13" t="s">
        <v>32</v>
      </c>
      <c r="AX127" s="13" t="s">
        <v>85</v>
      </c>
      <c r="AY127" s="232" t="s">
        <v>143</v>
      </c>
    </row>
    <row r="128" spans="1:65" s="2" customFormat="1" ht="36" customHeight="1">
      <c r="A128" s="34"/>
      <c r="B128" s="35"/>
      <c r="C128" s="208" t="s">
        <v>160</v>
      </c>
      <c r="D128" s="208" t="s">
        <v>145</v>
      </c>
      <c r="E128" s="209" t="s">
        <v>962</v>
      </c>
      <c r="F128" s="210" t="s">
        <v>963</v>
      </c>
      <c r="G128" s="211" t="s">
        <v>288</v>
      </c>
      <c r="H128" s="212">
        <v>14</v>
      </c>
      <c r="I128" s="213"/>
      <c r="J128" s="214">
        <f>ROUND(I128*H128,2)</f>
        <v>0</v>
      </c>
      <c r="K128" s="210" t="s">
        <v>149</v>
      </c>
      <c r="L128" s="39"/>
      <c r="M128" s="215" t="s">
        <v>1</v>
      </c>
      <c r="N128" s="216" t="s">
        <v>42</v>
      </c>
      <c r="O128" s="71"/>
      <c r="P128" s="217">
        <f>O128*H128</f>
        <v>0</v>
      </c>
      <c r="Q128" s="217">
        <v>0</v>
      </c>
      <c r="R128" s="217">
        <f>Q128*H128</f>
        <v>0</v>
      </c>
      <c r="S128" s="217">
        <v>0</v>
      </c>
      <c r="T128" s="218">
        <f>S128*H128</f>
        <v>0</v>
      </c>
      <c r="U128" s="34"/>
      <c r="V128" s="34"/>
      <c r="W128" s="34"/>
      <c r="X128" s="34"/>
      <c r="Y128" s="34"/>
      <c r="Z128" s="34"/>
      <c r="AA128" s="34"/>
      <c r="AB128" s="34"/>
      <c r="AC128" s="34"/>
      <c r="AD128" s="34"/>
      <c r="AE128" s="34"/>
      <c r="AR128" s="219" t="s">
        <v>150</v>
      </c>
      <c r="AT128" s="219" t="s">
        <v>145</v>
      </c>
      <c r="AU128" s="219" t="s">
        <v>88</v>
      </c>
      <c r="AY128" s="17" t="s">
        <v>143</v>
      </c>
      <c r="BE128" s="220">
        <f>IF(N128="základní",J128,0)</f>
        <v>0</v>
      </c>
      <c r="BF128" s="220">
        <f>IF(N128="snížená",J128,0)</f>
        <v>0</v>
      </c>
      <c r="BG128" s="220">
        <f>IF(N128="zákl. přenesená",J128,0)</f>
        <v>0</v>
      </c>
      <c r="BH128" s="220">
        <f>IF(N128="sníž. přenesená",J128,0)</f>
        <v>0</v>
      </c>
      <c r="BI128" s="220">
        <f>IF(N128="nulová",J128,0)</f>
        <v>0</v>
      </c>
      <c r="BJ128" s="17" t="s">
        <v>85</v>
      </c>
      <c r="BK128" s="220">
        <f>ROUND(I128*H128,2)</f>
        <v>0</v>
      </c>
      <c r="BL128" s="17" t="s">
        <v>150</v>
      </c>
      <c r="BM128" s="219" t="s">
        <v>964</v>
      </c>
    </row>
    <row r="129" spans="2:51" s="13" customFormat="1" ht="12">
      <c r="B129" s="221"/>
      <c r="C129" s="222"/>
      <c r="D129" s="223" t="s">
        <v>152</v>
      </c>
      <c r="E129" s="224" t="s">
        <v>1</v>
      </c>
      <c r="F129" s="225" t="s">
        <v>965</v>
      </c>
      <c r="G129" s="222"/>
      <c r="H129" s="226">
        <v>14</v>
      </c>
      <c r="I129" s="227"/>
      <c r="J129" s="222"/>
      <c r="K129" s="222"/>
      <c r="L129" s="228"/>
      <c r="M129" s="229"/>
      <c r="N129" s="230"/>
      <c r="O129" s="230"/>
      <c r="P129" s="230"/>
      <c r="Q129" s="230"/>
      <c r="R129" s="230"/>
      <c r="S129" s="230"/>
      <c r="T129" s="231"/>
      <c r="AT129" s="232" t="s">
        <v>152</v>
      </c>
      <c r="AU129" s="232" t="s">
        <v>88</v>
      </c>
      <c r="AV129" s="13" t="s">
        <v>88</v>
      </c>
      <c r="AW129" s="13" t="s">
        <v>32</v>
      </c>
      <c r="AX129" s="13" t="s">
        <v>85</v>
      </c>
      <c r="AY129" s="232" t="s">
        <v>143</v>
      </c>
    </row>
    <row r="130" spans="1:65" s="2" customFormat="1" ht="36" customHeight="1">
      <c r="A130" s="34"/>
      <c r="B130" s="35"/>
      <c r="C130" s="208" t="s">
        <v>150</v>
      </c>
      <c r="D130" s="208" t="s">
        <v>145</v>
      </c>
      <c r="E130" s="209" t="s">
        <v>966</v>
      </c>
      <c r="F130" s="210" t="s">
        <v>967</v>
      </c>
      <c r="G130" s="211" t="s">
        <v>288</v>
      </c>
      <c r="H130" s="212">
        <v>6</v>
      </c>
      <c r="I130" s="213"/>
      <c r="J130" s="214">
        <f>ROUND(I130*H130,2)</f>
        <v>0</v>
      </c>
      <c r="K130" s="210" t="s">
        <v>149</v>
      </c>
      <c r="L130" s="39"/>
      <c r="M130" s="215" t="s">
        <v>1</v>
      </c>
      <c r="N130" s="216" t="s">
        <v>42</v>
      </c>
      <c r="O130" s="71"/>
      <c r="P130" s="217">
        <f>O130*H130</f>
        <v>0</v>
      </c>
      <c r="Q130" s="217">
        <v>0</v>
      </c>
      <c r="R130" s="217">
        <f>Q130*H130</f>
        <v>0</v>
      </c>
      <c r="S130" s="217">
        <v>0</v>
      </c>
      <c r="T130" s="218">
        <f>S130*H130</f>
        <v>0</v>
      </c>
      <c r="U130" s="34"/>
      <c r="V130" s="34"/>
      <c r="W130" s="34"/>
      <c r="X130" s="34"/>
      <c r="Y130" s="34"/>
      <c r="Z130" s="34"/>
      <c r="AA130" s="34"/>
      <c r="AB130" s="34"/>
      <c r="AC130" s="34"/>
      <c r="AD130" s="34"/>
      <c r="AE130" s="34"/>
      <c r="AR130" s="219" t="s">
        <v>150</v>
      </c>
      <c r="AT130" s="219" t="s">
        <v>145</v>
      </c>
      <c r="AU130" s="219" t="s">
        <v>88</v>
      </c>
      <c r="AY130" s="17" t="s">
        <v>143</v>
      </c>
      <c r="BE130" s="220">
        <f>IF(N130="základní",J130,0)</f>
        <v>0</v>
      </c>
      <c r="BF130" s="220">
        <f>IF(N130="snížená",J130,0)</f>
        <v>0</v>
      </c>
      <c r="BG130" s="220">
        <f>IF(N130="zákl. přenesená",J130,0)</f>
        <v>0</v>
      </c>
      <c r="BH130" s="220">
        <f>IF(N130="sníž. přenesená",J130,0)</f>
        <v>0</v>
      </c>
      <c r="BI130" s="220">
        <f>IF(N130="nulová",J130,0)</f>
        <v>0</v>
      </c>
      <c r="BJ130" s="17" t="s">
        <v>85</v>
      </c>
      <c r="BK130" s="220">
        <f>ROUND(I130*H130,2)</f>
        <v>0</v>
      </c>
      <c r="BL130" s="17" t="s">
        <v>150</v>
      </c>
      <c r="BM130" s="219" t="s">
        <v>968</v>
      </c>
    </row>
    <row r="131" spans="2:51" s="13" customFormat="1" ht="12">
      <c r="B131" s="221"/>
      <c r="C131" s="222"/>
      <c r="D131" s="223" t="s">
        <v>152</v>
      </c>
      <c r="E131" s="224" t="s">
        <v>1</v>
      </c>
      <c r="F131" s="225" t="s">
        <v>969</v>
      </c>
      <c r="G131" s="222"/>
      <c r="H131" s="226">
        <v>6</v>
      </c>
      <c r="I131" s="227"/>
      <c r="J131" s="222"/>
      <c r="K131" s="222"/>
      <c r="L131" s="228"/>
      <c r="M131" s="229"/>
      <c r="N131" s="230"/>
      <c r="O131" s="230"/>
      <c r="P131" s="230"/>
      <c r="Q131" s="230"/>
      <c r="R131" s="230"/>
      <c r="S131" s="230"/>
      <c r="T131" s="231"/>
      <c r="AT131" s="232" t="s">
        <v>152</v>
      </c>
      <c r="AU131" s="232" t="s">
        <v>88</v>
      </c>
      <c r="AV131" s="13" t="s">
        <v>88</v>
      </c>
      <c r="AW131" s="13" t="s">
        <v>32</v>
      </c>
      <c r="AX131" s="13" t="s">
        <v>85</v>
      </c>
      <c r="AY131" s="232" t="s">
        <v>143</v>
      </c>
    </row>
    <row r="132" spans="1:65" s="2" customFormat="1" ht="36" customHeight="1">
      <c r="A132" s="34"/>
      <c r="B132" s="35"/>
      <c r="C132" s="208" t="s">
        <v>170</v>
      </c>
      <c r="D132" s="208" t="s">
        <v>145</v>
      </c>
      <c r="E132" s="209" t="s">
        <v>970</v>
      </c>
      <c r="F132" s="210" t="s">
        <v>971</v>
      </c>
      <c r="G132" s="211" t="s">
        <v>288</v>
      </c>
      <c r="H132" s="212">
        <v>2</v>
      </c>
      <c r="I132" s="213"/>
      <c r="J132" s="214">
        <f>ROUND(I132*H132,2)</f>
        <v>0</v>
      </c>
      <c r="K132" s="210" t="s">
        <v>149</v>
      </c>
      <c r="L132" s="39"/>
      <c r="M132" s="215" t="s">
        <v>1</v>
      </c>
      <c r="N132" s="216" t="s">
        <v>42</v>
      </c>
      <c r="O132" s="71"/>
      <c r="P132" s="217">
        <f>O132*H132</f>
        <v>0</v>
      </c>
      <c r="Q132" s="217">
        <v>0</v>
      </c>
      <c r="R132" s="217">
        <f>Q132*H132</f>
        <v>0</v>
      </c>
      <c r="S132" s="217">
        <v>0</v>
      </c>
      <c r="T132" s="218">
        <f>S132*H132</f>
        <v>0</v>
      </c>
      <c r="U132" s="34"/>
      <c r="V132" s="34"/>
      <c r="W132" s="34"/>
      <c r="X132" s="34"/>
      <c r="Y132" s="34"/>
      <c r="Z132" s="34"/>
      <c r="AA132" s="34"/>
      <c r="AB132" s="34"/>
      <c r="AC132" s="34"/>
      <c r="AD132" s="34"/>
      <c r="AE132" s="34"/>
      <c r="AR132" s="219" t="s">
        <v>150</v>
      </c>
      <c r="AT132" s="219" t="s">
        <v>145</v>
      </c>
      <c r="AU132" s="219" t="s">
        <v>88</v>
      </c>
      <c r="AY132" s="17" t="s">
        <v>143</v>
      </c>
      <c r="BE132" s="220">
        <f>IF(N132="základní",J132,0)</f>
        <v>0</v>
      </c>
      <c r="BF132" s="220">
        <f>IF(N132="snížená",J132,0)</f>
        <v>0</v>
      </c>
      <c r="BG132" s="220">
        <f>IF(N132="zákl. přenesená",J132,0)</f>
        <v>0</v>
      </c>
      <c r="BH132" s="220">
        <f>IF(N132="sníž. přenesená",J132,0)</f>
        <v>0</v>
      </c>
      <c r="BI132" s="220">
        <f>IF(N132="nulová",J132,0)</f>
        <v>0</v>
      </c>
      <c r="BJ132" s="17" t="s">
        <v>85</v>
      </c>
      <c r="BK132" s="220">
        <f>ROUND(I132*H132,2)</f>
        <v>0</v>
      </c>
      <c r="BL132" s="17" t="s">
        <v>150</v>
      </c>
      <c r="BM132" s="219" t="s">
        <v>972</v>
      </c>
    </row>
    <row r="133" spans="2:51" s="13" customFormat="1" ht="12">
      <c r="B133" s="221"/>
      <c r="C133" s="222"/>
      <c r="D133" s="223" t="s">
        <v>152</v>
      </c>
      <c r="E133" s="224" t="s">
        <v>1</v>
      </c>
      <c r="F133" s="225" t="s">
        <v>973</v>
      </c>
      <c r="G133" s="222"/>
      <c r="H133" s="226">
        <v>2</v>
      </c>
      <c r="I133" s="227"/>
      <c r="J133" s="222"/>
      <c r="K133" s="222"/>
      <c r="L133" s="228"/>
      <c r="M133" s="229"/>
      <c r="N133" s="230"/>
      <c r="O133" s="230"/>
      <c r="P133" s="230"/>
      <c r="Q133" s="230"/>
      <c r="R133" s="230"/>
      <c r="S133" s="230"/>
      <c r="T133" s="231"/>
      <c r="AT133" s="232" t="s">
        <v>152</v>
      </c>
      <c r="AU133" s="232" t="s">
        <v>88</v>
      </c>
      <c r="AV133" s="13" t="s">
        <v>88</v>
      </c>
      <c r="AW133" s="13" t="s">
        <v>32</v>
      </c>
      <c r="AX133" s="13" t="s">
        <v>85</v>
      </c>
      <c r="AY133" s="232" t="s">
        <v>143</v>
      </c>
    </row>
    <row r="134" spans="1:65" s="2" customFormat="1" ht="36" customHeight="1">
      <c r="A134" s="34"/>
      <c r="B134" s="35"/>
      <c r="C134" s="208" t="s">
        <v>176</v>
      </c>
      <c r="D134" s="208" t="s">
        <v>145</v>
      </c>
      <c r="E134" s="209" t="s">
        <v>974</v>
      </c>
      <c r="F134" s="210" t="s">
        <v>975</v>
      </c>
      <c r="G134" s="211" t="s">
        <v>288</v>
      </c>
      <c r="H134" s="212">
        <v>1</v>
      </c>
      <c r="I134" s="213"/>
      <c r="J134" s="214">
        <f>ROUND(I134*H134,2)</f>
        <v>0</v>
      </c>
      <c r="K134" s="210" t="s">
        <v>149</v>
      </c>
      <c r="L134" s="39"/>
      <c r="M134" s="215" t="s">
        <v>1</v>
      </c>
      <c r="N134" s="216" t="s">
        <v>42</v>
      </c>
      <c r="O134" s="71"/>
      <c r="P134" s="217">
        <f>O134*H134</f>
        <v>0</v>
      </c>
      <c r="Q134" s="217">
        <v>0</v>
      </c>
      <c r="R134" s="217">
        <f>Q134*H134</f>
        <v>0</v>
      </c>
      <c r="S134" s="217">
        <v>0</v>
      </c>
      <c r="T134" s="218">
        <f>S134*H134</f>
        <v>0</v>
      </c>
      <c r="U134" s="34"/>
      <c r="V134" s="34"/>
      <c r="W134" s="34"/>
      <c r="X134" s="34"/>
      <c r="Y134" s="34"/>
      <c r="Z134" s="34"/>
      <c r="AA134" s="34"/>
      <c r="AB134" s="34"/>
      <c r="AC134" s="34"/>
      <c r="AD134" s="34"/>
      <c r="AE134" s="34"/>
      <c r="AR134" s="219" t="s">
        <v>150</v>
      </c>
      <c r="AT134" s="219" t="s">
        <v>145</v>
      </c>
      <c r="AU134" s="219" t="s">
        <v>88</v>
      </c>
      <c r="AY134" s="17" t="s">
        <v>143</v>
      </c>
      <c r="BE134" s="220">
        <f>IF(N134="základní",J134,0)</f>
        <v>0</v>
      </c>
      <c r="BF134" s="220">
        <f>IF(N134="snížená",J134,0)</f>
        <v>0</v>
      </c>
      <c r="BG134" s="220">
        <f>IF(N134="zákl. přenesená",J134,0)</f>
        <v>0</v>
      </c>
      <c r="BH134" s="220">
        <f>IF(N134="sníž. přenesená",J134,0)</f>
        <v>0</v>
      </c>
      <c r="BI134" s="220">
        <f>IF(N134="nulová",J134,0)</f>
        <v>0</v>
      </c>
      <c r="BJ134" s="17" t="s">
        <v>85</v>
      </c>
      <c r="BK134" s="220">
        <f>ROUND(I134*H134,2)</f>
        <v>0</v>
      </c>
      <c r="BL134" s="17" t="s">
        <v>150</v>
      </c>
      <c r="BM134" s="219" t="s">
        <v>976</v>
      </c>
    </row>
    <row r="135" spans="2:51" s="13" customFormat="1" ht="12">
      <c r="B135" s="221"/>
      <c r="C135" s="222"/>
      <c r="D135" s="223" t="s">
        <v>152</v>
      </c>
      <c r="E135" s="224" t="s">
        <v>1</v>
      </c>
      <c r="F135" s="225" t="s">
        <v>977</v>
      </c>
      <c r="G135" s="222"/>
      <c r="H135" s="226">
        <v>1</v>
      </c>
      <c r="I135" s="227"/>
      <c r="J135" s="222"/>
      <c r="K135" s="222"/>
      <c r="L135" s="228"/>
      <c r="M135" s="229"/>
      <c r="N135" s="230"/>
      <c r="O135" s="230"/>
      <c r="P135" s="230"/>
      <c r="Q135" s="230"/>
      <c r="R135" s="230"/>
      <c r="S135" s="230"/>
      <c r="T135" s="231"/>
      <c r="AT135" s="232" t="s">
        <v>152</v>
      </c>
      <c r="AU135" s="232" t="s">
        <v>88</v>
      </c>
      <c r="AV135" s="13" t="s">
        <v>88</v>
      </c>
      <c r="AW135" s="13" t="s">
        <v>32</v>
      </c>
      <c r="AX135" s="13" t="s">
        <v>85</v>
      </c>
      <c r="AY135" s="232" t="s">
        <v>143</v>
      </c>
    </row>
    <row r="136" spans="1:65" s="2" customFormat="1" ht="24" customHeight="1">
      <c r="A136" s="34"/>
      <c r="B136" s="35"/>
      <c r="C136" s="208" t="s">
        <v>182</v>
      </c>
      <c r="D136" s="208" t="s">
        <v>145</v>
      </c>
      <c r="E136" s="209" t="s">
        <v>978</v>
      </c>
      <c r="F136" s="210" t="s">
        <v>979</v>
      </c>
      <c r="G136" s="211" t="s">
        <v>980</v>
      </c>
      <c r="H136" s="212">
        <v>36</v>
      </c>
      <c r="I136" s="213"/>
      <c r="J136" s="214">
        <f>ROUND(I136*H136,2)</f>
        <v>0</v>
      </c>
      <c r="K136" s="210" t="s">
        <v>1</v>
      </c>
      <c r="L136" s="39"/>
      <c r="M136" s="215" t="s">
        <v>1</v>
      </c>
      <c r="N136" s="216" t="s">
        <v>42</v>
      </c>
      <c r="O136" s="71"/>
      <c r="P136" s="217">
        <f>O136*H136</f>
        <v>0</v>
      </c>
      <c r="Q136" s="217">
        <v>0</v>
      </c>
      <c r="R136" s="217">
        <f>Q136*H136</f>
        <v>0</v>
      </c>
      <c r="S136" s="217">
        <v>0</v>
      </c>
      <c r="T136" s="218">
        <f>S136*H136</f>
        <v>0</v>
      </c>
      <c r="U136" s="34"/>
      <c r="V136" s="34"/>
      <c r="W136" s="34"/>
      <c r="X136" s="34"/>
      <c r="Y136" s="34"/>
      <c r="Z136" s="34"/>
      <c r="AA136" s="34"/>
      <c r="AB136" s="34"/>
      <c r="AC136" s="34"/>
      <c r="AD136" s="34"/>
      <c r="AE136" s="34"/>
      <c r="AR136" s="219" t="s">
        <v>150</v>
      </c>
      <c r="AT136" s="219" t="s">
        <v>145</v>
      </c>
      <c r="AU136" s="219" t="s">
        <v>88</v>
      </c>
      <c r="AY136" s="17" t="s">
        <v>143</v>
      </c>
      <c r="BE136" s="220">
        <f>IF(N136="základní",J136,0)</f>
        <v>0</v>
      </c>
      <c r="BF136" s="220">
        <f>IF(N136="snížená",J136,0)</f>
        <v>0</v>
      </c>
      <c r="BG136" s="220">
        <f>IF(N136="zákl. přenesená",J136,0)</f>
        <v>0</v>
      </c>
      <c r="BH136" s="220">
        <f>IF(N136="sníž. přenesená",J136,0)</f>
        <v>0</v>
      </c>
      <c r="BI136" s="220">
        <f>IF(N136="nulová",J136,0)</f>
        <v>0</v>
      </c>
      <c r="BJ136" s="17" t="s">
        <v>85</v>
      </c>
      <c r="BK136" s="220">
        <f>ROUND(I136*H136,2)</f>
        <v>0</v>
      </c>
      <c r="BL136" s="17" t="s">
        <v>150</v>
      </c>
      <c r="BM136" s="219" t="s">
        <v>981</v>
      </c>
    </row>
    <row r="137" spans="2:51" s="13" customFormat="1" ht="12">
      <c r="B137" s="221"/>
      <c r="C137" s="222"/>
      <c r="D137" s="223" t="s">
        <v>152</v>
      </c>
      <c r="E137" s="224" t="s">
        <v>1</v>
      </c>
      <c r="F137" s="225" t="s">
        <v>982</v>
      </c>
      <c r="G137" s="222"/>
      <c r="H137" s="226">
        <v>36</v>
      </c>
      <c r="I137" s="227"/>
      <c r="J137" s="222"/>
      <c r="K137" s="222"/>
      <c r="L137" s="228"/>
      <c r="M137" s="229"/>
      <c r="N137" s="230"/>
      <c r="O137" s="230"/>
      <c r="P137" s="230"/>
      <c r="Q137" s="230"/>
      <c r="R137" s="230"/>
      <c r="S137" s="230"/>
      <c r="T137" s="231"/>
      <c r="AT137" s="232" t="s">
        <v>152</v>
      </c>
      <c r="AU137" s="232" t="s">
        <v>88</v>
      </c>
      <c r="AV137" s="13" t="s">
        <v>88</v>
      </c>
      <c r="AW137" s="13" t="s">
        <v>32</v>
      </c>
      <c r="AX137" s="13" t="s">
        <v>85</v>
      </c>
      <c r="AY137" s="232" t="s">
        <v>143</v>
      </c>
    </row>
    <row r="138" spans="1:65" s="2" customFormat="1" ht="36" customHeight="1">
      <c r="A138" s="34"/>
      <c r="B138" s="35"/>
      <c r="C138" s="208" t="s">
        <v>187</v>
      </c>
      <c r="D138" s="208" t="s">
        <v>145</v>
      </c>
      <c r="E138" s="209" t="s">
        <v>983</v>
      </c>
      <c r="F138" s="210" t="s">
        <v>984</v>
      </c>
      <c r="G138" s="211" t="s">
        <v>288</v>
      </c>
      <c r="H138" s="212">
        <v>9</v>
      </c>
      <c r="I138" s="213"/>
      <c r="J138" s="214">
        <f>ROUND(I138*H138,2)</f>
        <v>0</v>
      </c>
      <c r="K138" s="210" t="s">
        <v>149</v>
      </c>
      <c r="L138" s="39"/>
      <c r="M138" s="215" t="s">
        <v>1</v>
      </c>
      <c r="N138" s="216" t="s">
        <v>42</v>
      </c>
      <c r="O138" s="71"/>
      <c r="P138" s="217">
        <f>O138*H138</f>
        <v>0</v>
      </c>
      <c r="Q138" s="217">
        <v>4.6394E-05</v>
      </c>
      <c r="R138" s="217">
        <f>Q138*H138</f>
        <v>0.00041754600000000003</v>
      </c>
      <c r="S138" s="217">
        <v>0</v>
      </c>
      <c r="T138" s="218">
        <f>S138*H138</f>
        <v>0</v>
      </c>
      <c r="U138" s="34"/>
      <c r="V138" s="34"/>
      <c r="W138" s="34"/>
      <c r="X138" s="34"/>
      <c r="Y138" s="34"/>
      <c r="Z138" s="34"/>
      <c r="AA138" s="34"/>
      <c r="AB138" s="34"/>
      <c r="AC138" s="34"/>
      <c r="AD138" s="34"/>
      <c r="AE138" s="34"/>
      <c r="AR138" s="219" t="s">
        <v>150</v>
      </c>
      <c r="AT138" s="219" t="s">
        <v>145</v>
      </c>
      <c r="AU138" s="219" t="s">
        <v>88</v>
      </c>
      <c r="AY138" s="17" t="s">
        <v>143</v>
      </c>
      <c r="BE138" s="220">
        <f>IF(N138="základní",J138,0)</f>
        <v>0</v>
      </c>
      <c r="BF138" s="220">
        <f>IF(N138="snížená",J138,0)</f>
        <v>0</v>
      </c>
      <c r="BG138" s="220">
        <f>IF(N138="zákl. přenesená",J138,0)</f>
        <v>0</v>
      </c>
      <c r="BH138" s="220">
        <f>IF(N138="sníž. přenesená",J138,0)</f>
        <v>0</v>
      </c>
      <c r="BI138" s="220">
        <f>IF(N138="nulová",J138,0)</f>
        <v>0</v>
      </c>
      <c r="BJ138" s="17" t="s">
        <v>85</v>
      </c>
      <c r="BK138" s="220">
        <f>ROUND(I138*H138,2)</f>
        <v>0</v>
      </c>
      <c r="BL138" s="17" t="s">
        <v>150</v>
      </c>
      <c r="BM138" s="219" t="s">
        <v>985</v>
      </c>
    </row>
    <row r="139" spans="2:51" s="13" customFormat="1" ht="22.5">
      <c r="B139" s="221"/>
      <c r="C139" s="222"/>
      <c r="D139" s="223" t="s">
        <v>152</v>
      </c>
      <c r="E139" s="224" t="s">
        <v>1</v>
      </c>
      <c r="F139" s="225" t="s">
        <v>986</v>
      </c>
      <c r="G139" s="222"/>
      <c r="H139" s="226">
        <v>9</v>
      </c>
      <c r="I139" s="227"/>
      <c r="J139" s="222"/>
      <c r="K139" s="222"/>
      <c r="L139" s="228"/>
      <c r="M139" s="229"/>
      <c r="N139" s="230"/>
      <c r="O139" s="230"/>
      <c r="P139" s="230"/>
      <c r="Q139" s="230"/>
      <c r="R139" s="230"/>
      <c r="S139" s="230"/>
      <c r="T139" s="231"/>
      <c r="AT139" s="232" t="s">
        <v>152</v>
      </c>
      <c r="AU139" s="232" t="s">
        <v>88</v>
      </c>
      <c r="AV139" s="13" t="s">
        <v>88</v>
      </c>
      <c r="AW139" s="13" t="s">
        <v>32</v>
      </c>
      <c r="AX139" s="13" t="s">
        <v>77</v>
      </c>
      <c r="AY139" s="232" t="s">
        <v>143</v>
      </c>
    </row>
    <row r="140" spans="2:51" s="15" customFormat="1" ht="12">
      <c r="B140" s="243"/>
      <c r="C140" s="244"/>
      <c r="D140" s="223" t="s">
        <v>152</v>
      </c>
      <c r="E140" s="245" t="s">
        <v>1</v>
      </c>
      <c r="F140" s="246" t="s">
        <v>181</v>
      </c>
      <c r="G140" s="244"/>
      <c r="H140" s="247">
        <v>9</v>
      </c>
      <c r="I140" s="248"/>
      <c r="J140" s="244"/>
      <c r="K140" s="244"/>
      <c r="L140" s="249"/>
      <c r="M140" s="250"/>
      <c r="N140" s="251"/>
      <c r="O140" s="251"/>
      <c r="P140" s="251"/>
      <c r="Q140" s="251"/>
      <c r="R140" s="251"/>
      <c r="S140" s="251"/>
      <c r="T140" s="252"/>
      <c r="AT140" s="253" t="s">
        <v>152</v>
      </c>
      <c r="AU140" s="253" t="s">
        <v>88</v>
      </c>
      <c r="AV140" s="15" t="s">
        <v>150</v>
      </c>
      <c r="AW140" s="15" t="s">
        <v>32</v>
      </c>
      <c r="AX140" s="15" t="s">
        <v>85</v>
      </c>
      <c r="AY140" s="253" t="s">
        <v>143</v>
      </c>
    </row>
    <row r="141" spans="1:65" s="2" customFormat="1" ht="36" customHeight="1">
      <c r="A141" s="34"/>
      <c r="B141" s="35"/>
      <c r="C141" s="208" t="s">
        <v>192</v>
      </c>
      <c r="D141" s="208" t="s">
        <v>145</v>
      </c>
      <c r="E141" s="209" t="s">
        <v>987</v>
      </c>
      <c r="F141" s="210" t="s">
        <v>988</v>
      </c>
      <c r="G141" s="211" t="s">
        <v>288</v>
      </c>
      <c r="H141" s="212">
        <v>10</v>
      </c>
      <c r="I141" s="213"/>
      <c r="J141" s="214">
        <f>ROUND(I141*H141,2)</f>
        <v>0</v>
      </c>
      <c r="K141" s="210" t="s">
        <v>149</v>
      </c>
      <c r="L141" s="39"/>
      <c r="M141" s="215" t="s">
        <v>1</v>
      </c>
      <c r="N141" s="216" t="s">
        <v>42</v>
      </c>
      <c r="O141" s="71"/>
      <c r="P141" s="217">
        <f>O141*H141</f>
        <v>0</v>
      </c>
      <c r="Q141" s="217">
        <v>4.6394E-05</v>
      </c>
      <c r="R141" s="217">
        <f>Q141*H141</f>
        <v>0.00046394000000000003</v>
      </c>
      <c r="S141" s="217">
        <v>0</v>
      </c>
      <c r="T141" s="218">
        <f>S141*H141</f>
        <v>0</v>
      </c>
      <c r="U141" s="34"/>
      <c r="V141" s="34"/>
      <c r="W141" s="34"/>
      <c r="X141" s="34"/>
      <c r="Y141" s="34"/>
      <c r="Z141" s="34"/>
      <c r="AA141" s="34"/>
      <c r="AB141" s="34"/>
      <c r="AC141" s="34"/>
      <c r="AD141" s="34"/>
      <c r="AE141" s="34"/>
      <c r="AR141" s="219" t="s">
        <v>150</v>
      </c>
      <c r="AT141" s="219" t="s">
        <v>145</v>
      </c>
      <c r="AU141" s="219" t="s">
        <v>88</v>
      </c>
      <c r="AY141" s="17" t="s">
        <v>143</v>
      </c>
      <c r="BE141" s="220">
        <f>IF(N141="základní",J141,0)</f>
        <v>0</v>
      </c>
      <c r="BF141" s="220">
        <f>IF(N141="snížená",J141,0)</f>
        <v>0</v>
      </c>
      <c r="BG141" s="220">
        <f>IF(N141="zákl. přenesená",J141,0)</f>
        <v>0</v>
      </c>
      <c r="BH141" s="220">
        <f>IF(N141="sníž. přenesená",J141,0)</f>
        <v>0</v>
      </c>
      <c r="BI141" s="220">
        <f>IF(N141="nulová",J141,0)</f>
        <v>0</v>
      </c>
      <c r="BJ141" s="17" t="s">
        <v>85</v>
      </c>
      <c r="BK141" s="220">
        <f>ROUND(I141*H141,2)</f>
        <v>0</v>
      </c>
      <c r="BL141" s="17" t="s">
        <v>150</v>
      </c>
      <c r="BM141" s="219" t="s">
        <v>989</v>
      </c>
    </row>
    <row r="142" spans="2:51" s="13" customFormat="1" ht="22.5">
      <c r="B142" s="221"/>
      <c r="C142" s="222"/>
      <c r="D142" s="223" t="s">
        <v>152</v>
      </c>
      <c r="E142" s="224" t="s">
        <v>1</v>
      </c>
      <c r="F142" s="225" t="s">
        <v>990</v>
      </c>
      <c r="G142" s="222"/>
      <c r="H142" s="226">
        <v>10</v>
      </c>
      <c r="I142" s="227"/>
      <c r="J142" s="222"/>
      <c r="K142" s="222"/>
      <c r="L142" s="228"/>
      <c r="M142" s="229"/>
      <c r="N142" s="230"/>
      <c r="O142" s="230"/>
      <c r="P142" s="230"/>
      <c r="Q142" s="230"/>
      <c r="R142" s="230"/>
      <c r="S142" s="230"/>
      <c r="T142" s="231"/>
      <c r="AT142" s="232" t="s">
        <v>152</v>
      </c>
      <c r="AU142" s="232" t="s">
        <v>88</v>
      </c>
      <c r="AV142" s="13" t="s">
        <v>88</v>
      </c>
      <c r="AW142" s="13" t="s">
        <v>32</v>
      </c>
      <c r="AX142" s="13" t="s">
        <v>85</v>
      </c>
      <c r="AY142" s="232" t="s">
        <v>143</v>
      </c>
    </row>
    <row r="143" spans="1:65" s="2" customFormat="1" ht="36" customHeight="1">
      <c r="A143" s="34"/>
      <c r="B143" s="35"/>
      <c r="C143" s="208" t="s">
        <v>197</v>
      </c>
      <c r="D143" s="208" t="s">
        <v>145</v>
      </c>
      <c r="E143" s="209" t="s">
        <v>991</v>
      </c>
      <c r="F143" s="210" t="s">
        <v>992</v>
      </c>
      <c r="G143" s="211" t="s">
        <v>288</v>
      </c>
      <c r="H143" s="212">
        <v>4</v>
      </c>
      <c r="I143" s="213"/>
      <c r="J143" s="214">
        <f>ROUND(I143*H143,2)</f>
        <v>0</v>
      </c>
      <c r="K143" s="210" t="s">
        <v>149</v>
      </c>
      <c r="L143" s="39"/>
      <c r="M143" s="215" t="s">
        <v>1</v>
      </c>
      <c r="N143" s="216" t="s">
        <v>42</v>
      </c>
      <c r="O143" s="71"/>
      <c r="P143" s="217">
        <f>O143*H143</f>
        <v>0</v>
      </c>
      <c r="Q143" s="217">
        <v>9.2788E-05</v>
      </c>
      <c r="R143" s="217">
        <f>Q143*H143</f>
        <v>0.000371152</v>
      </c>
      <c r="S143" s="217">
        <v>0</v>
      </c>
      <c r="T143" s="218">
        <f>S143*H143</f>
        <v>0</v>
      </c>
      <c r="U143" s="34"/>
      <c r="V143" s="34"/>
      <c r="W143" s="34"/>
      <c r="X143" s="34"/>
      <c r="Y143" s="34"/>
      <c r="Z143" s="34"/>
      <c r="AA143" s="34"/>
      <c r="AB143" s="34"/>
      <c r="AC143" s="34"/>
      <c r="AD143" s="34"/>
      <c r="AE143" s="34"/>
      <c r="AR143" s="219" t="s">
        <v>150</v>
      </c>
      <c r="AT143" s="219" t="s">
        <v>145</v>
      </c>
      <c r="AU143" s="219" t="s">
        <v>88</v>
      </c>
      <c r="AY143" s="17" t="s">
        <v>143</v>
      </c>
      <c r="BE143" s="220">
        <f>IF(N143="základní",J143,0)</f>
        <v>0</v>
      </c>
      <c r="BF143" s="220">
        <f>IF(N143="snížená",J143,0)</f>
        <v>0</v>
      </c>
      <c r="BG143" s="220">
        <f>IF(N143="zákl. přenesená",J143,0)</f>
        <v>0</v>
      </c>
      <c r="BH143" s="220">
        <f>IF(N143="sníž. přenesená",J143,0)</f>
        <v>0</v>
      </c>
      <c r="BI143" s="220">
        <f>IF(N143="nulová",J143,0)</f>
        <v>0</v>
      </c>
      <c r="BJ143" s="17" t="s">
        <v>85</v>
      </c>
      <c r="BK143" s="220">
        <f>ROUND(I143*H143,2)</f>
        <v>0</v>
      </c>
      <c r="BL143" s="17" t="s">
        <v>150</v>
      </c>
      <c r="BM143" s="219" t="s">
        <v>993</v>
      </c>
    </row>
    <row r="144" spans="2:51" s="13" customFormat="1" ht="22.5">
      <c r="B144" s="221"/>
      <c r="C144" s="222"/>
      <c r="D144" s="223" t="s">
        <v>152</v>
      </c>
      <c r="E144" s="224" t="s">
        <v>1</v>
      </c>
      <c r="F144" s="225" t="s">
        <v>994</v>
      </c>
      <c r="G144" s="222"/>
      <c r="H144" s="226">
        <v>4</v>
      </c>
      <c r="I144" s="227"/>
      <c r="J144" s="222"/>
      <c r="K144" s="222"/>
      <c r="L144" s="228"/>
      <c r="M144" s="229"/>
      <c r="N144" s="230"/>
      <c r="O144" s="230"/>
      <c r="P144" s="230"/>
      <c r="Q144" s="230"/>
      <c r="R144" s="230"/>
      <c r="S144" s="230"/>
      <c r="T144" s="231"/>
      <c r="AT144" s="232" t="s">
        <v>152</v>
      </c>
      <c r="AU144" s="232" t="s">
        <v>88</v>
      </c>
      <c r="AV144" s="13" t="s">
        <v>88</v>
      </c>
      <c r="AW144" s="13" t="s">
        <v>32</v>
      </c>
      <c r="AX144" s="13" t="s">
        <v>77</v>
      </c>
      <c r="AY144" s="232" t="s">
        <v>143</v>
      </c>
    </row>
    <row r="145" spans="2:51" s="15" customFormat="1" ht="12">
      <c r="B145" s="243"/>
      <c r="C145" s="244"/>
      <c r="D145" s="223" t="s">
        <v>152</v>
      </c>
      <c r="E145" s="245" t="s">
        <v>1</v>
      </c>
      <c r="F145" s="246" t="s">
        <v>181</v>
      </c>
      <c r="G145" s="244"/>
      <c r="H145" s="247">
        <v>4</v>
      </c>
      <c r="I145" s="248"/>
      <c r="J145" s="244"/>
      <c r="K145" s="244"/>
      <c r="L145" s="249"/>
      <c r="M145" s="250"/>
      <c r="N145" s="251"/>
      <c r="O145" s="251"/>
      <c r="P145" s="251"/>
      <c r="Q145" s="251"/>
      <c r="R145" s="251"/>
      <c r="S145" s="251"/>
      <c r="T145" s="252"/>
      <c r="AT145" s="253" t="s">
        <v>152</v>
      </c>
      <c r="AU145" s="253" t="s">
        <v>88</v>
      </c>
      <c r="AV145" s="15" t="s">
        <v>150</v>
      </c>
      <c r="AW145" s="15" t="s">
        <v>32</v>
      </c>
      <c r="AX145" s="15" t="s">
        <v>85</v>
      </c>
      <c r="AY145" s="253" t="s">
        <v>143</v>
      </c>
    </row>
    <row r="146" spans="1:65" s="2" customFormat="1" ht="36" customHeight="1">
      <c r="A146" s="34"/>
      <c r="B146" s="35"/>
      <c r="C146" s="208" t="s">
        <v>202</v>
      </c>
      <c r="D146" s="208" t="s">
        <v>145</v>
      </c>
      <c r="E146" s="209" t="s">
        <v>995</v>
      </c>
      <c r="F146" s="210" t="s">
        <v>996</v>
      </c>
      <c r="G146" s="211" t="s">
        <v>288</v>
      </c>
      <c r="H146" s="212">
        <v>1</v>
      </c>
      <c r="I146" s="213"/>
      <c r="J146" s="214">
        <f>ROUND(I146*H146,2)</f>
        <v>0</v>
      </c>
      <c r="K146" s="210" t="s">
        <v>149</v>
      </c>
      <c r="L146" s="39"/>
      <c r="M146" s="215" t="s">
        <v>1</v>
      </c>
      <c r="N146" s="216" t="s">
        <v>42</v>
      </c>
      <c r="O146" s="71"/>
      <c r="P146" s="217">
        <f>O146*H146</f>
        <v>0</v>
      </c>
      <c r="Q146" s="217">
        <v>9.2788E-05</v>
      </c>
      <c r="R146" s="217">
        <f>Q146*H146</f>
        <v>9.2788E-05</v>
      </c>
      <c r="S146" s="217">
        <v>0</v>
      </c>
      <c r="T146" s="218">
        <f>S146*H146</f>
        <v>0</v>
      </c>
      <c r="U146" s="34"/>
      <c r="V146" s="34"/>
      <c r="W146" s="34"/>
      <c r="X146" s="34"/>
      <c r="Y146" s="34"/>
      <c r="Z146" s="34"/>
      <c r="AA146" s="34"/>
      <c r="AB146" s="34"/>
      <c r="AC146" s="34"/>
      <c r="AD146" s="34"/>
      <c r="AE146" s="34"/>
      <c r="AR146" s="219" t="s">
        <v>150</v>
      </c>
      <c r="AT146" s="219" t="s">
        <v>145</v>
      </c>
      <c r="AU146" s="219" t="s">
        <v>88</v>
      </c>
      <c r="AY146" s="17" t="s">
        <v>143</v>
      </c>
      <c r="BE146" s="220">
        <f>IF(N146="základní",J146,0)</f>
        <v>0</v>
      </c>
      <c r="BF146" s="220">
        <f>IF(N146="snížená",J146,0)</f>
        <v>0</v>
      </c>
      <c r="BG146" s="220">
        <f>IF(N146="zákl. přenesená",J146,0)</f>
        <v>0</v>
      </c>
      <c r="BH146" s="220">
        <f>IF(N146="sníž. přenesená",J146,0)</f>
        <v>0</v>
      </c>
      <c r="BI146" s="220">
        <f>IF(N146="nulová",J146,0)</f>
        <v>0</v>
      </c>
      <c r="BJ146" s="17" t="s">
        <v>85</v>
      </c>
      <c r="BK146" s="220">
        <f>ROUND(I146*H146,2)</f>
        <v>0</v>
      </c>
      <c r="BL146" s="17" t="s">
        <v>150</v>
      </c>
      <c r="BM146" s="219" t="s">
        <v>997</v>
      </c>
    </row>
    <row r="147" spans="2:51" s="13" customFormat="1" ht="22.5">
      <c r="B147" s="221"/>
      <c r="C147" s="222"/>
      <c r="D147" s="223" t="s">
        <v>152</v>
      </c>
      <c r="E147" s="224" t="s">
        <v>1</v>
      </c>
      <c r="F147" s="225" t="s">
        <v>998</v>
      </c>
      <c r="G147" s="222"/>
      <c r="H147" s="226">
        <v>1</v>
      </c>
      <c r="I147" s="227"/>
      <c r="J147" s="222"/>
      <c r="K147" s="222"/>
      <c r="L147" s="228"/>
      <c r="M147" s="229"/>
      <c r="N147" s="230"/>
      <c r="O147" s="230"/>
      <c r="P147" s="230"/>
      <c r="Q147" s="230"/>
      <c r="R147" s="230"/>
      <c r="S147" s="230"/>
      <c r="T147" s="231"/>
      <c r="AT147" s="232" t="s">
        <v>152</v>
      </c>
      <c r="AU147" s="232" t="s">
        <v>88</v>
      </c>
      <c r="AV147" s="13" t="s">
        <v>88</v>
      </c>
      <c r="AW147" s="13" t="s">
        <v>32</v>
      </c>
      <c r="AX147" s="13" t="s">
        <v>85</v>
      </c>
      <c r="AY147" s="232" t="s">
        <v>143</v>
      </c>
    </row>
    <row r="148" spans="1:65" s="2" customFormat="1" ht="24" customHeight="1">
      <c r="A148" s="34"/>
      <c r="B148" s="35"/>
      <c r="C148" s="208" t="s">
        <v>208</v>
      </c>
      <c r="D148" s="208" t="s">
        <v>145</v>
      </c>
      <c r="E148" s="209" t="s">
        <v>999</v>
      </c>
      <c r="F148" s="210" t="s">
        <v>1000</v>
      </c>
      <c r="G148" s="211" t="s">
        <v>294</v>
      </c>
      <c r="H148" s="212">
        <v>3.423</v>
      </c>
      <c r="I148" s="213"/>
      <c r="J148" s="214">
        <f>ROUND(I148*H148,2)</f>
        <v>0</v>
      </c>
      <c r="K148" s="210" t="s">
        <v>149</v>
      </c>
      <c r="L148" s="39"/>
      <c r="M148" s="215" t="s">
        <v>1</v>
      </c>
      <c r="N148" s="216" t="s">
        <v>42</v>
      </c>
      <c r="O148" s="71"/>
      <c r="P148" s="217">
        <f>O148*H148</f>
        <v>0</v>
      </c>
      <c r="Q148" s="217">
        <v>0</v>
      </c>
      <c r="R148" s="217">
        <f>Q148*H148</f>
        <v>0</v>
      </c>
      <c r="S148" s="217">
        <v>0</v>
      </c>
      <c r="T148" s="218">
        <f>S148*H148</f>
        <v>0</v>
      </c>
      <c r="U148" s="34"/>
      <c r="V148" s="34"/>
      <c r="W148" s="34"/>
      <c r="X148" s="34"/>
      <c r="Y148" s="34"/>
      <c r="Z148" s="34"/>
      <c r="AA148" s="34"/>
      <c r="AB148" s="34"/>
      <c r="AC148" s="34"/>
      <c r="AD148" s="34"/>
      <c r="AE148" s="34"/>
      <c r="AR148" s="219" t="s">
        <v>150</v>
      </c>
      <c r="AT148" s="219" t="s">
        <v>145</v>
      </c>
      <c r="AU148" s="219" t="s">
        <v>88</v>
      </c>
      <c r="AY148" s="17" t="s">
        <v>143</v>
      </c>
      <c r="BE148" s="220">
        <f>IF(N148="základní",J148,0)</f>
        <v>0</v>
      </c>
      <c r="BF148" s="220">
        <f>IF(N148="snížená",J148,0)</f>
        <v>0</v>
      </c>
      <c r="BG148" s="220">
        <f>IF(N148="zákl. přenesená",J148,0)</f>
        <v>0</v>
      </c>
      <c r="BH148" s="220">
        <f>IF(N148="sníž. přenesená",J148,0)</f>
        <v>0</v>
      </c>
      <c r="BI148" s="220">
        <f>IF(N148="nulová",J148,0)</f>
        <v>0</v>
      </c>
      <c r="BJ148" s="17" t="s">
        <v>85</v>
      </c>
      <c r="BK148" s="220">
        <f>ROUND(I148*H148,2)</f>
        <v>0</v>
      </c>
      <c r="BL148" s="17" t="s">
        <v>150</v>
      </c>
      <c r="BM148" s="219" t="s">
        <v>1001</v>
      </c>
    </row>
    <row r="149" spans="2:51" s="13" customFormat="1" ht="22.5">
      <c r="B149" s="221"/>
      <c r="C149" s="222"/>
      <c r="D149" s="223" t="s">
        <v>152</v>
      </c>
      <c r="E149" s="224" t="s">
        <v>1</v>
      </c>
      <c r="F149" s="225" t="s">
        <v>1002</v>
      </c>
      <c r="G149" s="222"/>
      <c r="H149" s="226">
        <v>0.283</v>
      </c>
      <c r="I149" s="227"/>
      <c r="J149" s="222"/>
      <c r="K149" s="222"/>
      <c r="L149" s="228"/>
      <c r="M149" s="229"/>
      <c r="N149" s="230"/>
      <c r="O149" s="230"/>
      <c r="P149" s="230"/>
      <c r="Q149" s="230"/>
      <c r="R149" s="230"/>
      <c r="S149" s="230"/>
      <c r="T149" s="231"/>
      <c r="AT149" s="232" t="s">
        <v>152</v>
      </c>
      <c r="AU149" s="232" t="s">
        <v>88</v>
      </c>
      <c r="AV149" s="13" t="s">
        <v>88</v>
      </c>
      <c r="AW149" s="13" t="s">
        <v>32</v>
      </c>
      <c r="AX149" s="13" t="s">
        <v>77</v>
      </c>
      <c r="AY149" s="232" t="s">
        <v>143</v>
      </c>
    </row>
    <row r="150" spans="2:51" s="13" customFormat="1" ht="22.5">
      <c r="B150" s="221"/>
      <c r="C150" s="222"/>
      <c r="D150" s="223" t="s">
        <v>152</v>
      </c>
      <c r="E150" s="224" t="s">
        <v>1</v>
      </c>
      <c r="F150" s="225" t="s">
        <v>1003</v>
      </c>
      <c r="G150" s="222"/>
      <c r="H150" s="226">
        <v>0.785</v>
      </c>
      <c r="I150" s="227"/>
      <c r="J150" s="222"/>
      <c r="K150" s="222"/>
      <c r="L150" s="228"/>
      <c r="M150" s="229"/>
      <c r="N150" s="230"/>
      <c r="O150" s="230"/>
      <c r="P150" s="230"/>
      <c r="Q150" s="230"/>
      <c r="R150" s="230"/>
      <c r="S150" s="230"/>
      <c r="T150" s="231"/>
      <c r="AT150" s="232" t="s">
        <v>152</v>
      </c>
      <c r="AU150" s="232" t="s">
        <v>88</v>
      </c>
      <c r="AV150" s="13" t="s">
        <v>88</v>
      </c>
      <c r="AW150" s="13" t="s">
        <v>32</v>
      </c>
      <c r="AX150" s="13" t="s">
        <v>77</v>
      </c>
      <c r="AY150" s="232" t="s">
        <v>143</v>
      </c>
    </row>
    <row r="151" spans="2:51" s="13" customFormat="1" ht="22.5">
      <c r="B151" s="221"/>
      <c r="C151" s="222"/>
      <c r="D151" s="223" t="s">
        <v>152</v>
      </c>
      <c r="E151" s="224" t="s">
        <v>1</v>
      </c>
      <c r="F151" s="225" t="s">
        <v>1004</v>
      </c>
      <c r="G151" s="222"/>
      <c r="H151" s="226">
        <v>0.769</v>
      </c>
      <c r="I151" s="227"/>
      <c r="J151" s="222"/>
      <c r="K151" s="222"/>
      <c r="L151" s="228"/>
      <c r="M151" s="229"/>
      <c r="N151" s="230"/>
      <c r="O151" s="230"/>
      <c r="P151" s="230"/>
      <c r="Q151" s="230"/>
      <c r="R151" s="230"/>
      <c r="S151" s="230"/>
      <c r="T151" s="231"/>
      <c r="AT151" s="232" t="s">
        <v>152</v>
      </c>
      <c r="AU151" s="232" t="s">
        <v>88</v>
      </c>
      <c r="AV151" s="13" t="s">
        <v>88</v>
      </c>
      <c r="AW151" s="13" t="s">
        <v>32</v>
      </c>
      <c r="AX151" s="13" t="s">
        <v>77</v>
      </c>
      <c r="AY151" s="232" t="s">
        <v>143</v>
      </c>
    </row>
    <row r="152" spans="2:51" s="13" customFormat="1" ht="22.5">
      <c r="B152" s="221"/>
      <c r="C152" s="222"/>
      <c r="D152" s="223" t="s">
        <v>152</v>
      </c>
      <c r="E152" s="224" t="s">
        <v>1</v>
      </c>
      <c r="F152" s="225" t="s">
        <v>1005</v>
      </c>
      <c r="G152" s="222"/>
      <c r="H152" s="226">
        <v>0.636</v>
      </c>
      <c r="I152" s="227"/>
      <c r="J152" s="222"/>
      <c r="K152" s="222"/>
      <c r="L152" s="228"/>
      <c r="M152" s="229"/>
      <c r="N152" s="230"/>
      <c r="O152" s="230"/>
      <c r="P152" s="230"/>
      <c r="Q152" s="230"/>
      <c r="R152" s="230"/>
      <c r="S152" s="230"/>
      <c r="T152" s="231"/>
      <c r="AT152" s="232" t="s">
        <v>152</v>
      </c>
      <c r="AU152" s="232" t="s">
        <v>88</v>
      </c>
      <c r="AV152" s="13" t="s">
        <v>88</v>
      </c>
      <c r="AW152" s="13" t="s">
        <v>32</v>
      </c>
      <c r="AX152" s="13" t="s">
        <v>77</v>
      </c>
      <c r="AY152" s="232" t="s">
        <v>143</v>
      </c>
    </row>
    <row r="153" spans="2:51" s="13" customFormat="1" ht="22.5">
      <c r="B153" s="221"/>
      <c r="C153" s="222"/>
      <c r="D153" s="223" t="s">
        <v>152</v>
      </c>
      <c r="E153" s="224" t="s">
        <v>1</v>
      </c>
      <c r="F153" s="225" t="s">
        <v>1006</v>
      </c>
      <c r="G153" s="222"/>
      <c r="H153" s="226">
        <v>0.95</v>
      </c>
      <c r="I153" s="227"/>
      <c r="J153" s="222"/>
      <c r="K153" s="222"/>
      <c r="L153" s="228"/>
      <c r="M153" s="229"/>
      <c r="N153" s="230"/>
      <c r="O153" s="230"/>
      <c r="P153" s="230"/>
      <c r="Q153" s="230"/>
      <c r="R153" s="230"/>
      <c r="S153" s="230"/>
      <c r="T153" s="231"/>
      <c r="AT153" s="232" t="s">
        <v>152</v>
      </c>
      <c r="AU153" s="232" t="s">
        <v>88</v>
      </c>
      <c r="AV153" s="13" t="s">
        <v>88</v>
      </c>
      <c r="AW153" s="13" t="s">
        <v>32</v>
      </c>
      <c r="AX153" s="13" t="s">
        <v>77</v>
      </c>
      <c r="AY153" s="232" t="s">
        <v>143</v>
      </c>
    </row>
    <row r="154" spans="2:51" s="15" customFormat="1" ht="12">
      <c r="B154" s="243"/>
      <c r="C154" s="244"/>
      <c r="D154" s="223" t="s">
        <v>152</v>
      </c>
      <c r="E154" s="245" t="s">
        <v>945</v>
      </c>
      <c r="F154" s="246" t="s">
        <v>181</v>
      </c>
      <c r="G154" s="244"/>
      <c r="H154" s="247">
        <v>3.423</v>
      </c>
      <c r="I154" s="248"/>
      <c r="J154" s="244"/>
      <c r="K154" s="244"/>
      <c r="L154" s="249"/>
      <c r="M154" s="250"/>
      <c r="N154" s="251"/>
      <c r="O154" s="251"/>
      <c r="P154" s="251"/>
      <c r="Q154" s="251"/>
      <c r="R154" s="251"/>
      <c r="S154" s="251"/>
      <c r="T154" s="252"/>
      <c r="AT154" s="253" t="s">
        <v>152</v>
      </c>
      <c r="AU154" s="253" t="s">
        <v>88</v>
      </c>
      <c r="AV154" s="15" t="s">
        <v>150</v>
      </c>
      <c r="AW154" s="15" t="s">
        <v>32</v>
      </c>
      <c r="AX154" s="15" t="s">
        <v>85</v>
      </c>
      <c r="AY154" s="253" t="s">
        <v>143</v>
      </c>
    </row>
    <row r="155" spans="1:65" s="2" customFormat="1" ht="24" customHeight="1">
      <c r="A155" s="34"/>
      <c r="B155" s="35"/>
      <c r="C155" s="208" t="s">
        <v>213</v>
      </c>
      <c r="D155" s="208" t="s">
        <v>145</v>
      </c>
      <c r="E155" s="209" t="s">
        <v>1007</v>
      </c>
      <c r="F155" s="210" t="s">
        <v>1008</v>
      </c>
      <c r="G155" s="211" t="s">
        <v>294</v>
      </c>
      <c r="H155" s="212">
        <v>3.423</v>
      </c>
      <c r="I155" s="213"/>
      <c r="J155" s="214">
        <f>ROUND(I155*H155,2)</f>
        <v>0</v>
      </c>
      <c r="K155" s="210" t="s">
        <v>149</v>
      </c>
      <c r="L155" s="39"/>
      <c r="M155" s="215" t="s">
        <v>1</v>
      </c>
      <c r="N155" s="216" t="s">
        <v>42</v>
      </c>
      <c r="O155" s="71"/>
      <c r="P155" s="217">
        <f>O155*H155</f>
        <v>0</v>
      </c>
      <c r="Q155" s="217">
        <v>0</v>
      </c>
      <c r="R155" s="217">
        <f>Q155*H155</f>
        <v>0</v>
      </c>
      <c r="S155" s="217">
        <v>0</v>
      </c>
      <c r="T155" s="218">
        <f>S155*H155</f>
        <v>0</v>
      </c>
      <c r="U155" s="34"/>
      <c r="V155" s="34"/>
      <c r="W155" s="34"/>
      <c r="X155" s="34"/>
      <c r="Y155" s="34"/>
      <c r="Z155" s="34"/>
      <c r="AA155" s="34"/>
      <c r="AB155" s="34"/>
      <c r="AC155" s="34"/>
      <c r="AD155" s="34"/>
      <c r="AE155" s="34"/>
      <c r="AR155" s="219" t="s">
        <v>150</v>
      </c>
      <c r="AT155" s="219" t="s">
        <v>145</v>
      </c>
      <c r="AU155" s="219" t="s">
        <v>88</v>
      </c>
      <c r="AY155" s="17" t="s">
        <v>143</v>
      </c>
      <c r="BE155" s="220">
        <f>IF(N155="základní",J155,0)</f>
        <v>0</v>
      </c>
      <c r="BF155" s="220">
        <f>IF(N155="snížená",J155,0)</f>
        <v>0</v>
      </c>
      <c r="BG155" s="220">
        <f>IF(N155="zákl. přenesená",J155,0)</f>
        <v>0</v>
      </c>
      <c r="BH155" s="220">
        <f>IF(N155="sníž. přenesená",J155,0)</f>
        <v>0</v>
      </c>
      <c r="BI155" s="220">
        <f>IF(N155="nulová",J155,0)</f>
        <v>0</v>
      </c>
      <c r="BJ155" s="17" t="s">
        <v>85</v>
      </c>
      <c r="BK155" s="220">
        <f>ROUND(I155*H155,2)</f>
        <v>0</v>
      </c>
      <c r="BL155" s="17" t="s">
        <v>150</v>
      </c>
      <c r="BM155" s="219" t="s">
        <v>1009</v>
      </c>
    </row>
    <row r="156" spans="2:51" s="13" customFormat="1" ht="12">
      <c r="B156" s="221"/>
      <c r="C156" s="222"/>
      <c r="D156" s="223" t="s">
        <v>152</v>
      </c>
      <c r="E156" s="224" t="s">
        <v>1</v>
      </c>
      <c r="F156" s="225" t="s">
        <v>1010</v>
      </c>
      <c r="G156" s="222"/>
      <c r="H156" s="226">
        <v>3.423</v>
      </c>
      <c r="I156" s="227"/>
      <c r="J156" s="222"/>
      <c r="K156" s="222"/>
      <c r="L156" s="228"/>
      <c r="M156" s="229"/>
      <c r="N156" s="230"/>
      <c r="O156" s="230"/>
      <c r="P156" s="230"/>
      <c r="Q156" s="230"/>
      <c r="R156" s="230"/>
      <c r="S156" s="230"/>
      <c r="T156" s="231"/>
      <c r="AT156" s="232" t="s">
        <v>152</v>
      </c>
      <c r="AU156" s="232" t="s">
        <v>88</v>
      </c>
      <c r="AV156" s="13" t="s">
        <v>88</v>
      </c>
      <c r="AW156" s="13" t="s">
        <v>32</v>
      </c>
      <c r="AX156" s="13" t="s">
        <v>85</v>
      </c>
      <c r="AY156" s="232" t="s">
        <v>143</v>
      </c>
    </row>
    <row r="157" spans="1:65" s="2" customFormat="1" ht="48" customHeight="1">
      <c r="A157" s="34"/>
      <c r="B157" s="35"/>
      <c r="C157" s="208" t="s">
        <v>218</v>
      </c>
      <c r="D157" s="208" t="s">
        <v>145</v>
      </c>
      <c r="E157" s="209" t="s">
        <v>1011</v>
      </c>
      <c r="F157" s="210" t="s">
        <v>1012</v>
      </c>
      <c r="G157" s="211" t="s">
        <v>288</v>
      </c>
      <c r="H157" s="212">
        <v>13</v>
      </c>
      <c r="I157" s="213"/>
      <c r="J157" s="214">
        <f>ROUND(I157*H157,2)</f>
        <v>0</v>
      </c>
      <c r="K157" s="210" t="s">
        <v>149</v>
      </c>
      <c r="L157" s="39"/>
      <c r="M157" s="215" t="s">
        <v>1</v>
      </c>
      <c r="N157" s="216" t="s">
        <v>42</v>
      </c>
      <c r="O157" s="71"/>
      <c r="P157" s="217">
        <f>O157*H157</f>
        <v>0</v>
      </c>
      <c r="Q157" s="217">
        <v>0</v>
      </c>
      <c r="R157" s="217">
        <f>Q157*H157</f>
        <v>0</v>
      </c>
      <c r="S157" s="217">
        <v>0</v>
      </c>
      <c r="T157" s="218">
        <f>S157*H157</f>
        <v>0</v>
      </c>
      <c r="U157" s="34"/>
      <c r="V157" s="34"/>
      <c r="W157" s="34"/>
      <c r="X157" s="34"/>
      <c r="Y157" s="34"/>
      <c r="Z157" s="34"/>
      <c r="AA157" s="34"/>
      <c r="AB157" s="34"/>
      <c r="AC157" s="34"/>
      <c r="AD157" s="34"/>
      <c r="AE157" s="34"/>
      <c r="AR157" s="219" t="s">
        <v>150</v>
      </c>
      <c r="AT157" s="219" t="s">
        <v>145</v>
      </c>
      <c r="AU157" s="219" t="s">
        <v>88</v>
      </c>
      <c r="AY157" s="17" t="s">
        <v>143</v>
      </c>
      <c r="BE157" s="220">
        <f>IF(N157="základní",J157,0)</f>
        <v>0</v>
      </c>
      <c r="BF157" s="220">
        <f>IF(N157="snížená",J157,0)</f>
        <v>0</v>
      </c>
      <c r="BG157" s="220">
        <f>IF(N157="zákl. přenesená",J157,0)</f>
        <v>0</v>
      </c>
      <c r="BH157" s="220">
        <f>IF(N157="sníž. přenesená",J157,0)</f>
        <v>0</v>
      </c>
      <c r="BI157" s="220">
        <f>IF(N157="nulová",J157,0)</f>
        <v>0</v>
      </c>
      <c r="BJ157" s="17" t="s">
        <v>85</v>
      </c>
      <c r="BK157" s="220">
        <f>ROUND(I157*H157,2)</f>
        <v>0</v>
      </c>
      <c r="BL157" s="17" t="s">
        <v>150</v>
      </c>
      <c r="BM157" s="219" t="s">
        <v>1013</v>
      </c>
    </row>
    <row r="158" spans="2:51" s="13" customFormat="1" ht="12">
      <c r="B158" s="221"/>
      <c r="C158" s="222"/>
      <c r="D158" s="223" t="s">
        <v>152</v>
      </c>
      <c r="E158" s="224" t="s">
        <v>1</v>
      </c>
      <c r="F158" s="225" t="s">
        <v>1014</v>
      </c>
      <c r="G158" s="222"/>
      <c r="H158" s="226">
        <v>13</v>
      </c>
      <c r="I158" s="227"/>
      <c r="J158" s="222"/>
      <c r="K158" s="222"/>
      <c r="L158" s="228"/>
      <c r="M158" s="229"/>
      <c r="N158" s="230"/>
      <c r="O158" s="230"/>
      <c r="P158" s="230"/>
      <c r="Q158" s="230"/>
      <c r="R158" s="230"/>
      <c r="S158" s="230"/>
      <c r="T158" s="231"/>
      <c r="AT158" s="232" t="s">
        <v>152</v>
      </c>
      <c r="AU158" s="232" t="s">
        <v>88</v>
      </c>
      <c r="AV158" s="13" t="s">
        <v>88</v>
      </c>
      <c r="AW158" s="13" t="s">
        <v>32</v>
      </c>
      <c r="AX158" s="13" t="s">
        <v>85</v>
      </c>
      <c r="AY158" s="232" t="s">
        <v>143</v>
      </c>
    </row>
    <row r="159" spans="1:65" s="2" customFormat="1" ht="48" customHeight="1">
      <c r="A159" s="34"/>
      <c r="B159" s="35"/>
      <c r="C159" s="208" t="s">
        <v>8</v>
      </c>
      <c r="D159" s="208" t="s">
        <v>145</v>
      </c>
      <c r="E159" s="209" t="s">
        <v>1015</v>
      </c>
      <c r="F159" s="210" t="s">
        <v>1016</v>
      </c>
      <c r="G159" s="211" t="s">
        <v>288</v>
      </c>
      <c r="H159" s="212">
        <v>14</v>
      </c>
      <c r="I159" s="213"/>
      <c r="J159" s="214">
        <f>ROUND(I159*H159,2)</f>
        <v>0</v>
      </c>
      <c r="K159" s="210" t="s">
        <v>149</v>
      </c>
      <c r="L159" s="39"/>
      <c r="M159" s="215" t="s">
        <v>1</v>
      </c>
      <c r="N159" s="216" t="s">
        <v>42</v>
      </c>
      <c r="O159" s="71"/>
      <c r="P159" s="217">
        <f>O159*H159</f>
        <v>0</v>
      </c>
      <c r="Q159" s="217">
        <v>0</v>
      </c>
      <c r="R159" s="217">
        <f>Q159*H159</f>
        <v>0</v>
      </c>
      <c r="S159" s="217">
        <v>0</v>
      </c>
      <c r="T159" s="218">
        <f>S159*H159</f>
        <v>0</v>
      </c>
      <c r="U159" s="34"/>
      <c r="V159" s="34"/>
      <c r="W159" s="34"/>
      <c r="X159" s="34"/>
      <c r="Y159" s="34"/>
      <c r="Z159" s="34"/>
      <c r="AA159" s="34"/>
      <c r="AB159" s="34"/>
      <c r="AC159" s="34"/>
      <c r="AD159" s="34"/>
      <c r="AE159" s="34"/>
      <c r="AR159" s="219" t="s">
        <v>150</v>
      </c>
      <c r="AT159" s="219" t="s">
        <v>145</v>
      </c>
      <c r="AU159" s="219" t="s">
        <v>88</v>
      </c>
      <c r="AY159" s="17" t="s">
        <v>143</v>
      </c>
      <c r="BE159" s="220">
        <f>IF(N159="základní",J159,0)</f>
        <v>0</v>
      </c>
      <c r="BF159" s="220">
        <f>IF(N159="snížená",J159,0)</f>
        <v>0</v>
      </c>
      <c r="BG159" s="220">
        <f>IF(N159="zákl. přenesená",J159,0)</f>
        <v>0</v>
      </c>
      <c r="BH159" s="220">
        <f>IF(N159="sníž. přenesená",J159,0)</f>
        <v>0</v>
      </c>
      <c r="BI159" s="220">
        <f>IF(N159="nulová",J159,0)</f>
        <v>0</v>
      </c>
      <c r="BJ159" s="17" t="s">
        <v>85</v>
      </c>
      <c r="BK159" s="220">
        <f>ROUND(I159*H159,2)</f>
        <v>0</v>
      </c>
      <c r="BL159" s="17" t="s">
        <v>150</v>
      </c>
      <c r="BM159" s="219" t="s">
        <v>1017</v>
      </c>
    </row>
    <row r="160" spans="2:51" s="13" customFormat="1" ht="12">
      <c r="B160" s="221"/>
      <c r="C160" s="222"/>
      <c r="D160" s="223" t="s">
        <v>152</v>
      </c>
      <c r="E160" s="224" t="s">
        <v>1</v>
      </c>
      <c r="F160" s="225" t="s">
        <v>1018</v>
      </c>
      <c r="G160" s="222"/>
      <c r="H160" s="226">
        <v>14</v>
      </c>
      <c r="I160" s="227"/>
      <c r="J160" s="222"/>
      <c r="K160" s="222"/>
      <c r="L160" s="228"/>
      <c r="M160" s="229"/>
      <c r="N160" s="230"/>
      <c r="O160" s="230"/>
      <c r="P160" s="230"/>
      <c r="Q160" s="230"/>
      <c r="R160" s="230"/>
      <c r="S160" s="230"/>
      <c r="T160" s="231"/>
      <c r="AT160" s="232" t="s">
        <v>152</v>
      </c>
      <c r="AU160" s="232" t="s">
        <v>88</v>
      </c>
      <c r="AV160" s="13" t="s">
        <v>88</v>
      </c>
      <c r="AW160" s="13" t="s">
        <v>32</v>
      </c>
      <c r="AX160" s="13" t="s">
        <v>85</v>
      </c>
      <c r="AY160" s="232" t="s">
        <v>143</v>
      </c>
    </row>
    <row r="161" spans="1:65" s="2" customFormat="1" ht="48" customHeight="1">
      <c r="A161" s="34"/>
      <c r="B161" s="35"/>
      <c r="C161" s="208" t="s">
        <v>231</v>
      </c>
      <c r="D161" s="208" t="s">
        <v>145</v>
      </c>
      <c r="E161" s="209" t="s">
        <v>1019</v>
      </c>
      <c r="F161" s="210" t="s">
        <v>1020</v>
      </c>
      <c r="G161" s="211" t="s">
        <v>288</v>
      </c>
      <c r="H161" s="212">
        <v>6</v>
      </c>
      <c r="I161" s="213"/>
      <c r="J161" s="214">
        <f>ROUND(I161*H161,2)</f>
        <v>0</v>
      </c>
      <c r="K161" s="210" t="s">
        <v>149</v>
      </c>
      <c r="L161" s="39"/>
      <c r="M161" s="215" t="s">
        <v>1</v>
      </c>
      <c r="N161" s="216" t="s">
        <v>42</v>
      </c>
      <c r="O161" s="71"/>
      <c r="P161" s="217">
        <f>O161*H161</f>
        <v>0</v>
      </c>
      <c r="Q161" s="217">
        <v>0</v>
      </c>
      <c r="R161" s="217">
        <f>Q161*H161</f>
        <v>0</v>
      </c>
      <c r="S161" s="217">
        <v>0</v>
      </c>
      <c r="T161" s="218">
        <f>S161*H161</f>
        <v>0</v>
      </c>
      <c r="U161" s="34"/>
      <c r="V161" s="34"/>
      <c r="W161" s="34"/>
      <c r="X161" s="34"/>
      <c r="Y161" s="34"/>
      <c r="Z161" s="34"/>
      <c r="AA161" s="34"/>
      <c r="AB161" s="34"/>
      <c r="AC161" s="34"/>
      <c r="AD161" s="34"/>
      <c r="AE161" s="34"/>
      <c r="AR161" s="219" t="s">
        <v>150</v>
      </c>
      <c r="AT161" s="219" t="s">
        <v>145</v>
      </c>
      <c r="AU161" s="219" t="s">
        <v>88</v>
      </c>
      <c r="AY161" s="17" t="s">
        <v>143</v>
      </c>
      <c r="BE161" s="220">
        <f>IF(N161="základní",J161,0)</f>
        <v>0</v>
      </c>
      <c r="BF161" s="220">
        <f>IF(N161="snížená",J161,0)</f>
        <v>0</v>
      </c>
      <c r="BG161" s="220">
        <f>IF(N161="zákl. přenesená",J161,0)</f>
        <v>0</v>
      </c>
      <c r="BH161" s="220">
        <f>IF(N161="sníž. přenesená",J161,0)</f>
        <v>0</v>
      </c>
      <c r="BI161" s="220">
        <f>IF(N161="nulová",J161,0)</f>
        <v>0</v>
      </c>
      <c r="BJ161" s="17" t="s">
        <v>85</v>
      </c>
      <c r="BK161" s="220">
        <f>ROUND(I161*H161,2)</f>
        <v>0</v>
      </c>
      <c r="BL161" s="17" t="s">
        <v>150</v>
      </c>
      <c r="BM161" s="219" t="s">
        <v>1021</v>
      </c>
    </row>
    <row r="162" spans="2:51" s="13" customFormat="1" ht="12">
      <c r="B162" s="221"/>
      <c r="C162" s="222"/>
      <c r="D162" s="223" t="s">
        <v>152</v>
      </c>
      <c r="E162" s="224" t="s">
        <v>1</v>
      </c>
      <c r="F162" s="225" t="s">
        <v>1022</v>
      </c>
      <c r="G162" s="222"/>
      <c r="H162" s="226">
        <v>6</v>
      </c>
      <c r="I162" s="227"/>
      <c r="J162" s="222"/>
      <c r="K162" s="222"/>
      <c r="L162" s="228"/>
      <c r="M162" s="229"/>
      <c r="N162" s="230"/>
      <c r="O162" s="230"/>
      <c r="P162" s="230"/>
      <c r="Q162" s="230"/>
      <c r="R162" s="230"/>
      <c r="S162" s="230"/>
      <c r="T162" s="231"/>
      <c r="AT162" s="232" t="s">
        <v>152</v>
      </c>
      <c r="AU162" s="232" t="s">
        <v>88</v>
      </c>
      <c r="AV162" s="13" t="s">
        <v>88</v>
      </c>
      <c r="AW162" s="13" t="s">
        <v>32</v>
      </c>
      <c r="AX162" s="13" t="s">
        <v>85</v>
      </c>
      <c r="AY162" s="232" t="s">
        <v>143</v>
      </c>
    </row>
    <row r="163" spans="1:65" s="2" customFormat="1" ht="48" customHeight="1">
      <c r="A163" s="34"/>
      <c r="B163" s="35"/>
      <c r="C163" s="208" t="s">
        <v>237</v>
      </c>
      <c r="D163" s="208" t="s">
        <v>145</v>
      </c>
      <c r="E163" s="209" t="s">
        <v>1023</v>
      </c>
      <c r="F163" s="210" t="s">
        <v>1024</v>
      </c>
      <c r="G163" s="211" t="s">
        <v>288</v>
      </c>
      <c r="H163" s="212">
        <v>2</v>
      </c>
      <c r="I163" s="213"/>
      <c r="J163" s="214">
        <f>ROUND(I163*H163,2)</f>
        <v>0</v>
      </c>
      <c r="K163" s="210" t="s">
        <v>149</v>
      </c>
      <c r="L163" s="39"/>
      <c r="M163" s="215" t="s">
        <v>1</v>
      </c>
      <c r="N163" s="216" t="s">
        <v>42</v>
      </c>
      <c r="O163" s="71"/>
      <c r="P163" s="217">
        <f>O163*H163</f>
        <v>0</v>
      </c>
      <c r="Q163" s="217">
        <v>0</v>
      </c>
      <c r="R163" s="217">
        <f>Q163*H163</f>
        <v>0</v>
      </c>
      <c r="S163" s="217">
        <v>0</v>
      </c>
      <c r="T163" s="218">
        <f>S163*H163</f>
        <v>0</v>
      </c>
      <c r="U163" s="34"/>
      <c r="V163" s="34"/>
      <c r="W163" s="34"/>
      <c r="X163" s="34"/>
      <c r="Y163" s="34"/>
      <c r="Z163" s="34"/>
      <c r="AA163" s="34"/>
      <c r="AB163" s="34"/>
      <c r="AC163" s="34"/>
      <c r="AD163" s="34"/>
      <c r="AE163" s="34"/>
      <c r="AR163" s="219" t="s">
        <v>150</v>
      </c>
      <c r="AT163" s="219" t="s">
        <v>145</v>
      </c>
      <c r="AU163" s="219" t="s">
        <v>88</v>
      </c>
      <c r="AY163" s="17" t="s">
        <v>143</v>
      </c>
      <c r="BE163" s="220">
        <f>IF(N163="základní",J163,0)</f>
        <v>0</v>
      </c>
      <c r="BF163" s="220">
        <f>IF(N163="snížená",J163,0)</f>
        <v>0</v>
      </c>
      <c r="BG163" s="220">
        <f>IF(N163="zákl. přenesená",J163,0)</f>
        <v>0</v>
      </c>
      <c r="BH163" s="220">
        <f>IF(N163="sníž. přenesená",J163,0)</f>
        <v>0</v>
      </c>
      <c r="BI163" s="220">
        <f>IF(N163="nulová",J163,0)</f>
        <v>0</v>
      </c>
      <c r="BJ163" s="17" t="s">
        <v>85</v>
      </c>
      <c r="BK163" s="220">
        <f>ROUND(I163*H163,2)</f>
        <v>0</v>
      </c>
      <c r="BL163" s="17" t="s">
        <v>150</v>
      </c>
      <c r="BM163" s="219" t="s">
        <v>1025</v>
      </c>
    </row>
    <row r="164" spans="2:51" s="13" customFormat="1" ht="12">
      <c r="B164" s="221"/>
      <c r="C164" s="222"/>
      <c r="D164" s="223" t="s">
        <v>152</v>
      </c>
      <c r="E164" s="224" t="s">
        <v>1</v>
      </c>
      <c r="F164" s="225" t="s">
        <v>1026</v>
      </c>
      <c r="G164" s="222"/>
      <c r="H164" s="226">
        <v>2</v>
      </c>
      <c r="I164" s="227"/>
      <c r="J164" s="222"/>
      <c r="K164" s="222"/>
      <c r="L164" s="228"/>
      <c r="M164" s="229"/>
      <c r="N164" s="230"/>
      <c r="O164" s="230"/>
      <c r="P164" s="230"/>
      <c r="Q164" s="230"/>
      <c r="R164" s="230"/>
      <c r="S164" s="230"/>
      <c r="T164" s="231"/>
      <c r="AT164" s="232" t="s">
        <v>152</v>
      </c>
      <c r="AU164" s="232" t="s">
        <v>88</v>
      </c>
      <c r="AV164" s="13" t="s">
        <v>88</v>
      </c>
      <c r="AW164" s="13" t="s">
        <v>32</v>
      </c>
      <c r="AX164" s="13" t="s">
        <v>85</v>
      </c>
      <c r="AY164" s="232" t="s">
        <v>143</v>
      </c>
    </row>
    <row r="165" spans="1:65" s="2" customFormat="1" ht="48" customHeight="1">
      <c r="A165" s="34"/>
      <c r="B165" s="35"/>
      <c r="C165" s="208" t="s">
        <v>242</v>
      </c>
      <c r="D165" s="208" t="s">
        <v>145</v>
      </c>
      <c r="E165" s="209" t="s">
        <v>1027</v>
      </c>
      <c r="F165" s="210" t="s">
        <v>1028</v>
      </c>
      <c r="G165" s="211" t="s">
        <v>288</v>
      </c>
      <c r="H165" s="212">
        <v>1</v>
      </c>
      <c r="I165" s="213"/>
      <c r="J165" s="214">
        <f>ROUND(I165*H165,2)</f>
        <v>0</v>
      </c>
      <c r="K165" s="210" t="s">
        <v>1</v>
      </c>
      <c r="L165" s="39"/>
      <c r="M165" s="215" t="s">
        <v>1</v>
      </c>
      <c r="N165" s="216" t="s">
        <v>42</v>
      </c>
      <c r="O165" s="71"/>
      <c r="P165" s="217">
        <f>O165*H165</f>
        <v>0</v>
      </c>
      <c r="Q165" s="217">
        <v>0</v>
      </c>
      <c r="R165" s="217">
        <f>Q165*H165</f>
        <v>0</v>
      </c>
      <c r="S165" s="217">
        <v>0</v>
      </c>
      <c r="T165" s="218">
        <f>S165*H165</f>
        <v>0</v>
      </c>
      <c r="U165" s="34"/>
      <c r="V165" s="34"/>
      <c r="W165" s="34"/>
      <c r="X165" s="34"/>
      <c r="Y165" s="34"/>
      <c r="Z165" s="34"/>
      <c r="AA165" s="34"/>
      <c r="AB165" s="34"/>
      <c r="AC165" s="34"/>
      <c r="AD165" s="34"/>
      <c r="AE165" s="34"/>
      <c r="AR165" s="219" t="s">
        <v>150</v>
      </c>
      <c r="AT165" s="219" t="s">
        <v>145</v>
      </c>
      <c r="AU165" s="219" t="s">
        <v>88</v>
      </c>
      <c r="AY165" s="17" t="s">
        <v>143</v>
      </c>
      <c r="BE165" s="220">
        <f>IF(N165="základní",J165,0)</f>
        <v>0</v>
      </c>
      <c r="BF165" s="220">
        <f>IF(N165="snížená",J165,0)</f>
        <v>0</v>
      </c>
      <c r="BG165" s="220">
        <f>IF(N165="zákl. přenesená",J165,0)</f>
        <v>0</v>
      </c>
      <c r="BH165" s="220">
        <f>IF(N165="sníž. přenesená",J165,0)</f>
        <v>0</v>
      </c>
      <c r="BI165" s="220">
        <f>IF(N165="nulová",J165,0)</f>
        <v>0</v>
      </c>
      <c r="BJ165" s="17" t="s">
        <v>85</v>
      </c>
      <c r="BK165" s="220">
        <f>ROUND(I165*H165,2)</f>
        <v>0</v>
      </c>
      <c r="BL165" s="17" t="s">
        <v>150</v>
      </c>
      <c r="BM165" s="219" t="s">
        <v>1029</v>
      </c>
    </row>
    <row r="166" spans="2:51" s="13" customFormat="1" ht="12">
      <c r="B166" s="221"/>
      <c r="C166" s="222"/>
      <c r="D166" s="223" t="s">
        <v>152</v>
      </c>
      <c r="E166" s="224" t="s">
        <v>1</v>
      </c>
      <c r="F166" s="225" t="s">
        <v>947</v>
      </c>
      <c r="G166" s="222"/>
      <c r="H166" s="226">
        <v>1</v>
      </c>
      <c r="I166" s="227"/>
      <c r="J166" s="222"/>
      <c r="K166" s="222"/>
      <c r="L166" s="228"/>
      <c r="M166" s="229"/>
      <c r="N166" s="230"/>
      <c r="O166" s="230"/>
      <c r="P166" s="230"/>
      <c r="Q166" s="230"/>
      <c r="R166" s="230"/>
      <c r="S166" s="230"/>
      <c r="T166" s="231"/>
      <c r="AT166" s="232" t="s">
        <v>152</v>
      </c>
      <c r="AU166" s="232" t="s">
        <v>88</v>
      </c>
      <c r="AV166" s="13" t="s">
        <v>88</v>
      </c>
      <c r="AW166" s="13" t="s">
        <v>32</v>
      </c>
      <c r="AX166" s="13" t="s">
        <v>85</v>
      </c>
      <c r="AY166" s="232" t="s">
        <v>143</v>
      </c>
    </row>
    <row r="167" spans="1:65" s="2" customFormat="1" ht="36" customHeight="1">
      <c r="A167" s="34"/>
      <c r="B167" s="35"/>
      <c r="C167" s="208" t="s">
        <v>247</v>
      </c>
      <c r="D167" s="208" t="s">
        <v>145</v>
      </c>
      <c r="E167" s="209" t="s">
        <v>1030</v>
      </c>
      <c r="F167" s="210" t="s">
        <v>1031</v>
      </c>
      <c r="G167" s="211" t="s">
        <v>288</v>
      </c>
      <c r="H167" s="212">
        <v>13</v>
      </c>
      <c r="I167" s="213"/>
      <c r="J167" s="214">
        <f>ROUND(I167*H167,2)</f>
        <v>0</v>
      </c>
      <c r="K167" s="210" t="s">
        <v>149</v>
      </c>
      <c r="L167" s="39"/>
      <c r="M167" s="215" t="s">
        <v>1</v>
      </c>
      <c r="N167" s="216" t="s">
        <v>42</v>
      </c>
      <c r="O167" s="71"/>
      <c r="P167" s="217">
        <f>O167*H167</f>
        <v>0</v>
      </c>
      <c r="Q167" s="217">
        <v>0</v>
      </c>
      <c r="R167" s="217">
        <f>Q167*H167</f>
        <v>0</v>
      </c>
      <c r="S167" s="217">
        <v>0</v>
      </c>
      <c r="T167" s="218">
        <f>S167*H167</f>
        <v>0</v>
      </c>
      <c r="U167" s="34"/>
      <c r="V167" s="34"/>
      <c r="W167" s="34"/>
      <c r="X167" s="34"/>
      <c r="Y167" s="34"/>
      <c r="Z167" s="34"/>
      <c r="AA167" s="34"/>
      <c r="AB167" s="34"/>
      <c r="AC167" s="34"/>
      <c r="AD167" s="34"/>
      <c r="AE167" s="34"/>
      <c r="AR167" s="219" t="s">
        <v>150</v>
      </c>
      <c r="AT167" s="219" t="s">
        <v>145</v>
      </c>
      <c r="AU167" s="219" t="s">
        <v>88</v>
      </c>
      <c r="AY167" s="17" t="s">
        <v>143</v>
      </c>
      <c r="BE167" s="220">
        <f>IF(N167="základní",J167,0)</f>
        <v>0</v>
      </c>
      <c r="BF167" s="220">
        <f>IF(N167="snížená",J167,0)</f>
        <v>0</v>
      </c>
      <c r="BG167" s="220">
        <f>IF(N167="zákl. přenesená",J167,0)</f>
        <v>0</v>
      </c>
      <c r="BH167" s="220">
        <f>IF(N167="sníž. přenesená",J167,0)</f>
        <v>0</v>
      </c>
      <c r="BI167" s="220">
        <f>IF(N167="nulová",J167,0)</f>
        <v>0</v>
      </c>
      <c r="BJ167" s="17" t="s">
        <v>85</v>
      </c>
      <c r="BK167" s="220">
        <f>ROUND(I167*H167,2)</f>
        <v>0</v>
      </c>
      <c r="BL167" s="17" t="s">
        <v>150</v>
      </c>
      <c r="BM167" s="219" t="s">
        <v>1032</v>
      </c>
    </row>
    <row r="168" spans="2:51" s="13" customFormat="1" ht="12">
      <c r="B168" s="221"/>
      <c r="C168" s="222"/>
      <c r="D168" s="223" t="s">
        <v>152</v>
      </c>
      <c r="E168" s="224" t="s">
        <v>1</v>
      </c>
      <c r="F168" s="225" t="s">
        <v>1033</v>
      </c>
      <c r="G168" s="222"/>
      <c r="H168" s="226">
        <v>13</v>
      </c>
      <c r="I168" s="227"/>
      <c r="J168" s="222"/>
      <c r="K168" s="222"/>
      <c r="L168" s="228"/>
      <c r="M168" s="229"/>
      <c r="N168" s="230"/>
      <c r="O168" s="230"/>
      <c r="P168" s="230"/>
      <c r="Q168" s="230"/>
      <c r="R168" s="230"/>
      <c r="S168" s="230"/>
      <c r="T168" s="231"/>
      <c r="AT168" s="232" t="s">
        <v>152</v>
      </c>
      <c r="AU168" s="232" t="s">
        <v>88</v>
      </c>
      <c r="AV168" s="13" t="s">
        <v>88</v>
      </c>
      <c r="AW168" s="13" t="s">
        <v>32</v>
      </c>
      <c r="AX168" s="13" t="s">
        <v>85</v>
      </c>
      <c r="AY168" s="232" t="s">
        <v>143</v>
      </c>
    </row>
    <row r="169" spans="1:65" s="2" customFormat="1" ht="36" customHeight="1">
      <c r="A169" s="34"/>
      <c r="B169" s="35"/>
      <c r="C169" s="208" t="s">
        <v>253</v>
      </c>
      <c r="D169" s="208" t="s">
        <v>145</v>
      </c>
      <c r="E169" s="209" t="s">
        <v>1034</v>
      </c>
      <c r="F169" s="210" t="s">
        <v>1035</v>
      </c>
      <c r="G169" s="211" t="s">
        <v>288</v>
      </c>
      <c r="H169" s="212">
        <v>14</v>
      </c>
      <c r="I169" s="213"/>
      <c r="J169" s="214">
        <f>ROUND(I169*H169,2)</f>
        <v>0</v>
      </c>
      <c r="K169" s="210" t="s">
        <v>149</v>
      </c>
      <c r="L169" s="39"/>
      <c r="M169" s="215" t="s">
        <v>1</v>
      </c>
      <c r="N169" s="216" t="s">
        <v>42</v>
      </c>
      <c r="O169" s="71"/>
      <c r="P169" s="217">
        <f>O169*H169</f>
        <v>0</v>
      </c>
      <c r="Q169" s="217">
        <v>0</v>
      </c>
      <c r="R169" s="217">
        <f>Q169*H169</f>
        <v>0</v>
      </c>
      <c r="S169" s="217">
        <v>0</v>
      </c>
      <c r="T169" s="218">
        <f>S169*H169</f>
        <v>0</v>
      </c>
      <c r="U169" s="34"/>
      <c r="V169" s="34"/>
      <c r="W169" s="34"/>
      <c r="X169" s="34"/>
      <c r="Y169" s="34"/>
      <c r="Z169" s="34"/>
      <c r="AA169" s="34"/>
      <c r="AB169" s="34"/>
      <c r="AC169" s="34"/>
      <c r="AD169" s="34"/>
      <c r="AE169" s="34"/>
      <c r="AR169" s="219" t="s">
        <v>150</v>
      </c>
      <c r="AT169" s="219" t="s">
        <v>145</v>
      </c>
      <c r="AU169" s="219" t="s">
        <v>88</v>
      </c>
      <c r="AY169" s="17" t="s">
        <v>143</v>
      </c>
      <c r="BE169" s="220">
        <f>IF(N169="základní",J169,0)</f>
        <v>0</v>
      </c>
      <c r="BF169" s="220">
        <f>IF(N169="snížená",J169,0)</f>
        <v>0</v>
      </c>
      <c r="BG169" s="220">
        <f>IF(N169="zákl. přenesená",J169,0)</f>
        <v>0</v>
      </c>
      <c r="BH169" s="220">
        <f>IF(N169="sníž. přenesená",J169,0)</f>
        <v>0</v>
      </c>
      <c r="BI169" s="220">
        <f>IF(N169="nulová",J169,0)</f>
        <v>0</v>
      </c>
      <c r="BJ169" s="17" t="s">
        <v>85</v>
      </c>
      <c r="BK169" s="220">
        <f>ROUND(I169*H169,2)</f>
        <v>0</v>
      </c>
      <c r="BL169" s="17" t="s">
        <v>150</v>
      </c>
      <c r="BM169" s="219" t="s">
        <v>1036</v>
      </c>
    </row>
    <row r="170" spans="2:51" s="13" customFormat="1" ht="12">
      <c r="B170" s="221"/>
      <c r="C170" s="222"/>
      <c r="D170" s="223" t="s">
        <v>152</v>
      </c>
      <c r="E170" s="224" t="s">
        <v>1</v>
      </c>
      <c r="F170" s="225" t="s">
        <v>1037</v>
      </c>
      <c r="G170" s="222"/>
      <c r="H170" s="226">
        <v>14</v>
      </c>
      <c r="I170" s="227"/>
      <c r="J170" s="222"/>
      <c r="K170" s="222"/>
      <c r="L170" s="228"/>
      <c r="M170" s="229"/>
      <c r="N170" s="230"/>
      <c r="O170" s="230"/>
      <c r="P170" s="230"/>
      <c r="Q170" s="230"/>
      <c r="R170" s="230"/>
      <c r="S170" s="230"/>
      <c r="T170" s="231"/>
      <c r="AT170" s="232" t="s">
        <v>152</v>
      </c>
      <c r="AU170" s="232" t="s">
        <v>88</v>
      </c>
      <c r="AV170" s="13" t="s">
        <v>88</v>
      </c>
      <c r="AW170" s="13" t="s">
        <v>32</v>
      </c>
      <c r="AX170" s="13" t="s">
        <v>85</v>
      </c>
      <c r="AY170" s="232" t="s">
        <v>143</v>
      </c>
    </row>
    <row r="171" spans="1:65" s="2" customFormat="1" ht="36" customHeight="1">
      <c r="A171" s="34"/>
      <c r="B171" s="35"/>
      <c r="C171" s="208" t="s">
        <v>7</v>
      </c>
      <c r="D171" s="208" t="s">
        <v>145</v>
      </c>
      <c r="E171" s="209" t="s">
        <v>1038</v>
      </c>
      <c r="F171" s="210" t="s">
        <v>1039</v>
      </c>
      <c r="G171" s="211" t="s">
        <v>288</v>
      </c>
      <c r="H171" s="212">
        <v>6</v>
      </c>
      <c r="I171" s="213"/>
      <c r="J171" s="214">
        <f>ROUND(I171*H171,2)</f>
        <v>0</v>
      </c>
      <c r="K171" s="210" t="s">
        <v>149</v>
      </c>
      <c r="L171" s="39"/>
      <c r="M171" s="215" t="s">
        <v>1</v>
      </c>
      <c r="N171" s="216" t="s">
        <v>42</v>
      </c>
      <c r="O171" s="71"/>
      <c r="P171" s="217">
        <f>O171*H171</f>
        <v>0</v>
      </c>
      <c r="Q171" s="217">
        <v>0</v>
      </c>
      <c r="R171" s="217">
        <f>Q171*H171</f>
        <v>0</v>
      </c>
      <c r="S171" s="217">
        <v>0</v>
      </c>
      <c r="T171" s="218">
        <f>S171*H171</f>
        <v>0</v>
      </c>
      <c r="U171" s="34"/>
      <c r="V171" s="34"/>
      <c r="W171" s="34"/>
      <c r="X171" s="34"/>
      <c r="Y171" s="34"/>
      <c r="Z171" s="34"/>
      <c r="AA171" s="34"/>
      <c r="AB171" s="34"/>
      <c r="AC171" s="34"/>
      <c r="AD171" s="34"/>
      <c r="AE171" s="34"/>
      <c r="AR171" s="219" t="s">
        <v>150</v>
      </c>
      <c r="AT171" s="219" t="s">
        <v>145</v>
      </c>
      <c r="AU171" s="219" t="s">
        <v>88</v>
      </c>
      <c r="AY171" s="17" t="s">
        <v>143</v>
      </c>
      <c r="BE171" s="220">
        <f>IF(N171="základní",J171,0)</f>
        <v>0</v>
      </c>
      <c r="BF171" s="220">
        <f>IF(N171="snížená",J171,0)</f>
        <v>0</v>
      </c>
      <c r="BG171" s="220">
        <f>IF(N171="zákl. přenesená",J171,0)</f>
        <v>0</v>
      </c>
      <c r="BH171" s="220">
        <f>IF(N171="sníž. přenesená",J171,0)</f>
        <v>0</v>
      </c>
      <c r="BI171" s="220">
        <f>IF(N171="nulová",J171,0)</f>
        <v>0</v>
      </c>
      <c r="BJ171" s="17" t="s">
        <v>85</v>
      </c>
      <c r="BK171" s="220">
        <f>ROUND(I171*H171,2)</f>
        <v>0</v>
      </c>
      <c r="BL171" s="17" t="s">
        <v>150</v>
      </c>
      <c r="BM171" s="219" t="s">
        <v>1040</v>
      </c>
    </row>
    <row r="172" spans="2:51" s="13" customFormat="1" ht="12">
      <c r="B172" s="221"/>
      <c r="C172" s="222"/>
      <c r="D172" s="223" t="s">
        <v>152</v>
      </c>
      <c r="E172" s="224" t="s">
        <v>1</v>
      </c>
      <c r="F172" s="225" t="s">
        <v>1041</v>
      </c>
      <c r="G172" s="222"/>
      <c r="H172" s="226">
        <v>6</v>
      </c>
      <c r="I172" s="227"/>
      <c r="J172" s="222"/>
      <c r="K172" s="222"/>
      <c r="L172" s="228"/>
      <c r="M172" s="229"/>
      <c r="N172" s="230"/>
      <c r="O172" s="230"/>
      <c r="P172" s="230"/>
      <c r="Q172" s="230"/>
      <c r="R172" s="230"/>
      <c r="S172" s="230"/>
      <c r="T172" s="231"/>
      <c r="AT172" s="232" t="s">
        <v>152</v>
      </c>
      <c r="AU172" s="232" t="s">
        <v>88</v>
      </c>
      <c r="AV172" s="13" t="s">
        <v>88</v>
      </c>
      <c r="AW172" s="13" t="s">
        <v>32</v>
      </c>
      <c r="AX172" s="13" t="s">
        <v>85</v>
      </c>
      <c r="AY172" s="232" t="s">
        <v>143</v>
      </c>
    </row>
    <row r="173" spans="1:65" s="2" customFormat="1" ht="36" customHeight="1">
      <c r="A173" s="34"/>
      <c r="B173" s="35"/>
      <c r="C173" s="208" t="s">
        <v>263</v>
      </c>
      <c r="D173" s="208" t="s">
        <v>145</v>
      </c>
      <c r="E173" s="209" t="s">
        <v>1042</v>
      </c>
      <c r="F173" s="210" t="s">
        <v>1043</v>
      </c>
      <c r="G173" s="211" t="s">
        <v>288</v>
      </c>
      <c r="H173" s="212">
        <v>2</v>
      </c>
      <c r="I173" s="213"/>
      <c r="J173" s="214">
        <f>ROUND(I173*H173,2)</f>
        <v>0</v>
      </c>
      <c r="K173" s="210" t="s">
        <v>149</v>
      </c>
      <c r="L173" s="39"/>
      <c r="M173" s="215" t="s">
        <v>1</v>
      </c>
      <c r="N173" s="216" t="s">
        <v>42</v>
      </c>
      <c r="O173" s="71"/>
      <c r="P173" s="217">
        <f>O173*H173</f>
        <v>0</v>
      </c>
      <c r="Q173" s="217">
        <v>0</v>
      </c>
      <c r="R173" s="217">
        <f>Q173*H173</f>
        <v>0</v>
      </c>
      <c r="S173" s="217">
        <v>0</v>
      </c>
      <c r="T173" s="218">
        <f>S173*H173</f>
        <v>0</v>
      </c>
      <c r="U173" s="34"/>
      <c r="V173" s="34"/>
      <c r="W173" s="34"/>
      <c r="X173" s="34"/>
      <c r="Y173" s="34"/>
      <c r="Z173" s="34"/>
      <c r="AA173" s="34"/>
      <c r="AB173" s="34"/>
      <c r="AC173" s="34"/>
      <c r="AD173" s="34"/>
      <c r="AE173" s="34"/>
      <c r="AR173" s="219" t="s">
        <v>150</v>
      </c>
      <c r="AT173" s="219" t="s">
        <v>145</v>
      </c>
      <c r="AU173" s="219" t="s">
        <v>88</v>
      </c>
      <c r="AY173" s="17" t="s">
        <v>143</v>
      </c>
      <c r="BE173" s="220">
        <f>IF(N173="základní",J173,0)</f>
        <v>0</v>
      </c>
      <c r="BF173" s="220">
        <f>IF(N173="snížená",J173,0)</f>
        <v>0</v>
      </c>
      <c r="BG173" s="220">
        <f>IF(N173="zákl. přenesená",J173,0)</f>
        <v>0</v>
      </c>
      <c r="BH173" s="220">
        <f>IF(N173="sníž. přenesená",J173,0)</f>
        <v>0</v>
      </c>
      <c r="BI173" s="220">
        <f>IF(N173="nulová",J173,0)</f>
        <v>0</v>
      </c>
      <c r="BJ173" s="17" t="s">
        <v>85</v>
      </c>
      <c r="BK173" s="220">
        <f>ROUND(I173*H173,2)</f>
        <v>0</v>
      </c>
      <c r="BL173" s="17" t="s">
        <v>150</v>
      </c>
      <c r="BM173" s="219" t="s">
        <v>1044</v>
      </c>
    </row>
    <row r="174" spans="2:51" s="13" customFormat="1" ht="12">
      <c r="B174" s="221"/>
      <c r="C174" s="222"/>
      <c r="D174" s="223" t="s">
        <v>152</v>
      </c>
      <c r="E174" s="224" t="s">
        <v>1</v>
      </c>
      <c r="F174" s="225" t="s">
        <v>1045</v>
      </c>
      <c r="G174" s="222"/>
      <c r="H174" s="226">
        <v>2</v>
      </c>
      <c r="I174" s="227"/>
      <c r="J174" s="222"/>
      <c r="K174" s="222"/>
      <c r="L174" s="228"/>
      <c r="M174" s="229"/>
      <c r="N174" s="230"/>
      <c r="O174" s="230"/>
      <c r="P174" s="230"/>
      <c r="Q174" s="230"/>
      <c r="R174" s="230"/>
      <c r="S174" s="230"/>
      <c r="T174" s="231"/>
      <c r="AT174" s="232" t="s">
        <v>152</v>
      </c>
      <c r="AU174" s="232" t="s">
        <v>88</v>
      </c>
      <c r="AV174" s="13" t="s">
        <v>88</v>
      </c>
      <c r="AW174" s="13" t="s">
        <v>32</v>
      </c>
      <c r="AX174" s="13" t="s">
        <v>85</v>
      </c>
      <c r="AY174" s="232" t="s">
        <v>143</v>
      </c>
    </row>
    <row r="175" spans="1:65" s="2" customFormat="1" ht="36" customHeight="1">
      <c r="A175" s="34"/>
      <c r="B175" s="35"/>
      <c r="C175" s="208" t="s">
        <v>268</v>
      </c>
      <c r="D175" s="208" t="s">
        <v>145</v>
      </c>
      <c r="E175" s="209" t="s">
        <v>1046</v>
      </c>
      <c r="F175" s="210" t="s">
        <v>1047</v>
      </c>
      <c r="G175" s="211" t="s">
        <v>288</v>
      </c>
      <c r="H175" s="212">
        <v>1</v>
      </c>
      <c r="I175" s="213"/>
      <c r="J175" s="214">
        <f>ROUND(I175*H175,2)</f>
        <v>0</v>
      </c>
      <c r="K175" s="210" t="s">
        <v>1</v>
      </c>
      <c r="L175" s="39"/>
      <c r="M175" s="215" t="s">
        <v>1</v>
      </c>
      <c r="N175" s="216" t="s">
        <v>42</v>
      </c>
      <c r="O175" s="71"/>
      <c r="P175" s="217">
        <f>O175*H175</f>
        <v>0</v>
      </c>
      <c r="Q175" s="217">
        <v>0</v>
      </c>
      <c r="R175" s="217">
        <f>Q175*H175</f>
        <v>0</v>
      </c>
      <c r="S175" s="217">
        <v>0</v>
      </c>
      <c r="T175" s="218">
        <f>S175*H175</f>
        <v>0</v>
      </c>
      <c r="U175" s="34"/>
      <c r="V175" s="34"/>
      <c r="W175" s="34"/>
      <c r="X175" s="34"/>
      <c r="Y175" s="34"/>
      <c r="Z175" s="34"/>
      <c r="AA175" s="34"/>
      <c r="AB175" s="34"/>
      <c r="AC175" s="34"/>
      <c r="AD175" s="34"/>
      <c r="AE175" s="34"/>
      <c r="AR175" s="219" t="s">
        <v>150</v>
      </c>
      <c r="AT175" s="219" t="s">
        <v>145</v>
      </c>
      <c r="AU175" s="219" t="s">
        <v>88</v>
      </c>
      <c r="AY175" s="17" t="s">
        <v>143</v>
      </c>
      <c r="BE175" s="220">
        <f>IF(N175="základní",J175,0)</f>
        <v>0</v>
      </c>
      <c r="BF175" s="220">
        <f>IF(N175="snížená",J175,0)</f>
        <v>0</v>
      </c>
      <c r="BG175" s="220">
        <f>IF(N175="zákl. přenesená",J175,0)</f>
        <v>0</v>
      </c>
      <c r="BH175" s="220">
        <f>IF(N175="sníž. přenesená",J175,0)</f>
        <v>0</v>
      </c>
      <c r="BI175" s="220">
        <f>IF(N175="nulová",J175,0)</f>
        <v>0</v>
      </c>
      <c r="BJ175" s="17" t="s">
        <v>85</v>
      </c>
      <c r="BK175" s="220">
        <f>ROUND(I175*H175,2)</f>
        <v>0</v>
      </c>
      <c r="BL175" s="17" t="s">
        <v>150</v>
      </c>
      <c r="BM175" s="219" t="s">
        <v>1048</v>
      </c>
    </row>
    <row r="176" spans="2:51" s="13" customFormat="1" ht="12">
      <c r="B176" s="221"/>
      <c r="C176" s="222"/>
      <c r="D176" s="223" t="s">
        <v>152</v>
      </c>
      <c r="E176" s="224" t="s">
        <v>1</v>
      </c>
      <c r="F176" s="225" t="s">
        <v>947</v>
      </c>
      <c r="G176" s="222"/>
      <c r="H176" s="226">
        <v>1</v>
      </c>
      <c r="I176" s="227"/>
      <c r="J176" s="222"/>
      <c r="K176" s="222"/>
      <c r="L176" s="228"/>
      <c r="M176" s="229"/>
      <c r="N176" s="230"/>
      <c r="O176" s="230"/>
      <c r="P176" s="230"/>
      <c r="Q176" s="230"/>
      <c r="R176" s="230"/>
      <c r="S176" s="230"/>
      <c r="T176" s="231"/>
      <c r="AT176" s="232" t="s">
        <v>152</v>
      </c>
      <c r="AU176" s="232" t="s">
        <v>88</v>
      </c>
      <c r="AV176" s="13" t="s">
        <v>88</v>
      </c>
      <c r="AW176" s="13" t="s">
        <v>32</v>
      </c>
      <c r="AX176" s="13" t="s">
        <v>85</v>
      </c>
      <c r="AY176" s="232" t="s">
        <v>143</v>
      </c>
    </row>
    <row r="177" spans="1:65" s="2" customFormat="1" ht="16.5" customHeight="1">
      <c r="A177" s="34"/>
      <c r="B177" s="35"/>
      <c r="C177" s="208" t="s">
        <v>273</v>
      </c>
      <c r="D177" s="208" t="s">
        <v>145</v>
      </c>
      <c r="E177" s="209" t="s">
        <v>1049</v>
      </c>
      <c r="F177" s="210" t="s">
        <v>1050</v>
      </c>
      <c r="G177" s="211" t="s">
        <v>980</v>
      </c>
      <c r="H177" s="212">
        <v>36</v>
      </c>
      <c r="I177" s="213"/>
      <c r="J177" s="214">
        <f>ROUND(I177*H177,2)</f>
        <v>0</v>
      </c>
      <c r="K177" s="210" t="s">
        <v>1</v>
      </c>
      <c r="L177" s="39"/>
      <c r="M177" s="215" t="s">
        <v>1</v>
      </c>
      <c r="N177" s="216" t="s">
        <v>42</v>
      </c>
      <c r="O177" s="71"/>
      <c r="P177" s="217">
        <f>O177*H177</f>
        <v>0</v>
      </c>
      <c r="Q177" s="217">
        <v>0</v>
      </c>
      <c r="R177" s="217">
        <f>Q177*H177</f>
        <v>0</v>
      </c>
      <c r="S177" s="217">
        <v>0</v>
      </c>
      <c r="T177" s="218">
        <f>S177*H177</f>
        <v>0</v>
      </c>
      <c r="U177" s="34"/>
      <c r="V177" s="34"/>
      <c r="W177" s="34"/>
      <c r="X177" s="34"/>
      <c r="Y177" s="34"/>
      <c r="Z177" s="34"/>
      <c r="AA177" s="34"/>
      <c r="AB177" s="34"/>
      <c r="AC177" s="34"/>
      <c r="AD177" s="34"/>
      <c r="AE177" s="34"/>
      <c r="AR177" s="219" t="s">
        <v>150</v>
      </c>
      <c r="AT177" s="219" t="s">
        <v>145</v>
      </c>
      <c r="AU177" s="219" t="s">
        <v>88</v>
      </c>
      <c r="AY177" s="17" t="s">
        <v>143</v>
      </c>
      <c r="BE177" s="220">
        <f>IF(N177="základní",J177,0)</f>
        <v>0</v>
      </c>
      <c r="BF177" s="220">
        <f>IF(N177="snížená",J177,0)</f>
        <v>0</v>
      </c>
      <c r="BG177" s="220">
        <f>IF(N177="zákl. přenesená",J177,0)</f>
        <v>0</v>
      </c>
      <c r="BH177" s="220">
        <f>IF(N177="sníž. přenesená",J177,0)</f>
        <v>0</v>
      </c>
      <c r="BI177" s="220">
        <f>IF(N177="nulová",J177,0)</f>
        <v>0</v>
      </c>
      <c r="BJ177" s="17" t="s">
        <v>85</v>
      </c>
      <c r="BK177" s="220">
        <f>ROUND(I177*H177,2)</f>
        <v>0</v>
      </c>
      <c r="BL177" s="17" t="s">
        <v>150</v>
      </c>
      <c r="BM177" s="219" t="s">
        <v>1051</v>
      </c>
    </row>
    <row r="178" spans="2:51" s="13" customFormat="1" ht="12">
      <c r="B178" s="221"/>
      <c r="C178" s="222"/>
      <c r="D178" s="223" t="s">
        <v>152</v>
      </c>
      <c r="E178" s="224" t="s">
        <v>1</v>
      </c>
      <c r="F178" s="225" t="s">
        <v>982</v>
      </c>
      <c r="G178" s="222"/>
      <c r="H178" s="226">
        <v>36</v>
      </c>
      <c r="I178" s="227"/>
      <c r="J178" s="222"/>
      <c r="K178" s="222"/>
      <c r="L178" s="228"/>
      <c r="M178" s="229"/>
      <c r="N178" s="230"/>
      <c r="O178" s="230"/>
      <c r="P178" s="230"/>
      <c r="Q178" s="230"/>
      <c r="R178" s="230"/>
      <c r="S178" s="230"/>
      <c r="T178" s="231"/>
      <c r="AT178" s="232" t="s">
        <v>152</v>
      </c>
      <c r="AU178" s="232" t="s">
        <v>88</v>
      </c>
      <c r="AV178" s="13" t="s">
        <v>88</v>
      </c>
      <c r="AW178" s="13" t="s">
        <v>32</v>
      </c>
      <c r="AX178" s="13" t="s">
        <v>85</v>
      </c>
      <c r="AY178" s="232" t="s">
        <v>143</v>
      </c>
    </row>
    <row r="179" spans="1:65" s="2" customFormat="1" ht="24" customHeight="1">
      <c r="A179" s="34"/>
      <c r="B179" s="35"/>
      <c r="C179" s="208" t="s">
        <v>285</v>
      </c>
      <c r="D179" s="208" t="s">
        <v>145</v>
      </c>
      <c r="E179" s="209" t="s">
        <v>1052</v>
      </c>
      <c r="F179" s="210" t="s">
        <v>1053</v>
      </c>
      <c r="G179" s="211" t="s">
        <v>294</v>
      </c>
      <c r="H179" s="212">
        <v>3.423</v>
      </c>
      <c r="I179" s="213"/>
      <c r="J179" s="214">
        <f>ROUND(I179*H179,2)</f>
        <v>0</v>
      </c>
      <c r="K179" s="210" t="s">
        <v>149</v>
      </c>
      <c r="L179" s="39"/>
      <c r="M179" s="215" t="s">
        <v>1</v>
      </c>
      <c r="N179" s="216" t="s">
        <v>42</v>
      </c>
      <c r="O179" s="71"/>
      <c r="P179" s="217">
        <f>O179*H179</f>
        <v>0</v>
      </c>
      <c r="Q179" s="217">
        <v>0</v>
      </c>
      <c r="R179" s="217">
        <f>Q179*H179</f>
        <v>0</v>
      </c>
      <c r="S179" s="217">
        <v>0</v>
      </c>
      <c r="T179" s="218">
        <f>S179*H179</f>
        <v>0</v>
      </c>
      <c r="U179" s="34"/>
      <c r="V179" s="34"/>
      <c r="W179" s="34"/>
      <c r="X179" s="34"/>
      <c r="Y179" s="34"/>
      <c r="Z179" s="34"/>
      <c r="AA179" s="34"/>
      <c r="AB179" s="34"/>
      <c r="AC179" s="34"/>
      <c r="AD179" s="34"/>
      <c r="AE179" s="34"/>
      <c r="AR179" s="219" t="s">
        <v>150</v>
      </c>
      <c r="AT179" s="219" t="s">
        <v>145</v>
      </c>
      <c r="AU179" s="219" t="s">
        <v>88</v>
      </c>
      <c r="AY179" s="17" t="s">
        <v>143</v>
      </c>
      <c r="BE179" s="220">
        <f>IF(N179="základní",J179,0)</f>
        <v>0</v>
      </c>
      <c r="BF179" s="220">
        <f>IF(N179="snížená",J179,0)</f>
        <v>0</v>
      </c>
      <c r="BG179" s="220">
        <f>IF(N179="zákl. přenesená",J179,0)</f>
        <v>0</v>
      </c>
      <c r="BH179" s="220">
        <f>IF(N179="sníž. přenesená",J179,0)</f>
        <v>0</v>
      </c>
      <c r="BI179" s="220">
        <f>IF(N179="nulová",J179,0)</f>
        <v>0</v>
      </c>
      <c r="BJ179" s="17" t="s">
        <v>85</v>
      </c>
      <c r="BK179" s="220">
        <f>ROUND(I179*H179,2)</f>
        <v>0</v>
      </c>
      <c r="BL179" s="17" t="s">
        <v>150</v>
      </c>
      <c r="BM179" s="219" t="s">
        <v>1054</v>
      </c>
    </row>
    <row r="180" spans="2:51" s="13" customFormat="1" ht="12">
      <c r="B180" s="221"/>
      <c r="C180" s="222"/>
      <c r="D180" s="223" t="s">
        <v>152</v>
      </c>
      <c r="E180" s="224" t="s">
        <v>1</v>
      </c>
      <c r="F180" s="225" t="s">
        <v>1010</v>
      </c>
      <c r="G180" s="222"/>
      <c r="H180" s="226">
        <v>3.423</v>
      </c>
      <c r="I180" s="227"/>
      <c r="J180" s="222"/>
      <c r="K180" s="222"/>
      <c r="L180" s="228"/>
      <c r="M180" s="229"/>
      <c r="N180" s="230"/>
      <c r="O180" s="230"/>
      <c r="P180" s="230"/>
      <c r="Q180" s="230"/>
      <c r="R180" s="230"/>
      <c r="S180" s="230"/>
      <c r="T180" s="231"/>
      <c r="AT180" s="232" t="s">
        <v>152</v>
      </c>
      <c r="AU180" s="232" t="s">
        <v>88</v>
      </c>
      <c r="AV180" s="13" t="s">
        <v>88</v>
      </c>
      <c r="AW180" s="13" t="s">
        <v>32</v>
      </c>
      <c r="AX180" s="13" t="s">
        <v>85</v>
      </c>
      <c r="AY180" s="232" t="s">
        <v>143</v>
      </c>
    </row>
    <row r="181" spans="2:63" s="12" customFormat="1" ht="22.9" customHeight="1">
      <c r="B181" s="192"/>
      <c r="C181" s="193"/>
      <c r="D181" s="194" t="s">
        <v>76</v>
      </c>
      <c r="E181" s="206" t="s">
        <v>713</v>
      </c>
      <c r="F181" s="206" t="s">
        <v>714</v>
      </c>
      <c r="G181" s="193"/>
      <c r="H181" s="193"/>
      <c r="I181" s="196"/>
      <c r="J181" s="207">
        <f>BK181</f>
        <v>0</v>
      </c>
      <c r="K181" s="193"/>
      <c r="L181" s="198"/>
      <c r="M181" s="199"/>
      <c r="N181" s="200"/>
      <c r="O181" s="200"/>
      <c r="P181" s="201">
        <f>SUM(P182:P185)</f>
        <v>0</v>
      </c>
      <c r="Q181" s="200"/>
      <c r="R181" s="201">
        <f>SUM(R182:R185)</f>
        <v>0</v>
      </c>
      <c r="S181" s="200"/>
      <c r="T181" s="202">
        <f>SUM(T182:T185)</f>
        <v>0</v>
      </c>
      <c r="AR181" s="203" t="s">
        <v>85</v>
      </c>
      <c r="AT181" s="204" t="s">
        <v>76</v>
      </c>
      <c r="AU181" s="204" t="s">
        <v>85</v>
      </c>
      <c r="AY181" s="203" t="s">
        <v>143</v>
      </c>
      <c r="BK181" s="205">
        <f>SUM(BK182:BK185)</f>
        <v>0</v>
      </c>
    </row>
    <row r="182" spans="1:65" s="2" customFormat="1" ht="36" customHeight="1">
      <c r="A182" s="34"/>
      <c r="B182" s="35"/>
      <c r="C182" s="208" t="s">
        <v>291</v>
      </c>
      <c r="D182" s="208" t="s">
        <v>145</v>
      </c>
      <c r="E182" s="209" t="s">
        <v>1055</v>
      </c>
      <c r="F182" s="210" t="s">
        <v>1056</v>
      </c>
      <c r="G182" s="211" t="s">
        <v>276</v>
      </c>
      <c r="H182" s="212">
        <v>1</v>
      </c>
      <c r="I182" s="213"/>
      <c r="J182" s="214">
        <f>ROUND(I182*H182,2)</f>
        <v>0</v>
      </c>
      <c r="K182" s="210" t="s">
        <v>1</v>
      </c>
      <c r="L182" s="39"/>
      <c r="M182" s="215" t="s">
        <v>1</v>
      </c>
      <c r="N182" s="216" t="s">
        <v>42</v>
      </c>
      <c r="O182" s="71"/>
      <c r="P182" s="217">
        <f>O182*H182</f>
        <v>0</v>
      </c>
      <c r="Q182" s="217">
        <v>0</v>
      </c>
      <c r="R182" s="217">
        <f>Q182*H182</f>
        <v>0</v>
      </c>
      <c r="S182" s="217">
        <v>0</v>
      </c>
      <c r="T182" s="218">
        <f>S182*H182</f>
        <v>0</v>
      </c>
      <c r="U182" s="34"/>
      <c r="V182" s="34"/>
      <c r="W182" s="34"/>
      <c r="X182" s="34"/>
      <c r="Y182" s="34"/>
      <c r="Z182" s="34"/>
      <c r="AA182" s="34"/>
      <c r="AB182" s="34"/>
      <c r="AC182" s="34"/>
      <c r="AD182" s="34"/>
      <c r="AE182" s="34"/>
      <c r="AR182" s="219" t="s">
        <v>150</v>
      </c>
      <c r="AT182" s="219" t="s">
        <v>145</v>
      </c>
      <c r="AU182" s="219" t="s">
        <v>88</v>
      </c>
      <c r="AY182" s="17" t="s">
        <v>143</v>
      </c>
      <c r="BE182" s="220">
        <f>IF(N182="základní",J182,0)</f>
        <v>0</v>
      </c>
      <c r="BF182" s="220">
        <f>IF(N182="snížená",J182,0)</f>
        <v>0</v>
      </c>
      <c r="BG182" s="220">
        <f>IF(N182="zákl. přenesená",J182,0)</f>
        <v>0</v>
      </c>
      <c r="BH182" s="220">
        <f>IF(N182="sníž. přenesená",J182,0)</f>
        <v>0</v>
      </c>
      <c r="BI182" s="220">
        <f>IF(N182="nulová",J182,0)</f>
        <v>0</v>
      </c>
      <c r="BJ182" s="17" t="s">
        <v>85</v>
      </c>
      <c r="BK182" s="220">
        <f>ROUND(I182*H182,2)</f>
        <v>0</v>
      </c>
      <c r="BL182" s="17" t="s">
        <v>150</v>
      </c>
      <c r="BM182" s="219" t="s">
        <v>1057</v>
      </c>
    </row>
    <row r="183" spans="1:47" s="2" customFormat="1" ht="58.5">
      <c r="A183" s="34"/>
      <c r="B183" s="35"/>
      <c r="C183" s="36"/>
      <c r="D183" s="223" t="s">
        <v>306</v>
      </c>
      <c r="E183" s="36"/>
      <c r="F183" s="264" t="s">
        <v>1058</v>
      </c>
      <c r="G183" s="36"/>
      <c r="H183" s="36"/>
      <c r="I183" s="122"/>
      <c r="J183" s="36"/>
      <c r="K183" s="36"/>
      <c r="L183" s="39"/>
      <c r="M183" s="265"/>
      <c r="N183" s="266"/>
      <c r="O183" s="71"/>
      <c r="P183" s="71"/>
      <c r="Q183" s="71"/>
      <c r="R183" s="71"/>
      <c r="S183" s="71"/>
      <c r="T183" s="72"/>
      <c r="U183" s="34"/>
      <c r="V183" s="34"/>
      <c r="W183" s="34"/>
      <c r="X183" s="34"/>
      <c r="Y183" s="34"/>
      <c r="Z183" s="34"/>
      <c r="AA183" s="34"/>
      <c r="AB183" s="34"/>
      <c r="AC183" s="34"/>
      <c r="AD183" s="34"/>
      <c r="AE183" s="34"/>
      <c r="AT183" s="17" t="s">
        <v>306</v>
      </c>
      <c r="AU183" s="17" t="s">
        <v>88</v>
      </c>
    </row>
    <row r="184" spans="2:51" s="14" customFormat="1" ht="12">
      <c r="B184" s="233"/>
      <c r="C184" s="234"/>
      <c r="D184" s="223" t="s">
        <v>152</v>
      </c>
      <c r="E184" s="235" t="s">
        <v>1</v>
      </c>
      <c r="F184" s="236" t="s">
        <v>1059</v>
      </c>
      <c r="G184" s="234"/>
      <c r="H184" s="235" t="s">
        <v>1</v>
      </c>
      <c r="I184" s="237"/>
      <c r="J184" s="234"/>
      <c r="K184" s="234"/>
      <c r="L184" s="238"/>
      <c r="M184" s="239"/>
      <c r="N184" s="240"/>
      <c r="O184" s="240"/>
      <c r="P184" s="240"/>
      <c r="Q184" s="240"/>
      <c r="R184" s="240"/>
      <c r="S184" s="240"/>
      <c r="T184" s="241"/>
      <c r="AT184" s="242" t="s">
        <v>152</v>
      </c>
      <c r="AU184" s="242" t="s">
        <v>88</v>
      </c>
      <c r="AV184" s="14" t="s">
        <v>85</v>
      </c>
      <c r="AW184" s="14" t="s">
        <v>32</v>
      </c>
      <c r="AX184" s="14" t="s">
        <v>77</v>
      </c>
      <c r="AY184" s="242" t="s">
        <v>143</v>
      </c>
    </row>
    <row r="185" spans="2:51" s="13" customFormat="1" ht="12">
      <c r="B185" s="221"/>
      <c r="C185" s="222"/>
      <c r="D185" s="223" t="s">
        <v>152</v>
      </c>
      <c r="E185" s="224" t="s">
        <v>1</v>
      </c>
      <c r="F185" s="225" t="s">
        <v>85</v>
      </c>
      <c r="G185" s="222"/>
      <c r="H185" s="226">
        <v>1</v>
      </c>
      <c r="I185" s="227"/>
      <c r="J185" s="222"/>
      <c r="K185" s="222"/>
      <c r="L185" s="228"/>
      <c r="M185" s="229"/>
      <c r="N185" s="230"/>
      <c r="O185" s="230"/>
      <c r="P185" s="230"/>
      <c r="Q185" s="230"/>
      <c r="R185" s="230"/>
      <c r="S185" s="230"/>
      <c r="T185" s="231"/>
      <c r="AT185" s="232" t="s">
        <v>152</v>
      </c>
      <c r="AU185" s="232" t="s">
        <v>88</v>
      </c>
      <c r="AV185" s="13" t="s">
        <v>88</v>
      </c>
      <c r="AW185" s="13" t="s">
        <v>32</v>
      </c>
      <c r="AX185" s="13" t="s">
        <v>85</v>
      </c>
      <c r="AY185" s="232" t="s">
        <v>143</v>
      </c>
    </row>
    <row r="186" spans="2:63" s="12" customFormat="1" ht="22.9" customHeight="1">
      <c r="B186" s="192"/>
      <c r="C186" s="193"/>
      <c r="D186" s="194" t="s">
        <v>76</v>
      </c>
      <c r="E186" s="206" t="s">
        <v>727</v>
      </c>
      <c r="F186" s="206" t="s">
        <v>728</v>
      </c>
      <c r="G186" s="193"/>
      <c r="H186" s="193"/>
      <c r="I186" s="196"/>
      <c r="J186" s="207">
        <f>BK186</f>
        <v>0</v>
      </c>
      <c r="K186" s="193"/>
      <c r="L186" s="198"/>
      <c r="M186" s="199"/>
      <c r="N186" s="200"/>
      <c r="O186" s="200"/>
      <c r="P186" s="201">
        <f>P187</f>
        <v>0</v>
      </c>
      <c r="Q186" s="200"/>
      <c r="R186" s="201">
        <f>R187</f>
        <v>0</v>
      </c>
      <c r="S186" s="200"/>
      <c r="T186" s="202">
        <f>T187</f>
        <v>0</v>
      </c>
      <c r="AR186" s="203" t="s">
        <v>85</v>
      </c>
      <c r="AT186" s="204" t="s">
        <v>76</v>
      </c>
      <c r="AU186" s="204" t="s">
        <v>85</v>
      </c>
      <c r="AY186" s="203" t="s">
        <v>143</v>
      </c>
      <c r="BK186" s="205">
        <f>BK187</f>
        <v>0</v>
      </c>
    </row>
    <row r="187" spans="1:65" s="2" customFormat="1" ht="24" customHeight="1">
      <c r="A187" s="34"/>
      <c r="B187" s="35"/>
      <c r="C187" s="208" t="s">
        <v>297</v>
      </c>
      <c r="D187" s="208" t="s">
        <v>145</v>
      </c>
      <c r="E187" s="209" t="s">
        <v>1060</v>
      </c>
      <c r="F187" s="210" t="s">
        <v>1061</v>
      </c>
      <c r="G187" s="211" t="s">
        <v>226</v>
      </c>
      <c r="H187" s="212">
        <v>0.001</v>
      </c>
      <c r="I187" s="213"/>
      <c r="J187" s="214">
        <f>ROUND(I187*H187,2)</f>
        <v>0</v>
      </c>
      <c r="K187" s="210" t="s">
        <v>149</v>
      </c>
      <c r="L187" s="39"/>
      <c r="M187" s="270" t="s">
        <v>1</v>
      </c>
      <c r="N187" s="271" t="s">
        <v>42</v>
      </c>
      <c r="O187" s="272"/>
      <c r="P187" s="273">
        <f>O187*H187</f>
        <v>0</v>
      </c>
      <c r="Q187" s="273">
        <v>0</v>
      </c>
      <c r="R187" s="273">
        <f>Q187*H187</f>
        <v>0</v>
      </c>
      <c r="S187" s="273">
        <v>0</v>
      </c>
      <c r="T187" s="274">
        <f>S187*H187</f>
        <v>0</v>
      </c>
      <c r="U187" s="34"/>
      <c r="V187" s="34"/>
      <c r="W187" s="34"/>
      <c r="X187" s="34"/>
      <c r="Y187" s="34"/>
      <c r="Z187" s="34"/>
      <c r="AA187" s="34"/>
      <c r="AB187" s="34"/>
      <c r="AC187" s="34"/>
      <c r="AD187" s="34"/>
      <c r="AE187" s="34"/>
      <c r="AR187" s="219" t="s">
        <v>150</v>
      </c>
      <c r="AT187" s="219" t="s">
        <v>145</v>
      </c>
      <c r="AU187" s="219" t="s">
        <v>88</v>
      </c>
      <c r="AY187" s="17" t="s">
        <v>143</v>
      </c>
      <c r="BE187" s="220">
        <f>IF(N187="základní",J187,0)</f>
        <v>0</v>
      </c>
      <c r="BF187" s="220">
        <f>IF(N187="snížená",J187,0)</f>
        <v>0</v>
      </c>
      <c r="BG187" s="220">
        <f>IF(N187="zákl. přenesená",J187,0)</f>
        <v>0</v>
      </c>
      <c r="BH187" s="220">
        <f>IF(N187="sníž. přenesená",J187,0)</f>
        <v>0</v>
      </c>
      <c r="BI187" s="220">
        <f>IF(N187="nulová",J187,0)</f>
        <v>0</v>
      </c>
      <c r="BJ187" s="17" t="s">
        <v>85</v>
      </c>
      <c r="BK187" s="220">
        <f>ROUND(I187*H187,2)</f>
        <v>0</v>
      </c>
      <c r="BL187" s="17" t="s">
        <v>150</v>
      </c>
      <c r="BM187" s="219" t="s">
        <v>1062</v>
      </c>
    </row>
    <row r="188" spans="1:31" s="2" customFormat="1" ht="6.95" customHeight="1">
      <c r="A188" s="34"/>
      <c r="B188" s="54"/>
      <c r="C188" s="55"/>
      <c r="D188" s="55"/>
      <c r="E188" s="55"/>
      <c r="F188" s="55"/>
      <c r="G188" s="55"/>
      <c r="H188" s="55"/>
      <c r="I188" s="158"/>
      <c r="J188" s="55"/>
      <c r="K188" s="55"/>
      <c r="L188" s="39"/>
      <c r="M188" s="34"/>
      <c r="O188" s="34"/>
      <c r="P188" s="34"/>
      <c r="Q188" s="34"/>
      <c r="R188" s="34"/>
      <c r="S188" s="34"/>
      <c r="T188" s="34"/>
      <c r="U188" s="34"/>
      <c r="V188" s="34"/>
      <c r="W188" s="34"/>
      <c r="X188" s="34"/>
      <c r="Y188" s="34"/>
      <c r="Z188" s="34"/>
      <c r="AA188" s="34"/>
      <c r="AB188" s="34"/>
      <c r="AC188" s="34"/>
      <c r="AD188" s="34"/>
      <c r="AE188" s="34"/>
    </row>
  </sheetData>
  <sheetProtection algorithmName="SHA-512" hashValue="YD6we2ObwAQvbYY0LrqOJc590++wjel1UFnn+sFHkBTQ5cwx6WNo91a3yiHw+f0XHXB/VKnZLHpeqtbjfc44Pw==" saltValue="7zLtEeCYdsg2JHU/9BCpmFc8rOeNnaAERQbsnDhbfTN94pr99VmWsbeqNYMkzweqi9NgSL1MvTpJDiFzdSw0TA==" spinCount="100000" sheet="1" objects="1" scenarios="1" formatColumns="0" formatRows="0" autoFilter="0"/>
  <autoFilter ref="C119:K187"/>
  <mergeCells count="9">
    <mergeCell ref="E87:H87"/>
    <mergeCell ref="E110:H110"/>
    <mergeCell ref="E112:H11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74"/>
  <sheetViews>
    <sheetView showGridLines="0" workbookViewId="0" topLeftCell="A91">
      <selection activeCell="W170" sqref="W170"/>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15"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15"/>
      <c r="L2" s="323"/>
      <c r="M2" s="323"/>
      <c r="N2" s="323"/>
      <c r="O2" s="323"/>
      <c r="P2" s="323"/>
      <c r="Q2" s="323"/>
      <c r="R2" s="323"/>
      <c r="S2" s="323"/>
      <c r="T2" s="323"/>
      <c r="U2" s="323"/>
      <c r="V2" s="323"/>
      <c r="AT2" s="17" t="s">
        <v>107</v>
      </c>
    </row>
    <row r="3" spans="2:46" s="1" customFormat="1" ht="6.95" customHeight="1">
      <c r="B3" s="116"/>
      <c r="C3" s="117"/>
      <c r="D3" s="117"/>
      <c r="E3" s="117"/>
      <c r="F3" s="117"/>
      <c r="G3" s="117"/>
      <c r="H3" s="117"/>
      <c r="I3" s="118"/>
      <c r="J3" s="117"/>
      <c r="K3" s="117"/>
      <c r="L3" s="20"/>
      <c r="AT3" s="17" t="s">
        <v>88</v>
      </c>
    </row>
    <row r="4" spans="2:46" s="1" customFormat="1" ht="24.95" customHeight="1">
      <c r="B4" s="20"/>
      <c r="D4" s="119" t="s">
        <v>108</v>
      </c>
      <c r="I4" s="115"/>
      <c r="L4" s="20"/>
      <c r="M4" s="120" t="s">
        <v>10</v>
      </c>
      <c r="AT4" s="17" t="s">
        <v>4</v>
      </c>
    </row>
    <row r="5" spans="2:12" s="1" customFormat="1" ht="6.95" customHeight="1">
      <c r="B5" s="20"/>
      <c r="I5" s="115"/>
      <c r="L5" s="20"/>
    </row>
    <row r="6" spans="2:12" s="1" customFormat="1" ht="12" customHeight="1">
      <c r="B6" s="20"/>
      <c r="D6" s="121" t="s">
        <v>16</v>
      </c>
      <c r="I6" s="115"/>
      <c r="L6" s="20"/>
    </row>
    <row r="7" spans="2:12" s="1" customFormat="1" ht="16.5" customHeight="1">
      <c r="B7" s="20"/>
      <c r="E7" s="368" t="str">
        <f>'Rekapitulace stavby'!K6</f>
        <v>Dlouhá Strouha, Kvasiny, rekonstrukce koryta, ř. km 4,735 - 4,885</v>
      </c>
      <c r="F7" s="369"/>
      <c r="G7" s="369"/>
      <c r="H7" s="369"/>
      <c r="I7" s="115"/>
      <c r="L7" s="20"/>
    </row>
    <row r="8" spans="1:31" s="2" customFormat="1" ht="12" customHeight="1">
      <c r="A8" s="34"/>
      <c r="B8" s="39"/>
      <c r="C8" s="34"/>
      <c r="D8" s="121" t="s">
        <v>109</v>
      </c>
      <c r="E8" s="34"/>
      <c r="F8" s="34"/>
      <c r="G8" s="34"/>
      <c r="H8" s="34"/>
      <c r="I8" s="122"/>
      <c r="J8" s="34"/>
      <c r="K8" s="34"/>
      <c r="L8" s="51"/>
      <c r="S8" s="34"/>
      <c r="T8" s="34"/>
      <c r="U8" s="34"/>
      <c r="V8" s="34"/>
      <c r="W8" s="34"/>
      <c r="X8" s="34"/>
      <c r="Y8" s="34"/>
      <c r="Z8" s="34"/>
      <c r="AA8" s="34"/>
      <c r="AB8" s="34"/>
      <c r="AC8" s="34"/>
      <c r="AD8" s="34"/>
      <c r="AE8" s="34"/>
    </row>
    <row r="9" spans="1:31" s="2" customFormat="1" ht="16.5" customHeight="1">
      <c r="A9" s="34"/>
      <c r="B9" s="39"/>
      <c r="C9" s="34"/>
      <c r="D9" s="34"/>
      <c r="E9" s="371" t="s">
        <v>1063</v>
      </c>
      <c r="F9" s="370"/>
      <c r="G9" s="370"/>
      <c r="H9" s="370"/>
      <c r="I9" s="122"/>
      <c r="J9" s="34"/>
      <c r="K9" s="34"/>
      <c r="L9" s="51"/>
      <c r="S9" s="34"/>
      <c r="T9" s="34"/>
      <c r="U9" s="34"/>
      <c r="V9" s="34"/>
      <c r="W9" s="34"/>
      <c r="X9" s="34"/>
      <c r="Y9" s="34"/>
      <c r="Z9" s="34"/>
      <c r="AA9" s="34"/>
      <c r="AB9" s="34"/>
      <c r="AC9" s="34"/>
      <c r="AD9" s="34"/>
      <c r="AE9" s="34"/>
    </row>
    <row r="10" spans="1:31" s="2" customFormat="1" ht="12">
      <c r="A10" s="34"/>
      <c r="B10" s="39"/>
      <c r="C10" s="34"/>
      <c r="D10" s="34"/>
      <c r="E10" s="34"/>
      <c r="F10" s="34"/>
      <c r="G10" s="34"/>
      <c r="H10" s="34"/>
      <c r="I10" s="122"/>
      <c r="J10" s="34"/>
      <c r="K10" s="34"/>
      <c r="L10" s="51"/>
      <c r="S10" s="34"/>
      <c r="T10" s="34"/>
      <c r="U10" s="34"/>
      <c r="V10" s="34"/>
      <c r="W10" s="34"/>
      <c r="X10" s="34"/>
      <c r="Y10" s="34"/>
      <c r="Z10" s="34"/>
      <c r="AA10" s="34"/>
      <c r="AB10" s="34"/>
      <c r="AC10" s="34"/>
      <c r="AD10" s="34"/>
      <c r="AE10" s="34"/>
    </row>
    <row r="11" spans="1:31" s="2" customFormat="1" ht="12" customHeight="1">
      <c r="A11" s="34"/>
      <c r="B11" s="39"/>
      <c r="C11" s="34"/>
      <c r="D11" s="121" t="s">
        <v>18</v>
      </c>
      <c r="E11" s="34"/>
      <c r="F11" s="110" t="s">
        <v>87</v>
      </c>
      <c r="G11" s="34"/>
      <c r="H11" s="34"/>
      <c r="I11" s="123" t="s">
        <v>20</v>
      </c>
      <c r="J11" s="110" t="s">
        <v>1</v>
      </c>
      <c r="K11" s="34"/>
      <c r="L11" s="51"/>
      <c r="S11" s="34"/>
      <c r="T11" s="34"/>
      <c r="U11" s="34"/>
      <c r="V11" s="34"/>
      <c r="W11" s="34"/>
      <c r="X11" s="34"/>
      <c r="Y11" s="34"/>
      <c r="Z11" s="34"/>
      <c r="AA11" s="34"/>
      <c r="AB11" s="34"/>
      <c r="AC11" s="34"/>
      <c r="AD11" s="34"/>
      <c r="AE11" s="34"/>
    </row>
    <row r="12" spans="1:31" s="2" customFormat="1" ht="12" customHeight="1">
      <c r="A12" s="34"/>
      <c r="B12" s="39"/>
      <c r="C12" s="34"/>
      <c r="D12" s="121" t="s">
        <v>21</v>
      </c>
      <c r="E12" s="34"/>
      <c r="F12" s="110" t="s">
        <v>22</v>
      </c>
      <c r="G12" s="34"/>
      <c r="H12" s="34"/>
      <c r="I12" s="123" t="s">
        <v>23</v>
      </c>
      <c r="J12" s="124">
        <f>'Rekapitulace stavby'!AN8</f>
        <v>43727</v>
      </c>
      <c r="K12" s="34"/>
      <c r="L12" s="51"/>
      <c r="S12" s="34"/>
      <c r="T12" s="34"/>
      <c r="U12" s="34"/>
      <c r="V12" s="34"/>
      <c r="W12" s="34"/>
      <c r="X12" s="34"/>
      <c r="Y12" s="34"/>
      <c r="Z12" s="34"/>
      <c r="AA12" s="34"/>
      <c r="AB12" s="34"/>
      <c r="AC12" s="34"/>
      <c r="AD12" s="34"/>
      <c r="AE12" s="34"/>
    </row>
    <row r="13" spans="1:31" s="2" customFormat="1" ht="10.9" customHeight="1">
      <c r="A13" s="34"/>
      <c r="B13" s="39"/>
      <c r="C13" s="34"/>
      <c r="D13" s="34"/>
      <c r="E13" s="34"/>
      <c r="F13" s="34"/>
      <c r="G13" s="34"/>
      <c r="H13" s="34"/>
      <c r="I13" s="122"/>
      <c r="J13" s="34"/>
      <c r="K13" s="34"/>
      <c r="L13" s="51"/>
      <c r="S13" s="34"/>
      <c r="T13" s="34"/>
      <c r="U13" s="34"/>
      <c r="V13" s="34"/>
      <c r="W13" s="34"/>
      <c r="X13" s="34"/>
      <c r="Y13" s="34"/>
      <c r="Z13" s="34"/>
      <c r="AA13" s="34"/>
      <c r="AB13" s="34"/>
      <c r="AC13" s="34"/>
      <c r="AD13" s="34"/>
      <c r="AE13" s="34"/>
    </row>
    <row r="14" spans="1:31" s="2" customFormat="1" ht="12" customHeight="1">
      <c r="A14" s="34"/>
      <c r="B14" s="39"/>
      <c r="C14" s="34"/>
      <c r="D14" s="121" t="s">
        <v>24</v>
      </c>
      <c r="E14" s="34"/>
      <c r="F14" s="34"/>
      <c r="G14" s="34"/>
      <c r="H14" s="34"/>
      <c r="I14" s="123" t="s">
        <v>25</v>
      </c>
      <c r="J14" s="110" t="s">
        <v>1</v>
      </c>
      <c r="K14" s="34"/>
      <c r="L14" s="51"/>
      <c r="S14" s="34"/>
      <c r="T14" s="34"/>
      <c r="U14" s="34"/>
      <c r="V14" s="34"/>
      <c r="W14" s="34"/>
      <c r="X14" s="34"/>
      <c r="Y14" s="34"/>
      <c r="Z14" s="34"/>
      <c r="AA14" s="34"/>
      <c r="AB14" s="34"/>
      <c r="AC14" s="34"/>
      <c r="AD14" s="34"/>
      <c r="AE14" s="34"/>
    </row>
    <row r="15" spans="1:31" s="2" customFormat="1" ht="18" customHeight="1">
      <c r="A15" s="34"/>
      <c r="B15" s="39"/>
      <c r="C15" s="34"/>
      <c r="D15" s="34"/>
      <c r="E15" s="110" t="s">
        <v>26</v>
      </c>
      <c r="F15" s="34"/>
      <c r="G15" s="34"/>
      <c r="H15" s="34"/>
      <c r="I15" s="123" t="s">
        <v>27</v>
      </c>
      <c r="J15" s="110" t="s">
        <v>1</v>
      </c>
      <c r="K15" s="34"/>
      <c r="L15" s="51"/>
      <c r="S15" s="34"/>
      <c r="T15" s="34"/>
      <c r="U15" s="34"/>
      <c r="V15" s="34"/>
      <c r="W15" s="34"/>
      <c r="X15" s="34"/>
      <c r="Y15" s="34"/>
      <c r="Z15" s="34"/>
      <c r="AA15" s="34"/>
      <c r="AB15" s="34"/>
      <c r="AC15" s="34"/>
      <c r="AD15" s="34"/>
      <c r="AE15" s="34"/>
    </row>
    <row r="16" spans="1:31" s="2" customFormat="1" ht="6.95" customHeight="1">
      <c r="A16" s="34"/>
      <c r="B16" s="39"/>
      <c r="C16" s="34"/>
      <c r="D16" s="34"/>
      <c r="E16" s="34"/>
      <c r="F16" s="34"/>
      <c r="G16" s="34"/>
      <c r="H16" s="34"/>
      <c r="I16" s="122"/>
      <c r="J16" s="34"/>
      <c r="K16" s="34"/>
      <c r="L16" s="51"/>
      <c r="S16" s="34"/>
      <c r="T16" s="34"/>
      <c r="U16" s="34"/>
      <c r="V16" s="34"/>
      <c r="W16" s="34"/>
      <c r="X16" s="34"/>
      <c r="Y16" s="34"/>
      <c r="Z16" s="34"/>
      <c r="AA16" s="34"/>
      <c r="AB16" s="34"/>
      <c r="AC16" s="34"/>
      <c r="AD16" s="34"/>
      <c r="AE16" s="34"/>
    </row>
    <row r="17" spans="1:31" s="2" customFormat="1" ht="12" customHeight="1">
      <c r="A17" s="34"/>
      <c r="B17" s="39"/>
      <c r="C17" s="34"/>
      <c r="D17" s="121" t="s">
        <v>28</v>
      </c>
      <c r="E17" s="34"/>
      <c r="F17" s="34"/>
      <c r="G17" s="34"/>
      <c r="H17" s="34"/>
      <c r="I17" s="123"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c r="A18" s="34"/>
      <c r="B18" s="39"/>
      <c r="C18" s="34"/>
      <c r="D18" s="34"/>
      <c r="E18" s="372" t="str">
        <f>'Rekapitulace stavby'!E14</f>
        <v>Vyplň údaj</v>
      </c>
      <c r="F18" s="373"/>
      <c r="G18" s="373"/>
      <c r="H18" s="373"/>
      <c r="I18" s="123" t="s">
        <v>27</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122"/>
      <c r="J19" s="34"/>
      <c r="K19" s="34"/>
      <c r="L19" s="51"/>
      <c r="S19" s="34"/>
      <c r="T19" s="34"/>
      <c r="U19" s="34"/>
      <c r="V19" s="34"/>
      <c r="W19" s="34"/>
      <c r="X19" s="34"/>
      <c r="Y19" s="34"/>
      <c r="Z19" s="34"/>
      <c r="AA19" s="34"/>
      <c r="AB19" s="34"/>
      <c r="AC19" s="34"/>
      <c r="AD19" s="34"/>
      <c r="AE19" s="34"/>
    </row>
    <row r="20" spans="1:31" s="2" customFormat="1" ht="12" customHeight="1">
      <c r="A20" s="34"/>
      <c r="B20" s="39"/>
      <c r="C20" s="34"/>
      <c r="D20" s="121" t="s">
        <v>30</v>
      </c>
      <c r="E20" s="34"/>
      <c r="F20" s="34"/>
      <c r="G20" s="34"/>
      <c r="H20" s="34"/>
      <c r="I20" s="123" t="s">
        <v>25</v>
      </c>
      <c r="J20" s="110" t="s">
        <v>1</v>
      </c>
      <c r="K20" s="34"/>
      <c r="L20" s="51"/>
      <c r="S20" s="34"/>
      <c r="T20" s="34"/>
      <c r="U20" s="34"/>
      <c r="V20" s="34"/>
      <c r="W20" s="34"/>
      <c r="X20" s="34"/>
      <c r="Y20" s="34"/>
      <c r="Z20" s="34"/>
      <c r="AA20" s="34"/>
      <c r="AB20" s="34"/>
      <c r="AC20" s="34"/>
      <c r="AD20" s="34"/>
      <c r="AE20" s="34"/>
    </row>
    <row r="21" spans="1:31" s="2" customFormat="1" ht="18" customHeight="1">
      <c r="A21" s="34"/>
      <c r="B21" s="39"/>
      <c r="C21" s="34"/>
      <c r="D21" s="34"/>
      <c r="E21" s="110" t="s">
        <v>31</v>
      </c>
      <c r="F21" s="34"/>
      <c r="G21" s="34"/>
      <c r="H21" s="34"/>
      <c r="I21" s="123" t="s">
        <v>27</v>
      </c>
      <c r="J21" s="110" t="s">
        <v>1</v>
      </c>
      <c r="K21" s="34"/>
      <c r="L21" s="51"/>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122"/>
      <c r="J22" s="34"/>
      <c r="K22" s="34"/>
      <c r="L22" s="51"/>
      <c r="S22" s="34"/>
      <c r="T22" s="34"/>
      <c r="U22" s="34"/>
      <c r="V22" s="34"/>
      <c r="W22" s="34"/>
      <c r="X22" s="34"/>
      <c r="Y22" s="34"/>
      <c r="Z22" s="34"/>
      <c r="AA22" s="34"/>
      <c r="AB22" s="34"/>
      <c r="AC22" s="34"/>
      <c r="AD22" s="34"/>
      <c r="AE22" s="34"/>
    </row>
    <row r="23" spans="1:31" s="2" customFormat="1" ht="12" customHeight="1">
      <c r="A23" s="34"/>
      <c r="B23" s="39"/>
      <c r="C23" s="34"/>
      <c r="D23" s="121" t="s">
        <v>33</v>
      </c>
      <c r="E23" s="34"/>
      <c r="F23" s="34"/>
      <c r="G23" s="34"/>
      <c r="H23" s="34"/>
      <c r="I23" s="123" t="s">
        <v>25</v>
      </c>
      <c r="J23" s="110" t="s">
        <v>1</v>
      </c>
      <c r="K23" s="34"/>
      <c r="L23" s="51"/>
      <c r="S23" s="34"/>
      <c r="T23" s="34"/>
      <c r="U23" s="34"/>
      <c r="V23" s="34"/>
      <c r="W23" s="34"/>
      <c r="X23" s="34"/>
      <c r="Y23" s="34"/>
      <c r="Z23" s="34"/>
      <c r="AA23" s="34"/>
      <c r="AB23" s="34"/>
      <c r="AC23" s="34"/>
      <c r="AD23" s="34"/>
      <c r="AE23" s="34"/>
    </row>
    <row r="24" spans="1:31" s="2" customFormat="1" ht="18" customHeight="1">
      <c r="A24" s="34"/>
      <c r="B24" s="39"/>
      <c r="C24" s="34"/>
      <c r="D24" s="34"/>
      <c r="E24" s="110" t="s">
        <v>34</v>
      </c>
      <c r="F24" s="34"/>
      <c r="G24" s="34"/>
      <c r="H24" s="34"/>
      <c r="I24" s="123" t="s">
        <v>27</v>
      </c>
      <c r="J24" s="110" t="s">
        <v>1</v>
      </c>
      <c r="K24" s="34"/>
      <c r="L24" s="51"/>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122"/>
      <c r="J25" s="34"/>
      <c r="K25" s="34"/>
      <c r="L25" s="51"/>
      <c r="S25" s="34"/>
      <c r="T25" s="34"/>
      <c r="U25" s="34"/>
      <c r="V25" s="34"/>
      <c r="W25" s="34"/>
      <c r="X25" s="34"/>
      <c r="Y25" s="34"/>
      <c r="Z25" s="34"/>
      <c r="AA25" s="34"/>
      <c r="AB25" s="34"/>
      <c r="AC25" s="34"/>
      <c r="AD25" s="34"/>
      <c r="AE25" s="34"/>
    </row>
    <row r="26" spans="1:31" s="2" customFormat="1" ht="12" customHeight="1">
      <c r="A26" s="34"/>
      <c r="B26" s="39"/>
      <c r="C26" s="34"/>
      <c r="D26" s="121" t="s">
        <v>35</v>
      </c>
      <c r="E26" s="34"/>
      <c r="F26" s="34"/>
      <c r="G26" s="34"/>
      <c r="H26" s="34"/>
      <c r="I26" s="122"/>
      <c r="J26" s="34"/>
      <c r="K26" s="34"/>
      <c r="L26" s="51"/>
      <c r="S26" s="34"/>
      <c r="T26" s="34"/>
      <c r="U26" s="34"/>
      <c r="V26" s="34"/>
      <c r="W26" s="34"/>
      <c r="X26" s="34"/>
      <c r="Y26" s="34"/>
      <c r="Z26" s="34"/>
      <c r="AA26" s="34"/>
      <c r="AB26" s="34"/>
      <c r="AC26" s="34"/>
      <c r="AD26" s="34"/>
      <c r="AE26" s="34"/>
    </row>
    <row r="27" spans="1:31" s="8" customFormat="1" ht="89.25" customHeight="1">
      <c r="A27" s="125"/>
      <c r="B27" s="126"/>
      <c r="C27" s="125"/>
      <c r="D27" s="125"/>
      <c r="E27" s="374" t="s">
        <v>36</v>
      </c>
      <c r="F27" s="374"/>
      <c r="G27" s="374"/>
      <c r="H27" s="374"/>
      <c r="I27" s="127"/>
      <c r="J27" s="125"/>
      <c r="K27" s="125"/>
      <c r="L27" s="128"/>
      <c r="S27" s="125"/>
      <c r="T27" s="125"/>
      <c r="U27" s="125"/>
      <c r="V27" s="125"/>
      <c r="W27" s="125"/>
      <c r="X27" s="125"/>
      <c r="Y27" s="125"/>
      <c r="Z27" s="125"/>
      <c r="AA27" s="125"/>
      <c r="AB27" s="125"/>
      <c r="AC27" s="125"/>
      <c r="AD27" s="125"/>
      <c r="AE27" s="125"/>
    </row>
    <row r="28" spans="1:31" s="2" customFormat="1" ht="6.95" customHeight="1">
      <c r="A28" s="34"/>
      <c r="B28" s="39"/>
      <c r="C28" s="34"/>
      <c r="D28" s="34"/>
      <c r="E28" s="34"/>
      <c r="F28" s="34"/>
      <c r="G28" s="34"/>
      <c r="H28" s="34"/>
      <c r="I28" s="122"/>
      <c r="J28" s="34"/>
      <c r="K28" s="34"/>
      <c r="L28" s="51"/>
      <c r="S28" s="34"/>
      <c r="T28" s="34"/>
      <c r="U28" s="34"/>
      <c r="V28" s="34"/>
      <c r="W28" s="34"/>
      <c r="X28" s="34"/>
      <c r="Y28" s="34"/>
      <c r="Z28" s="34"/>
      <c r="AA28" s="34"/>
      <c r="AB28" s="34"/>
      <c r="AC28" s="34"/>
      <c r="AD28" s="34"/>
      <c r="AE28" s="34"/>
    </row>
    <row r="29" spans="1:31" s="2" customFormat="1" ht="6.95" customHeight="1">
      <c r="A29" s="34"/>
      <c r="B29" s="39"/>
      <c r="C29" s="34"/>
      <c r="D29" s="129"/>
      <c r="E29" s="129"/>
      <c r="F29" s="129"/>
      <c r="G29" s="129"/>
      <c r="H29" s="129"/>
      <c r="I29" s="130"/>
      <c r="J29" s="129"/>
      <c r="K29" s="129"/>
      <c r="L29" s="51"/>
      <c r="S29" s="34"/>
      <c r="T29" s="34"/>
      <c r="U29" s="34"/>
      <c r="V29" s="34"/>
      <c r="W29" s="34"/>
      <c r="X29" s="34"/>
      <c r="Y29" s="34"/>
      <c r="Z29" s="34"/>
      <c r="AA29" s="34"/>
      <c r="AB29" s="34"/>
      <c r="AC29" s="34"/>
      <c r="AD29" s="34"/>
      <c r="AE29" s="34"/>
    </row>
    <row r="30" spans="1:31" s="2" customFormat="1" ht="25.35" customHeight="1">
      <c r="A30" s="34"/>
      <c r="B30" s="39"/>
      <c r="C30" s="34"/>
      <c r="D30" s="131" t="s">
        <v>37</v>
      </c>
      <c r="E30" s="34"/>
      <c r="F30" s="34"/>
      <c r="G30" s="34"/>
      <c r="H30" s="34"/>
      <c r="I30" s="122"/>
      <c r="J30" s="132">
        <f>ROUND(J121,2)</f>
        <v>0</v>
      </c>
      <c r="K30" s="34"/>
      <c r="L30" s="51"/>
      <c r="S30" s="34"/>
      <c r="T30" s="34"/>
      <c r="U30" s="34"/>
      <c r="V30" s="34"/>
      <c r="W30" s="34"/>
      <c r="X30" s="34"/>
      <c r="Y30" s="34"/>
      <c r="Z30" s="34"/>
      <c r="AA30" s="34"/>
      <c r="AB30" s="34"/>
      <c r="AC30" s="34"/>
      <c r="AD30" s="34"/>
      <c r="AE30" s="34"/>
    </row>
    <row r="31" spans="1:31" s="2" customFormat="1" ht="6.95" customHeight="1">
      <c r="A31" s="34"/>
      <c r="B31" s="39"/>
      <c r="C31" s="34"/>
      <c r="D31" s="129"/>
      <c r="E31" s="129"/>
      <c r="F31" s="129"/>
      <c r="G31" s="129"/>
      <c r="H31" s="129"/>
      <c r="I31" s="130"/>
      <c r="J31" s="129"/>
      <c r="K31" s="129"/>
      <c r="L31" s="51"/>
      <c r="S31" s="34"/>
      <c r="T31" s="34"/>
      <c r="U31" s="34"/>
      <c r="V31" s="34"/>
      <c r="W31" s="34"/>
      <c r="X31" s="34"/>
      <c r="Y31" s="34"/>
      <c r="Z31" s="34"/>
      <c r="AA31" s="34"/>
      <c r="AB31" s="34"/>
      <c r="AC31" s="34"/>
      <c r="AD31" s="34"/>
      <c r="AE31" s="34"/>
    </row>
    <row r="32" spans="1:31" s="2" customFormat="1" ht="14.45" customHeight="1">
      <c r="A32" s="34"/>
      <c r="B32" s="39"/>
      <c r="C32" s="34"/>
      <c r="D32" s="34"/>
      <c r="E32" s="34"/>
      <c r="F32" s="133" t="s">
        <v>39</v>
      </c>
      <c r="G32" s="34"/>
      <c r="H32" s="34"/>
      <c r="I32" s="134" t="s">
        <v>38</v>
      </c>
      <c r="J32" s="133" t="s">
        <v>40</v>
      </c>
      <c r="K32" s="34"/>
      <c r="L32" s="51"/>
      <c r="S32" s="34"/>
      <c r="T32" s="34"/>
      <c r="U32" s="34"/>
      <c r="V32" s="34"/>
      <c r="W32" s="34"/>
      <c r="X32" s="34"/>
      <c r="Y32" s="34"/>
      <c r="Z32" s="34"/>
      <c r="AA32" s="34"/>
      <c r="AB32" s="34"/>
      <c r="AC32" s="34"/>
      <c r="AD32" s="34"/>
      <c r="AE32" s="34"/>
    </row>
    <row r="33" spans="1:31" s="2" customFormat="1" ht="14.45" customHeight="1">
      <c r="A33" s="34"/>
      <c r="B33" s="39"/>
      <c r="C33" s="34"/>
      <c r="D33" s="135" t="s">
        <v>41</v>
      </c>
      <c r="E33" s="121" t="s">
        <v>42</v>
      </c>
      <c r="F33" s="136">
        <f>ROUND((SUM(BE121:BE173)),2)</f>
        <v>0</v>
      </c>
      <c r="G33" s="34"/>
      <c r="H33" s="34"/>
      <c r="I33" s="137">
        <v>0.21</v>
      </c>
      <c r="J33" s="136">
        <f>ROUND(((SUM(BE121:BE173))*I33),2)</f>
        <v>0</v>
      </c>
      <c r="K33" s="34"/>
      <c r="L33" s="51"/>
      <c r="S33" s="34"/>
      <c r="T33" s="34"/>
      <c r="U33" s="34"/>
      <c r="V33" s="34"/>
      <c r="W33" s="34"/>
      <c r="X33" s="34"/>
      <c r="Y33" s="34"/>
      <c r="Z33" s="34"/>
      <c r="AA33" s="34"/>
      <c r="AB33" s="34"/>
      <c r="AC33" s="34"/>
      <c r="AD33" s="34"/>
      <c r="AE33" s="34"/>
    </row>
    <row r="34" spans="1:31" s="2" customFormat="1" ht="14.45" customHeight="1">
      <c r="A34" s="34"/>
      <c r="B34" s="39"/>
      <c r="C34" s="34"/>
      <c r="D34" s="34"/>
      <c r="E34" s="121" t="s">
        <v>43</v>
      </c>
      <c r="F34" s="136">
        <f>ROUND((SUM(BF121:BF173)),2)</f>
        <v>0</v>
      </c>
      <c r="G34" s="34"/>
      <c r="H34" s="34"/>
      <c r="I34" s="137">
        <v>0.15</v>
      </c>
      <c r="J34" s="136">
        <f>ROUND(((SUM(BF121:BF173))*I34),2)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21" t="s">
        <v>44</v>
      </c>
      <c r="F35" s="136">
        <f>ROUND((SUM(BG121:BG173)),2)</f>
        <v>0</v>
      </c>
      <c r="G35" s="34"/>
      <c r="H35" s="34"/>
      <c r="I35" s="137">
        <v>0.21</v>
      </c>
      <c r="J35" s="136">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21" t="s">
        <v>45</v>
      </c>
      <c r="F36" s="136">
        <f>ROUND((SUM(BH121:BH173)),2)</f>
        <v>0</v>
      </c>
      <c r="G36" s="34"/>
      <c r="H36" s="34"/>
      <c r="I36" s="137">
        <v>0.15</v>
      </c>
      <c r="J36" s="136">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21" t="s">
        <v>46</v>
      </c>
      <c r="F37" s="136">
        <f>ROUND((SUM(BI121:BI173)),2)</f>
        <v>0</v>
      </c>
      <c r="G37" s="34"/>
      <c r="H37" s="34"/>
      <c r="I37" s="137">
        <v>0</v>
      </c>
      <c r="J37" s="136">
        <f>0</f>
        <v>0</v>
      </c>
      <c r="K37" s="34"/>
      <c r="L37" s="51"/>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122"/>
      <c r="J38" s="34"/>
      <c r="K38" s="34"/>
      <c r="L38" s="51"/>
      <c r="S38" s="34"/>
      <c r="T38" s="34"/>
      <c r="U38" s="34"/>
      <c r="V38" s="34"/>
      <c r="W38" s="34"/>
      <c r="X38" s="34"/>
      <c r="Y38" s="34"/>
      <c r="Z38" s="34"/>
      <c r="AA38" s="34"/>
      <c r="AB38" s="34"/>
      <c r="AC38" s="34"/>
      <c r="AD38" s="34"/>
      <c r="AE38" s="34"/>
    </row>
    <row r="39" spans="1:31" s="2" customFormat="1" ht="25.35" customHeight="1">
      <c r="A39" s="34"/>
      <c r="B39" s="39"/>
      <c r="C39" s="138"/>
      <c r="D39" s="139" t="s">
        <v>47</v>
      </c>
      <c r="E39" s="140"/>
      <c r="F39" s="140"/>
      <c r="G39" s="141" t="s">
        <v>48</v>
      </c>
      <c r="H39" s="142" t="s">
        <v>49</v>
      </c>
      <c r="I39" s="143"/>
      <c r="J39" s="144">
        <f>SUM(J30:J37)</f>
        <v>0</v>
      </c>
      <c r="K39" s="145"/>
      <c r="L39" s="51"/>
      <c r="S39" s="34"/>
      <c r="T39" s="34"/>
      <c r="U39" s="34"/>
      <c r="V39" s="34"/>
      <c r="W39" s="34"/>
      <c r="X39" s="34"/>
      <c r="Y39" s="34"/>
      <c r="Z39" s="34"/>
      <c r="AA39" s="34"/>
      <c r="AB39" s="34"/>
      <c r="AC39" s="34"/>
      <c r="AD39" s="34"/>
      <c r="AE39" s="34"/>
    </row>
    <row r="40" spans="1:31" s="2" customFormat="1" ht="14.45" customHeight="1">
      <c r="A40" s="34"/>
      <c r="B40" s="39"/>
      <c r="C40" s="34"/>
      <c r="D40" s="34"/>
      <c r="E40" s="34"/>
      <c r="F40" s="34"/>
      <c r="G40" s="34"/>
      <c r="H40" s="34"/>
      <c r="I40" s="122"/>
      <c r="J40" s="34"/>
      <c r="K40" s="34"/>
      <c r="L40" s="51"/>
      <c r="S40" s="34"/>
      <c r="T40" s="34"/>
      <c r="U40" s="34"/>
      <c r="V40" s="34"/>
      <c r="W40" s="34"/>
      <c r="X40" s="34"/>
      <c r="Y40" s="34"/>
      <c r="Z40" s="34"/>
      <c r="AA40" s="34"/>
      <c r="AB40" s="34"/>
      <c r="AC40" s="34"/>
      <c r="AD40" s="34"/>
      <c r="AE40" s="34"/>
    </row>
    <row r="41" spans="2:12" s="1" customFormat="1" ht="14.45" customHeight="1">
      <c r="B41" s="20"/>
      <c r="I41" s="115"/>
      <c r="L41" s="20"/>
    </row>
    <row r="42" spans="2:12" s="1" customFormat="1" ht="14.45" customHeight="1">
      <c r="B42" s="20"/>
      <c r="I42" s="115"/>
      <c r="L42" s="20"/>
    </row>
    <row r="43" spans="2:12" s="1" customFormat="1" ht="14.45" customHeight="1">
      <c r="B43" s="20"/>
      <c r="I43" s="115"/>
      <c r="L43" s="20"/>
    </row>
    <row r="44" spans="2:12" s="1" customFormat="1" ht="14.45" customHeight="1">
      <c r="B44" s="20"/>
      <c r="I44" s="115"/>
      <c r="L44" s="20"/>
    </row>
    <row r="45" spans="2:12" s="1" customFormat="1" ht="14.45" customHeight="1">
      <c r="B45" s="20"/>
      <c r="I45" s="115"/>
      <c r="L45" s="20"/>
    </row>
    <row r="46" spans="2:12" s="1" customFormat="1" ht="14.45" customHeight="1">
      <c r="B46" s="20"/>
      <c r="I46" s="115"/>
      <c r="L46" s="20"/>
    </row>
    <row r="47" spans="2:12" s="1" customFormat="1" ht="14.45" customHeight="1">
      <c r="B47" s="20"/>
      <c r="I47" s="115"/>
      <c r="L47" s="20"/>
    </row>
    <row r="48" spans="2:12" s="1" customFormat="1" ht="14.45" customHeight="1">
      <c r="B48" s="20"/>
      <c r="I48" s="115"/>
      <c r="L48" s="20"/>
    </row>
    <row r="49" spans="2:12" s="1" customFormat="1" ht="14.45" customHeight="1">
      <c r="B49" s="20"/>
      <c r="I49" s="115"/>
      <c r="L49" s="20"/>
    </row>
    <row r="50" spans="2:12" s="2" customFormat="1" ht="14.45" customHeight="1">
      <c r="B50" s="51"/>
      <c r="D50" s="146" t="s">
        <v>50</v>
      </c>
      <c r="E50" s="147"/>
      <c r="F50" s="147"/>
      <c r="G50" s="146" t="s">
        <v>51</v>
      </c>
      <c r="H50" s="147"/>
      <c r="I50" s="148"/>
      <c r="J50" s="147"/>
      <c r="K50" s="147"/>
      <c r="L50" s="51"/>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75">
      <c r="A61" s="34"/>
      <c r="B61" s="39"/>
      <c r="C61" s="34"/>
      <c r="D61" s="149" t="s">
        <v>52</v>
      </c>
      <c r="E61" s="150"/>
      <c r="F61" s="151" t="s">
        <v>53</v>
      </c>
      <c r="G61" s="149" t="s">
        <v>52</v>
      </c>
      <c r="H61" s="150"/>
      <c r="I61" s="152"/>
      <c r="J61" s="153" t="s">
        <v>53</v>
      </c>
      <c r="K61" s="150"/>
      <c r="L61" s="51"/>
      <c r="S61" s="34"/>
      <c r="T61" s="34"/>
      <c r="U61" s="34"/>
      <c r="V61" s="34"/>
      <c r="W61" s="34"/>
      <c r="X61" s="34"/>
      <c r="Y61" s="34"/>
      <c r="Z61" s="34"/>
      <c r="AA61" s="34"/>
      <c r="AB61" s="34"/>
      <c r="AC61" s="34"/>
      <c r="AD61" s="34"/>
      <c r="AE61" s="34"/>
    </row>
    <row r="62" spans="2:12" ht="12">
      <c r="B62" s="20"/>
      <c r="L62" s="20"/>
    </row>
    <row r="63" spans="2:12" ht="12">
      <c r="B63" s="20"/>
      <c r="L63" s="20"/>
    </row>
    <row r="64" spans="2:12" ht="12">
      <c r="B64" s="20"/>
      <c r="L64" s="20"/>
    </row>
    <row r="65" spans="1:31" s="2" customFormat="1" ht="12.75">
      <c r="A65" s="34"/>
      <c r="B65" s="39"/>
      <c r="C65" s="34"/>
      <c r="D65" s="146" t="s">
        <v>54</v>
      </c>
      <c r="E65" s="154"/>
      <c r="F65" s="154"/>
      <c r="G65" s="146" t="s">
        <v>55</v>
      </c>
      <c r="H65" s="154"/>
      <c r="I65" s="155"/>
      <c r="J65" s="154"/>
      <c r="K65" s="154"/>
      <c r="L65" s="51"/>
      <c r="S65" s="34"/>
      <c r="T65" s="34"/>
      <c r="U65" s="34"/>
      <c r="V65" s="34"/>
      <c r="W65" s="34"/>
      <c r="X65" s="34"/>
      <c r="Y65" s="34"/>
      <c r="Z65" s="34"/>
      <c r="AA65" s="34"/>
      <c r="AB65" s="34"/>
      <c r="AC65" s="34"/>
      <c r="AD65" s="34"/>
      <c r="AE65" s="34"/>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75">
      <c r="A76" s="34"/>
      <c r="B76" s="39"/>
      <c r="C76" s="34"/>
      <c r="D76" s="149" t="s">
        <v>52</v>
      </c>
      <c r="E76" s="150"/>
      <c r="F76" s="151" t="s">
        <v>53</v>
      </c>
      <c r="G76" s="149" t="s">
        <v>52</v>
      </c>
      <c r="H76" s="150"/>
      <c r="I76" s="152"/>
      <c r="J76" s="153" t="s">
        <v>53</v>
      </c>
      <c r="K76" s="150"/>
      <c r="L76" s="51"/>
      <c r="S76" s="34"/>
      <c r="T76" s="34"/>
      <c r="U76" s="34"/>
      <c r="V76" s="34"/>
      <c r="W76" s="34"/>
      <c r="X76" s="34"/>
      <c r="Y76" s="34"/>
      <c r="Z76" s="34"/>
      <c r="AA76" s="34"/>
      <c r="AB76" s="34"/>
      <c r="AC76" s="34"/>
      <c r="AD76" s="34"/>
      <c r="AE76" s="34"/>
    </row>
    <row r="77" spans="1:31" s="2" customFormat="1" ht="14.45" customHeight="1">
      <c r="A77" s="34"/>
      <c r="B77" s="156"/>
      <c r="C77" s="157"/>
      <c r="D77" s="157"/>
      <c r="E77" s="157"/>
      <c r="F77" s="157"/>
      <c r="G77" s="157"/>
      <c r="H77" s="157"/>
      <c r="I77" s="158"/>
      <c r="J77" s="157"/>
      <c r="K77" s="157"/>
      <c r="L77" s="51"/>
      <c r="S77" s="34"/>
      <c r="T77" s="34"/>
      <c r="U77" s="34"/>
      <c r="V77" s="34"/>
      <c r="W77" s="34"/>
      <c r="X77" s="34"/>
      <c r="Y77" s="34"/>
      <c r="Z77" s="34"/>
      <c r="AA77" s="34"/>
      <c r="AB77" s="34"/>
      <c r="AC77" s="34"/>
      <c r="AD77" s="34"/>
      <c r="AE77" s="34"/>
    </row>
    <row r="81" spans="1:31" s="2" customFormat="1" ht="6.95" customHeight="1">
      <c r="A81" s="34"/>
      <c r="B81" s="159"/>
      <c r="C81" s="160"/>
      <c r="D81" s="160"/>
      <c r="E81" s="160"/>
      <c r="F81" s="160"/>
      <c r="G81" s="160"/>
      <c r="H81" s="160"/>
      <c r="I81" s="161"/>
      <c r="J81" s="160"/>
      <c r="K81" s="160"/>
      <c r="L81" s="51"/>
      <c r="S81" s="34"/>
      <c r="T81" s="34"/>
      <c r="U81" s="34"/>
      <c r="V81" s="34"/>
      <c r="W81" s="34"/>
      <c r="X81" s="34"/>
      <c r="Y81" s="34"/>
      <c r="Z81" s="34"/>
      <c r="AA81" s="34"/>
      <c r="AB81" s="34"/>
      <c r="AC81" s="34"/>
      <c r="AD81" s="34"/>
      <c r="AE81" s="34"/>
    </row>
    <row r="82" spans="1:31" s="2" customFormat="1" ht="24.95" customHeight="1">
      <c r="A82" s="34"/>
      <c r="B82" s="35"/>
      <c r="C82" s="23" t="s">
        <v>111</v>
      </c>
      <c r="D82" s="36"/>
      <c r="E82" s="36"/>
      <c r="F82" s="36"/>
      <c r="G82" s="36"/>
      <c r="H82" s="36"/>
      <c r="I82" s="122"/>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122"/>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122"/>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365" t="str">
        <f>E7</f>
        <v>Dlouhá Strouha, Kvasiny, rekonstrukce koryta, ř. km 4,735 - 4,885</v>
      </c>
      <c r="F85" s="366"/>
      <c r="G85" s="366"/>
      <c r="H85" s="366"/>
      <c r="I85" s="122"/>
      <c r="J85" s="36"/>
      <c r="K85" s="36"/>
      <c r="L85" s="51"/>
      <c r="S85" s="34"/>
      <c r="T85" s="34"/>
      <c r="U85" s="34"/>
      <c r="V85" s="34"/>
      <c r="W85" s="34"/>
      <c r="X85" s="34"/>
      <c r="Y85" s="34"/>
      <c r="Z85" s="34"/>
      <c r="AA85" s="34"/>
      <c r="AB85" s="34"/>
      <c r="AC85" s="34"/>
      <c r="AD85" s="34"/>
      <c r="AE85" s="34"/>
    </row>
    <row r="86" spans="1:31" s="2" customFormat="1" ht="12" customHeight="1">
      <c r="A86" s="34"/>
      <c r="B86" s="35"/>
      <c r="C86" s="29" t="s">
        <v>109</v>
      </c>
      <c r="D86" s="36"/>
      <c r="E86" s="36"/>
      <c r="F86" s="36"/>
      <c r="G86" s="36"/>
      <c r="H86" s="36"/>
      <c r="I86" s="122"/>
      <c r="J86" s="36"/>
      <c r="K86" s="36"/>
      <c r="L86" s="51"/>
      <c r="S86" s="34"/>
      <c r="T86" s="34"/>
      <c r="U86" s="34"/>
      <c r="V86" s="34"/>
      <c r="W86" s="34"/>
      <c r="X86" s="34"/>
      <c r="Y86" s="34"/>
      <c r="Z86" s="34"/>
      <c r="AA86" s="34"/>
      <c r="AB86" s="34"/>
      <c r="AC86" s="34"/>
      <c r="AD86" s="34"/>
      <c r="AE86" s="34"/>
    </row>
    <row r="87" spans="1:31" s="2" customFormat="1" ht="16.5" customHeight="1">
      <c r="A87" s="34"/>
      <c r="B87" s="35"/>
      <c r="C87" s="36"/>
      <c r="D87" s="36"/>
      <c r="E87" s="332" t="str">
        <f>E9</f>
        <v>20170051 VON - Vedlejší a ostatní náklady</v>
      </c>
      <c r="F87" s="364"/>
      <c r="G87" s="364"/>
      <c r="H87" s="364"/>
      <c r="I87" s="122"/>
      <c r="J87" s="36"/>
      <c r="K87" s="36"/>
      <c r="L87" s="51"/>
      <c r="S87" s="34"/>
      <c r="T87" s="34"/>
      <c r="U87" s="34"/>
      <c r="V87" s="34"/>
      <c r="W87" s="34"/>
      <c r="X87" s="34"/>
      <c r="Y87" s="34"/>
      <c r="Z87" s="34"/>
      <c r="AA87" s="34"/>
      <c r="AB87" s="34"/>
      <c r="AC87" s="34"/>
      <c r="AD87" s="34"/>
      <c r="AE87" s="34"/>
    </row>
    <row r="88" spans="1:31" s="2" customFormat="1" ht="6.95" customHeight="1">
      <c r="A88" s="34"/>
      <c r="B88" s="35"/>
      <c r="C88" s="36"/>
      <c r="D88" s="36"/>
      <c r="E88" s="36"/>
      <c r="F88" s="36"/>
      <c r="G88" s="36"/>
      <c r="H88" s="36"/>
      <c r="I88" s="122"/>
      <c r="J88" s="36"/>
      <c r="K88" s="36"/>
      <c r="L88" s="51"/>
      <c r="S88" s="34"/>
      <c r="T88" s="34"/>
      <c r="U88" s="34"/>
      <c r="V88" s="34"/>
      <c r="W88" s="34"/>
      <c r="X88" s="34"/>
      <c r="Y88" s="34"/>
      <c r="Z88" s="34"/>
      <c r="AA88" s="34"/>
      <c r="AB88" s="34"/>
      <c r="AC88" s="34"/>
      <c r="AD88" s="34"/>
      <c r="AE88" s="34"/>
    </row>
    <row r="89" spans="1:31" s="2" customFormat="1" ht="12" customHeight="1">
      <c r="A89" s="34"/>
      <c r="B89" s="35"/>
      <c r="C89" s="29" t="s">
        <v>21</v>
      </c>
      <c r="D89" s="36"/>
      <c r="E89" s="36"/>
      <c r="F89" s="27" t="str">
        <f>F12</f>
        <v>k.ú. Kvasiny</v>
      </c>
      <c r="G89" s="36"/>
      <c r="H89" s="36"/>
      <c r="I89" s="123" t="s">
        <v>23</v>
      </c>
      <c r="J89" s="66">
        <f>IF(J12="","",J12)</f>
        <v>43727</v>
      </c>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122"/>
      <c r="J90" s="36"/>
      <c r="K90" s="36"/>
      <c r="L90" s="51"/>
      <c r="S90" s="34"/>
      <c r="T90" s="34"/>
      <c r="U90" s="34"/>
      <c r="V90" s="34"/>
      <c r="W90" s="34"/>
      <c r="X90" s="34"/>
      <c r="Y90" s="34"/>
      <c r="Z90" s="34"/>
      <c r="AA90" s="34"/>
      <c r="AB90" s="34"/>
      <c r="AC90" s="34"/>
      <c r="AD90" s="34"/>
      <c r="AE90" s="34"/>
    </row>
    <row r="91" spans="1:31" s="2" customFormat="1" ht="15.2" customHeight="1">
      <c r="A91" s="34"/>
      <c r="B91" s="35"/>
      <c r="C91" s="29" t="s">
        <v>24</v>
      </c>
      <c r="D91" s="36"/>
      <c r="E91" s="36"/>
      <c r="F91" s="27" t="str">
        <f>E15</f>
        <v>Povodí Labe, státní podnik</v>
      </c>
      <c r="G91" s="36"/>
      <c r="H91" s="36"/>
      <c r="I91" s="123" t="s">
        <v>30</v>
      </c>
      <c r="J91" s="32" t="str">
        <f>E21</f>
        <v>ŠINDLAR s.r.o.</v>
      </c>
      <c r="K91" s="36"/>
      <c r="L91" s="51"/>
      <c r="S91" s="34"/>
      <c r="T91" s="34"/>
      <c r="U91" s="34"/>
      <c r="V91" s="34"/>
      <c r="W91" s="34"/>
      <c r="X91" s="34"/>
      <c r="Y91" s="34"/>
      <c r="Z91" s="34"/>
      <c r="AA91" s="34"/>
      <c r="AB91" s="34"/>
      <c r="AC91" s="34"/>
      <c r="AD91" s="34"/>
      <c r="AE91" s="34"/>
    </row>
    <row r="92" spans="1:31" s="2" customFormat="1" ht="15.2" customHeight="1">
      <c r="A92" s="34"/>
      <c r="B92" s="35"/>
      <c r="C92" s="29" t="s">
        <v>28</v>
      </c>
      <c r="D92" s="36"/>
      <c r="E92" s="36"/>
      <c r="F92" s="27" t="str">
        <f>IF(E18="","",E18)</f>
        <v>Vyplň údaj</v>
      </c>
      <c r="G92" s="36"/>
      <c r="H92" s="36"/>
      <c r="I92" s="123" t="s">
        <v>33</v>
      </c>
      <c r="J92" s="32" t="str">
        <f>E24</f>
        <v>Ing. Josef Jágr</v>
      </c>
      <c r="K92" s="36"/>
      <c r="L92" s="51"/>
      <c r="S92" s="34"/>
      <c r="T92" s="34"/>
      <c r="U92" s="34"/>
      <c r="V92" s="34"/>
      <c r="W92" s="34"/>
      <c r="X92" s="34"/>
      <c r="Y92" s="34"/>
      <c r="Z92" s="34"/>
      <c r="AA92" s="34"/>
      <c r="AB92" s="34"/>
      <c r="AC92" s="34"/>
      <c r="AD92" s="34"/>
      <c r="AE92" s="34"/>
    </row>
    <row r="93" spans="1:31" s="2" customFormat="1" ht="10.35" customHeight="1">
      <c r="A93" s="34"/>
      <c r="B93" s="35"/>
      <c r="C93" s="36"/>
      <c r="D93" s="36"/>
      <c r="E93" s="36"/>
      <c r="F93" s="36"/>
      <c r="G93" s="36"/>
      <c r="H93" s="36"/>
      <c r="I93" s="122"/>
      <c r="J93" s="36"/>
      <c r="K93" s="36"/>
      <c r="L93" s="51"/>
      <c r="S93" s="34"/>
      <c r="T93" s="34"/>
      <c r="U93" s="34"/>
      <c r="V93" s="34"/>
      <c r="W93" s="34"/>
      <c r="X93" s="34"/>
      <c r="Y93" s="34"/>
      <c r="Z93" s="34"/>
      <c r="AA93" s="34"/>
      <c r="AB93" s="34"/>
      <c r="AC93" s="34"/>
      <c r="AD93" s="34"/>
      <c r="AE93" s="34"/>
    </row>
    <row r="94" spans="1:31" s="2" customFormat="1" ht="29.25" customHeight="1">
      <c r="A94" s="34"/>
      <c r="B94" s="35"/>
      <c r="C94" s="162" t="s">
        <v>112</v>
      </c>
      <c r="D94" s="163"/>
      <c r="E94" s="163"/>
      <c r="F94" s="163"/>
      <c r="G94" s="163"/>
      <c r="H94" s="163"/>
      <c r="I94" s="164"/>
      <c r="J94" s="165" t="s">
        <v>113</v>
      </c>
      <c r="K94" s="163"/>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122"/>
      <c r="J95" s="36"/>
      <c r="K95" s="36"/>
      <c r="L95" s="51"/>
      <c r="S95" s="34"/>
      <c r="T95" s="34"/>
      <c r="U95" s="34"/>
      <c r="V95" s="34"/>
      <c r="W95" s="34"/>
      <c r="X95" s="34"/>
      <c r="Y95" s="34"/>
      <c r="Z95" s="34"/>
      <c r="AA95" s="34"/>
      <c r="AB95" s="34"/>
      <c r="AC95" s="34"/>
      <c r="AD95" s="34"/>
      <c r="AE95" s="34"/>
    </row>
    <row r="96" spans="1:47" s="2" customFormat="1" ht="22.9" customHeight="1">
      <c r="A96" s="34"/>
      <c r="B96" s="35"/>
      <c r="C96" s="166" t="s">
        <v>114</v>
      </c>
      <c r="D96" s="36"/>
      <c r="E96" s="36"/>
      <c r="F96" s="36"/>
      <c r="G96" s="36"/>
      <c r="H96" s="36"/>
      <c r="I96" s="122"/>
      <c r="J96" s="84">
        <f>J121</f>
        <v>0</v>
      </c>
      <c r="K96" s="36"/>
      <c r="L96" s="51"/>
      <c r="S96" s="34"/>
      <c r="T96" s="34"/>
      <c r="U96" s="34"/>
      <c r="V96" s="34"/>
      <c r="W96" s="34"/>
      <c r="X96" s="34"/>
      <c r="Y96" s="34"/>
      <c r="Z96" s="34"/>
      <c r="AA96" s="34"/>
      <c r="AB96" s="34"/>
      <c r="AC96" s="34"/>
      <c r="AD96" s="34"/>
      <c r="AE96" s="34"/>
      <c r="AU96" s="17" t="s">
        <v>115</v>
      </c>
    </row>
    <row r="97" spans="2:12" s="9" customFormat="1" ht="24.95" customHeight="1">
      <c r="B97" s="167"/>
      <c r="C97" s="168"/>
      <c r="D97" s="169" t="s">
        <v>1064</v>
      </c>
      <c r="E97" s="170"/>
      <c r="F97" s="170"/>
      <c r="G97" s="170"/>
      <c r="H97" s="170"/>
      <c r="I97" s="171"/>
      <c r="J97" s="172">
        <f>J122</f>
        <v>0</v>
      </c>
      <c r="K97" s="168"/>
      <c r="L97" s="173"/>
    </row>
    <row r="98" spans="2:12" s="10" customFormat="1" ht="19.9" customHeight="1">
      <c r="B98" s="174"/>
      <c r="C98" s="104"/>
      <c r="D98" s="175" t="s">
        <v>1065</v>
      </c>
      <c r="E98" s="176"/>
      <c r="F98" s="176"/>
      <c r="G98" s="176"/>
      <c r="H98" s="176"/>
      <c r="I98" s="177"/>
      <c r="J98" s="178">
        <f>J127</f>
        <v>0</v>
      </c>
      <c r="K98" s="104"/>
      <c r="L98" s="179"/>
    </row>
    <row r="99" spans="2:12" s="10" customFormat="1" ht="19.9" customHeight="1">
      <c r="B99" s="174"/>
      <c r="C99" s="104"/>
      <c r="D99" s="175" t="s">
        <v>1066</v>
      </c>
      <c r="E99" s="176"/>
      <c r="F99" s="176"/>
      <c r="G99" s="176"/>
      <c r="H99" s="176"/>
      <c r="I99" s="177"/>
      <c r="J99" s="178">
        <f>J129</f>
        <v>0</v>
      </c>
      <c r="K99" s="104"/>
      <c r="L99" s="179"/>
    </row>
    <row r="100" spans="2:12" s="10" customFormat="1" ht="19.9" customHeight="1">
      <c r="B100" s="174"/>
      <c r="C100" s="104"/>
      <c r="D100" s="175" t="s">
        <v>1067</v>
      </c>
      <c r="E100" s="176"/>
      <c r="F100" s="176"/>
      <c r="G100" s="176"/>
      <c r="H100" s="176"/>
      <c r="I100" s="177"/>
      <c r="J100" s="178">
        <f>J131</f>
        <v>0</v>
      </c>
      <c r="K100" s="104"/>
      <c r="L100" s="179"/>
    </row>
    <row r="101" spans="2:12" s="10" customFormat="1" ht="19.9" customHeight="1">
      <c r="B101" s="174"/>
      <c r="C101" s="104"/>
      <c r="D101" s="175" t="s">
        <v>1068</v>
      </c>
      <c r="E101" s="176"/>
      <c r="F101" s="176"/>
      <c r="G101" s="176"/>
      <c r="H101" s="176"/>
      <c r="I101" s="177"/>
      <c r="J101" s="178">
        <f>J134</f>
        <v>0</v>
      </c>
      <c r="K101" s="104"/>
      <c r="L101" s="179"/>
    </row>
    <row r="102" spans="1:31" s="2" customFormat="1" ht="21.75" customHeight="1">
      <c r="A102" s="34"/>
      <c r="B102" s="35"/>
      <c r="C102" s="36"/>
      <c r="D102" s="36"/>
      <c r="E102" s="36"/>
      <c r="F102" s="36"/>
      <c r="G102" s="36"/>
      <c r="H102" s="36"/>
      <c r="I102" s="122"/>
      <c r="J102" s="36"/>
      <c r="K102" s="36"/>
      <c r="L102" s="51"/>
      <c r="S102" s="34"/>
      <c r="T102" s="34"/>
      <c r="U102" s="34"/>
      <c r="V102" s="34"/>
      <c r="W102" s="34"/>
      <c r="X102" s="34"/>
      <c r="Y102" s="34"/>
      <c r="Z102" s="34"/>
      <c r="AA102" s="34"/>
      <c r="AB102" s="34"/>
      <c r="AC102" s="34"/>
      <c r="AD102" s="34"/>
      <c r="AE102" s="34"/>
    </row>
    <row r="103" spans="1:31" s="2" customFormat="1" ht="6.95" customHeight="1">
      <c r="A103" s="34"/>
      <c r="B103" s="54"/>
      <c r="C103" s="55"/>
      <c r="D103" s="55"/>
      <c r="E103" s="55"/>
      <c r="F103" s="55"/>
      <c r="G103" s="55"/>
      <c r="H103" s="55"/>
      <c r="I103" s="158"/>
      <c r="J103" s="55"/>
      <c r="K103" s="55"/>
      <c r="L103" s="51"/>
      <c r="S103" s="34"/>
      <c r="T103" s="34"/>
      <c r="U103" s="34"/>
      <c r="V103" s="34"/>
      <c r="W103" s="34"/>
      <c r="X103" s="34"/>
      <c r="Y103" s="34"/>
      <c r="Z103" s="34"/>
      <c r="AA103" s="34"/>
      <c r="AB103" s="34"/>
      <c r="AC103" s="34"/>
      <c r="AD103" s="34"/>
      <c r="AE103" s="34"/>
    </row>
    <row r="107" spans="1:31" s="2" customFormat="1" ht="6.95" customHeight="1">
      <c r="A107" s="34"/>
      <c r="B107" s="56"/>
      <c r="C107" s="57"/>
      <c r="D107" s="57"/>
      <c r="E107" s="57"/>
      <c r="F107" s="57"/>
      <c r="G107" s="57"/>
      <c r="H107" s="57"/>
      <c r="I107" s="161"/>
      <c r="J107" s="57"/>
      <c r="K107" s="57"/>
      <c r="L107" s="51"/>
      <c r="S107" s="34"/>
      <c r="T107" s="34"/>
      <c r="U107" s="34"/>
      <c r="V107" s="34"/>
      <c r="W107" s="34"/>
      <c r="X107" s="34"/>
      <c r="Y107" s="34"/>
      <c r="Z107" s="34"/>
      <c r="AA107" s="34"/>
      <c r="AB107" s="34"/>
      <c r="AC107" s="34"/>
      <c r="AD107" s="34"/>
      <c r="AE107" s="34"/>
    </row>
    <row r="108" spans="1:31" s="2" customFormat="1" ht="24.95" customHeight="1">
      <c r="A108" s="34"/>
      <c r="B108" s="35"/>
      <c r="C108" s="23" t="s">
        <v>128</v>
      </c>
      <c r="D108" s="36"/>
      <c r="E108" s="36"/>
      <c r="F108" s="36"/>
      <c r="G108" s="36"/>
      <c r="H108" s="36"/>
      <c r="I108" s="122"/>
      <c r="J108" s="36"/>
      <c r="K108" s="36"/>
      <c r="L108" s="51"/>
      <c r="S108" s="34"/>
      <c r="T108" s="34"/>
      <c r="U108" s="34"/>
      <c r="V108" s="34"/>
      <c r="W108" s="34"/>
      <c r="X108" s="34"/>
      <c r="Y108" s="34"/>
      <c r="Z108" s="34"/>
      <c r="AA108" s="34"/>
      <c r="AB108" s="34"/>
      <c r="AC108" s="34"/>
      <c r="AD108" s="34"/>
      <c r="AE108" s="34"/>
    </row>
    <row r="109" spans="1:31" s="2" customFormat="1" ht="6.95" customHeight="1">
      <c r="A109" s="34"/>
      <c r="B109" s="35"/>
      <c r="C109" s="36"/>
      <c r="D109" s="36"/>
      <c r="E109" s="36"/>
      <c r="F109" s="36"/>
      <c r="G109" s="36"/>
      <c r="H109" s="36"/>
      <c r="I109" s="122"/>
      <c r="J109" s="36"/>
      <c r="K109" s="36"/>
      <c r="L109" s="51"/>
      <c r="S109" s="34"/>
      <c r="T109" s="34"/>
      <c r="U109" s="34"/>
      <c r="V109" s="34"/>
      <c r="W109" s="34"/>
      <c r="X109" s="34"/>
      <c r="Y109" s="34"/>
      <c r="Z109" s="34"/>
      <c r="AA109" s="34"/>
      <c r="AB109" s="34"/>
      <c r="AC109" s="34"/>
      <c r="AD109" s="34"/>
      <c r="AE109" s="34"/>
    </row>
    <row r="110" spans="1:31" s="2" customFormat="1" ht="12" customHeight="1">
      <c r="A110" s="34"/>
      <c r="B110" s="35"/>
      <c r="C110" s="29" t="s">
        <v>16</v>
      </c>
      <c r="D110" s="36"/>
      <c r="E110" s="36"/>
      <c r="F110" s="36"/>
      <c r="G110" s="36"/>
      <c r="H110" s="36"/>
      <c r="I110" s="122"/>
      <c r="J110" s="36"/>
      <c r="K110" s="36"/>
      <c r="L110" s="51"/>
      <c r="S110" s="34"/>
      <c r="T110" s="34"/>
      <c r="U110" s="34"/>
      <c r="V110" s="34"/>
      <c r="W110" s="34"/>
      <c r="X110" s="34"/>
      <c r="Y110" s="34"/>
      <c r="Z110" s="34"/>
      <c r="AA110" s="34"/>
      <c r="AB110" s="34"/>
      <c r="AC110" s="34"/>
      <c r="AD110" s="34"/>
      <c r="AE110" s="34"/>
    </row>
    <row r="111" spans="1:31" s="2" customFormat="1" ht="16.5" customHeight="1">
      <c r="A111" s="34"/>
      <c r="B111" s="35"/>
      <c r="C111" s="36"/>
      <c r="D111" s="36"/>
      <c r="E111" s="365" t="str">
        <f>E7</f>
        <v>Dlouhá Strouha, Kvasiny, rekonstrukce koryta, ř. km 4,735 - 4,885</v>
      </c>
      <c r="F111" s="366"/>
      <c r="G111" s="366"/>
      <c r="H111" s="366"/>
      <c r="I111" s="122"/>
      <c r="J111" s="36"/>
      <c r="K111" s="36"/>
      <c r="L111" s="51"/>
      <c r="S111" s="34"/>
      <c r="T111" s="34"/>
      <c r="U111" s="34"/>
      <c r="V111" s="34"/>
      <c r="W111" s="34"/>
      <c r="X111" s="34"/>
      <c r="Y111" s="34"/>
      <c r="Z111" s="34"/>
      <c r="AA111" s="34"/>
      <c r="AB111" s="34"/>
      <c r="AC111" s="34"/>
      <c r="AD111" s="34"/>
      <c r="AE111" s="34"/>
    </row>
    <row r="112" spans="1:31" s="2" customFormat="1" ht="12" customHeight="1">
      <c r="A112" s="34"/>
      <c r="B112" s="35"/>
      <c r="C112" s="29" t="s">
        <v>109</v>
      </c>
      <c r="D112" s="36"/>
      <c r="E112" s="36"/>
      <c r="F112" s="36"/>
      <c r="G112" s="36"/>
      <c r="H112" s="36"/>
      <c r="I112" s="122"/>
      <c r="J112" s="36"/>
      <c r="K112" s="36"/>
      <c r="L112" s="51"/>
      <c r="S112" s="34"/>
      <c r="T112" s="34"/>
      <c r="U112" s="34"/>
      <c r="V112" s="34"/>
      <c r="W112" s="34"/>
      <c r="X112" s="34"/>
      <c r="Y112" s="34"/>
      <c r="Z112" s="34"/>
      <c r="AA112" s="34"/>
      <c r="AB112" s="34"/>
      <c r="AC112" s="34"/>
      <c r="AD112" s="34"/>
      <c r="AE112" s="34"/>
    </row>
    <row r="113" spans="1:31" s="2" customFormat="1" ht="16.5" customHeight="1">
      <c r="A113" s="34"/>
      <c r="B113" s="35"/>
      <c r="C113" s="36"/>
      <c r="D113" s="36"/>
      <c r="E113" s="332" t="str">
        <f>E9</f>
        <v>20170051 VON - Vedlejší a ostatní náklady</v>
      </c>
      <c r="F113" s="364"/>
      <c r="G113" s="364"/>
      <c r="H113" s="364"/>
      <c r="I113" s="122"/>
      <c r="J113" s="36"/>
      <c r="K113" s="36"/>
      <c r="L113" s="51"/>
      <c r="S113" s="34"/>
      <c r="T113" s="34"/>
      <c r="U113" s="34"/>
      <c r="V113" s="34"/>
      <c r="W113" s="34"/>
      <c r="X113" s="34"/>
      <c r="Y113" s="34"/>
      <c r="Z113" s="34"/>
      <c r="AA113" s="34"/>
      <c r="AB113" s="34"/>
      <c r="AC113" s="34"/>
      <c r="AD113" s="34"/>
      <c r="AE113" s="34"/>
    </row>
    <row r="114" spans="1:31" s="2" customFormat="1" ht="6.95" customHeight="1">
      <c r="A114" s="34"/>
      <c r="B114" s="35"/>
      <c r="C114" s="36"/>
      <c r="D114" s="36"/>
      <c r="E114" s="36"/>
      <c r="F114" s="36"/>
      <c r="G114" s="36"/>
      <c r="H114" s="36"/>
      <c r="I114" s="122"/>
      <c r="J114" s="36"/>
      <c r="K114" s="36"/>
      <c r="L114" s="51"/>
      <c r="S114" s="34"/>
      <c r="T114" s="34"/>
      <c r="U114" s="34"/>
      <c r="V114" s="34"/>
      <c r="W114" s="34"/>
      <c r="X114" s="34"/>
      <c r="Y114" s="34"/>
      <c r="Z114" s="34"/>
      <c r="AA114" s="34"/>
      <c r="AB114" s="34"/>
      <c r="AC114" s="34"/>
      <c r="AD114" s="34"/>
      <c r="AE114" s="34"/>
    </row>
    <row r="115" spans="1:31" s="2" customFormat="1" ht="12" customHeight="1">
      <c r="A115" s="34"/>
      <c r="B115" s="35"/>
      <c r="C115" s="29" t="s">
        <v>21</v>
      </c>
      <c r="D115" s="36"/>
      <c r="E115" s="36"/>
      <c r="F115" s="27" t="str">
        <f>F12</f>
        <v>k.ú. Kvasiny</v>
      </c>
      <c r="G115" s="36"/>
      <c r="H115" s="36"/>
      <c r="I115" s="123" t="s">
        <v>23</v>
      </c>
      <c r="J115" s="66">
        <f>IF(J12="","",J12)</f>
        <v>43727</v>
      </c>
      <c r="K115" s="36"/>
      <c r="L115" s="51"/>
      <c r="S115" s="34"/>
      <c r="T115" s="34"/>
      <c r="U115" s="34"/>
      <c r="V115" s="34"/>
      <c r="W115" s="34"/>
      <c r="X115" s="34"/>
      <c r="Y115" s="34"/>
      <c r="Z115" s="34"/>
      <c r="AA115" s="34"/>
      <c r="AB115" s="34"/>
      <c r="AC115" s="34"/>
      <c r="AD115" s="34"/>
      <c r="AE115" s="34"/>
    </row>
    <row r="116" spans="1:31" s="2" customFormat="1" ht="6.95" customHeight="1">
      <c r="A116" s="34"/>
      <c r="B116" s="35"/>
      <c r="C116" s="36"/>
      <c r="D116" s="36"/>
      <c r="E116" s="36"/>
      <c r="F116" s="36"/>
      <c r="G116" s="36"/>
      <c r="H116" s="36"/>
      <c r="I116" s="122"/>
      <c r="J116" s="36"/>
      <c r="K116" s="36"/>
      <c r="L116" s="51"/>
      <c r="S116" s="34"/>
      <c r="T116" s="34"/>
      <c r="U116" s="34"/>
      <c r="V116" s="34"/>
      <c r="W116" s="34"/>
      <c r="X116" s="34"/>
      <c r="Y116" s="34"/>
      <c r="Z116" s="34"/>
      <c r="AA116" s="34"/>
      <c r="AB116" s="34"/>
      <c r="AC116" s="34"/>
      <c r="AD116" s="34"/>
      <c r="AE116" s="34"/>
    </row>
    <row r="117" spans="1:31" s="2" customFormat="1" ht="15.2" customHeight="1">
      <c r="A117" s="34"/>
      <c r="B117" s="35"/>
      <c r="C117" s="29" t="s">
        <v>24</v>
      </c>
      <c r="D117" s="36"/>
      <c r="E117" s="36"/>
      <c r="F117" s="27" t="str">
        <f>E15</f>
        <v>Povodí Labe, státní podnik</v>
      </c>
      <c r="G117" s="36"/>
      <c r="H117" s="36"/>
      <c r="I117" s="123" t="s">
        <v>30</v>
      </c>
      <c r="J117" s="32" t="str">
        <f>E21</f>
        <v>ŠINDLAR s.r.o.</v>
      </c>
      <c r="K117" s="36"/>
      <c r="L117" s="51"/>
      <c r="S117" s="34"/>
      <c r="T117" s="34"/>
      <c r="U117" s="34"/>
      <c r="V117" s="34"/>
      <c r="W117" s="34"/>
      <c r="X117" s="34"/>
      <c r="Y117" s="34"/>
      <c r="Z117" s="34"/>
      <c r="AA117" s="34"/>
      <c r="AB117" s="34"/>
      <c r="AC117" s="34"/>
      <c r="AD117" s="34"/>
      <c r="AE117" s="34"/>
    </row>
    <row r="118" spans="1:31" s="2" customFormat="1" ht="15.2" customHeight="1">
      <c r="A118" s="34"/>
      <c r="B118" s="35"/>
      <c r="C118" s="29" t="s">
        <v>28</v>
      </c>
      <c r="D118" s="36"/>
      <c r="E118" s="36"/>
      <c r="F118" s="27" t="str">
        <f>IF(E18="","",E18)</f>
        <v>Vyplň údaj</v>
      </c>
      <c r="G118" s="36"/>
      <c r="H118" s="36"/>
      <c r="I118" s="123" t="s">
        <v>33</v>
      </c>
      <c r="J118" s="32" t="str">
        <f>E24</f>
        <v>Ing. Josef Jágr</v>
      </c>
      <c r="K118" s="36"/>
      <c r="L118" s="51"/>
      <c r="S118" s="34"/>
      <c r="T118" s="34"/>
      <c r="U118" s="34"/>
      <c r="V118" s="34"/>
      <c r="W118" s="34"/>
      <c r="X118" s="34"/>
      <c r="Y118" s="34"/>
      <c r="Z118" s="34"/>
      <c r="AA118" s="34"/>
      <c r="AB118" s="34"/>
      <c r="AC118" s="34"/>
      <c r="AD118" s="34"/>
      <c r="AE118" s="34"/>
    </row>
    <row r="119" spans="1:31" s="2" customFormat="1" ht="10.35" customHeight="1">
      <c r="A119" s="34"/>
      <c r="B119" s="35"/>
      <c r="C119" s="36"/>
      <c r="D119" s="36"/>
      <c r="E119" s="36"/>
      <c r="F119" s="36"/>
      <c r="G119" s="36"/>
      <c r="H119" s="36"/>
      <c r="I119" s="122"/>
      <c r="J119" s="36"/>
      <c r="K119" s="36"/>
      <c r="L119" s="51"/>
      <c r="S119" s="34"/>
      <c r="T119" s="34"/>
      <c r="U119" s="34"/>
      <c r="V119" s="34"/>
      <c r="W119" s="34"/>
      <c r="X119" s="34"/>
      <c r="Y119" s="34"/>
      <c r="Z119" s="34"/>
      <c r="AA119" s="34"/>
      <c r="AB119" s="34"/>
      <c r="AC119" s="34"/>
      <c r="AD119" s="34"/>
      <c r="AE119" s="34"/>
    </row>
    <row r="120" spans="1:31" s="11" customFormat="1" ht="29.25" customHeight="1">
      <c r="A120" s="180"/>
      <c r="B120" s="181"/>
      <c r="C120" s="182" t="s">
        <v>129</v>
      </c>
      <c r="D120" s="183" t="s">
        <v>62</v>
      </c>
      <c r="E120" s="183" t="s">
        <v>58</v>
      </c>
      <c r="F120" s="183" t="s">
        <v>59</v>
      </c>
      <c r="G120" s="183" t="s">
        <v>130</v>
      </c>
      <c r="H120" s="183" t="s">
        <v>131</v>
      </c>
      <c r="I120" s="184" t="s">
        <v>132</v>
      </c>
      <c r="J120" s="183" t="s">
        <v>113</v>
      </c>
      <c r="K120" s="185" t="s">
        <v>133</v>
      </c>
      <c r="L120" s="186"/>
      <c r="M120" s="75" t="s">
        <v>1</v>
      </c>
      <c r="N120" s="76" t="s">
        <v>41</v>
      </c>
      <c r="O120" s="76" t="s">
        <v>134</v>
      </c>
      <c r="P120" s="76" t="s">
        <v>135</v>
      </c>
      <c r="Q120" s="76" t="s">
        <v>136</v>
      </c>
      <c r="R120" s="76" t="s">
        <v>137</v>
      </c>
      <c r="S120" s="76" t="s">
        <v>138</v>
      </c>
      <c r="T120" s="77" t="s">
        <v>139</v>
      </c>
      <c r="U120" s="180"/>
      <c r="V120" s="180"/>
      <c r="W120" s="180"/>
      <c r="X120" s="180"/>
      <c r="Y120" s="180"/>
      <c r="Z120" s="180"/>
      <c r="AA120" s="180"/>
      <c r="AB120" s="180"/>
      <c r="AC120" s="180"/>
      <c r="AD120" s="180"/>
      <c r="AE120" s="180"/>
    </row>
    <row r="121" spans="1:63" s="2" customFormat="1" ht="22.9" customHeight="1">
      <c r="A121" s="34"/>
      <c r="B121" s="35"/>
      <c r="C121" s="82" t="s">
        <v>140</v>
      </c>
      <c r="D121" s="36"/>
      <c r="E121" s="36"/>
      <c r="F121" s="36"/>
      <c r="G121" s="36"/>
      <c r="H121" s="36"/>
      <c r="I121" s="122"/>
      <c r="J121" s="187">
        <f>BK121</f>
        <v>0</v>
      </c>
      <c r="K121" s="36"/>
      <c r="L121" s="39"/>
      <c r="M121" s="78"/>
      <c r="N121" s="188"/>
      <c r="O121" s="79"/>
      <c r="P121" s="189">
        <f>P122</f>
        <v>0</v>
      </c>
      <c r="Q121" s="79"/>
      <c r="R121" s="189">
        <f>R122</f>
        <v>0</v>
      </c>
      <c r="S121" s="79"/>
      <c r="T121" s="190">
        <f>T122</f>
        <v>0</v>
      </c>
      <c r="U121" s="34"/>
      <c r="V121" s="34"/>
      <c r="W121" s="34"/>
      <c r="X121" s="34"/>
      <c r="Y121" s="34"/>
      <c r="Z121" s="34"/>
      <c r="AA121" s="34"/>
      <c r="AB121" s="34"/>
      <c r="AC121" s="34"/>
      <c r="AD121" s="34"/>
      <c r="AE121" s="34"/>
      <c r="AT121" s="17" t="s">
        <v>76</v>
      </c>
      <c r="AU121" s="17" t="s">
        <v>115</v>
      </c>
      <c r="BK121" s="191">
        <f>BK122</f>
        <v>0</v>
      </c>
    </row>
    <row r="122" spans="2:63" s="12" customFormat="1" ht="25.9" customHeight="1">
      <c r="B122" s="192"/>
      <c r="C122" s="193"/>
      <c r="D122" s="194" t="s">
        <v>76</v>
      </c>
      <c r="E122" s="195" t="s">
        <v>1069</v>
      </c>
      <c r="F122" s="195" t="s">
        <v>1070</v>
      </c>
      <c r="G122" s="193"/>
      <c r="H122" s="193"/>
      <c r="I122" s="196"/>
      <c r="J122" s="197">
        <f>BK122</f>
        <v>0</v>
      </c>
      <c r="K122" s="193"/>
      <c r="L122" s="198"/>
      <c r="M122" s="199"/>
      <c r="N122" s="200"/>
      <c r="O122" s="200"/>
      <c r="P122" s="201">
        <f>P123+SUM(P124:P127)+P129+P131+P134</f>
        <v>0</v>
      </c>
      <c r="Q122" s="200"/>
      <c r="R122" s="201">
        <f>R123+SUM(R124:R127)+R129+R131+R134</f>
        <v>0</v>
      </c>
      <c r="S122" s="200"/>
      <c r="T122" s="202">
        <f>T123+SUM(T124:T127)+T129+T131+T134</f>
        <v>0</v>
      </c>
      <c r="AR122" s="203" t="s">
        <v>170</v>
      </c>
      <c r="AT122" s="204" t="s">
        <v>76</v>
      </c>
      <c r="AU122" s="204" t="s">
        <v>77</v>
      </c>
      <c r="AY122" s="203" t="s">
        <v>143</v>
      </c>
      <c r="BK122" s="205">
        <f>BK123+SUM(BK124:BK127)+BK129+BK131+BK134</f>
        <v>0</v>
      </c>
    </row>
    <row r="123" spans="1:65" s="2" customFormat="1" ht="16.5" customHeight="1">
      <c r="A123" s="34"/>
      <c r="B123" s="35"/>
      <c r="C123" s="208" t="s">
        <v>85</v>
      </c>
      <c r="D123" s="208" t="s">
        <v>145</v>
      </c>
      <c r="E123" s="209" t="s">
        <v>1071</v>
      </c>
      <c r="F123" s="210" t="s">
        <v>1072</v>
      </c>
      <c r="G123" s="211" t="s">
        <v>276</v>
      </c>
      <c r="H123" s="212">
        <v>1</v>
      </c>
      <c r="I123" s="213"/>
      <c r="J123" s="214">
        <f>ROUND(I123*H123,2)</f>
        <v>0</v>
      </c>
      <c r="K123" s="210" t="s">
        <v>1</v>
      </c>
      <c r="L123" s="39"/>
      <c r="M123" s="215" t="s">
        <v>1</v>
      </c>
      <c r="N123" s="216" t="s">
        <v>42</v>
      </c>
      <c r="O123" s="71"/>
      <c r="P123" s="217">
        <f>O123*H123</f>
        <v>0</v>
      </c>
      <c r="Q123" s="217">
        <v>0</v>
      </c>
      <c r="R123" s="217">
        <f>Q123*H123</f>
        <v>0</v>
      </c>
      <c r="S123" s="217">
        <v>0</v>
      </c>
      <c r="T123" s="218">
        <f>S123*H123</f>
        <v>0</v>
      </c>
      <c r="U123" s="34"/>
      <c r="V123" s="34"/>
      <c r="W123" s="34"/>
      <c r="X123" s="34"/>
      <c r="Y123" s="34"/>
      <c r="Z123" s="34"/>
      <c r="AA123" s="34"/>
      <c r="AB123" s="34"/>
      <c r="AC123" s="34"/>
      <c r="AD123" s="34"/>
      <c r="AE123" s="34"/>
      <c r="AR123" s="219" t="s">
        <v>150</v>
      </c>
      <c r="AT123" s="219" t="s">
        <v>145</v>
      </c>
      <c r="AU123" s="219" t="s">
        <v>85</v>
      </c>
      <c r="AY123" s="17" t="s">
        <v>143</v>
      </c>
      <c r="BE123" s="220">
        <f>IF(N123="základní",J123,0)</f>
        <v>0</v>
      </c>
      <c r="BF123" s="220">
        <f>IF(N123="snížená",J123,0)</f>
        <v>0</v>
      </c>
      <c r="BG123" s="220">
        <f>IF(N123="zákl. přenesená",J123,0)</f>
        <v>0</v>
      </c>
      <c r="BH123" s="220">
        <f>IF(N123="sníž. přenesená",J123,0)</f>
        <v>0</v>
      </c>
      <c r="BI123" s="220">
        <f>IF(N123="nulová",J123,0)</f>
        <v>0</v>
      </c>
      <c r="BJ123" s="17" t="s">
        <v>85</v>
      </c>
      <c r="BK123" s="220">
        <f>ROUND(I123*H123,2)</f>
        <v>0</v>
      </c>
      <c r="BL123" s="17" t="s">
        <v>150</v>
      </c>
      <c r="BM123" s="219" t="s">
        <v>1073</v>
      </c>
    </row>
    <row r="124" spans="1:47" s="2" customFormat="1" ht="39">
      <c r="A124" s="34"/>
      <c r="B124" s="35"/>
      <c r="C124" s="36"/>
      <c r="D124" s="223" t="s">
        <v>306</v>
      </c>
      <c r="E124" s="36"/>
      <c r="F124" s="264" t="s">
        <v>1074</v>
      </c>
      <c r="G124" s="36"/>
      <c r="H124" s="36"/>
      <c r="I124" s="122"/>
      <c r="J124" s="36"/>
      <c r="K124" s="36"/>
      <c r="L124" s="39"/>
      <c r="M124" s="265"/>
      <c r="N124" s="266"/>
      <c r="O124" s="71"/>
      <c r="P124" s="71"/>
      <c r="Q124" s="71"/>
      <c r="R124" s="71"/>
      <c r="S124" s="71"/>
      <c r="T124" s="72"/>
      <c r="U124" s="34"/>
      <c r="V124" s="34"/>
      <c r="W124" s="34"/>
      <c r="X124" s="34"/>
      <c r="Y124" s="34"/>
      <c r="Z124" s="34"/>
      <c r="AA124" s="34"/>
      <c r="AB124" s="34"/>
      <c r="AC124" s="34"/>
      <c r="AD124" s="34"/>
      <c r="AE124" s="34"/>
      <c r="AT124" s="17" t="s">
        <v>306</v>
      </c>
      <c r="AU124" s="17" t="s">
        <v>85</v>
      </c>
    </row>
    <row r="125" spans="2:51" s="13" customFormat="1" ht="12">
      <c r="B125" s="221"/>
      <c r="C125" s="222"/>
      <c r="D125" s="223" t="s">
        <v>152</v>
      </c>
      <c r="E125" s="224" t="s">
        <v>1</v>
      </c>
      <c r="F125" s="225" t="s">
        <v>85</v>
      </c>
      <c r="G125" s="222"/>
      <c r="H125" s="226">
        <v>1</v>
      </c>
      <c r="I125" s="227"/>
      <c r="J125" s="222"/>
      <c r="K125" s="222"/>
      <c r="L125" s="228"/>
      <c r="M125" s="229"/>
      <c r="N125" s="230"/>
      <c r="O125" s="230"/>
      <c r="P125" s="230"/>
      <c r="Q125" s="230"/>
      <c r="R125" s="230"/>
      <c r="S125" s="230"/>
      <c r="T125" s="231"/>
      <c r="AT125" s="232" t="s">
        <v>152</v>
      </c>
      <c r="AU125" s="232" t="s">
        <v>85</v>
      </c>
      <c r="AV125" s="13" t="s">
        <v>88</v>
      </c>
      <c r="AW125" s="13" t="s">
        <v>32</v>
      </c>
      <c r="AX125" s="13" t="s">
        <v>77</v>
      </c>
      <c r="AY125" s="232" t="s">
        <v>143</v>
      </c>
    </row>
    <row r="126" spans="2:51" s="15" customFormat="1" ht="12">
      <c r="B126" s="243"/>
      <c r="C126" s="244"/>
      <c r="D126" s="223" t="s">
        <v>152</v>
      </c>
      <c r="E126" s="245" t="s">
        <v>1</v>
      </c>
      <c r="F126" s="246" t="s">
        <v>181</v>
      </c>
      <c r="G126" s="244"/>
      <c r="H126" s="247">
        <v>1</v>
      </c>
      <c r="I126" s="248"/>
      <c r="J126" s="244"/>
      <c r="K126" s="244"/>
      <c r="L126" s="249"/>
      <c r="M126" s="250"/>
      <c r="N126" s="251"/>
      <c r="O126" s="251"/>
      <c r="P126" s="251"/>
      <c r="Q126" s="251"/>
      <c r="R126" s="251"/>
      <c r="S126" s="251"/>
      <c r="T126" s="252"/>
      <c r="AT126" s="253" t="s">
        <v>152</v>
      </c>
      <c r="AU126" s="253" t="s">
        <v>85</v>
      </c>
      <c r="AV126" s="15" t="s">
        <v>150</v>
      </c>
      <c r="AW126" s="15" t="s">
        <v>32</v>
      </c>
      <c r="AX126" s="15" t="s">
        <v>85</v>
      </c>
      <c r="AY126" s="253" t="s">
        <v>143</v>
      </c>
    </row>
    <row r="127" spans="2:63" s="12" customFormat="1" ht="22.9" customHeight="1">
      <c r="B127" s="192"/>
      <c r="C127" s="193"/>
      <c r="D127" s="194" t="s">
        <v>76</v>
      </c>
      <c r="E127" s="206" t="s">
        <v>1075</v>
      </c>
      <c r="F127" s="206" t="s">
        <v>1076</v>
      </c>
      <c r="G127" s="193"/>
      <c r="H127" s="193"/>
      <c r="I127" s="196"/>
      <c r="J127" s="207">
        <f>BK127</f>
        <v>0</v>
      </c>
      <c r="K127" s="193"/>
      <c r="L127" s="198"/>
      <c r="M127" s="199"/>
      <c r="N127" s="200"/>
      <c r="O127" s="200"/>
      <c r="P127" s="201">
        <f>P128</f>
        <v>0</v>
      </c>
      <c r="Q127" s="200"/>
      <c r="R127" s="201">
        <f>R128</f>
        <v>0</v>
      </c>
      <c r="S127" s="200"/>
      <c r="T127" s="202">
        <f>T128</f>
        <v>0</v>
      </c>
      <c r="AR127" s="203" t="s">
        <v>170</v>
      </c>
      <c r="AT127" s="204" t="s">
        <v>76</v>
      </c>
      <c r="AU127" s="204" t="s">
        <v>85</v>
      </c>
      <c r="AY127" s="203" t="s">
        <v>143</v>
      </c>
      <c r="BK127" s="205">
        <f>BK128</f>
        <v>0</v>
      </c>
    </row>
    <row r="128" spans="1:65" s="2" customFormat="1" ht="16.5" customHeight="1">
      <c r="A128" s="34"/>
      <c r="B128" s="35"/>
      <c r="C128" s="208" t="s">
        <v>88</v>
      </c>
      <c r="D128" s="208" t="s">
        <v>145</v>
      </c>
      <c r="E128" s="209" t="s">
        <v>1077</v>
      </c>
      <c r="F128" s="210" t="s">
        <v>1078</v>
      </c>
      <c r="G128" s="211" t="s">
        <v>276</v>
      </c>
      <c r="H128" s="212">
        <v>1</v>
      </c>
      <c r="I128" s="213"/>
      <c r="J128" s="214">
        <f>ROUND(I128*H128,2)</f>
        <v>0</v>
      </c>
      <c r="K128" s="210" t="s">
        <v>149</v>
      </c>
      <c r="L128" s="39"/>
      <c r="M128" s="215" t="s">
        <v>1</v>
      </c>
      <c r="N128" s="216" t="s">
        <v>42</v>
      </c>
      <c r="O128" s="71"/>
      <c r="P128" s="217">
        <f>O128*H128</f>
        <v>0</v>
      </c>
      <c r="Q128" s="217">
        <v>0</v>
      </c>
      <c r="R128" s="217">
        <f>Q128*H128</f>
        <v>0</v>
      </c>
      <c r="S128" s="217">
        <v>0</v>
      </c>
      <c r="T128" s="218">
        <f>S128*H128</f>
        <v>0</v>
      </c>
      <c r="U128" s="34"/>
      <c r="V128" s="34"/>
      <c r="W128" s="34"/>
      <c r="X128" s="34"/>
      <c r="Y128" s="34"/>
      <c r="Z128" s="34"/>
      <c r="AA128" s="34"/>
      <c r="AB128" s="34"/>
      <c r="AC128" s="34"/>
      <c r="AD128" s="34"/>
      <c r="AE128" s="34"/>
      <c r="AR128" s="219" t="s">
        <v>1079</v>
      </c>
      <c r="AT128" s="219" t="s">
        <v>145</v>
      </c>
      <c r="AU128" s="219" t="s">
        <v>88</v>
      </c>
      <c r="AY128" s="17" t="s">
        <v>143</v>
      </c>
      <c r="BE128" s="220">
        <f>IF(N128="základní",J128,0)</f>
        <v>0</v>
      </c>
      <c r="BF128" s="220">
        <f>IF(N128="snížená",J128,0)</f>
        <v>0</v>
      </c>
      <c r="BG128" s="220">
        <f>IF(N128="zákl. přenesená",J128,0)</f>
        <v>0</v>
      </c>
      <c r="BH128" s="220">
        <f>IF(N128="sníž. přenesená",J128,0)</f>
        <v>0</v>
      </c>
      <c r="BI128" s="220">
        <f>IF(N128="nulová",J128,0)</f>
        <v>0</v>
      </c>
      <c r="BJ128" s="17" t="s">
        <v>85</v>
      </c>
      <c r="BK128" s="220">
        <f>ROUND(I128*H128,2)</f>
        <v>0</v>
      </c>
      <c r="BL128" s="17" t="s">
        <v>1079</v>
      </c>
      <c r="BM128" s="219" t="s">
        <v>1080</v>
      </c>
    </row>
    <row r="129" spans="2:63" s="12" customFormat="1" ht="22.9" customHeight="1">
      <c r="B129" s="192"/>
      <c r="C129" s="193"/>
      <c r="D129" s="194" t="s">
        <v>76</v>
      </c>
      <c r="E129" s="206" t="s">
        <v>1081</v>
      </c>
      <c r="F129" s="206" t="s">
        <v>1082</v>
      </c>
      <c r="G129" s="193"/>
      <c r="H129" s="193"/>
      <c r="I129" s="196"/>
      <c r="J129" s="207">
        <f>BK129</f>
        <v>0</v>
      </c>
      <c r="K129" s="193"/>
      <c r="L129" s="198"/>
      <c r="M129" s="199"/>
      <c r="N129" s="200"/>
      <c r="O129" s="200"/>
      <c r="P129" s="201">
        <f>P130</f>
        <v>0</v>
      </c>
      <c r="Q129" s="200"/>
      <c r="R129" s="201">
        <f>R130</f>
        <v>0</v>
      </c>
      <c r="S129" s="200"/>
      <c r="T129" s="202">
        <f>T130</f>
        <v>0</v>
      </c>
      <c r="AR129" s="203" t="s">
        <v>170</v>
      </c>
      <c r="AT129" s="204" t="s">
        <v>76</v>
      </c>
      <c r="AU129" s="204" t="s">
        <v>85</v>
      </c>
      <c r="AY129" s="203" t="s">
        <v>143</v>
      </c>
      <c r="BK129" s="205">
        <f>BK130</f>
        <v>0</v>
      </c>
    </row>
    <row r="130" spans="1:65" s="2" customFormat="1" ht="48" customHeight="1">
      <c r="A130" s="34"/>
      <c r="B130" s="35"/>
      <c r="C130" s="208" t="s">
        <v>160</v>
      </c>
      <c r="D130" s="208" t="s">
        <v>145</v>
      </c>
      <c r="E130" s="209" t="s">
        <v>1083</v>
      </c>
      <c r="F130" s="210" t="s">
        <v>1084</v>
      </c>
      <c r="G130" s="211" t="s">
        <v>276</v>
      </c>
      <c r="H130" s="212">
        <v>1</v>
      </c>
      <c r="I130" s="213"/>
      <c r="J130" s="214">
        <f>ROUND(I130*H130,2)</f>
        <v>0</v>
      </c>
      <c r="K130" s="210" t="s">
        <v>149</v>
      </c>
      <c r="L130" s="39"/>
      <c r="M130" s="215" t="s">
        <v>1</v>
      </c>
      <c r="N130" s="216" t="s">
        <v>42</v>
      </c>
      <c r="O130" s="71"/>
      <c r="P130" s="217">
        <f>O130*H130</f>
        <v>0</v>
      </c>
      <c r="Q130" s="217">
        <v>0</v>
      </c>
      <c r="R130" s="217">
        <f>Q130*H130</f>
        <v>0</v>
      </c>
      <c r="S130" s="217">
        <v>0</v>
      </c>
      <c r="T130" s="218">
        <f>S130*H130</f>
        <v>0</v>
      </c>
      <c r="U130" s="34"/>
      <c r="V130" s="34"/>
      <c r="W130" s="34"/>
      <c r="X130" s="34"/>
      <c r="Y130" s="34"/>
      <c r="Z130" s="34"/>
      <c r="AA130" s="34"/>
      <c r="AB130" s="34"/>
      <c r="AC130" s="34"/>
      <c r="AD130" s="34"/>
      <c r="AE130" s="34"/>
      <c r="AR130" s="219" t="s">
        <v>1079</v>
      </c>
      <c r="AT130" s="219" t="s">
        <v>145</v>
      </c>
      <c r="AU130" s="219" t="s">
        <v>88</v>
      </c>
      <c r="AY130" s="17" t="s">
        <v>143</v>
      </c>
      <c r="BE130" s="220">
        <f>IF(N130="základní",J130,0)</f>
        <v>0</v>
      </c>
      <c r="BF130" s="220">
        <f>IF(N130="snížená",J130,0)</f>
        <v>0</v>
      </c>
      <c r="BG130" s="220">
        <f>IF(N130="zákl. přenesená",J130,0)</f>
        <v>0</v>
      </c>
      <c r="BH130" s="220">
        <f>IF(N130="sníž. přenesená",J130,0)</f>
        <v>0</v>
      </c>
      <c r="BI130" s="220">
        <f>IF(N130="nulová",J130,0)</f>
        <v>0</v>
      </c>
      <c r="BJ130" s="17" t="s">
        <v>85</v>
      </c>
      <c r="BK130" s="220">
        <f>ROUND(I130*H130,2)</f>
        <v>0</v>
      </c>
      <c r="BL130" s="17" t="s">
        <v>1079</v>
      </c>
      <c r="BM130" s="219" t="s">
        <v>1085</v>
      </c>
    </row>
    <row r="131" spans="2:63" s="12" customFormat="1" ht="22.9" customHeight="1">
      <c r="B131" s="192"/>
      <c r="C131" s="193"/>
      <c r="D131" s="194" t="s">
        <v>76</v>
      </c>
      <c r="E131" s="206" t="s">
        <v>1086</v>
      </c>
      <c r="F131" s="206" t="s">
        <v>1087</v>
      </c>
      <c r="G131" s="193"/>
      <c r="H131" s="193"/>
      <c r="I131" s="196"/>
      <c r="J131" s="207">
        <f>BK131</f>
        <v>0</v>
      </c>
      <c r="K131" s="193"/>
      <c r="L131" s="198"/>
      <c r="M131" s="199"/>
      <c r="N131" s="200"/>
      <c r="O131" s="200"/>
      <c r="P131" s="201">
        <f>SUM(P132:P133)</f>
        <v>0</v>
      </c>
      <c r="Q131" s="200"/>
      <c r="R131" s="201">
        <f>SUM(R132:R133)</f>
        <v>0</v>
      </c>
      <c r="S131" s="200"/>
      <c r="T131" s="202">
        <f>SUM(T132:T133)</f>
        <v>0</v>
      </c>
      <c r="AR131" s="203" t="s">
        <v>170</v>
      </c>
      <c r="AT131" s="204" t="s">
        <v>76</v>
      </c>
      <c r="AU131" s="204" t="s">
        <v>85</v>
      </c>
      <c r="AY131" s="203" t="s">
        <v>143</v>
      </c>
      <c r="BK131" s="205">
        <f>SUM(BK132:BK133)</f>
        <v>0</v>
      </c>
    </row>
    <row r="132" spans="1:65" s="2" customFormat="1" ht="36" customHeight="1">
      <c r="A132" s="34"/>
      <c r="B132" s="35"/>
      <c r="C132" s="208" t="s">
        <v>150</v>
      </c>
      <c r="D132" s="208" t="s">
        <v>145</v>
      </c>
      <c r="E132" s="209" t="s">
        <v>1088</v>
      </c>
      <c r="F132" s="210" t="s">
        <v>1089</v>
      </c>
      <c r="G132" s="211" t="s">
        <v>276</v>
      </c>
      <c r="H132" s="212">
        <v>1</v>
      </c>
      <c r="I132" s="213"/>
      <c r="J132" s="214">
        <f>ROUND(I132*H132,2)</f>
        <v>0</v>
      </c>
      <c r="K132" s="210" t="s">
        <v>1</v>
      </c>
      <c r="L132" s="39"/>
      <c r="M132" s="215" t="s">
        <v>1</v>
      </c>
      <c r="N132" s="216" t="s">
        <v>42</v>
      </c>
      <c r="O132" s="71"/>
      <c r="P132" s="217">
        <f>O132*H132</f>
        <v>0</v>
      </c>
      <c r="Q132" s="217">
        <v>0</v>
      </c>
      <c r="R132" s="217">
        <f>Q132*H132</f>
        <v>0</v>
      </c>
      <c r="S132" s="217">
        <v>0</v>
      </c>
      <c r="T132" s="218">
        <f>S132*H132</f>
        <v>0</v>
      </c>
      <c r="U132" s="34"/>
      <c r="V132" s="34"/>
      <c r="W132" s="34"/>
      <c r="X132" s="34"/>
      <c r="Y132" s="34"/>
      <c r="Z132" s="34"/>
      <c r="AA132" s="34"/>
      <c r="AB132" s="34"/>
      <c r="AC132" s="34"/>
      <c r="AD132" s="34"/>
      <c r="AE132" s="34"/>
      <c r="AR132" s="219" t="s">
        <v>1079</v>
      </c>
      <c r="AT132" s="219" t="s">
        <v>145</v>
      </c>
      <c r="AU132" s="219" t="s">
        <v>88</v>
      </c>
      <c r="AY132" s="17" t="s">
        <v>143</v>
      </c>
      <c r="BE132" s="220">
        <f>IF(N132="základní",J132,0)</f>
        <v>0</v>
      </c>
      <c r="BF132" s="220">
        <f>IF(N132="snížená",J132,0)</f>
        <v>0</v>
      </c>
      <c r="BG132" s="220">
        <f>IF(N132="zákl. přenesená",J132,0)</f>
        <v>0</v>
      </c>
      <c r="BH132" s="220">
        <f>IF(N132="sníž. přenesená",J132,0)</f>
        <v>0</v>
      </c>
      <c r="BI132" s="220">
        <f>IF(N132="nulová",J132,0)</f>
        <v>0</v>
      </c>
      <c r="BJ132" s="17" t="s">
        <v>85</v>
      </c>
      <c r="BK132" s="220">
        <f>ROUND(I132*H132,2)</f>
        <v>0</v>
      </c>
      <c r="BL132" s="17" t="s">
        <v>1079</v>
      </c>
      <c r="BM132" s="219" t="s">
        <v>1090</v>
      </c>
    </row>
    <row r="133" spans="1:47" s="2" customFormat="1" ht="39">
      <c r="A133" s="34"/>
      <c r="B133" s="35"/>
      <c r="C133" s="36"/>
      <c r="D133" s="223" t="s">
        <v>306</v>
      </c>
      <c r="E133" s="36"/>
      <c r="F133" s="264" t="s">
        <v>1091</v>
      </c>
      <c r="G133" s="36"/>
      <c r="H133" s="36"/>
      <c r="I133" s="122"/>
      <c r="J133" s="36"/>
      <c r="K133" s="36"/>
      <c r="L133" s="39"/>
      <c r="M133" s="265"/>
      <c r="N133" s="266"/>
      <c r="O133" s="71"/>
      <c r="P133" s="71"/>
      <c r="Q133" s="71"/>
      <c r="R133" s="71"/>
      <c r="S133" s="71"/>
      <c r="T133" s="72"/>
      <c r="U133" s="34"/>
      <c r="V133" s="34"/>
      <c r="W133" s="34"/>
      <c r="X133" s="34"/>
      <c r="Y133" s="34"/>
      <c r="Z133" s="34"/>
      <c r="AA133" s="34"/>
      <c r="AB133" s="34"/>
      <c r="AC133" s="34"/>
      <c r="AD133" s="34"/>
      <c r="AE133" s="34"/>
      <c r="AT133" s="17" t="s">
        <v>306</v>
      </c>
      <c r="AU133" s="17" t="s">
        <v>88</v>
      </c>
    </row>
    <row r="134" spans="2:63" s="12" customFormat="1" ht="22.9" customHeight="1">
      <c r="B134" s="192"/>
      <c r="C134" s="193"/>
      <c r="D134" s="194" t="s">
        <v>76</v>
      </c>
      <c r="E134" s="206" t="s">
        <v>1092</v>
      </c>
      <c r="F134" s="206" t="s">
        <v>1093</v>
      </c>
      <c r="G134" s="193"/>
      <c r="H134" s="193"/>
      <c r="I134" s="196"/>
      <c r="J134" s="207">
        <f>BK134</f>
        <v>0</v>
      </c>
      <c r="K134" s="193"/>
      <c r="L134" s="198"/>
      <c r="M134" s="199"/>
      <c r="N134" s="200"/>
      <c r="O134" s="200"/>
      <c r="P134" s="201">
        <f>SUM(P135:P173)</f>
        <v>0</v>
      </c>
      <c r="Q134" s="200"/>
      <c r="R134" s="201">
        <f>SUM(R135:R173)</f>
        <v>0</v>
      </c>
      <c r="S134" s="200"/>
      <c r="T134" s="202">
        <f>SUM(T135:T173)</f>
        <v>0</v>
      </c>
      <c r="AR134" s="203" t="s">
        <v>170</v>
      </c>
      <c r="AT134" s="204" t="s">
        <v>76</v>
      </c>
      <c r="AU134" s="204" t="s">
        <v>85</v>
      </c>
      <c r="AY134" s="203" t="s">
        <v>143</v>
      </c>
      <c r="BK134" s="205">
        <f>SUM(BK135:BK173)</f>
        <v>0</v>
      </c>
    </row>
    <row r="135" spans="1:65" s="2" customFormat="1" ht="48" customHeight="1">
      <c r="A135" s="34"/>
      <c r="B135" s="35"/>
      <c r="C135" s="208" t="s">
        <v>170</v>
      </c>
      <c r="D135" s="208" t="s">
        <v>145</v>
      </c>
      <c r="E135" s="209" t="s">
        <v>1094</v>
      </c>
      <c r="F135" s="210" t="s">
        <v>1149</v>
      </c>
      <c r="G135" s="211" t="s">
        <v>276</v>
      </c>
      <c r="H135" s="212">
        <v>1</v>
      </c>
      <c r="I135" s="213"/>
      <c r="J135" s="214">
        <f>ROUND(I135*H135,2)</f>
        <v>0</v>
      </c>
      <c r="K135" s="210" t="s">
        <v>1</v>
      </c>
      <c r="L135" s="39"/>
      <c r="M135" s="215" t="s">
        <v>1</v>
      </c>
      <c r="N135" s="216" t="s">
        <v>42</v>
      </c>
      <c r="O135" s="71"/>
      <c r="P135" s="217">
        <f>O135*H135</f>
        <v>0</v>
      </c>
      <c r="Q135" s="217">
        <v>0</v>
      </c>
      <c r="R135" s="217">
        <f>Q135*H135</f>
        <v>0</v>
      </c>
      <c r="S135" s="217">
        <v>0</v>
      </c>
      <c r="T135" s="218">
        <f>S135*H135</f>
        <v>0</v>
      </c>
      <c r="U135" s="34"/>
      <c r="V135" s="34"/>
      <c r="W135" s="34"/>
      <c r="X135" s="34"/>
      <c r="Y135" s="34"/>
      <c r="Z135" s="34"/>
      <c r="AA135" s="34"/>
      <c r="AB135" s="34"/>
      <c r="AC135" s="34"/>
      <c r="AD135" s="34"/>
      <c r="AE135" s="34"/>
      <c r="AR135" s="219" t="s">
        <v>150</v>
      </c>
      <c r="AT135" s="219" t="s">
        <v>145</v>
      </c>
      <c r="AU135" s="219" t="s">
        <v>88</v>
      </c>
      <c r="AY135" s="17" t="s">
        <v>143</v>
      </c>
      <c r="BE135" s="220">
        <f>IF(N135="základní",J135,0)</f>
        <v>0</v>
      </c>
      <c r="BF135" s="220">
        <f>IF(N135="snížená",J135,0)</f>
        <v>0</v>
      </c>
      <c r="BG135" s="220">
        <f>IF(N135="zákl. přenesená",J135,0)</f>
        <v>0</v>
      </c>
      <c r="BH135" s="220">
        <f>IF(N135="sníž. přenesená",J135,0)</f>
        <v>0</v>
      </c>
      <c r="BI135" s="220">
        <f>IF(N135="nulová",J135,0)</f>
        <v>0</v>
      </c>
      <c r="BJ135" s="17" t="s">
        <v>85</v>
      </c>
      <c r="BK135" s="220">
        <f>ROUND(I135*H135,2)</f>
        <v>0</v>
      </c>
      <c r="BL135" s="17" t="s">
        <v>150</v>
      </c>
      <c r="BM135" s="219" t="s">
        <v>1095</v>
      </c>
    </row>
    <row r="136" spans="2:51" s="13" customFormat="1" ht="33.75">
      <c r="B136" s="221"/>
      <c r="C136" s="222"/>
      <c r="D136" s="223" t="s">
        <v>152</v>
      </c>
      <c r="E136" s="224" t="s">
        <v>1</v>
      </c>
      <c r="F136" s="236" t="s">
        <v>1150</v>
      </c>
      <c r="G136" s="222"/>
      <c r="H136" s="226">
        <v>1</v>
      </c>
      <c r="I136" s="227"/>
      <c r="J136" s="222"/>
      <c r="K136" s="222"/>
      <c r="L136" s="228"/>
      <c r="M136" s="229"/>
      <c r="N136" s="230"/>
      <c r="O136" s="230"/>
      <c r="P136" s="230"/>
      <c r="Q136" s="230"/>
      <c r="R136" s="230"/>
      <c r="S136" s="230"/>
      <c r="T136" s="231"/>
      <c r="AT136" s="232" t="s">
        <v>152</v>
      </c>
      <c r="AU136" s="232" t="s">
        <v>88</v>
      </c>
      <c r="AV136" s="13" t="s">
        <v>88</v>
      </c>
      <c r="AW136" s="13" t="s">
        <v>32</v>
      </c>
      <c r="AX136" s="13" t="s">
        <v>77</v>
      </c>
      <c r="AY136" s="232" t="s">
        <v>143</v>
      </c>
    </row>
    <row r="137" spans="2:51" s="15" customFormat="1" ht="12">
      <c r="B137" s="243"/>
      <c r="C137" s="244"/>
      <c r="D137" s="223" t="s">
        <v>152</v>
      </c>
      <c r="E137" s="245" t="s">
        <v>1</v>
      </c>
      <c r="F137" s="246" t="s">
        <v>181</v>
      </c>
      <c r="G137" s="244"/>
      <c r="H137" s="247">
        <v>1</v>
      </c>
      <c r="I137" s="248"/>
      <c r="J137" s="244"/>
      <c r="K137" s="244"/>
      <c r="L137" s="249"/>
      <c r="M137" s="250"/>
      <c r="N137" s="251"/>
      <c r="O137" s="251"/>
      <c r="P137" s="251"/>
      <c r="Q137" s="251"/>
      <c r="R137" s="251"/>
      <c r="S137" s="251"/>
      <c r="T137" s="252"/>
      <c r="AT137" s="253" t="s">
        <v>152</v>
      </c>
      <c r="AU137" s="253" t="s">
        <v>88</v>
      </c>
      <c r="AV137" s="15" t="s">
        <v>150</v>
      </c>
      <c r="AW137" s="15" t="s">
        <v>32</v>
      </c>
      <c r="AX137" s="15" t="s">
        <v>85</v>
      </c>
      <c r="AY137" s="253" t="s">
        <v>143</v>
      </c>
    </row>
    <row r="138" spans="1:65" s="2" customFormat="1" ht="16.5" customHeight="1">
      <c r="A138" s="34"/>
      <c r="B138" s="35"/>
      <c r="C138" s="208" t="s">
        <v>176</v>
      </c>
      <c r="D138" s="208" t="s">
        <v>145</v>
      </c>
      <c r="E138" s="209" t="s">
        <v>1096</v>
      </c>
      <c r="F138" s="210" t="s">
        <v>1097</v>
      </c>
      <c r="G138" s="211" t="s">
        <v>980</v>
      </c>
      <c r="H138" s="212">
        <v>5</v>
      </c>
      <c r="I138" s="213"/>
      <c r="J138" s="214">
        <f>ROUND(I138*H138,2)</f>
        <v>0</v>
      </c>
      <c r="K138" s="210" t="s">
        <v>1</v>
      </c>
      <c r="L138" s="39"/>
      <c r="M138" s="215" t="s">
        <v>1</v>
      </c>
      <c r="N138" s="216" t="s">
        <v>42</v>
      </c>
      <c r="O138" s="71"/>
      <c r="P138" s="217">
        <f>O138*H138</f>
        <v>0</v>
      </c>
      <c r="Q138" s="217">
        <v>0</v>
      </c>
      <c r="R138" s="217">
        <f>Q138*H138</f>
        <v>0</v>
      </c>
      <c r="S138" s="217">
        <v>0</v>
      </c>
      <c r="T138" s="218">
        <f>S138*H138</f>
        <v>0</v>
      </c>
      <c r="U138" s="34"/>
      <c r="V138" s="34"/>
      <c r="W138" s="34"/>
      <c r="X138" s="34"/>
      <c r="Y138" s="34"/>
      <c r="Z138" s="34"/>
      <c r="AA138" s="34"/>
      <c r="AB138" s="34"/>
      <c r="AC138" s="34"/>
      <c r="AD138" s="34"/>
      <c r="AE138" s="34"/>
      <c r="AR138" s="219" t="s">
        <v>150</v>
      </c>
      <c r="AT138" s="219" t="s">
        <v>145</v>
      </c>
      <c r="AU138" s="219" t="s">
        <v>88</v>
      </c>
      <c r="AY138" s="17" t="s">
        <v>143</v>
      </c>
      <c r="BE138" s="220">
        <f>IF(N138="základní",J138,0)</f>
        <v>0</v>
      </c>
      <c r="BF138" s="220">
        <f>IF(N138="snížená",J138,0)</f>
        <v>0</v>
      </c>
      <c r="BG138" s="220">
        <f>IF(N138="zákl. přenesená",J138,0)</f>
        <v>0</v>
      </c>
      <c r="BH138" s="220">
        <f>IF(N138="sníž. přenesená",J138,0)</f>
        <v>0</v>
      </c>
      <c r="BI138" s="220">
        <f>IF(N138="nulová",J138,0)</f>
        <v>0</v>
      </c>
      <c r="BJ138" s="17" t="s">
        <v>85</v>
      </c>
      <c r="BK138" s="220">
        <f>ROUND(I138*H138,2)</f>
        <v>0</v>
      </c>
      <c r="BL138" s="17" t="s">
        <v>150</v>
      </c>
      <c r="BM138" s="219" t="s">
        <v>1098</v>
      </c>
    </row>
    <row r="139" spans="1:47" s="2" customFormat="1" ht="48.75">
      <c r="A139" s="34"/>
      <c r="B139" s="35"/>
      <c r="C139" s="36"/>
      <c r="D139" s="223" t="s">
        <v>306</v>
      </c>
      <c r="E139" s="36"/>
      <c r="F139" s="264" t="s">
        <v>1099</v>
      </c>
      <c r="G139" s="36"/>
      <c r="H139" s="36"/>
      <c r="I139" s="122"/>
      <c r="J139" s="36"/>
      <c r="K139" s="36"/>
      <c r="L139" s="39"/>
      <c r="M139" s="265"/>
      <c r="N139" s="266"/>
      <c r="O139" s="71"/>
      <c r="P139" s="71"/>
      <c r="Q139" s="71"/>
      <c r="R139" s="71"/>
      <c r="S139" s="71"/>
      <c r="T139" s="72"/>
      <c r="U139" s="34"/>
      <c r="V139" s="34"/>
      <c r="W139" s="34"/>
      <c r="X139" s="34"/>
      <c r="Y139" s="34"/>
      <c r="Z139" s="34"/>
      <c r="AA139" s="34"/>
      <c r="AB139" s="34"/>
      <c r="AC139" s="34"/>
      <c r="AD139" s="34"/>
      <c r="AE139" s="34"/>
      <c r="AT139" s="17" t="s">
        <v>306</v>
      </c>
      <c r="AU139" s="17" t="s">
        <v>88</v>
      </c>
    </row>
    <row r="140" spans="2:51" s="13" customFormat="1" ht="12">
      <c r="B140" s="221"/>
      <c r="C140" s="222"/>
      <c r="D140" s="223" t="s">
        <v>152</v>
      </c>
      <c r="E140" s="224" t="s">
        <v>1</v>
      </c>
      <c r="F140" s="225" t="s">
        <v>170</v>
      </c>
      <c r="G140" s="222"/>
      <c r="H140" s="226">
        <v>5</v>
      </c>
      <c r="I140" s="227"/>
      <c r="J140" s="222"/>
      <c r="K140" s="222"/>
      <c r="L140" s="228"/>
      <c r="M140" s="229"/>
      <c r="N140" s="230"/>
      <c r="O140" s="230"/>
      <c r="P140" s="230"/>
      <c r="Q140" s="230"/>
      <c r="R140" s="230"/>
      <c r="S140" s="230"/>
      <c r="T140" s="231"/>
      <c r="AT140" s="232" t="s">
        <v>152</v>
      </c>
      <c r="AU140" s="232" t="s">
        <v>88</v>
      </c>
      <c r="AV140" s="13" t="s">
        <v>88</v>
      </c>
      <c r="AW140" s="13" t="s">
        <v>32</v>
      </c>
      <c r="AX140" s="13" t="s">
        <v>85</v>
      </c>
      <c r="AY140" s="232" t="s">
        <v>143</v>
      </c>
    </row>
    <row r="141" spans="1:65" s="2" customFormat="1" ht="16.5" customHeight="1">
      <c r="A141" s="34"/>
      <c r="B141" s="35"/>
      <c r="C141" s="208" t="s">
        <v>182</v>
      </c>
      <c r="D141" s="208" t="s">
        <v>145</v>
      </c>
      <c r="E141" s="209" t="s">
        <v>1100</v>
      </c>
      <c r="F141" s="210" t="s">
        <v>1101</v>
      </c>
      <c r="G141" s="211" t="s">
        <v>276</v>
      </c>
      <c r="H141" s="212">
        <v>1</v>
      </c>
      <c r="I141" s="213"/>
      <c r="J141" s="214">
        <f>ROUND(I141*H141,2)</f>
        <v>0</v>
      </c>
      <c r="K141" s="210" t="s">
        <v>1</v>
      </c>
      <c r="L141" s="39"/>
      <c r="M141" s="215" t="s">
        <v>1</v>
      </c>
      <c r="N141" s="216" t="s">
        <v>42</v>
      </c>
      <c r="O141" s="71"/>
      <c r="P141" s="217">
        <f>O141*H141</f>
        <v>0</v>
      </c>
      <c r="Q141" s="217">
        <v>0</v>
      </c>
      <c r="R141" s="217">
        <f>Q141*H141</f>
        <v>0</v>
      </c>
      <c r="S141" s="217">
        <v>0</v>
      </c>
      <c r="T141" s="218">
        <f>S141*H141</f>
        <v>0</v>
      </c>
      <c r="U141" s="34"/>
      <c r="V141" s="34"/>
      <c r="W141" s="34"/>
      <c r="X141" s="34"/>
      <c r="Y141" s="34"/>
      <c r="Z141" s="34"/>
      <c r="AA141" s="34"/>
      <c r="AB141" s="34"/>
      <c r="AC141" s="34"/>
      <c r="AD141" s="34"/>
      <c r="AE141" s="34"/>
      <c r="AR141" s="219" t="s">
        <v>150</v>
      </c>
      <c r="AT141" s="219" t="s">
        <v>145</v>
      </c>
      <c r="AU141" s="219" t="s">
        <v>88</v>
      </c>
      <c r="AY141" s="17" t="s">
        <v>143</v>
      </c>
      <c r="BE141" s="220">
        <f>IF(N141="základní",J141,0)</f>
        <v>0</v>
      </c>
      <c r="BF141" s="220">
        <f>IF(N141="snížená",J141,0)</f>
        <v>0</v>
      </c>
      <c r="BG141" s="220">
        <f>IF(N141="zákl. přenesená",J141,0)</f>
        <v>0</v>
      </c>
      <c r="BH141" s="220">
        <f>IF(N141="sníž. přenesená",J141,0)</f>
        <v>0</v>
      </c>
      <c r="BI141" s="220">
        <f>IF(N141="nulová",J141,0)</f>
        <v>0</v>
      </c>
      <c r="BJ141" s="17" t="s">
        <v>85</v>
      </c>
      <c r="BK141" s="220">
        <f>ROUND(I141*H141,2)</f>
        <v>0</v>
      </c>
      <c r="BL141" s="17" t="s">
        <v>150</v>
      </c>
      <c r="BM141" s="219" t="s">
        <v>1102</v>
      </c>
    </row>
    <row r="142" spans="1:47" s="2" customFormat="1" ht="19.5">
      <c r="A142" s="34"/>
      <c r="B142" s="35"/>
      <c r="C142" s="36"/>
      <c r="D142" s="223" t="s">
        <v>306</v>
      </c>
      <c r="E142" s="36"/>
      <c r="F142" s="264" t="s">
        <v>1103</v>
      </c>
      <c r="G142" s="36"/>
      <c r="H142" s="36"/>
      <c r="I142" s="122"/>
      <c r="J142" s="36"/>
      <c r="K142" s="36"/>
      <c r="L142" s="39"/>
      <c r="M142" s="265"/>
      <c r="N142" s="266"/>
      <c r="O142" s="71"/>
      <c r="P142" s="71"/>
      <c r="Q142" s="71"/>
      <c r="R142" s="71"/>
      <c r="S142" s="71"/>
      <c r="T142" s="72"/>
      <c r="U142" s="34"/>
      <c r="V142" s="34"/>
      <c r="W142" s="34"/>
      <c r="X142" s="34"/>
      <c r="Y142" s="34"/>
      <c r="Z142" s="34"/>
      <c r="AA142" s="34"/>
      <c r="AB142" s="34"/>
      <c r="AC142" s="34"/>
      <c r="AD142" s="34"/>
      <c r="AE142" s="34"/>
      <c r="AT142" s="17" t="s">
        <v>306</v>
      </c>
      <c r="AU142" s="17" t="s">
        <v>88</v>
      </c>
    </row>
    <row r="143" spans="1:65" s="2" customFormat="1" ht="36" customHeight="1">
      <c r="A143" s="34"/>
      <c r="B143" s="35"/>
      <c r="C143" s="208" t="s">
        <v>187</v>
      </c>
      <c r="D143" s="208" t="s">
        <v>145</v>
      </c>
      <c r="E143" s="209" t="s">
        <v>1104</v>
      </c>
      <c r="F143" s="210" t="s">
        <v>1143</v>
      </c>
      <c r="G143" s="211" t="s">
        <v>276</v>
      </c>
      <c r="H143" s="212">
        <v>1</v>
      </c>
      <c r="I143" s="213"/>
      <c r="J143" s="214">
        <f>ROUND(I143*H143,2)</f>
        <v>0</v>
      </c>
      <c r="K143" s="210" t="s">
        <v>1</v>
      </c>
      <c r="L143" s="39"/>
      <c r="M143" s="215" t="s">
        <v>1</v>
      </c>
      <c r="N143" s="216" t="s">
        <v>42</v>
      </c>
      <c r="O143" s="71"/>
      <c r="P143" s="217">
        <f>O143*H143</f>
        <v>0</v>
      </c>
      <c r="Q143" s="217">
        <v>0</v>
      </c>
      <c r="R143" s="217">
        <f>Q143*H143</f>
        <v>0</v>
      </c>
      <c r="S143" s="217">
        <v>0</v>
      </c>
      <c r="T143" s="218">
        <f>S143*H143</f>
        <v>0</v>
      </c>
      <c r="U143" s="34"/>
      <c r="V143" s="34"/>
      <c r="W143" s="34"/>
      <c r="X143" s="34"/>
      <c r="Y143" s="34"/>
      <c r="Z143" s="34"/>
      <c r="AA143" s="34"/>
      <c r="AB143" s="34"/>
      <c r="AC143" s="34"/>
      <c r="AD143" s="34"/>
      <c r="AE143" s="34"/>
      <c r="AR143" s="219" t="s">
        <v>150</v>
      </c>
      <c r="AT143" s="219" t="s">
        <v>145</v>
      </c>
      <c r="AU143" s="219" t="s">
        <v>88</v>
      </c>
      <c r="AY143" s="17" t="s">
        <v>143</v>
      </c>
      <c r="BE143" s="220">
        <f>IF(N143="základní",J143,0)</f>
        <v>0</v>
      </c>
      <c r="BF143" s="220">
        <f>IF(N143="snížená",J143,0)</f>
        <v>0</v>
      </c>
      <c r="BG143" s="220">
        <f>IF(N143="zákl. přenesená",J143,0)</f>
        <v>0</v>
      </c>
      <c r="BH143" s="220">
        <f>IF(N143="sníž. přenesená",J143,0)</f>
        <v>0</v>
      </c>
      <c r="BI143" s="220">
        <f>IF(N143="nulová",J143,0)</f>
        <v>0</v>
      </c>
      <c r="BJ143" s="17" t="s">
        <v>85</v>
      </c>
      <c r="BK143" s="220">
        <f>ROUND(I143*H143,2)</f>
        <v>0</v>
      </c>
      <c r="BL143" s="17" t="s">
        <v>150</v>
      </c>
      <c r="BM143" s="219" t="s">
        <v>1105</v>
      </c>
    </row>
    <row r="144" spans="2:51" s="14" customFormat="1" ht="45">
      <c r="B144" s="233"/>
      <c r="C144" s="234"/>
      <c r="D144" s="223" t="s">
        <v>152</v>
      </c>
      <c r="E144" s="235" t="s">
        <v>1</v>
      </c>
      <c r="F144" s="236" t="s">
        <v>1144</v>
      </c>
      <c r="G144" s="234"/>
      <c r="H144" s="235" t="s">
        <v>1</v>
      </c>
      <c r="I144" s="237"/>
      <c r="J144" s="234"/>
      <c r="K144" s="234"/>
      <c r="L144" s="238"/>
      <c r="M144" s="239"/>
      <c r="N144" s="240"/>
      <c r="O144" s="240"/>
      <c r="P144" s="240"/>
      <c r="Q144" s="240"/>
      <c r="R144" s="240"/>
      <c r="S144" s="240"/>
      <c r="T144" s="241"/>
      <c r="AT144" s="242" t="s">
        <v>152</v>
      </c>
      <c r="AU144" s="242" t="s">
        <v>88</v>
      </c>
      <c r="AV144" s="14" t="s">
        <v>85</v>
      </c>
      <c r="AW144" s="14" t="s">
        <v>32</v>
      </c>
      <c r="AX144" s="14" t="s">
        <v>77</v>
      </c>
      <c r="AY144" s="242" t="s">
        <v>143</v>
      </c>
    </row>
    <row r="145" spans="2:51" s="13" customFormat="1" ht="12">
      <c r="B145" s="221"/>
      <c r="C145" s="222"/>
      <c r="D145" s="223" t="s">
        <v>152</v>
      </c>
      <c r="E145" s="224" t="s">
        <v>1</v>
      </c>
      <c r="F145" s="225" t="s">
        <v>85</v>
      </c>
      <c r="G145" s="222"/>
      <c r="H145" s="226">
        <v>1</v>
      </c>
      <c r="I145" s="227"/>
      <c r="J145" s="222"/>
      <c r="K145" s="222"/>
      <c r="L145" s="228"/>
      <c r="M145" s="229"/>
      <c r="N145" s="230"/>
      <c r="O145" s="230"/>
      <c r="P145" s="230"/>
      <c r="Q145" s="230"/>
      <c r="R145" s="230"/>
      <c r="S145" s="230"/>
      <c r="T145" s="231"/>
      <c r="AT145" s="232" t="s">
        <v>152</v>
      </c>
      <c r="AU145" s="232" t="s">
        <v>88</v>
      </c>
      <c r="AV145" s="13" t="s">
        <v>88</v>
      </c>
      <c r="AW145" s="13" t="s">
        <v>32</v>
      </c>
      <c r="AX145" s="13" t="s">
        <v>85</v>
      </c>
      <c r="AY145" s="232" t="s">
        <v>143</v>
      </c>
    </row>
    <row r="146" spans="1:65" s="2" customFormat="1" ht="36" customHeight="1">
      <c r="A146" s="34"/>
      <c r="B146" s="35"/>
      <c r="C146" s="208" t="s">
        <v>192</v>
      </c>
      <c r="D146" s="208" t="s">
        <v>145</v>
      </c>
      <c r="E146" s="209" t="s">
        <v>1106</v>
      </c>
      <c r="F146" s="210" t="s">
        <v>1107</v>
      </c>
      <c r="G146" s="211" t="s">
        <v>980</v>
      </c>
      <c r="H146" s="212">
        <v>5</v>
      </c>
      <c r="I146" s="213"/>
      <c r="J146" s="214">
        <f>ROUND(I146*H146,2)</f>
        <v>0</v>
      </c>
      <c r="K146" s="210" t="s">
        <v>1</v>
      </c>
      <c r="L146" s="39"/>
      <c r="M146" s="215" t="s">
        <v>1</v>
      </c>
      <c r="N146" s="216" t="s">
        <v>42</v>
      </c>
      <c r="O146" s="71"/>
      <c r="P146" s="217">
        <f>O146*H146</f>
        <v>0</v>
      </c>
      <c r="Q146" s="217">
        <v>0</v>
      </c>
      <c r="R146" s="217">
        <f>Q146*H146</f>
        <v>0</v>
      </c>
      <c r="S146" s="217">
        <v>0</v>
      </c>
      <c r="T146" s="218">
        <f>S146*H146</f>
        <v>0</v>
      </c>
      <c r="U146" s="34"/>
      <c r="V146" s="34"/>
      <c r="W146" s="34"/>
      <c r="X146" s="34"/>
      <c r="Y146" s="34"/>
      <c r="Z146" s="34"/>
      <c r="AA146" s="34"/>
      <c r="AB146" s="34"/>
      <c r="AC146" s="34"/>
      <c r="AD146" s="34"/>
      <c r="AE146" s="34"/>
      <c r="AR146" s="219" t="s">
        <v>150</v>
      </c>
      <c r="AT146" s="219" t="s">
        <v>145</v>
      </c>
      <c r="AU146" s="219" t="s">
        <v>88</v>
      </c>
      <c r="AY146" s="17" t="s">
        <v>143</v>
      </c>
      <c r="BE146" s="220">
        <f>IF(N146="základní",J146,0)</f>
        <v>0</v>
      </c>
      <c r="BF146" s="220">
        <f>IF(N146="snížená",J146,0)</f>
        <v>0</v>
      </c>
      <c r="BG146" s="220">
        <f>IF(N146="zákl. přenesená",J146,0)</f>
        <v>0</v>
      </c>
      <c r="BH146" s="220">
        <f>IF(N146="sníž. přenesená",J146,0)</f>
        <v>0</v>
      </c>
      <c r="BI146" s="220">
        <f>IF(N146="nulová",J146,0)</f>
        <v>0</v>
      </c>
      <c r="BJ146" s="17" t="s">
        <v>85</v>
      </c>
      <c r="BK146" s="220">
        <f>ROUND(I146*H146,2)</f>
        <v>0</v>
      </c>
      <c r="BL146" s="17" t="s">
        <v>150</v>
      </c>
      <c r="BM146" s="219" t="s">
        <v>1108</v>
      </c>
    </row>
    <row r="147" spans="2:51" s="13" customFormat="1" ht="12">
      <c r="B147" s="221"/>
      <c r="C147" s="222"/>
      <c r="D147" s="223" t="s">
        <v>152</v>
      </c>
      <c r="E147" s="224" t="s">
        <v>1</v>
      </c>
      <c r="F147" s="225" t="s">
        <v>170</v>
      </c>
      <c r="G147" s="222"/>
      <c r="H147" s="226">
        <v>5</v>
      </c>
      <c r="I147" s="227"/>
      <c r="J147" s="222"/>
      <c r="K147" s="222"/>
      <c r="L147" s="228"/>
      <c r="M147" s="229"/>
      <c r="N147" s="230"/>
      <c r="O147" s="230"/>
      <c r="P147" s="230"/>
      <c r="Q147" s="230"/>
      <c r="R147" s="230"/>
      <c r="S147" s="230"/>
      <c r="T147" s="231"/>
      <c r="AT147" s="232" t="s">
        <v>152</v>
      </c>
      <c r="AU147" s="232" t="s">
        <v>88</v>
      </c>
      <c r="AV147" s="13" t="s">
        <v>88</v>
      </c>
      <c r="AW147" s="13" t="s">
        <v>32</v>
      </c>
      <c r="AX147" s="13" t="s">
        <v>85</v>
      </c>
      <c r="AY147" s="232" t="s">
        <v>143</v>
      </c>
    </row>
    <row r="148" spans="1:65" s="2" customFormat="1" ht="18.75" customHeight="1">
      <c r="A148" s="34"/>
      <c r="B148" s="35"/>
      <c r="C148" s="208" t="s">
        <v>197</v>
      </c>
      <c r="D148" s="208" t="s">
        <v>145</v>
      </c>
      <c r="E148" s="209" t="s">
        <v>1109</v>
      </c>
      <c r="F148" s="210" t="s">
        <v>1110</v>
      </c>
      <c r="G148" s="211" t="s">
        <v>276</v>
      </c>
      <c r="H148" s="212">
        <v>1</v>
      </c>
      <c r="I148" s="213"/>
      <c r="J148" s="214">
        <f>ROUND(I148*H148,2)</f>
        <v>0</v>
      </c>
      <c r="K148" s="210" t="s">
        <v>149</v>
      </c>
      <c r="L148" s="39"/>
      <c r="M148" s="215" t="s">
        <v>1</v>
      </c>
      <c r="N148" s="216" t="s">
        <v>42</v>
      </c>
      <c r="O148" s="71"/>
      <c r="P148" s="217">
        <f>O148*H148</f>
        <v>0</v>
      </c>
      <c r="Q148" s="217">
        <v>0</v>
      </c>
      <c r="R148" s="217">
        <f>Q148*H148</f>
        <v>0</v>
      </c>
      <c r="S148" s="217">
        <v>0</v>
      </c>
      <c r="T148" s="218">
        <f>S148*H148</f>
        <v>0</v>
      </c>
      <c r="U148" s="34"/>
      <c r="V148" s="34"/>
      <c r="W148" s="34"/>
      <c r="X148" s="34"/>
      <c r="Y148" s="34"/>
      <c r="Z148" s="34"/>
      <c r="AA148" s="34"/>
      <c r="AB148" s="34"/>
      <c r="AC148" s="34"/>
      <c r="AD148" s="34"/>
      <c r="AE148" s="34"/>
      <c r="AR148" s="219" t="s">
        <v>1079</v>
      </c>
      <c r="AT148" s="219" t="s">
        <v>145</v>
      </c>
      <c r="AU148" s="219" t="s">
        <v>88</v>
      </c>
      <c r="AY148" s="17" t="s">
        <v>143</v>
      </c>
      <c r="BE148" s="220">
        <f>IF(N148="základní",J148,0)</f>
        <v>0</v>
      </c>
      <c r="BF148" s="220">
        <f>IF(N148="snížená",J148,0)</f>
        <v>0</v>
      </c>
      <c r="BG148" s="220">
        <f>IF(N148="zákl. přenesená",J148,0)</f>
        <v>0</v>
      </c>
      <c r="BH148" s="220">
        <f>IF(N148="sníž. přenesená",J148,0)</f>
        <v>0</v>
      </c>
      <c r="BI148" s="220">
        <f>IF(N148="nulová",J148,0)</f>
        <v>0</v>
      </c>
      <c r="BJ148" s="17" t="s">
        <v>85</v>
      </c>
      <c r="BK148" s="220">
        <f>ROUND(I148*H148,2)</f>
        <v>0</v>
      </c>
      <c r="BL148" s="17" t="s">
        <v>1079</v>
      </c>
      <c r="BM148" s="219" t="s">
        <v>1111</v>
      </c>
    </row>
    <row r="149" spans="1:65" s="2" customFormat="1" ht="24" customHeight="1">
      <c r="A149" s="34"/>
      <c r="B149" s="35"/>
      <c r="C149" s="208" t="s">
        <v>202</v>
      </c>
      <c r="D149" s="208" t="s">
        <v>145</v>
      </c>
      <c r="E149" s="209" t="s">
        <v>1112</v>
      </c>
      <c r="F149" s="210" t="s">
        <v>1113</v>
      </c>
      <c r="G149" s="211" t="s">
        <v>276</v>
      </c>
      <c r="H149" s="212">
        <v>1</v>
      </c>
      <c r="I149" s="213"/>
      <c r="J149" s="214">
        <f>ROUND(I149*H149,2)</f>
        <v>0</v>
      </c>
      <c r="K149" s="210" t="s">
        <v>1</v>
      </c>
      <c r="L149" s="39"/>
      <c r="M149" s="215" t="s">
        <v>1</v>
      </c>
      <c r="N149" s="216" t="s">
        <v>42</v>
      </c>
      <c r="O149" s="71"/>
      <c r="P149" s="217">
        <f>O149*H149</f>
        <v>0</v>
      </c>
      <c r="Q149" s="217">
        <v>0</v>
      </c>
      <c r="R149" s="217">
        <f>Q149*H149</f>
        <v>0</v>
      </c>
      <c r="S149" s="217">
        <v>0</v>
      </c>
      <c r="T149" s="218">
        <f>S149*H149</f>
        <v>0</v>
      </c>
      <c r="U149" s="34"/>
      <c r="V149" s="34"/>
      <c r="W149" s="34"/>
      <c r="X149" s="34"/>
      <c r="Y149" s="34"/>
      <c r="Z149" s="34"/>
      <c r="AA149" s="34"/>
      <c r="AB149" s="34"/>
      <c r="AC149" s="34"/>
      <c r="AD149" s="34"/>
      <c r="AE149" s="34"/>
      <c r="AR149" s="219" t="s">
        <v>1079</v>
      </c>
      <c r="AT149" s="219" t="s">
        <v>145</v>
      </c>
      <c r="AU149" s="219" t="s">
        <v>88</v>
      </c>
      <c r="AY149" s="17" t="s">
        <v>143</v>
      </c>
      <c r="BE149" s="220">
        <f>IF(N149="základní",J149,0)</f>
        <v>0</v>
      </c>
      <c r="BF149" s="220">
        <f>IF(N149="snížená",J149,0)</f>
        <v>0</v>
      </c>
      <c r="BG149" s="220">
        <f>IF(N149="zákl. přenesená",J149,0)</f>
        <v>0</v>
      </c>
      <c r="BH149" s="220">
        <f>IF(N149="sníž. přenesená",J149,0)</f>
        <v>0</v>
      </c>
      <c r="BI149" s="220">
        <f>IF(N149="nulová",J149,0)</f>
        <v>0</v>
      </c>
      <c r="BJ149" s="17" t="s">
        <v>85</v>
      </c>
      <c r="BK149" s="220">
        <f>ROUND(I149*H149,2)</f>
        <v>0</v>
      </c>
      <c r="BL149" s="17" t="s">
        <v>1079</v>
      </c>
      <c r="BM149" s="219" t="s">
        <v>1114</v>
      </c>
    </row>
    <row r="150" spans="1:65" s="2" customFormat="1" ht="24" customHeight="1">
      <c r="A150" s="34"/>
      <c r="B150" s="35"/>
      <c r="C150" s="208" t="s">
        <v>208</v>
      </c>
      <c r="D150" s="208" t="s">
        <v>145</v>
      </c>
      <c r="E150" s="209" t="s">
        <v>1115</v>
      </c>
      <c r="F150" s="210" t="s">
        <v>1116</v>
      </c>
      <c r="G150" s="211" t="s">
        <v>276</v>
      </c>
      <c r="H150" s="212">
        <v>1</v>
      </c>
      <c r="I150" s="213"/>
      <c r="J150" s="214">
        <f>ROUND(I150*H150,2)</f>
        <v>0</v>
      </c>
      <c r="K150" s="210" t="s">
        <v>1</v>
      </c>
      <c r="L150" s="39"/>
      <c r="M150" s="215" t="s">
        <v>1</v>
      </c>
      <c r="N150" s="216" t="s">
        <v>42</v>
      </c>
      <c r="O150" s="71"/>
      <c r="P150" s="217">
        <f>O150*H150</f>
        <v>0</v>
      </c>
      <c r="Q150" s="217">
        <v>0</v>
      </c>
      <c r="R150" s="217">
        <f>Q150*H150</f>
        <v>0</v>
      </c>
      <c r="S150" s="217">
        <v>0</v>
      </c>
      <c r="T150" s="218">
        <f>S150*H150</f>
        <v>0</v>
      </c>
      <c r="U150" s="34"/>
      <c r="V150" s="34"/>
      <c r="W150" s="34"/>
      <c r="X150" s="34"/>
      <c r="Y150" s="34"/>
      <c r="Z150" s="34"/>
      <c r="AA150" s="34"/>
      <c r="AB150" s="34"/>
      <c r="AC150" s="34"/>
      <c r="AD150" s="34"/>
      <c r="AE150" s="34"/>
      <c r="AR150" s="219" t="s">
        <v>1079</v>
      </c>
      <c r="AT150" s="219" t="s">
        <v>145</v>
      </c>
      <c r="AU150" s="219" t="s">
        <v>88</v>
      </c>
      <c r="AY150" s="17" t="s">
        <v>143</v>
      </c>
      <c r="BE150" s="220">
        <f>IF(N150="základní",J150,0)</f>
        <v>0</v>
      </c>
      <c r="BF150" s="220">
        <f>IF(N150="snížená",J150,0)</f>
        <v>0</v>
      </c>
      <c r="BG150" s="220">
        <f>IF(N150="zákl. přenesená",J150,0)</f>
        <v>0</v>
      </c>
      <c r="BH150" s="220">
        <f>IF(N150="sníž. přenesená",J150,0)</f>
        <v>0</v>
      </c>
      <c r="BI150" s="220">
        <f>IF(N150="nulová",J150,0)</f>
        <v>0</v>
      </c>
      <c r="BJ150" s="17" t="s">
        <v>85</v>
      </c>
      <c r="BK150" s="220">
        <f>ROUND(I150*H150,2)</f>
        <v>0</v>
      </c>
      <c r="BL150" s="17" t="s">
        <v>1079</v>
      </c>
      <c r="BM150" s="219" t="s">
        <v>1117</v>
      </c>
    </row>
    <row r="151" spans="2:51" s="14" customFormat="1" ht="12">
      <c r="B151" s="233"/>
      <c r="C151" s="234"/>
      <c r="D151" s="223" t="s">
        <v>152</v>
      </c>
      <c r="E151" s="235" t="s">
        <v>1</v>
      </c>
      <c r="F151" s="236" t="s">
        <v>1118</v>
      </c>
      <c r="G151" s="234"/>
      <c r="H151" s="235" t="s">
        <v>1</v>
      </c>
      <c r="I151" s="237"/>
      <c r="J151" s="234"/>
      <c r="K151" s="234"/>
      <c r="L151" s="238"/>
      <c r="M151" s="239"/>
      <c r="N151" s="240"/>
      <c r="O151" s="240"/>
      <c r="P151" s="240"/>
      <c r="Q151" s="240"/>
      <c r="R151" s="240"/>
      <c r="S151" s="240"/>
      <c r="T151" s="241"/>
      <c r="AT151" s="242" t="s">
        <v>152</v>
      </c>
      <c r="AU151" s="242" t="s">
        <v>88</v>
      </c>
      <c r="AV151" s="14" t="s">
        <v>85</v>
      </c>
      <c r="AW151" s="14" t="s">
        <v>32</v>
      </c>
      <c r="AX151" s="14" t="s">
        <v>77</v>
      </c>
      <c r="AY151" s="242" t="s">
        <v>143</v>
      </c>
    </row>
    <row r="152" spans="2:51" s="13" customFormat="1" ht="12">
      <c r="B152" s="221"/>
      <c r="C152" s="222"/>
      <c r="D152" s="223" t="s">
        <v>152</v>
      </c>
      <c r="E152" s="224" t="s">
        <v>1</v>
      </c>
      <c r="F152" s="225" t="s">
        <v>85</v>
      </c>
      <c r="G152" s="222"/>
      <c r="H152" s="226">
        <v>1</v>
      </c>
      <c r="I152" s="227"/>
      <c r="J152" s="222"/>
      <c r="K152" s="222"/>
      <c r="L152" s="228"/>
      <c r="M152" s="229"/>
      <c r="N152" s="230"/>
      <c r="O152" s="230"/>
      <c r="P152" s="230"/>
      <c r="Q152" s="230"/>
      <c r="R152" s="230"/>
      <c r="S152" s="230"/>
      <c r="T152" s="231"/>
      <c r="AT152" s="232" t="s">
        <v>152</v>
      </c>
      <c r="AU152" s="232" t="s">
        <v>88</v>
      </c>
      <c r="AV152" s="13" t="s">
        <v>88</v>
      </c>
      <c r="AW152" s="13" t="s">
        <v>32</v>
      </c>
      <c r="AX152" s="13" t="s">
        <v>85</v>
      </c>
      <c r="AY152" s="232" t="s">
        <v>143</v>
      </c>
    </row>
    <row r="153" spans="1:65" s="2" customFormat="1" ht="16.5" customHeight="1">
      <c r="A153" s="34"/>
      <c r="B153" s="35"/>
      <c r="C153" s="208" t="s">
        <v>213</v>
      </c>
      <c r="D153" s="208" t="s">
        <v>145</v>
      </c>
      <c r="E153" s="209" t="s">
        <v>1119</v>
      </c>
      <c r="F153" s="210" t="s">
        <v>1120</v>
      </c>
      <c r="G153" s="211" t="s">
        <v>276</v>
      </c>
      <c r="H153" s="212">
        <v>1</v>
      </c>
      <c r="I153" s="213"/>
      <c r="J153" s="214">
        <f>ROUND(I153*H153,2)</f>
        <v>0</v>
      </c>
      <c r="K153" s="210" t="s">
        <v>1</v>
      </c>
      <c r="L153" s="39"/>
      <c r="M153" s="215" t="s">
        <v>1</v>
      </c>
      <c r="N153" s="216" t="s">
        <v>42</v>
      </c>
      <c r="O153" s="71"/>
      <c r="P153" s="217">
        <f>O153*H153</f>
        <v>0</v>
      </c>
      <c r="Q153" s="217">
        <v>0</v>
      </c>
      <c r="R153" s="217">
        <f>Q153*H153</f>
        <v>0</v>
      </c>
      <c r="S153" s="217">
        <v>0</v>
      </c>
      <c r="T153" s="218">
        <f>S153*H153</f>
        <v>0</v>
      </c>
      <c r="U153" s="34"/>
      <c r="V153" s="34"/>
      <c r="W153" s="34"/>
      <c r="X153" s="34"/>
      <c r="Y153" s="34"/>
      <c r="Z153" s="34"/>
      <c r="AA153" s="34"/>
      <c r="AB153" s="34"/>
      <c r="AC153" s="34"/>
      <c r="AD153" s="34"/>
      <c r="AE153" s="34"/>
      <c r="AR153" s="219" t="s">
        <v>1079</v>
      </c>
      <c r="AT153" s="219" t="s">
        <v>145</v>
      </c>
      <c r="AU153" s="219" t="s">
        <v>88</v>
      </c>
      <c r="AY153" s="17" t="s">
        <v>143</v>
      </c>
      <c r="BE153" s="220">
        <f>IF(N153="základní",J153,0)</f>
        <v>0</v>
      </c>
      <c r="BF153" s="220">
        <f>IF(N153="snížená",J153,0)</f>
        <v>0</v>
      </c>
      <c r="BG153" s="220">
        <f>IF(N153="zákl. přenesená",J153,0)</f>
        <v>0</v>
      </c>
      <c r="BH153" s="220">
        <f>IF(N153="sníž. přenesená",J153,0)</f>
        <v>0</v>
      </c>
      <c r="BI153" s="220">
        <f>IF(N153="nulová",J153,0)</f>
        <v>0</v>
      </c>
      <c r="BJ153" s="17" t="s">
        <v>85</v>
      </c>
      <c r="BK153" s="220">
        <f>ROUND(I153*H153,2)</f>
        <v>0</v>
      </c>
      <c r="BL153" s="17" t="s">
        <v>1079</v>
      </c>
      <c r="BM153" s="219" t="s">
        <v>1121</v>
      </c>
    </row>
    <row r="154" spans="2:51" s="14" customFormat="1" ht="12">
      <c r="B154" s="233"/>
      <c r="C154" s="234"/>
      <c r="D154" s="223" t="s">
        <v>152</v>
      </c>
      <c r="E154" s="235" t="s">
        <v>1</v>
      </c>
      <c r="F154" s="236" t="s">
        <v>1122</v>
      </c>
      <c r="G154" s="234"/>
      <c r="H154" s="235" t="s">
        <v>1</v>
      </c>
      <c r="I154" s="237"/>
      <c r="J154" s="234"/>
      <c r="K154" s="234"/>
      <c r="L154" s="238"/>
      <c r="M154" s="239"/>
      <c r="N154" s="240"/>
      <c r="O154" s="240"/>
      <c r="P154" s="240"/>
      <c r="Q154" s="240"/>
      <c r="R154" s="240"/>
      <c r="S154" s="240"/>
      <c r="T154" s="241"/>
      <c r="AT154" s="242" t="s">
        <v>152</v>
      </c>
      <c r="AU154" s="242" t="s">
        <v>88</v>
      </c>
      <c r="AV154" s="14" t="s">
        <v>85</v>
      </c>
      <c r="AW154" s="14" t="s">
        <v>32</v>
      </c>
      <c r="AX154" s="14" t="s">
        <v>77</v>
      </c>
      <c r="AY154" s="242" t="s">
        <v>143</v>
      </c>
    </row>
    <row r="155" spans="2:51" s="13" customFormat="1" ht="12">
      <c r="B155" s="221"/>
      <c r="C155" s="222"/>
      <c r="D155" s="223" t="s">
        <v>152</v>
      </c>
      <c r="E155" s="224" t="s">
        <v>1</v>
      </c>
      <c r="F155" s="225" t="s">
        <v>85</v>
      </c>
      <c r="G155" s="222"/>
      <c r="H155" s="226">
        <v>1</v>
      </c>
      <c r="I155" s="227"/>
      <c r="J155" s="222"/>
      <c r="K155" s="222"/>
      <c r="L155" s="228"/>
      <c r="M155" s="229"/>
      <c r="N155" s="230"/>
      <c r="O155" s="230"/>
      <c r="P155" s="230"/>
      <c r="Q155" s="230"/>
      <c r="R155" s="230"/>
      <c r="S155" s="230"/>
      <c r="T155" s="231"/>
      <c r="AT155" s="232" t="s">
        <v>152</v>
      </c>
      <c r="AU155" s="232" t="s">
        <v>88</v>
      </c>
      <c r="AV155" s="13" t="s">
        <v>88</v>
      </c>
      <c r="AW155" s="13" t="s">
        <v>32</v>
      </c>
      <c r="AX155" s="13" t="s">
        <v>85</v>
      </c>
      <c r="AY155" s="232" t="s">
        <v>143</v>
      </c>
    </row>
    <row r="156" spans="1:65" s="2" customFormat="1" ht="24" customHeight="1">
      <c r="A156" s="34"/>
      <c r="B156" s="35"/>
      <c r="C156" s="208" t="s">
        <v>218</v>
      </c>
      <c r="D156" s="208" t="s">
        <v>145</v>
      </c>
      <c r="E156" s="209" t="s">
        <v>1123</v>
      </c>
      <c r="F156" s="210" t="s">
        <v>1151</v>
      </c>
      <c r="G156" s="211" t="s">
        <v>276</v>
      </c>
      <c r="H156" s="212">
        <v>1</v>
      </c>
      <c r="I156" s="213"/>
      <c r="J156" s="214">
        <f>ROUND(I156*H156,2)</f>
        <v>0</v>
      </c>
      <c r="K156" s="210" t="s">
        <v>1</v>
      </c>
      <c r="L156" s="39"/>
      <c r="M156" s="215" t="s">
        <v>1</v>
      </c>
      <c r="N156" s="216" t="s">
        <v>42</v>
      </c>
      <c r="O156" s="71"/>
      <c r="P156" s="217">
        <f>O156*H156</f>
        <v>0</v>
      </c>
      <c r="Q156" s="217">
        <v>0</v>
      </c>
      <c r="R156" s="217">
        <f>Q156*H156</f>
        <v>0</v>
      </c>
      <c r="S156" s="217">
        <v>0</v>
      </c>
      <c r="T156" s="218">
        <f>S156*H156</f>
        <v>0</v>
      </c>
      <c r="U156" s="34"/>
      <c r="V156" s="34"/>
      <c r="W156" s="34"/>
      <c r="X156" s="34"/>
      <c r="Y156" s="34"/>
      <c r="Z156" s="34"/>
      <c r="AA156" s="34"/>
      <c r="AB156" s="34"/>
      <c r="AC156" s="34"/>
      <c r="AD156" s="34"/>
      <c r="AE156" s="34"/>
      <c r="AR156" s="219" t="s">
        <v>150</v>
      </c>
      <c r="AT156" s="219" t="s">
        <v>145</v>
      </c>
      <c r="AU156" s="219" t="s">
        <v>88</v>
      </c>
      <c r="AY156" s="17" t="s">
        <v>143</v>
      </c>
      <c r="BE156" s="220">
        <f>IF(N156="základní",J156,0)</f>
        <v>0</v>
      </c>
      <c r="BF156" s="220">
        <f>IF(N156="snížená",J156,0)</f>
        <v>0</v>
      </c>
      <c r="BG156" s="220">
        <f>IF(N156="zákl. přenesená",J156,0)</f>
        <v>0</v>
      </c>
      <c r="BH156" s="220">
        <f>IF(N156="sníž. přenesená",J156,0)</f>
        <v>0</v>
      </c>
      <c r="BI156" s="220">
        <f>IF(N156="nulová",J156,0)</f>
        <v>0</v>
      </c>
      <c r="BJ156" s="17" t="s">
        <v>85</v>
      </c>
      <c r="BK156" s="220">
        <f>ROUND(I156*H156,2)</f>
        <v>0</v>
      </c>
      <c r="BL156" s="17" t="s">
        <v>150</v>
      </c>
      <c r="BM156" s="219" t="s">
        <v>1124</v>
      </c>
    </row>
    <row r="157" spans="2:51" s="14" customFormat="1" ht="12">
      <c r="B157" s="233"/>
      <c r="C157" s="234"/>
      <c r="D157" s="223" t="s">
        <v>152</v>
      </c>
      <c r="E157" s="235" t="s">
        <v>1</v>
      </c>
      <c r="F157" s="236" t="s">
        <v>1125</v>
      </c>
      <c r="G157" s="234"/>
      <c r="H157" s="235" t="s">
        <v>1</v>
      </c>
      <c r="I157" s="237"/>
      <c r="J157" s="234"/>
      <c r="K157" s="234"/>
      <c r="L157" s="238"/>
      <c r="M157" s="239"/>
      <c r="N157" s="240"/>
      <c r="O157" s="240"/>
      <c r="P157" s="240"/>
      <c r="Q157" s="240"/>
      <c r="R157" s="240"/>
      <c r="S157" s="240"/>
      <c r="T157" s="241"/>
      <c r="AT157" s="242" t="s">
        <v>152</v>
      </c>
      <c r="AU157" s="242" t="s">
        <v>88</v>
      </c>
      <c r="AV157" s="14" t="s">
        <v>85</v>
      </c>
      <c r="AW157" s="14" t="s">
        <v>32</v>
      </c>
      <c r="AX157" s="14" t="s">
        <v>77</v>
      </c>
      <c r="AY157" s="242" t="s">
        <v>143</v>
      </c>
    </row>
    <row r="158" spans="2:51" s="14" customFormat="1" ht="22.5">
      <c r="B158" s="233"/>
      <c r="C158" s="234"/>
      <c r="D158" s="223" t="s">
        <v>152</v>
      </c>
      <c r="E158" s="235" t="s">
        <v>1</v>
      </c>
      <c r="F158" s="236" t="s">
        <v>1126</v>
      </c>
      <c r="G158" s="234"/>
      <c r="H158" s="235" t="s">
        <v>1</v>
      </c>
      <c r="I158" s="237"/>
      <c r="J158" s="234"/>
      <c r="K158" s="234"/>
      <c r="L158" s="238"/>
      <c r="M158" s="239"/>
      <c r="N158" s="240"/>
      <c r="O158" s="240"/>
      <c r="P158" s="240"/>
      <c r="Q158" s="240"/>
      <c r="R158" s="240"/>
      <c r="S158" s="240"/>
      <c r="T158" s="241"/>
      <c r="AT158" s="242" t="s">
        <v>152</v>
      </c>
      <c r="AU158" s="242" t="s">
        <v>88</v>
      </c>
      <c r="AV158" s="14" t="s">
        <v>85</v>
      </c>
      <c r="AW158" s="14" t="s">
        <v>32</v>
      </c>
      <c r="AX158" s="14" t="s">
        <v>77</v>
      </c>
      <c r="AY158" s="242" t="s">
        <v>143</v>
      </c>
    </row>
    <row r="159" spans="2:51" s="14" customFormat="1" ht="33.75">
      <c r="B159" s="233"/>
      <c r="C159" s="234"/>
      <c r="D159" s="223" t="s">
        <v>152</v>
      </c>
      <c r="E159" s="235" t="s">
        <v>1</v>
      </c>
      <c r="F159" s="236" t="s">
        <v>1127</v>
      </c>
      <c r="G159" s="234"/>
      <c r="H159" s="235" t="s">
        <v>1</v>
      </c>
      <c r="I159" s="237"/>
      <c r="J159" s="234"/>
      <c r="K159" s="234"/>
      <c r="L159" s="238"/>
      <c r="M159" s="239"/>
      <c r="N159" s="240"/>
      <c r="O159" s="240"/>
      <c r="P159" s="240"/>
      <c r="Q159" s="240"/>
      <c r="R159" s="240"/>
      <c r="S159" s="240"/>
      <c r="T159" s="241"/>
      <c r="AT159" s="242" t="s">
        <v>152</v>
      </c>
      <c r="AU159" s="242" t="s">
        <v>88</v>
      </c>
      <c r="AV159" s="14" t="s">
        <v>85</v>
      </c>
      <c r="AW159" s="14" t="s">
        <v>32</v>
      </c>
      <c r="AX159" s="14" t="s">
        <v>77</v>
      </c>
      <c r="AY159" s="242" t="s">
        <v>143</v>
      </c>
    </row>
    <row r="160" spans="2:51" s="14" customFormat="1" ht="22.5">
      <c r="B160" s="233"/>
      <c r="C160" s="234"/>
      <c r="D160" s="223" t="s">
        <v>152</v>
      </c>
      <c r="E160" s="235" t="s">
        <v>1</v>
      </c>
      <c r="F160" s="236" t="s">
        <v>1128</v>
      </c>
      <c r="G160" s="234"/>
      <c r="H160" s="235" t="s">
        <v>1</v>
      </c>
      <c r="I160" s="237"/>
      <c r="J160" s="234"/>
      <c r="K160" s="234"/>
      <c r="L160" s="238"/>
      <c r="M160" s="239"/>
      <c r="N160" s="240"/>
      <c r="O160" s="240"/>
      <c r="P160" s="240"/>
      <c r="Q160" s="240"/>
      <c r="R160" s="240"/>
      <c r="S160" s="240"/>
      <c r="T160" s="241"/>
      <c r="AT160" s="242" t="s">
        <v>152</v>
      </c>
      <c r="AU160" s="242" t="s">
        <v>88</v>
      </c>
      <c r="AV160" s="14" t="s">
        <v>85</v>
      </c>
      <c r="AW160" s="14" t="s">
        <v>32</v>
      </c>
      <c r="AX160" s="14" t="s">
        <v>77</v>
      </c>
      <c r="AY160" s="242" t="s">
        <v>143</v>
      </c>
    </row>
    <row r="161" spans="2:51" s="14" customFormat="1" ht="22.5">
      <c r="B161" s="233"/>
      <c r="C161" s="234"/>
      <c r="D161" s="223" t="s">
        <v>152</v>
      </c>
      <c r="E161" s="235" t="s">
        <v>1</v>
      </c>
      <c r="F161" s="236" t="s">
        <v>1129</v>
      </c>
      <c r="G161" s="234"/>
      <c r="H161" s="235" t="s">
        <v>1</v>
      </c>
      <c r="I161" s="237"/>
      <c r="J161" s="234"/>
      <c r="K161" s="234"/>
      <c r="L161" s="238"/>
      <c r="M161" s="239"/>
      <c r="N161" s="240"/>
      <c r="O161" s="240"/>
      <c r="P161" s="240"/>
      <c r="Q161" s="240"/>
      <c r="R161" s="240"/>
      <c r="S161" s="240"/>
      <c r="T161" s="241"/>
      <c r="AT161" s="242" t="s">
        <v>152</v>
      </c>
      <c r="AU161" s="242" t="s">
        <v>88</v>
      </c>
      <c r="AV161" s="14" t="s">
        <v>85</v>
      </c>
      <c r="AW161" s="14" t="s">
        <v>32</v>
      </c>
      <c r="AX161" s="14" t="s">
        <v>77</v>
      </c>
      <c r="AY161" s="242" t="s">
        <v>143</v>
      </c>
    </row>
    <row r="162" spans="2:51" s="14" customFormat="1" ht="12">
      <c r="B162" s="233"/>
      <c r="C162" s="234"/>
      <c r="D162" s="223" t="s">
        <v>152</v>
      </c>
      <c r="E162" s="235" t="s">
        <v>1</v>
      </c>
      <c r="F162" s="236" t="s">
        <v>1130</v>
      </c>
      <c r="G162" s="234"/>
      <c r="H162" s="235" t="s">
        <v>1</v>
      </c>
      <c r="I162" s="237"/>
      <c r="J162" s="234"/>
      <c r="K162" s="234"/>
      <c r="L162" s="238"/>
      <c r="M162" s="239"/>
      <c r="N162" s="240"/>
      <c r="O162" s="240"/>
      <c r="P162" s="240"/>
      <c r="Q162" s="240"/>
      <c r="R162" s="240"/>
      <c r="S162" s="240"/>
      <c r="T162" s="241"/>
      <c r="AT162" s="242" t="s">
        <v>152</v>
      </c>
      <c r="AU162" s="242" t="s">
        <v>88</v>
      </c>
      <c r="AV162" s="14" t="s">
        <v>85</v>
      </c>
      <c r="AW162" s="14" t="s">
        <v>32</v>
      </c>
      <c r="AX162" s="14" t="s">
        <v>77</v>
      </c>
      <c r="AY162" s="242" t="s">
        <v>143</v>
      </c>
    </row>
    <row r="163" spans="2:51" s="14" customFormat="1" ht="12">
      <c r="B163" s="233"/>
      <c r="C163" s="234"/>
      <c r="D163" s="223" t="s">
        <v>152</v>
      </c>
      <c r="E163" s="235" t="s">
        <v>1</v>
      </c>
      <c r="F163" s="236" t="s">
        <v>1131</v>
      </c>
      <c r="G163" s="234"/>
      <c r="H163" s="235" t="s">
        <v>1</v>
      </c>
      <c r="I163" s="237"/>
      <c r="J163" s="234"/>
      <c r="K163" s="234"/>
      <c r="L163" s="238"/>
      <c r="M163" s="239"/>
      <c r="N163" s="240"/>
      <c r="O163" s="240"/>
      <c r="P163" s="240"/>
      <c r="Q163" s="240"/>
      <c r="R163" s="240"/>
      <c r="S163" s="240"/>
      <c r="T163" s="241"/>
      <c r="AT163" s="242" t="s">
        <v>152</v>
      </c>
      <c r="AU163" s="242" t="s">
        <v>88</v>
      </c>
      <c r="AV163" s="14" t="s">
        <v>85</v>
      </c>
      <c r="AW163" s="14" t="s">
        <v>32</v>
      </c>
      <c r="AX163" s="14" t="s">
        <v>77</v>
      </c>
      <c r="AY163" s="242" t="s">
        <v>143</v>
      </c>
    </row>
    <row r="164" spans="2:51" s="13" customFormat="1" ht="12">
      <c r="B164" s="221"/>
      <c r="C164" s="222"/>
      <c r="D164" s="223" t="s">
        <v>152</v>
      </c>
      <c r="E164" s="224" t="s">
        <v>1</v>
      </c>
      <c r="F164" s="225" t="s">
        <v>85</v>
      </c>
      <c r="G164" s="222"/>
      <c r="H164" s="226">
        <v>1</v>
      </c>
      <c r="I164" s="227"/>
      <c r="J164" s="222"/>
      <c r="K164" s="222"/>
      <c r="L164" s="228"/>
      <c r="M164" s="229"/>
      <c r="N164" s="230"/>
      <c r="O164" s="230"/>
      <c r="P164" s="230"/>
      <c r="Q164" s="230"/>
      <c r="R164" s="230"/>
      <c r="S164" s="230"/>
      <c r="T164" s="231"/>
      <c r="AT164" s="232" t="s">
        <v>152</v>
      </c>
      <c r="AU164" s="232" t="s">
        <v>88</v>
      </c>
      <c r="AV164" s="13" t="s">
        <v>88</v>
      </c>
      <c r="AW164" s="13" t="s">
        <v>32</v>
      </c>
      <c r="AX164" s="13" t="s">
        <v>85</v>
      </c>
      <c r="AY164" s="232" t="s">
        <v>143</v>
      </c>
    </row>
    <row r="165" spans="1:65" s="2" customFormat="1" ht="16.5" customHeight="1">
      <c r="A165" s="34"/>
      <c r="B165" s="35"/>
      <c r="C165" s="208" t="s">
        <v>8</v>
      </c>
      <c r="D165" s="208" t="s">
        <v>145</v>
      </c>
      <c r="E165" s="209" t="s">
        <v>1132</v>
      </c>
      <c r="F165" s="210" t="s">
        <v>1133</v>
      </c>
      <c r="G165" s="211" t="s">
        <v>276</v>
      </c>
      <c r="H165" s="212">
        <v>1</v>
      </c>
      <c r="I165" s="213"/>
      <c r="J165" s="214">
        <f>ROUND(I165*H165,2)</f>
        <v>0</v>
      </c>
      <c r="K165" s="210" t="s">
        <v>1</v>
      </c>
      <c r="L165" s="39"/>
      <c r="M165" s="215" t="s">
        <v>1</v>
      </c>
      <c r="N165" s="216" t="s">
        <v>42</v>
      </c>
      <c r="O165" s="71"/>
      <c r="P165" s="217">
        <f>O165*H165</f>
        <v>0</v>
      </c>
      <c r="Q165" s="217">
        <v>0</v>
      </c>
      <c r="R165" s="217">
        <f>Q165*H165</f>
        <v>0</v>
      </c>
      <c r="S165" s="217">
        <v>0</v>
      </c>
      <c r="T165" s="218">
        <f>S165*H165</f>
        <v>0</v>
      </c>
      <c r="U165" s="34"/>
      <c r="V165" s="34"/>
      <c r="W165" s="34"/>
      <c r="X165" s="34"/>
      <c r="Y165" s="34"/>
      <c r="Z165" s="34"/>
      <c r="AA165" s="34"/>
      <c r="AB165" s="34"/>
      <c r="AC165" s="34"/>
      <c r="AD165" s="34"/>
      <c r="AE165" s="34"/>
      <c r="AR165" s="219" t="s">
        <v>150</v>
      </c>
      <c r="AT165" s="219" t="s">
        <v>145</v>
      </c>
      <c r="AU165" s="219" t="s">
        <v>88</v>
      </c>
      <c r="AY165" s="17" t="s">
        <v>143</v>
      </c>
      <c r="BE165" s="220">
        <f>IF(N165="základní",J165,0)</f>
        <v>0</v>
      </c>
      <c r="BF165" s="220">
        <f>IF(N165="snížená",J165,0)</f>
        <v>0</v>
      </c>
      <c r="BG165" s="220">
        <f>IF(N165="zákl. přenesená",J165,0)</f>
        <v>0</v>
      </c>
      <c r="BH165" s="220">
        <f>IF(N165="sníž. přenesená",J165,0)</f>
        <v>0</v>
      </c>
      <c r="BI165" s="220">
        <f>IF(N165="nulová",J165,0)</f>
        <v>0</v>
      </c>
      <c r="BJ165" s="17" t="s">
        <v>85</v>
      </c>
      <c r="BK165" s="220">
        <f>ROUND(I165*H165,2)</f>
        <v>0</v>
      </c>
      <c r="BL165" s="17" t="s">
        <v>150</v>
      </c>
      <c r="BM165" s="219" t="s">
        <v>1134</v>
      </c>
    </row>
    <row r="166" spans="2:51" s="14" customFormat="1" ht="22.5">
      <c r="B166" s="233"/>
      <c r="C166" s="234"/>
      <c r="D166" s="223" t="s">
        <v>152</v>
      </c>
      <c r="E166" s="235" t="s">
        <v>1</v>
      </c>
      <c r="F166" s="236" t="s">
        <v>1135</v>
      </c>
      <c r="G166" s="234"/>
      <c r="H166" s="235" t="s">
        <v>1</v>
      </c>
      <c r="I166" s="237"/>
      <c r="J166" s="234"/>
      <c r="K166" s="234"/>
      <c r="L166" s="238"/>
      <c r="M166" s="239"/>
      <c r="N166" s="240"/>
      <c r="O166" s="240"/>
      <c r="P166" s="240"/>
      <c r="Q166" s="240"/>
      <c r="R166" s="240"/>
      <c r="S166" s="240"/>
      <c r="T166" s="241"/>
      <c r="AT166" s="242" t="s">
        <v>152</v>
      </c>
      <c r="AU166" s="242" t="s">
        <v>88</v>
      </c>
      <c r="AV166" s="14" t="s">
        <v>85</v>
      </c>
      <c r="AW166" s="14" t="s">
        <v>32</v>
      </c>
      <c r="AX166" s="14" t="s">
        <v>77</v>
      </c>
      <c r="AY166" s="242" t="s">
        <v>143</v>
      </c>
    </row>
    <row r="167" spans="2:51" s="14" customFormat="1" ht="12">
      <c r="B167" s="233"/>
      <c r="C167" s="234"/>
      <c r="D167" s="223" t="s">
        <v>152</v>
      </c>
      <c r="E167" s="235" t="s">
        <v>1</v>
      </c>
      <c r="F167" s="236" t="s">
        <v>1136</v>
      </c>
      <c r="G167" s="234"/>
      <c r="H167" s="235" t="s">
        <v>1</v>
      </c>
      <c r="I167" s="237"/>
      <c r="J167" s="234"/>
      <c r="K167" s="234"/>
      <c r="L167" s="238"/>
      <c r="M167" s="239"/>
      <c r="N167" s="240"/>
      <c r="O167" s="240"/>
      <c r="P167" s="240"/>
      <c r="Q167" s="240"/>
      <c r="R167" s="240"/>
      <c r="S167" s="240"/>
      <c r="T167" s="241"/>
      <c r="AT167" s="242" t="s">
        <v>152</v>
      </c>
      <c r="AU167" s="242" t="s">
        <v>88</v>
      </c>
      <c r="AV167" s="14" t="s">
        <v>85</v>
      </c>
      <c r="AW167" s="14" t="s">
        <v>32</v>
      </c>
      <c r="AX167" s="14" t="s">
        <v>77</v>
      </c>
      <c r="AY167" s="242" t="s">
        <v>143</v>
      </c>
    </row>
    <row r="168" spans="2:51" s="14" customFormat="1" ht="12">
      <c r="B168" s="233"/>
      <c r="C168" s="234"/>
      <c r="D168" s="223" t="s">
        <v>152</v>
      </c>
      <c r="E168" s="235" t="s">
        <v>1</v>
      </c>
      <c r="F168" s="236" t="s">
        <v>1137</v>
      </c>
      <c r="G168" s="234"/>
      <c r="H168" s="235" t="s">
        <v>1</v>
      </c>
      <c r="I168" s="237"/>
      <c r="J168" s="234"/>
      <c r="K168" s="234"/>
      <c r="L168" s="238"/>
      <c r="M168" s="239"/>
      <c r="N168" s="240"/>
      <c r="O168" s="240"/>
      <c r="P168" s="240"/>
      <c r="Q168" s="240"/>
      <c r="R168" s="240"/>
      <c r="S168" s="240"/>
      <c r="T168" s="241"/>
      <c r="AT168" s="242" t="s">
        <v>152</v>
      </c>
      <c r="AU168" s="242" t="s">
        <v>88</v>
      </c>
      <c r="AV168" s="14" t="s">
        <v>85</v>
      </c>
      <c r="AW168" s="14" t="s">
        <v>32</v>
      </c>
      <c r="AX168" s="14" t="s">
        <v>77</v>
      </c>
      <c r="AY168" s="242" t="s">
        <v>143</v>
      </c>
    </row>
    <row r="169" spans="2:51" s="14" customFormat="1" ht="12">
      <c r="B169" s="233"/>
      <c r="C169" s="234"/>
      <c r="D169" s="223" t="s">
        <v>152</v>
      </c>
      <c r="E169" s="235" t="s">
        <v>1</v>
      </c>
      <c r="F169" s="236" t="s">
        <v>1138</v>
      </c>
      <c r="G169" s="234"/>
      <c r="H169" s="235" t="s">
        <v>1</v>
      </c>
      <c r="I169" s="237"/>
      <c r="J169" s="234"/>
      <c r="K169" s="234"/>
      <c r="L169" s="238"/>
      <c r="M169" s="239"/>
      <c r="N169" s="240"/>
      <c r="O169" s="240"/>
      <c r="P169" s="240"/>
      <c r="Q169" s="240"/>
      <c r="R169" s="240"/>
      <c r="S169" s="240"/>
      <c r="T169" s="241"/>
      <c r="AT169" s="242" t="s">
        <v>152</v>
      </c>
      <c r="AU169" s="242" t="s">
        <v>88</v>
      </c>
      <c r="AV169" s="14" t="s">
        <v>85</v>
      </c>
      <c r="AW169" s="14" t="s">
        <v>32</v>
      </c>
      <c r="AX169" s="14" t="s">
        <v>77</v>
      </c>
      <c r="AY169" s="242" t="s">
        <v>143</v>
      </c>
    </row>
    <row r="170" spans="2:51" s="14" customFormat="1" ht="12">
      <c r="B170" s="233"/>
      <c r="C170" s="234"/>
      <c r="D170" s="223" t="s">
        <v>152</v>
      </c>
      <c r="E170" s="235" t="s">
        <v>1</v>
      </c>
      <c r="F170" s="236" t="s">
        <v>1139</v>
      </c>
      <c r="G170" s="234"/>
      <c r="H170" s="235" t="s">
        <v>1</v>
      </c>
      <c r="I170" s="237"/>
      <c r="J170" s="234"/>
      <c r="K170" s="234"/>
      <c r="L170" s="238"/>
      <c r="M170" s="239"/>
      <c r="N170" s="240"/>
      <c r="O170" s="240"/>
      <c r="P170" s="240"/>
      <c r="Q170" s="240"/>
      <c r="R170" s="240"/>
      <c r="S170" s="240"/>
      <c r="T170" s="241"/>
      <c r="AT170" s="242" t="s">
        <v>152</v>
      </c>
      <c r="AU170" s="242" t="s">
        <v>88</v>
      </c>
      <c r="AV170" s="14" t="s">
        <v>85</v>
      </c>
      <c r="AW170" s="14" t="s">
        <v>32</v>
      </c>
      <c r="AX170" s="14" t="s">
        <v>77</v>
      </c>
      <c r="AY170" s="242" t="s">
        <v>143</v>
      </c>
    </row>
    <row r="171" spans="2:51" s="13" customFormat="1" ht="12">
      <c r="B171" s="221"/>
      <c r="C171" s="222"/>
      <c r="D171" s="223" t="s">
        <v>152</v>
      </c>
      <c r="E171" s="224" t="s">
        <v>1</v>
      </c>
      <c r="F171" s="225" t="s">
        <v>85</v>
      </c>
      <c r="G171" s="222"/>
      <c r="H171" s="226">
        <v>1</v>
      </c>
      <c r="I171" s="227"/>
      <c r="J171" s="222"/>
      <c r="K171" s="222"/>
      <c r="L171" s="228"/>
      <c r="M171" s="229"/>
      <c r="N171" s="230"/>
      <c r="O171" s="230"/>
      <c r="P171" s="230"/>
      <c r="Q171" s="230"/>
      <c r="R171" s="230"/>
      <c r="S171" s="230"/>
      <c r="T171" s="231"/>
      <c r="AT171" s="232" t="s">
        <v>152</v>
      </c>
      <c r="AU171" s="232" t="s">
        <v>88</v>
      </c>
      <c r="AV171" s="13" t="s">
        <v>88</v>
      </c>
      <c r="AW171" s="13" t="s">
        <v>32</v>
      </c>
      <c r="AX171" s="13" t="s">
        <v>85</v>
      </c>
      <c r="AY171" s="232" t="s">
        <v>143</v>
      </c>
    </row>
    <row r="172" spans="1:65" s="2" customFormat="1" ht="16.5" customHeight="1">
      <c r="A172" s="34"/>
      <c r="B172" s="35"/>
      <c r="C172" s="208" t="s">
        <v>231</v>
      </c>
      <c r="D172" s="208" t="s">
        <v>145</v>
      </c>
      <c r="E172" s="209" t="s">
        <v>1055</v>
      </c>
      <c r="F172" s="210" t="s">
        <v>1140</v>
      </c>
      <c r="G172" s="211" t="s">
        <v>276</v>
      </c>
      <c r="H172" s="212">
        <v>1</v>
      </c>
      <c r="I172" s="213"/>
      <c r="J172" s="214">
        <f>ROUND(I172*H172,2)</f>
        <v>0</v>
      </c>
      <c r="K172" s="210" t="s">
        <v>1</v>
      </c>
      <c r="L172" s="39"/>
      <c r="M172" s="215" t="s">
        <v>1</v>
      </c>
      <c r="N172" s="216" t="s">
        <v>42</v>
      </c>
      <c r="O172" s="71"/>
      <c r="P172" s="217">
        <f>O172*H172</f>
        <v>0</v>
      </c>
      <c r="Q172" s="217">
        <v>0</v>
      </c>
      <c r="R172" s="217">
        <f>Q172*H172</f>
        <v>0</v>
      </c>
      <c r="S172" s="217">
        <v>0</v>
      </c>
      <c r="T172" s="218">
        <f>S172*H172</f>
        <v>0</v>
      </c>
      <c r="U172" s="34"/>
      <c r="V172" s="34"/>
      <c r="W172" s="34"/>
      <c r="X172" s="34"/>
      <c r="Y172" s="34"/>
      <c r="Z172" s="34"/>
      <c r="AA172" s="34"/>
      <c r="AB172" s="34"/>
      <c r="AC172" s="34"/>
      <c r="AD172" s="34"/>
      <c r="AE172" s="34"/>
      <c r="AR172" s="219" t="s">
        <v>150</v>
      </c>
      <c r="AT172" s="219" t="s">
        <v>145</v>
      </c>
      <c r="AU172" s="219" t="s">
        <v>88</v>
      </c>
      <c r="AY172" s="17" t="s">
        <v>143</v>
      </c>
      <c r="BE172" s="220">
        <f>IF(N172="základní",J172,0)</f>
        <v>0</v>
      </c>
      <c r="BF172" s="220">
        <f>IF(N172="snížená",J172,0)</f>
        <v>0</v>
      </c>
      <c r="BG172" s="220">
        <f>IF(N172="zákl. přenesená",J172,0)</f>
        <v>0</v>
      </c>
      <c r="BH172" s="220">
        <f>IF(N172="sníž. přenesená",J172,0)</f>
        <v>0</v>
      </c>
      <c r="BI172" s="220">
        <f>IF(N172="nulová",J172,0)</f>
        <v>0</v>
      </c>
      <c r="BJ172" s="17" t="s">
        <v>85</v>
      </c>
      <c r="BK172" s="220">
        <f>ROUND(I172*H172,2)</f>
        <v>0</v>
      </c>
      <c r="BL172" s="17" t="s">
        <v>150</v>
      </c>
      <c r="BM172" s="219" t="s">
        <v>1141</v>
      </c>
    </row>
    <row r="173" spans="1:47" s="2" customFormat="1" ht="48.75">
      <c r="A173" s="34"/>
      <c r="B173" s="35"/>
      <c r="C173" s="36"/>
      <c r="D173" s="223" t="s">
        <v>306</v>
      </c>
      <c r="E173" s="36"/>
      <c r="F173" s="264" t="s">
        <v>1142</v>
      </c>
      <c r="G173" s="36"/>
      <c r="H173" s="36"/>
      <c r="I173" s="122"/>
      <c r="J173" s="36"/>
      <c r="K173" s="36"/>
      <c r="L173" s="39"/>
      <c r="M173" s="276"/>
      <c r="N173" s="277"/>
      <c r="O173" s="272"/>
      <c r="P173" s="272"/>
      <c r="Q173" s="272"/>
      <c r="R173" s="272"/>
      <c r="S173" s="272"/>
      <c r="T173" s="278"/>
      <c r="U173" s="34"/>
      <c r="V173" s="34"/>
      <c r="W173" s="34"/>
      <c r="X173" s="34"/>
      <c r="Y173" s="34"/>
      <c r="Z173" s="34"/>
      <c r="AA173" s="34"/>
      <c r="AB173" s="34"/>
      <c r="AC173" s="34"/>
      <c r="AD173" s="34"/>
      <c r="AE173" s="34"/>
      <c r="AT173" s="17" t="s">
        <v>306</v>
      </c>
      <c r="AU173" s="17" t="s">
        <v>88</v>
      </c>
    </row>
    <row r="174" spans="1:31" s="2" customFormat="1" ht="6.95" customHeight="1">
      <c r="A174" s="34"/>
      <c r="B174" s="54"/>
      <c r="C174" s="55"/>
      <c r="D174" s="55"/>
      <c r="E174" s="55"/>
      <c r="F174" s="55"/>
      <c r="G174" s="55"/>
      <c r="H174" s="55"/>
      <c r="I174" s="158"/>
      <c r="J174" s="55"/>
      <c r="K174" s="55"/>
      <c r="L174" s="39"/>
      <c r="M174" s="34"/>
      <c r="O174" s="34"/>
      <c r="P174" s="34"/>
      <c r="Q174" s="34"/>
      <c r="R174" s="34"/>
      <c r="S174" s="34"/>
      <c r="T174" s="34"/>
      <c r="U174" s="34"/>
      <c r="V174" s="34"/>
      <c r="W174" s="34"/>
      <c r="X174" s="34"/>
      <c r="Y174" s="34"/>
      <c r="Z174" s="34"/>
      <c r="AA174" s="34"/>
      <c r="AB174" s="34"/>
      <c r="AC174" s="34"/>
      <c r="AD174" s="34"/>
      <c r="AE174" s="34"/>
    </row>
  </sheetData>
  <autoFilter ref="C120:K173"/>
  <mergeCells count="9">
    <mergeCell ref="E87:H87"/>
    <mergeCell ref="E111:H111"/>
    <mergeCell ref="E113:H113"/>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Bohunka Vavrdova</dc:creator>
  <cp:keywords/>
  <dc:description/>
  <cp:lastModifiedBy>Ing. Martin Oliva</cp:lastModifiedBy>
  <dcterms:created xsi:type="dcterms:W3CDTF">2019-11-21T13:48:44Z</dcterms:created>
  <dcterms:modified xsi:type="dcterms:W3CDTF">2019-11-22T10:16:18Z</dcterms:modified>
  <cp:category/>
  <cp:version/>
  <cp:contentType/>
  <cp:contentStatus/>
</cp:coreProperties>
</file>