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895" activeTab="2"/>
  </bookViews>
  <sheets>
    <sheet name="Rekapitulace stavby" sheetId="1" r:id="rId1"/>
    <sheet name="3299a - SO - Vltava ř. km..." sheetId="2" r:id="rId2"/>
    <sheet name="3299b - SO - Vltava ř. km..." sheetId="3" r:id="rId3"/>
  </sheets>
  <definedNames>
    <definedName name="_xlnm.Print_Titles" localSheetId="1">'3299a - SO - Vltava ř. km...'!$117:$117</definedName>
    <definedName name="_xlnm.Print_Titles" localSheetId="2">'3299b - SO - Vltava ř. km...'!$117:$117</definedName>
    <definedName name="_xlnm.Print_Titles" localSheetId="0">'Rekapitulace stavby'!$85:$85</definedName>
    <definedName name="_xlnm.Print_Area" localSheetId="1">'3299a - SO - Vltava ř. km...'!$C$4:$Q$70,'3299a - SO - Vltava ř. km...'!$C$76:$Q$101,'3299a - SO - Vltava ř. km...'!$C$107:$Q$136</definedName>
    <definedName name="_xlnm.Print_Area" localSheetId="2">'3299b - SO - Vltava ř. km...'!$C$4:$Q$70,'3299b - SO - Vltava ř. km...'!$C$76:$Q$101,'3299b - SO - Vltava ř. km...'!$C$107:$Q$136</definedName>
    <definedName name="_xlnm.Print_Area" localSheetId="0">'Rekapitulace stavby'!$C$4:$AP$70,'Rekapitulace stavby'!$C$76:$AP$97</definedName>
  </definedNames>
  <calcPr calcId="145621"/>
</workbook>
</file>

<file path=xl/calcChain.xml><?xml version="1.0" encoding="utf-8"?>
<calcChain xmlns="http://schemas.openxmlformats.org/spreadsheetml/2006/main">
  <c r="N136" i="3" l="1"/>
  <c r="AY89" i="1"/>
  <c r="AX89" i="1"/>
  <c r="BI135" i="3"/>
  <c r="BH135" i="3"/>
  <c r="BG135" i="3"/>
  <c r="BF135" i="3"/>
  <c r="AA135" i="3"/>
  <c r="AA133" i="3" s="1"/>
  <c r="Y135" i="3"/>
  <c r="W135" i="3"/>
  <c r="BK135" i="3"/>
  <c r="N135" i="3"/>
  <c r="BE135" i="3" s="1"/>
  <c r="BI134" i="3"/>
  <c r="BH134" i="3"/>
  <c r="BG134" i="3"/>
  <c r="BF134" i="3"/>
  <c r="AA134" i="3"/>
  <c r="Y134" i="3"/>
  <c r="Y133" i="3" s="1"/>
  <c r="W134" i="3"/>
  <c r="W133" i="3"/>
  <c r="BK134" i="3"/>
  <c r="BK133" i="3" s="1"/>
  <c r="N133" i="3" s="1"/>
  <c r="N91" i="3" s="1"/>
  <c r="N134" i="3"/>
  <c r="BE134" i="3"/>
  <c r="BI132" i="3"/>
  <c r="BH132" i="3"/>
  <c r="BG132" i="3"/>
  <c r="BF132" i="3"/>
  <c r="AA132" i="3"/>
  <c r="Y132" i="3"/>
  <c r="W132" i="3"/>
  <c r="BK132" i="3"/>
  <c r="N132" i="3"/>
  <c r="BE132" i="3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/>
  <c r="BI129" i="3"/>
  <c r="BH129" i="3"/>
  <c r="BG129" i="3"/>
  <c r="BF129" i="3"/>
  <c r="AA129" i="3"/>
  <c r="Y129" i="3"/>
  <c r="W129" i="3"/>
  <c r="BK129" i="3"/>
  <c r="N129" i="3"/>
  <c r="BE129" i="3" s="1"/>
  <c r="BI128" i="3"/>
  <c r="BH128" i="3"/>
  <c r="BG128" i="3"/>
  <c r="BF128" i="3"/>
  <c r="AA128" i="3"/>
  <c r="Y128" i="3"/>
  <c r="W128" i="3"/>
  <c r="BK128" i="3"/>
  <c r="N128" i="3"/>
  <c r="BE128" i="3"/>
  <c r="BI127" i="3"/>
  <c r="BH127" i="3"/>
  <c r="BG127" i="3"/>
  <c r="BF127" i="3"/>
  <c r="AA127" i="3"/>
  <c r="Y127" i="3"/>
  <c r="W127" i="3"/>
  <c r="BK127" i="3"/>
  <c r="N127" i="3"/>
  <c r="BE127" i="3" s="1"/>
  <c r="BI126" i="3"/>
  <c r="BH126" i="3"/>
  <c r="BG126" i="3"/>
  <c r="BF126" i="3"/>
  <c r="AA126" i="3"/>
  <c r="Y126" i="3"/>
  <c r="W126" i="3"/>
  <c r="BK126" i="3"/>
  <c r="N126" i="3"/>
  <c r="BE126" i="3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W124" i="3"/>
  <c r="BK124" i="3"/>
  <c r="N124" i="3"/>
  <c r="BE124" i="3"/>
  <c r="BI123" i="3"/>
  <c r="BH123" i="3"/>
  <c r="BG123" i="3"/>
  <c r="BF123" i="3"/>
  <c r="AA123" i="3"/>
  <c r="Y123" i="3"/>
  <c r="W123" i="3"/>
  <c r="BK123" i="3"/>
  <c r="BK120" i="3" s="1"/>
  <c r="N123" i="3"/>
  <c r="BE123" i="3" s="1"/>
  <c r="BI122" i="3"/>
  <c r="BH122" i="3"/>
  <c r="BG122" i="3"/>
  <c r="BF122" i="3"/>
  <c r="AA122" i="3"/>
  <c r="Y122" i="3"/>
  <c r="W122" i="3"/>
  <c r="BK122" i="3"/>
  <c r="N122" i="3"/>
  <c r="BE122" i="3"/>
  <c r="BI121" i="3"/>
  <c r="BH121" i="3"/>
  <c r="BG121" i="3"/>
  <c r="BF121" i="3"/>
  <c r="AA121" i="3"/>
  <c r="AA120" i="3" s="1"/>
  <c r="AA119" i="3" s="1"/>
  <c r="Y121" i="3"/>
  <c r="Y120" i="3" s="1"/>
  <c r="Y119" i="3" s="1"/>
  <c r="Y118" i="3" s="1"/>
  <c r="W121" i="3"/>
  <c r="W120" i="3" s="1"/>
  <c r="W119" i="3" s="1"/>
  <c r="W118" i="3" s="1"/>
  <c r="AU89" i="1" s="1"/>
  <c r="BK121" i="3"/>
  <c r="N121" i="3"/>
  <c r="BE121" i="3"/>
  <c r="F112" i="3"/>
  <c r="F11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H35" i="3" s="1"/>
  <c r="BC89" i="1" s="1"/>
  <c r="BG96" i="3"/>
  <c r="BF96" i="3"/>
  <c r="BI95" i="3"/>
  <c r="H36" i="3" s="1"/>
  <c r="BD89" i="1" s="1"/>
  <c r="BH95" i="3"/>
  <c r="BG95" i="3"/>
  <c r="BF95" i="3"/>
  <c r="BI94" i="3"/>
  <c r="BH94" i="3"/>
  <c r="BG94" i="3"/>
  <c r="H34" i="3" s="1"/>
  <c r="BB89" i="1" s="1"/>
  <c r="BB87" i="1" s="1"/>
  <c r="BF94" i="3"/>
  <c r="H33" i="3" s="1"/>
  <c r="BA89" i="1" s="1"/>
  <c r="M33" i="3"/>
  <c r="AW89" i="1" s="1"/>
  <c r="F81" i="3"/>
  <c r="F79" i="3"/>
  <c r="O18" i="3"/>
  <c r="E18" i="3"/>
  <c r="M114" i="3"/>
  <c r="M83" i="3"/>
  <c r="O17" i="3"/>
  <c r="O15" i="3"/>
  <c r="E15" i="3"/>
  <c r="F84" i="3" s="1"/>
  <c r="F115" i="3"/>
  <c r="O14" i="3"/>
  <c r="O12" i="3"/>
  <c r="E12" i="3"/>
  <c r="F114" i="3" s="1"/>
  <c r="O11" i="3"/>
  <c r="M112" i="3"/>
  <c r="F6" i="3"/>
  <c r="F78" i="3" s="1"/>
  <c r="N136" i="2"/>
  <c r="AY88" i="1"/>
  <c r="AX88" i="1"/>
  <c r="BI135" i="2"/>
  <c r="BH135" i="2"/>
  <c r="BG135" i="2"/>
  <c r="BF135" i="2"/>
  <c r="AA135" i="2"/>
  <c r="Y135" i="2"/>
  <c r="W135" i="2"/>
  <c r="BK135" i="2"/>
  <c r="BK133" i="2" s="1"/>
  <c r="N133" i="2" s="1"/>
  <c r="N91" i="2" s="1"/>
  <c r="N135" i="2"/>
  <c r="BE135" i="2"/>
  <c r="BI134" i="2"/>
  <c r="BH134" i="2"/>
  <c r="BG134" i="2"/>
  <c r="BF134" i="2"/>
  <c r="AA134" i="2"/>
  <c r="AA133" i="2"/>
  <c r="Y134" i="2"/>
  <c r="Y133" i="2"/>
  <c r="W134" i="2"/>
  <c r="W133" i="2"/>
  <c r="BK134" i="2"/>
  <c r="N134" i="2"/>
  <c r="BE134" i="2" s="1"/>
  <c r="BI132" i="2"/>
  <c r="BH132" i="2"/>
  <c r="BG132" i="2"/>
  <c r="BF132" i="2"/>
  <c r="AA132" i="2"/>
  <c r="Y132" i="2"/>
  <c r="W132" i="2"/>
  <c r="BK132" i="2"/>
  <c r="N132" i="2"/>
  <c r="BE132" i="2"/>
  <c r="BI131" i="2"/>
  <c r="BH131" i="2"/>
  <c r="BG131" i="2"/>
  <c r="BF131" i="2"/>
  <c r="AA131" i="2"/>
  <c r="Y131" i="2"/>
  <c r="W131" i="2"/>
  <c r="BK131" i="2"/>
  <c r="N131" i="2"/>
  <c r="BE131" i="2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Y127" i="2"/>
  <c r="W127" i="2"/>
  <c r="BK127" i="2"/>
  <c r="N127" i="2"/>
  <c r="BE127" i="2"/>
  <c r="BI126" i="2"/>
  <c r="BH126" i="2"/>
  <c r="BG126" i="2"/>
  <c r="BF126" i="2"/>
  <c r="AA126" i="2"/>
  <c r="Y126" i="2"/>
  <c r="W126" i="2"/>
  <c r="BK126" i="2"/>
  <c r="N126" i="2"/>
  <c r="BE126" i="2"/>
  <c r="BI125" i="2"/>
  <c r="BH125" i="2"/>
  <c r="BG125" i="2"/>
  <c r="BF125" i="2"/>
  <c r="AA125" i="2"/>
  <c r="Y125" i="2"/>
  <c r="W125" i="2"/>
  <c r="BK125" i="2"/>
  <c r="N125" i="2"/>
  <c r="BE125" i="2"/>
  <c r="BI124" i="2"/>
  <c r="BH124" i="2"/>
  <c r="BG124" i="2"/>
  <c r="BF124" i="2"/>
  <c r="AA124" i="2"/>
  <c r="Y124" i="2"/>
  <c r="W124" i="2"/>
  <c r="BK124" i="2"/>
  <c r="N124" i="2"/>
  <c r="BE124" i="2"/>
  <c r="BI123" i="2"/>
  <c r="BH123" i="2"/>
  <c r="BG123" i="2"/>
  <c r="BF123" i="2"/>
  <c r="AA123" i="2"/>
  <c r="Y123" i="2"/>
  <c r="W123" i="2"/>
  <c r="W120" i="2" s="1"/>
  <c r="W119" i="2" s="1"/>
  <c r="W118" i="2" s="1"/>
  <c r="AU88" i="1" s="1"/>
  <c r="BK123" i="2"/>
  <c r="BK120" i="2" s="1"/>
  <c r="N123" i="2"/>
  <c r="BE123" i="2"/>
  <c r="BI122" i="2"/>
  <c r="BH122" i="2"/>
  <c r="BG122" i="2"/>
  <c r="BF122" i="2"/>
  <c r="AA122" i="2"/>
  <c r="AA120" i="2" s="1"/>
  <c r="AA119" i="2" s="1"/>
  <c r="AA118" i="2" s="1"/>
  <c r="Y122" i="2"/>
  <c r="Y120" i="2" s="1"/>
  <c r="Y119" i="2" s="1"/>
  <c r="Y118" i="2" s="1"/>
  <c r="W122" i="2"/>
  <c r="BK122" i="2"/>
  <c r="N122" i="2"/>
  <c r="BE122" i="2"/>
  <c r="BI121" i="2"/>
  <c r="BH121" i="2"/>
  <c r="BG121" i="2"/>
  <c r="BF121" i="2"/>
  <c r="AA121" i="2"/>
  <c r="Y121" i="2"/>
  <c r="W121" i="2"/>
  <c r="BK121" i="2"/>
  <c r="N121" i="2"/>
  <c r="BE121" i="2"/>
  <c r="F112" i="2"/>
  <c r="F11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H35" i="2" s="1"/>
  <c r="BC88" i="1" s="1"/>
  <c r="BG96" i="2"/>
  <c r="BF96" i="2"/>
  <c r="BI95" i="2"/>
  <c r="BH95" i="2"/>
  <c r="BG95" i="2"/>
  <c r="H34" i="2" s="1"/>
  <c r="BB88" i="1" s="1"/>
  <c r="BF95" i="2"/>
  <c r="BI94" i="2"/>
  <c r="H36" i="2"/>
  <c r="BD88" i="1" s="1"/>
  <c r="BH94" i="2"/>
  <c r="BG94" i="2"/>
  <c r="BF94" i="2"/>
  <c r="M33" i="2" s="1"/>
  <c r="AW88" i="1" s="1"/>
  <c r="F81" i="2"/>
  <c r="F79" i="2"/>
  <c r="O18" i="2"/>
  <c r="E18" i="2"/>
  <c r="M83" i="2" s="1"/>
  <c r="M114" i="2"/>
  <c r="O17" i="2"/>
  <c r="O15" i="2"/>
  <c r="E15" i="2"/>
  <c r="O14" i="2"/>
  <c r="O12" i="2"/>
  <c r="E12" i="2"/>
  <c r="F114" i="2"/>
  <c r="F83" i="2"/>
  <c r="O11" i="2"/>
  <c r="M112" i="2"/>
  <c r="M81" i="2"/>
  <c r="F6" i="2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BD87" i="1"/>
  <c r="W35" i="1" s="1"/>
  <c r="AM83" i="1"/>
  <c r="L83" i="1"/>
  <c r="AM82" i="1"/>
  <c r="L82" i="1"/>
  <c r="AM80" i="1"/>
  <c r="L80" i="1"/>
  <c r="L78" i="1"/>
  <c r="L77" i="1"/>
  <c r="F109" i="3" l="1"/>
  <c r="W33" i="1"/>
  <c r="AX87" i="1"/>
  <c r="F109" i="2"/>
  <c r="F78" i="2"/>
  <c r="F115" i="2"/>
  <c r="F84" i="2"/>
  <c r="BK119" i="2"/>
  <c r="N120" i="2"/>
  <c r="N90" i="2" s="1"/>
  <c r="BC87" i="1"/>
  <c r="AU87" i="1"/>
  <c r="AA118" i="3"/>
  <c r="N120" i="3"/>
  <c r="N90" i="3" s="1"/>
  <c r="BK119" i="3"/>
  <c r="H33" i="2"/>
  <c r="BA88" i="1" s="1"/>
  <c r="BA87" i="1" s="1"/>
  <c r="M81" i="3"/>
  <c r="F83" i="3"/>
  <c r="N119" i="2" l="1"/>
  <c r="N89" i="2" s="1"/>
  <c r="BK118" i="2"/>
  <c r="N118" i="2" s="1"/>
  <c r="N88" i="2" s="1"/>
  <c r="AW87" i="1"/>
  <c r="AK32" i="1" s="1"/>
  <c r="W32" i="1"/>
  <c r="N119" i="3"/>
  <c r="N89" i="3" s="1"/>
  <c r="BK118" i="3"/>
  <c r="N118" i="3" s="1"/>
  <c r="N88" i="3" s="1"/>
  <c r="AY87" i="1"/>
  <c r="W34" i="1"/>
  <c r="N99" i="2" l="1"/>
  <c r="BE99" i="2" s="1"/>
  <c r="N97" i="2"/>
  <c r="BE97" i="2" s="1"/>
  <c r="N95" i="2"/>
  <c r="BE95" i="2" s="1"/>
  <c r="N94" i="2"/>
  <c r="N98" i="2"/>
  <c r="BE98" i="2" s="1"/>
  <c r="N96" i="2"/>
  <c r="BE96" i="2" s="1"/>
  <c r="M27" i="2"/>
  <c r="N99" i="3"/>
  <c r="BE99" i="3" s="1"/>
  <c r="N97" i="3"/>
  <c r="BE97" i="3" s="1"/>
  <c r="N95" i="3"/>
  <c r="BE95" i="3" s="1"/>
  <c r="N98" i="3"/>
  <c r="BE98" i="3" s="1"/>
  <c r="N96" i="3"/>
  <c r="BE96" i="3" s="1"/>
  <c r="M27" i="3"/>
  <c r="N94" i="3"/>
  <c r="N93" i="2" l="1"/>
  <c r="BE94" i="2"/>
  <c r="N93" i="3"/>
  <c r="BE94" i="3"/>
  <c r="M32" i="2" l="1"/>
  <c r="AV88" i="1" s="1"/>
  <c r="AT88" i="1" s="1"/>
  <c r="H32" i="2"/>
  <c r="AZ88" i="1" s="1"/>
  <c r="AZ87" i="1" s="1"/>
  <c r="M28" i="2"/>
  <c r="L101" i="2"/>
  <c r="H32" i="3"/>
  <c r="AZ89" i="1" s="1"/>
  <c r="M32" i="3"/>
  <c r="AV89" i="1" s="1"/>
  <c r="AT89" i="1" s="1"/>
  <c r="M28" i="3"/>
  <c r="L101" i="3"/>
  <c r="AS89" i="1" l="1"/>
  <c r="M30" i="3"/>
  <c r="AS88" i="1"/>
  <c r="AS87" i="1" s="1"/>
  <c r="M30" i="2"/>
  <c r="AV87" i="1"/>
  <c r="L38" i="3" l="1"/>
  <c r="AG89" i="1"/>
  <c r="AN89" i="1" s="1"/>
  <c r="L38" i="2"/>
  <c r="AG88" i="1"/>
  <c r="AT87" i="1"/>
  <c r="AG87" i="1" l="1"/>
  <c r="AN88" i="1"/>
  <c r="AG93" i="1" l="1"/>
  <c r="AN87" i="1"/>
  <c r="AG95" i="1"/>
  <c r="AK26" i="1"/>
  <c r="AG92" i="1"/>
  <c r="AG94" i="1"/>
  <c r="CD92" i="1" l="1"/>
  <c r="AG91" i="1"/>
  <c r="AN92" i="1"/>
  <c r="AV92" i="1"/>
  <c r="BY92" i="1" s="1"/>
  <c r="AV95" i="1"/>
  <c r="BY95" i="1" s="1"/>
  <c r="CD95" i="1"/>
  <c r="CD94" i="1"/>
  <c r="AV94" i="1"/>
  <c r="BY94" i="1" s="1"/>
  <c r="AV93" i="1"/>
  <c r="BY93" i="1" s="1"/>
  <c r="CD93" i="1"/>
  <c r="AN94" i="1" l="1"/>
  <c r="AN95" i="1"/>
  <c r="AK27" i="1"/>
  <c r="AK29" i="1" s="1"/>
  <c r="AK37" i="1" s="1"/>
  <c r="AG97" i="1"/>
  <c r="W31" i="1"/>
  <c r="AN93" i="1"/>
  <c r="AN91" i="1" s="1"/>
  <c r="AN97" i="1" s="1"/>
  <c r="AK31" i="1"/>
</calcChain>
</file>

<file path=xl/sharedStrings.xml><?xml version="1.0" encoding="utf-8"?>
<sst xmlns="http://schemas.openxmlformats.org/spreadsheetml/2006/main" count="876" uniqueCount="212">
  <si>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</si>
  <si>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</si>
  <si>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</si>
  <si>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</si>
  <si>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</si>
  <si>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</si>
  <si>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</si>
  <si>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</si>
  <si>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</si>
  <si>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</si>
  <si>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</si>
  <si>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</si>
  <si>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</si>
  <si>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</si>
  <si>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</si>
  <si>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</si>
  <si>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</si>
  <si>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ST3299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</si>
  <si>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</si>
  <si>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</si>
  <si>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</si>
  <si>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</si>
  <si>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</si>
  <si>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</si>
  <si>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</si>
  <si>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</si>
  <si>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</si>
  <si>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</si>
  <si>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</si>
  <si>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</si>
  <si>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</si>
  <si>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</si>
  <si>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</si>
  <si>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</si>
  <si>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</si>
  <si>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</si>
  <si>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</si>
  <si>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</si>
  <si>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</si>
  <si>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</si>
  <si>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</si>
  <si>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</si>
  <si>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</si>
  <si>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</si>
  <si>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</si>
  <si>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</si>
  <si>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</si>
  <si>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</si>
  <si>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</si>
  <si>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</si>
  <si>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</si>
  <si>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</si>
  <si>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</si>
  <si>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</si>
  <si>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</si>
  <si>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</si>
  <si>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</si>
  <si>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</si>
  <si>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</si>
  <si>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</si>
  <si>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</si>
  <si>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</si>
  <si>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</si>
  <si>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</si>
  <si>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</si>
  <si>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</si>
  <si>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</si>
  <si>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</si>
  <si>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</si>
  <si>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</si>
  <si>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</si>
  <si>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</si>
  <si>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</si>
  <si>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</si>
  <si>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</si>
  <si>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</si>
  <si>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{77db86df-6290-4979-8912-3a1b5ad0ccf8}</t>
  </si>
  <si>
    <t>{00000000-0000-0000-0000-000000000000}</t>
  </si>
  <si>
    <t>/</t>
  </si>
  <si>
    <t>3299a</t>
  </si>
  <si>
    <t>SO - Vltava ř. km 247,000 - 247,700</t>
  </si>
  <si>
    <t>1</t>
  </si>
  <si>
    <t>{ff19cb69-437a-44b5-9b1f-d61812de7e04}</t>
  </si>
  <si>
    <t>3299b</t>
  </si>
  <si>
    <t>SO - Vltava ř. km 247,700 - 248,500</t>
  </si>
  <si>
    <t>{1bddcd63-a6dc-4d98-9211-c3e4eb6c56fb}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</si>
  <si>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</si>
  <si>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</si>
  <si>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</si>
  <si>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</si>
  <si>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</si>
  <si>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</si>
  <si>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</si>
  <si>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</si>
  <si>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</si>
  <si>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</si>
  <si>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</si>
  <si>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</si>
  <si>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</si>
  <si>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</si>
  <si>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</si>
  <si>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</si>
  <si>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</si>
  <si>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3299a - SO - Vltava ř. km 247,000 - 247,700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</si>
  <si>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</si>
  <si>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</si>
  <si>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</si>
  <si>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</si>
  <si>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</si>
  <si>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</si>
  <si>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</si>
  <si>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</si>
  <si>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</si>
  <si>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</si>
  <si>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</si>
  <si>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</si>
  <si>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</si>
  <si>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</si>
  <si>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</si>
  <si>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</si>
  <si>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</si>
  <si>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</si>
  <si>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</si>
  <si>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</si>
  <si>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</si>
  <si>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</si>
  <si>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</si>
  <si>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</si>
  <si>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</si>
  <si>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</si>
  <si>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</si>
  <si>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</si>
  <si>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</si>
  <si>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</si>
  <si>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</si>
  <si>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</si>
  <si>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</si>
  <si>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</si>
  <si>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112101102</t>
  </si>
  <si>
    <t>Odstranění stromů listnatých průměru kmene do 500 mm</t>
  </si>
  <si>
    <t>kus</t>
  </si>
  <si>
    <t>4</t>
  </si>
  <si>
    <t>-815953128</t>
  </si>
  <si>
    <t>112101103</t>
  </si>
  <si>
    <t>Odstranění stromů listnatých průměru kmene do 700 mm</t>
  </si>
  <si>
    <t>1757862958</t>
  </si>
  <si>
    <t>3</t>
  </si>
  <si>
    <t>112101104</t>
  </si>
  <si>
    <t>Odstranění stromů listnatých průměru kmene do 900 mm</t>
  </si>
  <si>
    <t>-255373047</t>
  </si>
  <si>
    <t>112101105</t>
  </si>
  <si>
    <t>Odstranění stromů listnatých průměru kmene do 1100 mm</t>
  </si>
  <si>
    <t>-12125727</t>
  </si>
  <si>
    <t>5</t>
  </si>
  <si>
    <t>112101106</t>
  </si>
  <si>
    <t>Odstranění stromů listnatých průměru kmene do 1300 mm</t>
  </si>
  <si>
    <t>-1724101077</t>
  </si>
  <si>
    <t>6</t>
  </si>
  <si>
    <t>112101107</t>
  </si>
  <si>
    <t>Odstranění stromů listnatých průměru kmene přes 1300 mm</t>
  </si>
  <si>
    <t>232731679</t>
  </si>
  <si>
    <t>7</t>
  </si>
  <si>
    <t>112111111</t>
  </si>
  <si>
    <t>1338069240</t>
  </si>
  <si>
    <t>8</t>
  </si>
  <si>
    <t>162201412</t>
  </si>
  <si>
    <t>Vodorovné přemístění kmenů stromů listnatých do 1 km D kmene do 500 mm</t>
  </si>
  <si>
    <t>1161259710</t>
  </si>
  <si>
    <t>9</t>
  </si>
  <si>
    <t>162201413</t>
  </si>
  <si>
    <t>Vodorovné přemístění kmenů stromů listnatých do 1 km D kmene do 700 mm</t>
  </si>
  <si>
    <t>-251364816</t>
  </si>
  <si>
    <t>10</t>
  </si>
  <si>
    <t>162201414</t>
  </si>
  <si>
    <t>Vodorovné přemístění kmenů stromů listnatých do 1 km D kmene do 900 mm</t>
  </si>
  <si>
    <t>-2056935249</t>
  </si>
  <si>
    <t>11</t>
  </si>
  <si>
    <t>16220141R</t>
  </si>
  <si>
    <t>Vodorovné přemístění kmenů stromů listnatých do 1 km D kmene nad 900 mm</t>
  </si>
  <si>
    <t>-714855613</t>
  </si>
  <si>
    <t>12</t>
  </si>
  <si>
    <t>18481811R</t>
  </si>
  <si>
    <t>Krácení kmenů stromů na 4 m dlouhé přířezy</t>
  </si>
  <si>
    <t>kpl</t>
  </si>
  <si>
    <t>845264135</t>
  </si>
  <si>
    <t>13</t>
  </si>
  <si>
    <t>01</t>
  </si>
  <si>
    <t>-1137561222</t>
  </si>
  <si>
    <t>14</t>
  </si>
  <si>
    <t>02</t>
  </si>
  <si>
    <t>Uvedení ploch dotčených údržbou do původního stavu</t>
  </si>
  <si>
    <t>686392289</t>
  </si>
  <si>
    <t>VP - Vícepráce</t>
  </si>
  <si>
    <t>PN</t>
  </si>
  <si>
    <t>3299b - SO - Vltava ř. km 247,700 - 248,500</t>
  </si>
  <si>
    <t>1778735667</t>
  </si>
  <si>
    <t>2032258832</t>
  </si>
  <si>
    <t>586781812</t>
  </si>
  <si>
    <t>-726516670</t>
  </si>
  <si>
    <t>1090169823</t>
  </si>
  <si>
    <t>Odstranění stromů listnatých průměru kmene nad 1300 mm</t>
  </si>
  <si>
    <t>-1413350186</t>
  </si>
  <si>
    <t>1975778083</t>
  </si>
  <si>
    <t>-1776642247</t>
  </si>
  <si>
    <t>309179069</t>
  </si>
  <si>
    <t>-633174168</t>
  </si>
  <si>
    <t>1559137621</t>
  </si>
  <si>
    <t>714187368</t>
  </si>
  <si>
    <t>-1958149422</t>
  </si>
  <si>
    <t>921141222</t>
  </si>
  <si>
    <t>Vltava LB ř. km 247,000 - 248,500 Boršov nad Vltavou - údržba porostů</t>
  </si>
  <si>
    <t>Seštěpkování větví všech druhů stromů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</si>
</sst>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4" fontId="1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78" activePane="bottomLeft" state="frozen"/>
      <selection pane="bottomLeft" activeCell="AR26" sqref="AR2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00" t="s">
        <v>8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 x14ac:dyDescent="0.3">
      <c r="B4" s="22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3"/>
      <c r="AS4" s="17" t="s">
        <v>13</v>
      </c>
      <c r="BE4" s="24" t="s">
        <v>14</v>
      </c>
      <c r="BS4" s="18" t="s">
        <v>15</v>
      </c>
    </row>
    <row r="5" spans="1:73" ht="14.45" customHeight="1" x14ac:dyDescent="0.3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202" t="s">
        <v>17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5"/>
      <c r="AQ5" s="23"/>
      <c r="BE5" s="205" t="s">
        <v>18</v>
      </c>
      <c r="BS5" s="18" t="s">
        <v>9</v>
      </c>
    </row>
    <row r="6" spans="1:73" ht="36.950000000000003" customHeight="1" x14ac:dyDescent="0.3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204" t="s">
        <v>210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5"/>
      <c r="AQ6" s="23"/>
      <c r="BE6" s="206"/>
      <c r="BS6" s="18" t="s">
        <v>9</v>
      </c>
    </row>
    <row r="7" spans="1:73" ht="14.45" customHeight="1" x14ac:dyDescent="0.3">
      <c r="B7" s="22"/>
      <c r="C7" s="25"/>
      <c r="D7" s="29" t="s">
        <v>20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21</v>
      </c>
      <c r="AL7" s="25"/>
      <c r="AM7" s="25"/>
      <c r="AN7" s="27" t="s">
        <v>5</v>
      </c>
      <c r="AO7" s="25"/>
      <c r="AP7" s="25"/>
      <c r="AQ7" s="23"/>
      <c r="BE7" s="206"/>
      <c r="BS7" s="18" t="s">
        <v>9</v>
      </c>
    </row>
    <row r="8" spans="1:73" ht="14.45" customHeight="1" x14ac:dyDescent="0.3">
      <c r="B8" s="22"/>
      <c r="C8" s="25"/>
      <c r="D8" s="29" t="s">
        <v>22</v>
      </c>
      <c r="E8" s="25"/>
      <c r="F8" s="25"/>
      <c r="G8" s="25"/>
      <c r="H8" s="25"/>
      <c r="I8" s="25"/>
      <c r="J8" s="25"/>
      <c r="K8" s="27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24</v>
      </c>
      <c r="AL8" s="25"/>
      <c r="AM8" s="25"/>
      <c r="AN8" s="30"/>
      <c r="AO8" s="25"/>
      <c r="AP8" s="25"/>
      <c r="AQ8" s="23"/>
      <c r="BE8" s="206"/>
      <c r="BS8" s="18" t="s">
        <v>9</v>
      </c>
    </row>
    <row r="9" spans="1:73" ht="14.45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06"/>
      <c r="BS9" s="18" t="s">
        <v>9</v>
      </c>
    </row>
    <row r="10" spans="1:73" ht="14.45" customHeight="1" x14ac:dyDescent="0.3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206"/>
      <c r="BS10" s="18" t="s">
        <v>9</v>
      </c>
    </row>
    <row r="11" spans="1:73" ht="18.399999999999999" customHeight="1" x14ac:dyDescent="0.3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27</v>
      </c>
      <c r="AL11" s="25"/>
      <c r="AM11" s="25"/>
      <c r="AN11" s="27" t="s">
        <v>5</v>
      </c>
      <c r="AO11" s="25"/>
      <c r="AP11" s="25"/>
      <c r="AQ11" s="23"/>
      <c r="BE11" s="206"/>
      <c r="BS11" s="18" t="s">
        <v>9</v>
      </c>
    </row>
    <row r="12" spans="1:73" ht="6.95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06"/>
      <c r="BS12" s="18" t="s">
        <v>9</v>
      </c>
    </row>
    <row r="13" spans="1:73" ht="14.45" customHeight="1" x14ac:dyDescent="0.3">
      <c r="B13" s="22"/>
      <c r="C13" s="25"/>
      <c r="D13" s="29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 t="s">
        <v>29</v>
      </c>
      <c r="AO13" s="25"/>
      <c r="AP13" s="25"/>
      <c r="AQ13" s="23"/>
      <c r="BE13" s="206"/>
      <c r="BS13" s="18" t="s">
        <v>9</v>
      </c>
    </row>
    <row r="14" spans="1:73" ht="15" x14ac:dyDescent="0.3">
      <c r="B14" s="22"/>
      <c r="C14" s="25"/>
      <c r="D14" s="25"/>
      <c r="E14" s="207" t="s">
        <v>29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9" t="s">
        <v>27</v>
      </c>
      <c r="AL14" s="25"/>
      <c r="AM14" s="25"/>
      <c r="AN14" s="31" t="s">
        <v>29</v>
      </c>
      <c r="AO14" s="25"/>
      <c r="AP14" s="25"/>
      <c r="AQ14" s="23"/>
      <c r="BE14" s="206"/>
      <c r="BS14" s="18" t="s">
        <v>9</v>
      </c>
    </row>
    <row r="15" spans="1:73" ht="6.95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06"/>
      <c r="BS15" s="18" t="s">
        <v>6</v>
      </c>
    </row>
    <row r="16" spans="1:73" ht="14.45" customHeight="1" x14ac:dyDescent="0.3">
      <c r="B16" s="22"/>
      <c r="C16" s="25"/>
      <c r="D16" s="29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06"/>
      <c r="BS16" s="18" t="s">
        <v>6</v>
      </c>
    </row>
    <row r="17" spans="2:71" ht="18.399999999999999" customHeight="1" x14ac:dyDescent="0.3">
      <c r="B17" s="22"/>
      <c r="C17" s="25"/>
      <c r="D17" s="25"/>
      <c r="E17" s="27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27</v>
      </c>
      <c r="AL17" s="25"/>
      <c r="AM17" s="25"/>
      <c r="AN17" s="27" t="s">
        <v>5</v>
      </c>
      <c r="AO17" s="25"/>
      <c r="AP17" s="25"/>
      <c r="AQ17" s="23"/>
      <c r="BE17" s="206"/>
      <c r="BS17" s="18" t="s">
        <v>31</v>
      </c>
    </row>
    <row r="18" spans="2:71" ht="6.95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06"/>
      <c r="BS18" s="18" t="s">
        <v>9</v>
      </c>
    </row>
    <row r="19" spans="2:71" ht="14.45" customHeight="1" x14ac:dyDescent="0.3">
      <c r="B19" s="22"/>
      <c r="C19" s="25"/>
      <c r="D19" s="29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06"/>
      <c r="BS19" s="18" t="s">
        <v>9</v>
      </c>
    </row>
    <row r="20" spans="2:71" ht="18.399999999999999" customHeight="1" x14ac:dyDescent="0.3">
      <c r="B20" s="22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27</v>
      </c>
      <c r="AL20" s="25"/>
      <c r="AM20" s="25"/>
      <c r="AN20" s="27" t="s">
        <v>5</v>
      </c>
      <c r="AO20" s="25"/>
      <c r="AP20" s="25"/>
      <c r="AQ20" s="23"/>
      <c r="BE20" s="206"/>
    </row>
    <row r="21" spans="2:71" ht="6.95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06"/>
    </row>
    <row r="22" spans="2:71" ht="15" x14ac:dyDescent="0.3">
      <c r="B22" s="22"/>
      <c r="C22" s="25"/>
      <c r="D22" s="29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06"/>
    </row>
    <row r="23" spans="2:71" ht="16.5" customHeight="1" x14ac:dyDescent="0.3">
      <c r="B23" s="22"/>
      <c r="C23" s="25"/>
      <c r="D23" s="25"/>
      <c r="E23" s="209" t="s">
        <v>5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5"/>
      <c r="AP23" s="25"/>
      <c r="AQ23" s="23"/>
      <c r="BE23" s="206"/>
    </row>
    <row r="24" spans="2:71" ht="6.95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06"/>
    </row>
    <row r="25" spans="2:71" ht="6.95" customHeight="1" x14ac:dyDescent="0.3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06"/>
    </row>
    <row r="26" spans="2:71" ht="14.45" customHeight="1" x14ac:dyDescent="0.3">
      <c r="B26" s="22"/>
      <c r="C26" s="25"/>
      <c r="D26" s="33" t="s">
        <v>34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0">
        <f>ROUND(AG87,2)</f>
        <v>0</v>
      </c>
      <c r="AL26" s="203"/>
      <c r="AM26" s="203"/>
      <c r="AN26" s="203"/>
      <c r="AO26" s="203"/>
      <c r="AP26" s="25"/>
      <c r="AQ26" s="23"/>
      <c r="BE26" s="206"/>
    </row>
    <row r="27" spans="2:71" ht="14.45" customHeight="1" x14ac:dyDescent="0.3">
      <c r="B27" s="22"/>
      <c r="C27" s="25"/>
      <c r="D27" s="33" t="s">
        <v>35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10">
        <f>ROUND(AG91,2)</f>
        <v>0</v>
      </c>
      <c r="AL27" s="210"/>
      <c r="AM27" s="210"/>
      <c r="AN27" s="210"/>
      <c r="AO27" s="210"/>
      <c r="AP27" s="25"/>
      <c r="AQ27" s="23"/>
      <c r="BE27" s="206"/>
    </row>
    <row r="28" spans="2:71" s="1" customFormat="1" ht="6.95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06"/>
    </row>
    <row r="29" spans="2:71" s="1" customFormat="1" ht="25.9" customHeight="1" x14ac:dyDescent="0.3">
      <c r="B29" s="34"/>
      <c r="C29" s="35"/>
      <c r="D29" s="37" t="s">
        <v>36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1">
        <f>ROUND(AK26+AK27,2)</f>
        <v>0</v>
      </c>
      <c r="AL29" s="212"/>
      <c r="AM29" s="212"/>
      <c r="AN29" s="212"/>
      <c r="AO29" s="212"/>
      <c r="AP29" s="35"/>
      <c r="AQ29" s="36"/>
      <c r="BE29" s="206"/>
    </row>
    <row r="30" spans="2:71" s="1" customFormat="1" ht="6.95" customHeight="1" x14ac:dyDescent="0.3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06"/>
    </row>
    <row r="31" spans="2:71" s="2" customFormat="1" ht="14.45" customHeight="1" x14ac:dyDescent="0.3">
      <c r="B31" s="39"/>
      <c r="C31" s="40"/>
      <c r="D31" s="41" t="s">
        <v>37</v>
      </c>
      <c r="E31" s="40"/>
      <c r="F31" s="41" t="s">
        <v>38</v>
      </c>
      <c r="G31" s="40"/>
      <c r="H31" s="40"/>
      <c r="I31" s="40"/>
      <c r="J31" s="40"/>
      <c r="K31" s="40"/>
      <c r="L31" s="188">
        <v>0.21</v>
      </c>
      <c r="M31" s="187"/>
      <c r="N31" s="187"/>
      <c r="O31" s="187"/>
      <c r="P31" s="40"/>
      <c r="Q31" s="40"/>
      <c r="R31" s="40"/>
      <c r="S31" s="40"/>
      <c r="T31" s="43" t="s">
        <v>39</v>
      </c>
      <c r="U31" s="40"/>
      <c r="V31" s="40"/>
      <c r="W31" s="186">
        <f>ROUND(AZ87+SUM(CD92:CD96),2)</f>
        <v>0</v>
      </c>
      <c r="X31" s="187"/>
      <c r="Y31" s="187"/>
      <c r="Z31" s="187"/>
      <c r="AA31" s="187"/>
      <c r="AB31" s="187"/>
      <c r="AC31" s="187"/>
      <c r="AD31" s="187"/>
      <c r="AE31" s="187"/>
      <c r="AF31" s="40"/>
      <c r="AG31" s="40"/>
      <c r="AH31" s="40"/>
      <c r="AI31" s="40"/>
      <c r="AJ31" s="40"/>
      <c r="AK31" s="186">
        <f>ROUND(AV87+SUM(BY92:BY96),2)</f>
        <v>0</v>
      </c>
      <c r="AL31" s="187"/>
      <c r="AM31" s="187"/>
      <c r="AN31" s="187"/>
      <c r="AO31" s="187"/>
      <c r="AP31" s="40"/>
      <c r="AQ31" s="44"/>
      <c r="BE31" s="206"/>
    </row>
    <row r="32" spans="2:71" s="2" customFormat="1" ht="14.45" customHeight="1" x14ac:dyDescent="0.3">
      <c r="B32" s="39"/>
      <c r="C32" s="40"/>
      <c r="D32" s="40"/>
      <c r="E32" s="40"/>
      <c r="F32" s="41" t="s">
        <v>40</v>
      </c>
      <c r="G32" s="40"/>
      <c r="H32" s="40"/>
      <c r="I32" s="40"/>
      <c r="J32" s="40"/>
      <c r="K32" s="40"/>
      <c r="L32" s="188">
        <v>0.15</v>
      </c>
      <c r="M32" s="187"/>
      <c r="N32" s="187"/>
      <c r="O32" s="187"/>
      <c r="P32" s="40"/>
      <c r="Q32" s="40"/>
      <c r="R32" s="40"/>
      <c r="S32" s="40"/>
      <c r="T32" s="43" t="s">
        <v>39</v>
      </c>
      <c r="U32" s="40"/>
      <c r="V32" s="40"/>
      <c r="W32" s="186">
        <f>ROUND(BA87+SUM(CE92:CE96),2)</f>
        <v>0</v>
      </c>
      <c r="X32" s="187"/>
      <c r="Y32" s="187"/>
      <c r="Z32" s="187"/>
      <c r="AA32" s="187"/>
      <c r="AB32" s="187"/>
      <c r="AC32" s="187"/>
      <c r="AD32" s="187"/>
      <c r="AE32" s="187"/>
      <c r="AF32" s="40"/>
      <c r="AG32" s="40"/>
      <c r="AH32" s="40"/>
      <c r="AI32" s="40"/>
      <c r="AJ32" s="40"/>
      <c r="AK32" s="186">
        <f>ROUND(AW87+SUM(BZ92:BZ96),2)</f>
        <v>0</v>
      </c>
      <c r="AL32" s="187"/>
      <c r="AM32" s="187"/>
      <c r="AN32" s="187"/>
      <c r="AO32" s="187"/>
      <c r="AP32" s="40"/>
      <c r="AQ32" s="44"/>
      <c r="BE32" s="206"/>
    </row>
    <row r="33" spans="2:57" s="2" customFormat="1" ht="14.45" hidden="1" customHeight="1" x14ac:dyDescent="0.3">
      <c r="B33" s="39"/>
      <c r="C33" s="40"/>
      <c r="D33" s="40"/>
      <c r="E33" s="40"/>
      <c r="F33" s="41" t="s">
        <v>41</v>
      </c>
      <c r="G33" s="40"/>
      <c r="H33" s="40"/>
      <c r="I33" s="40"/>
      <c r="J33" s="40"/>
      <c r="K33" s="40"/>
      <c r="L33" s="188">
        <v>0.21</v>
      </c>
      <c r="M33" s="187"/>
      <c r="N33" s="187"/>
      <c r="O33" s="187"/>
      <c r="P33" s="40"/>
      <c r="Q33" s="40"/>
      <c r="R33" s="40"/>
      <c r="S33" s="40"/>
      <c r="T33" s="43" t="s">
        <v>39</v>
      </c>
      <c r="U33" s="40"/>
      <c r="V33" s="40"/>
      <c r="W33" s="186">
        <f>ROUND(BB87+SUM(CF92:CF96),2)</f>
        <v>0</v>
      </c>
      <c r="X33" s="187"/>
      <c r="Y33" s="187"/>
      <c r="Z33" s="187"/>
      <c r="AA33" s="187"/>
      <c r="AB33" s="187"/>
      <c r="AC33" s="187"/>
      <c r="AD33" s="187"/>
      <c r="AE33" s="187"/>
      <c r="AF33" s="40"/>
      <c r="AG33" s="40"/>
      <c r="AH33" s="40"/>
      <c r="AI33" s="40"/>
      <c r="AJ33" s="40"/>
      <c r="AK33" s="186">
        <v>0</v>
      </c>
      <c r="AL33" s="187"/>
      <c r="AM33" s="187"/>
      <c r="AN33" s="187"/>
      <c r="AO33" s="187"/>
      <c r="AP33" s="40"/>
      <c r="AQ33" s="44"/>
      <c r="BE33" s="206"/>
    </row>
    <row r="34" spans="2:57" s="2" customFormat="1" ht="14.45" hidden="1" customHeight="1" x14ac:dyDescent="0.3">
      <c r="B34" s="39"/>
      <c r="C34" s="40"/>
      <c r="D34" s="40"/>
      <c r="E34" s="40"/>
      <c r="F34" s="41" t="s">
        <v>42</v>
      </c>
      <c r="G34" s="40"/>
      <c r="H34" s="40"/>
      <c r="I34" s="40"/>
      <c r="J34" s="40"/>
      <c r="K34" s="40"/>
      <c r="L34" s="188">
        <v>0.15</v>
      </c>
      <c r="M34" s="187"/>
      <c r="N34" s="187"/>
      <c r="O34" s="187"/>
      <c r="P34" s="40"/>
      <c r="Q34" s="40"/>
      <c r="R34" s="40"/>
      <c r="S34" s="40"/>
      <c r="T34" s="43" t="s">
        <v>39</v>
      </c>
      <c r="U34" s="40"/>
      <c r="V34" s="40"/>
      <c r="W34" s="186">
        <f>ROUND(BC87+SUM(CG92:CG96),2)</f>
        <v>0</v>
      </c>
      <c r="X34" s="187"/>
      <c r="Y34" s="187"/>
      <c r="Z34" s="187"/>
      <c r="AA34" s="187"/>
      <c r="AB34" s="187"/>
      <c r="AC34" s="187"/>
      <c r="AD34" s="187"/>
      <c r="AE34" s="187"/>
      <c r="AF34" s="40"/>
      <c r="AG34" s="40"/>
      <c r="AH34" s="40"/>
      <c r="AI34" s="40"/>
      <c r="AJ34" s="40"/>
      <c r="AK34" s="186">
        <v>0</v>
      </c>
      <c r="AL34" s="187"/>
      <c r="AM34" s="187"/>
      <c r="AN34" s="187"/>
      <c r="AO34" s="187"/>
      <c r="AP34" s="40"/>
      <c r="AQ34" s="44"/>
      <c r="BE34" s="206"/>
    </row>
    <row r="35" spans="2:57" s="2" customFormat="1" ht="14.45" hidden="1" customHeight="1" x14ac:dyDescent="0.3">
      <c r="B35" s="39"/>
      <c r="C35" s="40"/>
      <c r="D35" s="40"/>
      <c r="E35" s="40"/>
      <c r="F35" s="41" t="s">
        <v>43</v>
      </c>
      <c r="G35" s="40"/>
      <c r="H35" s="40"/>
      <c r="I35" s="40"/>
      <c r="J35" s="40"/>
      <c r="K35" s="40"/>
      <c r="L35" s="188">
        <v>0</v>
      </c>
      <c r="M35" s="187"/>
      <c r="N35" s="187"/>
      <c r="O35" s="187"/>
      <c r="P35" s="40"/>
      <c r="Q35" s="40"/>
      <c r="R35" s="40"/>
      <c r="S35" s="40"/>
      <c r="T35" s="43" t="s">
        <v>39</v>
      </c>
      <c r="U35" s="40"/>
      <c r="V35" s="40"/>
      <c r="W35" s="186">
        <f>ROUND(BD87+SUM(CH92:CH96),2)</f>
        <v>0</v>
      </c>
      <c r="X35" s="187"/>
      <c r="Y35" s="187"/>
      <c r="Z35" s="187"/>
      <c r="AA35" s="187"/>
      <c r="AB35" s="187"/>
      <c r="AC35" s="187"/>
      <c r="AD35" s="187"/>
      <c r="AE35" s="187"/>
      <c r="AF35" s="40"/>
      <c r="AG35" s="40"/>
      <c r="AH35" s="40"/>
      <c r="AI35" s="40"/>
      <c r="AJ35" s="40"/>
      <c r="AK35" s="186">
        <v>0</v>
      </c>
      <c r="AL35" s="187"/>
      <c r="AM35" s="187"/>
      <c r="AN35" s="187"/>
      <c r="AO35" s="187"/>
      <c r="AP35" s="40"/>
      <c r="AQ35" s="44"/>
    </row>
    <row r="36" spans="2:57" s="1" customFormat="1" ht="6.95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 x14ac:dyDescent="0.3">
      <c r="B37" s="34"/>
      <c r="C37" s="45"/>
      <c r="D37" s="46" t="s">
        <v>44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45</v>
      </c>
      <c r="U37" s="47"/>
      <c r="V37" s="47"/>
      <c r="W37" s="47"/>
      <c r="X37" s="189" t="s">
        <v>46</v>
      </c>
      <c r="Y37" s="190"/>
      <c r="Z37" s="190"/>
      <c r="AA37" s="190"/>
      <c r="AB37" s="190"/>
      <c r="AC37" s="47"/>
      <c r="AD37" s="47"/>
      <c r="AE37" s="47"/>
      <c r="AF37" s="47"/>
      <c r="AG37" s="47"/>
      <c r="AH37" s="47"/>
      <c r="AI37" s="47"/>
      <c r="AJ37" s="47"/>
      <c r="AK37" s="191">
        <f>SUM(AK29:AK35)</f>
        <v>0</v>
      </c>
      <c r="AL37" s="190"/>
      <c r="AM37" s="190"/>
      <c r="AN37" s="190"/>
      <c r="AO37" s="192"/>
      <c r="AP37" s="45"/>
      <c r="AQ37" s="36"/>
    </row>
    <row r="38" spans="2:57" s="1" customFormat="1" ht="14.45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 x14ac:dyDescent="0.3">
      <c r="B49" s="34"/>
      <c r="C49" s="35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48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x14ac:dyDescent="0.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x14ac:dyDescent="0.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x14ac:dyDescent="0.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x14ac:dyDescent="0.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x14ac:dyDescent="0.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x14ac:dyDescent="0.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x14ac:dyDescent="0.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x14ac:dyDescent="0.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 x14ac:dyDescent="0.3">
      <c r="B58" s="34"/>
      <c r="C58" s="35"/>
      <c r="D58" s="54" t="s">
        <v>49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50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49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50</v>
      </c>
      <c r="AN58" s="55"/>
      <c r="AO58" s="57"/>
      <c r="AP58" s="35"/>
      <c r="AQ58" s="36"/>
    </row>
    <row r="59" spans="2:43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 x14ac:dyDescent="0.3">
      <c r="B60" s="34"/>
      <c r="C60" s="35"/>
      <c r="D60" s="49" t="s">
        <v>51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52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x14ac:dyDescent="0.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x14ac:dyDescent="0.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x14ac:dyDescent="0.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x14ac:dyDescent="0.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x14ac:dyDescent="0.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x14ac:dyDescent="0.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x14ac:dyDescent="0.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x14ac:dyDescent="0.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 x14ac:dyDescent="0.3">
      <c r="B69" s="34"/>
      <c r="C69" s="35"/>
      <c r="D69" s="54" t="s">
        <v>49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50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49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50</v>
      </c>
      <c r="AN69" s="55"/>
      <c r="AO69" s="57"/>
      <c r="AP69" s="35"/>
      <c r="AQ69" s="36"/>
    </row>
    <row r="70" spans="2:43" s="1" customFormat="1" ht="6.95" customHeight="1" x14ac:dyDescent="0.3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 x14ac:dyDescent="0.3">
      <c r="B76" s="34"/>
      <c r="C76" s="181" t="s">
        <v>53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6"/>
    </row>
    <row r="77" spans="2:43" s="3" customFormat="1" ht="14.45" customHeight="1" x14ac:dyDescent="0.3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ST3299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 x14ac:dyDescent="0.3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3" t="str">
        <f>K6</f>
        <v>Vltava LB ř. km 247,000 - 248,500 Boršov nad Vltavou - údržba porostů</v>
      </c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69"/>
      <c r="AQ78" s="70"/>
    </row>
    <row r="79" spans="2:43" s="1" customFormat="1" ht="6.95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 x14ac:dyDescent="0.3">
      <c r="B80" s="34"/>
      <c r="C80" s="29" t="s">
        <v>22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24</v>
      </c>
      <c r="AJ80" s="35"/>
      <c r="AK80" s="35"/>
      <c r="AL80" s="35"/>
      <c r="AM80" s="72" t="str">
        <f>IF(AN8= "","",AN8)</f>
        <v/>
      </c>
      <c r="AN80" s="35"/>
      <c r="AO80" s="35"/>
      <c r="AP80" s="35"/>
      <c r="AQ80" s="36"/>
    </row>
    <row r="81" spans="1:89" s="1" customFormat="1" ht="6.95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 x14ac:dyDescent="0.3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30</v>
      </c>
      <c r="AJ82" s="35"/>
      <c r="AK82" s="35"/>
      <c r="AL82" s="35"/>
      <c r="AM82" s="172" t="str">
        <f>IF(E17="","",E17)</f>
        <v xml:space="preserve"> </v>
      </c>
      <c r="AN82" s="172"/>
      <c r="AO82" s="172"/>
      <c r="AP82" s="172"/>
      <c r="AQ82" s="36"/>
      <c r="AS82" s="168" t="s">
        <v>54</v>
      </c>
      <c r="AT82" s="169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 x14ac:dyDescent="0.3">
      <c r="B83" s="34"/>
      <c r="C83" s="29" t="s">
        <v>28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32</v>
      </c>
      <c r="AJ83" s="35"/>
      <c r="AK83" s="35"/>
      <c r="AL83" s="35"/>
      <c r="AM83" s="172" t="str">
        <f>IF(E20="","",E20)</f>
        <v/>
      </c>
      <c r="AN83" s="172"/>
      <c r="AO83" s="172"/>
      <c r="AP83" s="172"/>
      <c r="AQ83" s="36"/>
      <c r="AS83" s="170"/>
      <c r="AT83" s="171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70"/>
      <c r="AT84" s="171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 x14ac:dyDescent="0.3">
      <c r="B85" s="34"/>
      <c r="C85" s="185" t="s">
        <v>55</v>
      </c>
      <c r="D85" s="174"/>
      <c r="E85" s="174"/>
      <c r="F85" s="174"/>
      <c r="G85" s="174"/>
      <c r="H85" s="74"/>
      <c r="I85" s="173" t="s">
        <v>56</v>
      </c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3" t="s">
        <v>57</v>
      </c>
      <c r="AH85" s="174"/>
      <c r="AI85" s="174"/>
      <c r="AJ85" s="174"/>
      <c r="AK85" s="174"/>
      <c r="AL85" s="174"/>
      <c r="AM85" s="174"/>
      <c r="AN85" s="173" t="s">
        <v>58</v>
      </c>
      <c r="AO85" s="174"/>
      <c r="AP85" s="175"/>
      <c r="AQ85" s="36"/>
      <c r="AS85" s="75" t="s">
        <v>59</v>
      </c>
      <c r="AT85" s="76" t="s">
        <v>60</v>
      </c>
      <c r="AU85" s="76" t="s">
        <v>61</v>
      </c>
      <c r="AV85" s="76" t="s">
        <v>62</v>
      </c>
      <c r="AW85" s="76" t="s">
        <v>63</v>
      </c>
      <c r="AX85" s="76" t="s">
        <v>64</v>
      </c>
      <c r="AY85" s="76" t="s">
        <v>65</v>
      </c>
      <c r="AZ85" s="76" t="s">
        <v>66</v>
      </c>
      <c r="BA85" s="76" t="s">
        <v>67</v>
      </c>
      <c r="BB85" s="76" t="s">
        <v>68</v>
      </c>
      <c r="BC85" s="76" t="s">
        <v>69</v>
      </c>
      <c r="BD85" s="77" t="s">
        <v>70</v>
      </c>
    </row>
    <row r="86" spans="1:89" s="1" customFormat="1" ht="10.9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 x14ac:dyDescent="0.3">
      <c r="B87" s="67"/>
      <c r="C87" s="79" t="s">
        <v>71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93">
        <f>ROUND(SUM(AG88:AG89),2)</f>
        <v>0</v>
      </c>
      <c r="AH87" s="193"/>
      <c r="AI87" s="193"/>
      <c r="AJ87" s="193"/>
      <c r="AK87" s="193"/>
      <c r="AL87" s="193"/>
      <c r="AM87" s="193"/>
      <c r="AN87" s="194">
        <f>SUM(AG87,AT87)</f>
        <v>0</v>
      </c>
      <c r="AO87" s="194"/>
      <c r="AP87" s="194"/>
      <c r="AQ87" s="70"/>
      <c r="AS87" s="81">
        <f>ROUND(SUM(AS88:AS89),2)</f>
        <v>0</v>
      </c>
      <c r="AT87" s="82">
        <f>ROUND(SUM(AV87:AW87),2)</f>
        <v>0</v>
      </c>
      <c r="AU87" s="83">
        <f>ROUND(SUM(AU88:AU89),5)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ROUND(SUM(AZ88:AZ89),2)</f>
        <v>0</v>
      </c>
      <c r="BA87" s="82">
        <f>ROUND(SUM(BA88:BA89),2)</f>
        <v>0</v>
      </c>
      <c r="BB87" s="82">
        <f>ROUND(SUM(BB88:BB89),2)</f>
        <v>0</v>
      </c>
      <c r="BC87" s="82">
        <f>ROUND(SUM(BC88:BC89),2)</f>
        <v>0</v>
      </c>
      <c r="BD87" s="84">
        <f>ROUND(SUM(BD88:BD89),2)</f>
        <v>0</v>
      </c>
      <c r="BS87" s="85" t="s">
        <v>72</v>
      </c>
      <c r="BT87" s="85" t="s">
        <v>73</v>
      </c>
      <c r="BU87" s="86" t="s">
        <v>74</v>
      </c>
      <c r="BV87" s="85" t="s">
        <v>75</v>
      </c>
      <c r="BW87" s="85" t="s">
        <v>76</v>
      </c>
      <c r="BX87" s="85" t="s">
        <v>77</v>
      </c>
    </row>
    <row r="88" spans="1:89" s="5" customFormat="1" ht="31.5" customHeight="1" x14ac:dyDescent="0.3">
      <c r="A88" s="87" t="s">
        <v>78</v>
      </c>
      <c r="B88" s="88"/>
      <c r="C88" s="89"/>
      <c r="D88" s="180" t="s">
        <v>79</v>
      </c>
      <c r="E88" s="180"/>
      <c r="F88" s="180"/>
      <c r="G88" s="180"/>
      <c r="H88" s="180"/>
      <c r="I88" s="90"/>
      <c r="J88" s="180" t="s">
        <v>80</v>
      </c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96">
        <f>'3299a - SO - Vltava ř. km...'!M30</f>
        <v>0</v>
      </c>
      <c r="AH88" s="197"/>
      <c r="AI88" s="197"/>
      <c r="AJ88" s="197"/>
      <c r="AK88" s="197"/>
      <c r="AL88" s="197"/>
      <c r="AM88" s="197"/>
      <c r="AN88" s="196">
        <f>SUM(AG88,AT88)</f>
        <v>0</v>
      </c>
      <c r="AO88" s="197"/>
      <c r="AP88" s="197"/>
      <c r="AQ88" s="91"/>
      <c r="AS88" s="92">
        <f>'3299a - SO - Vltava ř. km...'!M28</f>
        <v>0</v>
      </c>
      <c r="AT88" s="93">
        <f>ROUND(SUM(AV88:AW88),2)</f>
        <v>0</v>
      </c>
      <c r="AU88" s="94">
        <f>'3299a - SO - Vltava ř. km...'!W118</f>
        <v>0</v>
      </c>
      <c r="AV88" s="93">
        <f>'3299a - SO - Vltava ř. km...'!M32</f>
        <v>0</v>
      </c>
      <c r="AW88" s="93">
        <f>'3299a - SO - Vltava ř. km...'!M33</f>
        <v>0</v>
      </c>
      <c r="AX88" s="93">
        <f>'3299a - SO - Vltava ř. km...'!M34</f>
        <v>0</v>
      </c>
      <c r="AY88" s="93">
        <f>'3299a - SO - Vltava ř. km...'!M35</f>
        <v>0</v>
      </c>
      <c r="AZ88" s="93">
        <f>'3299a - SO - Vltava ř. km...'!H32</f>
        <v>0</v>
      </c>
      <c r="BA88" s="93">
        <f>'3299a - SO - Vltava ř. km...'!H33</f>
        <v>0</v>
      </c>
      <c r="BB88" s="93">
        <f>'3299a - SO - Vltava ř. km...'!H34</f>
        <v>0</v>
      </c>
      <c r="BC88" s="93">
        <f>'3299a - SO - Vltava ř. km...'!H35</f>
        <v>0</v>
      </c>
      <c r="BD88" s="95">
        <f>'3299a - SO - Vltava ř. km...'!H36</f>
        <v>0</v>
      </c>
      <c r="BT88" s="96" t="s">
        <v>81</v>
      </c>
      <c r="BV88" s="96" t="s">
        <v>75</v>
      </c>
      <c r="BW88" s="96" t="s">
        <v>82</v>
      </c>
      <c r="BX88" s="96" t="s">
        <v>76</v>
      </c>
    </row>
    <row r="89" spans="1:89" s="5" customFormat="1" ht="31.5" customHeight="1" x14ac:dyDescent="0.3">
      <c r="A89" s="87" t="s">
        <v>78</v>
      </c>
      <c r="B89" s="88"/>
      <c r="C89" s="89"/>
      <c r="D89" s="180" t="s">
        <v>83</v>
      </c>
      <c r="E89" s="180"/>
      <c r="F89" s="180"/>
      <c r="G89" s="180"/>
      <c r="H89" s="180"/>
      <c r="I89" s="90"/>
      <c r="J89" s="180" t="s">
        <v>84</v>
      </c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96">
        <f>'3299b - SO - Vltava ř. km...'!M30</f>
        <v>0</v>
      </c>
      <c r="AH89" s="197"/>
      <c r="AI89" s="197"/>
      <c r="AJ89" s="197"/>
      <c r="AK89" s="197"/>
      <c r="AL89" s="197"/>
      <c r="AM89" s="197"/>
      <c r="AN89" s="196">
        <f>SUM(AG89,AT89)</f>
        <v>0</v>
      </c>
      <c r="AO89" s="197"/>
      <c r="AP89" s="197"/>
      <c r="AQ89" s="91"/>
      <c r="AS89" s="97">
        <f>'3299b - SO - Vltava ř. km...'!M28</f>
        <v>0</v>
      </c>
      <c r="AT89" s="98">
        <f>ROUND(SUM(AV89:AW89),2)</f>
        <v>0</v>
      </c>
      <c r="AU89" s="99">
        <f>'3299b - SO - Vltava ř. km...'!W118</f>
        <v>0</v>
      </c>
      <c r="AV89" s="98">
        <f>'3299b - SO - Vltava ř. km...'!M32</f>
        <v>0</v>
      </c>
      <c r="AW89" s="98">
        <f>'3299b - SO - Vltava ř. km...'!M33</f>
        <v>0</v>
      </c>
      <c r="AX89" s="98">
        <f>'3299b - SO - Vltava ř. km...'!M34</f>
        <v>0</v>
      </c>
      <c r="AY89" s="98">
        <f>'3299b - SO - Vltava ř. km...'!M35</f>
        <v>0</v>
      </c>
      <c r="AZ89" s="98">
        <f>'3299b - SO - Vltava ř. km...'!H32</f>
        <v>0</v>
      </c>
      <c r="BA89" s="98">
        <f>'3299b - SO - Vltava ř. km...'!H33</f>
        <v>0</v>
      </c>
      <c r="BB89" s="98">
        <f>'3299b - SO - Vltava ř. km...'!H34</f>
        <v>0</v>
      </c>
      <c r="BC89" s="98">
        <f>'3299b - SO - Vltava ř. km...'!H35</f>
        <v>0</v>
      </c>
      <c r="BD89" s="100">
        <f>'3299b - SO - Vltava ř. km...'!H36</f>
        <v>0</v>
      </c>
      <c r="BT89" s="96" t="s">
        <v>81</v>
      </c>
      <c r="BV89" s="96" t="s">
        <v>75</v>
      </c>
      <c r="BW89" s="96" t="s">
        <v>85</v>
      </c>
      <c r="BX89" s="96" t="s">
        <v>76</v>
      </c>
    </row>
    <row r="90" spans="1:89" x14ac:dyDescent="0.3">
      <c r="B90" s="22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"/>
    </row>
    <row r="91" spans="1:89" s="1" customFormat="1" ht="30" customHeight="1" x14ac:dyDescent="0.3">
      <c r="B91" s="34"/>
      <c r="C91" s="79" t="s">
        <v>86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194">
        <f>ROUND(SUM(AG92:AG95),2)</f>
        <v>0</v>
      </c>
      <c r="AH91" s="194"/>
      <c r="AI91" s="194"/>
      <c r="AJ91" s="194"/>
      <c r="AK91" s="194"/>
      <c r="AL91" s="194"/>
      <c r="AM91" s="194"/>
      <c r="AN91" s="194">
        <f>ROUND(SUM(AN92:AN95),2)</f>
        <v>0</v>
      </c>
      <c r="AO91" s="194"/>
      <c r="AP91" s="194"/>
      <c r="AQ91" s="36"/>
      <c r="AS91" s="75" t="s">
        <v>87</v>
      </c>
      <c r="AT91" s="76" t="s">
        <v>88</v>
      </c>
      <c r="AU91" s="76" t="s">
        <v>37</v>
      </c>
      <c r="AV91" s="77" t="s">
        <v>60</v>
      </c>
    </row>
    <row r="92" spans="1:89" s="1" customFormat="1" ht="19.899999999999999" customHeight="1" x14ac:dyDescent="0.3">
      <c r="B92" s="34"/>
      <c r="C92" s="35"/>
      <c r="D92" s="101" t="s">
        <v>89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178">
        <f>ROUND(AG87*AS92,2)</f>
        <v>0</v>
      </c>
      <c r="AH92" s="179"/>
      <c r="AI92" s="179"/>
      <c r="AJ92" s="179"/>
      <c r="AK92" s="179"/>
      <c r="AL92" s="179"/>
      <c r="AM92" s="179"/>
      <c r="AN92" s="179">
        <f>ROUND(AG92+AV92,2)</f>
        <v>0</v>
      </c>
      <c r="AO92" s="179"/>
      <c r="AP92" s="179"/>
      <c r="AQ92" s="36"/>
      <c r="AS92" s="102">
        <v>0</v>
      </c>
      <c r="AT92" s="103" t="s">
        <v>90</v>
      </c>
      <c r="AU92" s="103" t="s">
        <v>38</v>
      </c>
      <c r="AV92" s="104">
        <f>ROUND(IF(AU92="základní",AG92*L31,IF(AU92="snížená",AG92*L32,0)),2)</f>
        <v>0</v>
      </c>
      <c r="BV92" s="18" t="s">
        <v>91</v>
      </c>
      <c r="BY92" s="105">
        <f>IF(AU92="základní",AV92,0)</f>
        <v>0</v>
      </c>
      <c r="BZ92" s="105">
        <f>IF(AU92="snížená",AV92,0)</f>
        <v>0</v>
      </c>
      <c r="CA92" s="105">
        <v>0</v>
      </c>
      <c r="CB92" s="105">
        <v>0</v>
      </c>
      <c r="CC92" s="105">
        <v>0</v>
      </c>
      <c r="CD92" s="105">
        <f>IF(AU92="základní",AG92,0)</f>
        <v>0</v>
      </c>
      <c r="CE92" s="105">
        <f>IF(AU92="snížená",AG92,0)</f>
        <v>0</v>
      </c>
      <c r="CF92" s="105">
        <f>IF(AU92="zákl. přenesená",AG92,0)</f>
        <v>0</v>
      </c>
      <c r="CG92" s="105">
        <f>IF(AU92="sníž. přenesená",AG92,0)</f>
        <v>0</v>
      </c>
      <c r="CH92" s="105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>x</v>
      </c>
    </row>
    <row r="93" spans="1:89" s="1" customFormat="1" ht="19.899999999999999" customHeight="1" x14ac:dyDescent="0.3">
      <c r="B93" s="34"/>
      <c r="C93" s="35"/>
      <c r="D93" s="176" t="s">
        <v>92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35"/>
      <c r="AD93" s="35"/>
      <c r="AE93" s="35"/>
      <c r="AF93" s="35"/>
      <c r="AG93" s="178">
        <f>AG87*AS93</f>
        <v>0</v>
      </c>
      <c r="AH93" s="179"/>
      <c r="AI93" s="179"/>
      <c r="AJ93" s="179"/>
      <c r="AK93" s="179"/>
      <c r="AL93" s="179"/>
      <c r="AM93" s="179"/>
      <c r="AN93" s="179">
        <f>AG93+AV93</f>
        <v>0</v>
      </c>
      <c r="AO93" s="179"/>
      <c r="AP93" s="179"/>
      <c r="AQ93" s="36"/>
      <c r="AS93" s="106">
        <v>0</v>
      </c>
      <c r="AT93" s="107" t="s">
        <v>90</v>
      </c>
      <c r="AU93" s="107" t="s">
        <v>38</v>
      </c>
      <c r="AV93" s="108">
        <f>ROUND(IF(AU93="nulová",0,IF(OR(AU93="základní",AU93="zákl. přenesená"),AG93*L31,AG93*L32)),2)</f>
        <v>0</v>
      </c>
      <c r="BV93" s="18" t="s">
        <v>93</v>
      </c>
      <c r="BY93" s="105">
        <f>IF(AU93="základní",AV93,0)</f>
        <v>0</v>
      </c>
      <c r="BZ93" s="105">
        <f>IF(AU93="snížená",AV93,0)</f>
        <v>0</v>
      </c>
      <c r="CA93" s="105">
        <f>IF(AU93="zákl. přenesená",AV93,0)</f>
        <v>0</v>
      </c>
      <c r="CB93" s="105">
        <f>IF(AU93="sníž. přenesená",AV93,0)</f>
        <v>0</v>
      </c>
      <c r="CC93" s="105">
        <f>IF(AU93="nulová",AV93,0)</f>
        <v>0</v>
      </c>
      <c r="CD93" s="105">
        <f>IF(AU93="základní",AG93,0)</f>
        <v>0</v>
      </c>
      <c r="CE93" s="105">
        <f>IF(AU93="snížená",AG93,0)</f>
        <v>0</v>
      </c>
      <c r="CF93" s="105">
        <f>IF(AU93="zákl. přenesená",AG93,0)</f>
        <v>0</v>
      </c>
      <c r="CG93" s="105">
        <f>IF(AU93="sníž. přenesená",AG93,0)</f>
        <v>0</v>
      </c>
      <c r="CH93" s="105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 x14ac:dyDescent="0.3">
      <c r="B94" s="34"/>
      <c r="C94" s="35"/>
      <c r="D94" s="176" t="s">
        <v>92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35"/>
      <c r="AD94" s="35"/>
      <c r="AE94" s="35"/>
      <c r="AF94" s="35"/>
      <c r="AG94" s="178">
        <f>AG87*AS94</f>
        <v>0</v>
      </c>
      <c r="AH94" s="179"/>
      <c r="AI94" s="179"/>
      <c r="AJ94" s="179"/>
      <c r="AK94" s="179"/>
      <c r="AL94" s="179"/>
      <c r="AM94" s="179"/>
      <c r="AN94" s="179">
        <f>AG94+AV94</f>
        <v>0</v>
      </c>
      <c r="AO94" s="179"/>
      <c r="AP94" s="179"/>
      <c r="AQ94" s="36"/>
      <c r="AS94" s="106">
        <v>0</v>
      </c>
      <c r="AT94" s="107" t="s">
        <v>90</v>
      </c>
      <c r="AU94" s="107" t="s">
        <v>38</v>
      </c>
      <c r="AV94" s="108">
        <f>ROUND(IF(AU94="nulová",0,IF(OR(AU94="základní",AU94="zákl. přenesená"),AG94*L31,AG94*L32)),2)</f>
        <v>0</v>
      </c>
      <c r="BV94" s="18" t="s">
        <v>93</v>
      </c>
      <c r="BY94" s="105">
        <f>IF(AU94="základní",AV94,0)</f>
        <v>0</v>
      </c>
      <c r="BZ94" s="105">
        <f>IF(AU94="snížená",AV94,0)</f>
        <v>0</v>
      </c>
      <c r="CA94" s="105">
        <f>IF(AU94="zákl. přenesená",AV94,0)</f>
        <v>0</v>
      </c>
      <c r="CB94" s="105">
        <f>IF(AU94="sníž. přenesená",AV94,0)</f>
        <v>0</v>
      </c>
      <c r="CC94" s="105">
        <f>IF(AU94="nulová",AV94,0)</f>
        <v>0</v>
      </c>
      <c r="CD94" s="105">
        <f>IF(AU94="základní",AG94,0)</f>
        <v>0</v>
      </c>
      <c r="CE94" s="105">
        <f>IF(AU94="snížená",AG94,0)</f>
        <v>0</v>
      </c>
      <c r="CF94" s="105">
        <f>IF(AU94="zákl. přenesená",AG94,0)</f>
        <v>0</v>
      </c>
      <c r="CG94" s="105">
        <f>IF(AU94="sníž. přenesená",AG94,0)</f>
        <v>0</v>
      </c>
      <c r="CH94" s="105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9.899999999999999" customHeight="1" x14ac:dyDescent="0.3">
      <c r="B95" s="34"/>
      <c r="C95" s="35"/>
      <c r="D95" s="176" t="s">
        <v>92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35"/>
      <c r="AD95" s="35"/>
      <c r="AE95" s="35"/>
      <c r="AF95" s="35"/>
      <c r="AG95" s="178">
        <f>AG87*AS95</f>
        <v>0</v>
      </c>
      <c r="AH95" s="179"/>
      <c r="AI95" s="179"/>
      <c r="AJ95" s="179"/>
      <c r="AK95" s="179"/>
      <c r="AL95" s="179"/>
      <c r="AM95" s="179"/>
      <c r="AN95" s="179">
        <f>AG95+AV95</f>
        <v>0</v>
      </c>
      <c r="AO95" s="179"/>
      <c r="AP95" s="179"/>
      <c r="AQ95" s="36"/>
      <c r="AS95" s="109">
        <v>0</v>
      </c>
      <c r="AT95" s="110" t="s">
        <v>90</v>
      </c>
      <c r="AU95" s="110" t="s">
        <v>38</v>
      </c>
      <c r="AV95" s="111">
        <f>ROUND(IF(AU95="nulová",0,IF(OR(AU95="základní",AU95="zákl. přenesená"),AG95*L31,AG95*L32)),2)</f>
        <v>0</v>
      </c>
      <c r="BV95" s="18" t="s">
        <v>93</v>
      </c>
      <c r="BY95" s="105">
        <f>IF(AU95="základní",AV95,0)</f>
        <v>0</v>
      </c>
      <c r="BZ95" s="105">
        <f>IF(AU95="snížená",AV95,0)</f>
        <v>0</v>
      </c>
      <c r="CA95" s="105">
        <f>IF(AU95="zákl. přenesená",AV95,0)</f>
        <v>0</v>
      </c>
      <c r="CB95" s="105">
        <f>IF(AU95="sníž. přenesená",AV95,0)</f>
        <v>0</v>
      </c>
      <c r="CC95" s="105">
        <f>IF(AU95="nulová",AV95,0)</f>
        <v>0</v>
      </c>
      <c r="CD95" s="105">
        <f>IF(AU95="základní",AG95,0)</f>
        <v>0</v>
      </c>
      <c r="CE95" s="105">
        <f>IF(AU95="snížená",AG95,0)</f>
        <v>0</v>
      </c>
      <c r="CF95" s="105">
        <f>IF(AU95="zákl. přenesená",AG95,0)</f>
        <v>0</v>
      </c>
      <c r="CG95" s="105">
        <f>IF(AU95="sníž. přenesená",AG95,0)</f>
        <v>0</v>
      </c>
      <c r="CH95" s="105">
        <f>IF(AU95="nulová",AG95,0)</f>
        <v>0</v>
      </c>
      <c r="CI95" s="18">
        <f>IF(AU95="základní",1,IF(AU95="snížená",2,IF(AU95="zákl. přenesená",4,IF(AU95="sníž. přenesená",5,3))))</f>
        <v>1</v>
      </c>
      <c r="CJ95" s="18">
        <f>IF(AT95="stavební čast",1,IF(8895="investiční čast",2,3))</f>
        <v>1</v>
      </c>
      <c r="CK95" s="18" t="str">
        <f>IF(D95="Vyplň vlastní","","x")</f>
        <v/>
      </c>
    </row>
    <row r="96" spans="1:89" s="1" customFormat="1" ht="10.9" customHeight="1" x14ac:dyDescent="0.3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6"/>
    </row>
    <row r="97" spans="2:43" s="1" customFormat="1" ht="30" customHeight="1" x14ac:dyDescent="0.3">
      <c r="B97" s="34"/>
      <c r="C97" s="112" t="s">
        <v>94</v>
      </c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95">
        <f>ROUND(AG87+AG91,2)</f>
        <v>0</v>
      </c>
      <c r="AH97" s="195"/>
      <c r="AI97" s="195"/>
      <c r="AJ97" s="195"/>
      <c r="AK97" s="195"/>
      <c r="AL97" s="195"/>
      <c r="AM97" s="195"/>
      <c r="AN97" s="195">
        <f>AN87+AN91</f>
        <v>0</v>
      </c>
      <c r="AO97" s="195"/>
      <c r="AP97" s="195"/>
      <c r="AQ97" s="36"/>
    </row>
    <row r="98" spans="2:43" s="1" customFormat="1" ht="6.95" customHeight="1" x14ac:dyDescent="0.3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60"/>
    </row>
  </sheetData>
  <mergeCells count="62">
    <mergeCell ref="L32:O32"/>
    <mergeCell ref="W32:AE32"/>
    <mergeCell ref="AK32:AO32"/>
    <mergeCell ref="W33:AE33"/>
    <mergeCell ref="W34:AE34"/>
    <mergeCell ref="C2:AP2"/>
    <mergeCell ref="C4:AP4"/>
    <mergeCell ref="AR2:BE2"/>
    <mergeCell ref="K5:AO5"/>
    <mergeCell ref="AK33:AO33"/>
    <mergeCell ref="K6:AO6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AG97:AM97"/>
    <mergeCell ref="AN97:AP97"/>
    <mergeCell ref="AG93:AM93"/>
    <mergeCell ref="AN95:AP95"/>
    <mergeCell ref="AN89:AP89"/>
    <mergeCell ref="AG89:AM89"/>
    <mergeCell ref="AG92:AM92"/>
    <mergeCell ref="AN92:AP92"/>
    <mergeCell ref="AN93:AP93"/>
    <mergeCell ref="AN94:AP94"/>
    <mergeCell ref="AK34:AO34"/>
    <mergeCell ref="L35:O35"/>
    <mergeCell ref="W35:AE35"/>
    <mergeCell ref="AK35:AO35"/>
    <mergeCell ref="X37:AB37"/>
    <mergeCell ref="AK37:AO37"/>
    <mergeCell ref="L34:O34"/>
    <mergeCell ref="C76:AP76"/>
    <mergeCell ref="L78:AO78"/>
    <mergeCell ref="C85:G85"/>
    <mergeCell ref="I85:AF85"/>
    <mergeCell ref="AG85:AM85"/>
    <mergeCell ref="D95:AB95"/>
    <mergeCell ref="AG95:AM95"/>
    <mergeCell ref="AM82:AP82"/>
    <mergeCell ref="D88:H88"/>
    <mergeCell ref="J88:AF88"/>
    <mergeCell ref="D89:H89"/>
    <mergeCell ref="J89:AF89"/>
    <mergeCell ref="D93:AB93"/>
    <mergeCell ref="AG87:AM87"/>
    <mergeCell ref="AN87:AP87"/>
    <mergeCell ref="AG91:AM91"/>
    <mergeCell ref="AN91:AP91"/>
    <mergeCell ref="AN88:AP88"/>
    <mergeCell ref="AG88:AM88"/>
    <mergeCell ref="AS82:AT84"/>
    <mergeCell ref="AM83:AP83"/>
    <mergeCell ref="AN85:AP85"/>
    <mergeCell ref="D94:AB94"/>
    <mergeCell ref="AG94:AM94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3299a - SO - Vltava ř. km...'!C2" display="/"/>
    <hyperlink ref="A89" location="'3299b - SO - Vltava ř. km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115" activePane="bottomLeft" state="frozen"/>
      <selection pane="bottomLeft" activeCell="F130" sqref="F130:I13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4"/>
      <c r="B1" s="11"/>
      <c r="C1" s="11"/>
      <c r="D1" s="12" t="s">
        <v>1</v>
      </c>
      <c r="E1" s="11"/>
      <c r="F1" s="13" t="s">
        <v>95</v>
      </c>
      <c r="G1" s="13"/>
      <c r="H1" s="216" t="s">
        <v>96</v>
      </c>
      <c r="I1" s="216"/>
      <c r="J1" s="216"/>
      <c r="K1" s="216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8" t="s">
        <v>82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100</v>
      </c>
    </row>
    <row r="4" spans="1:66" ht="36.950000000000003" customHeight="1" x14ac:dyDescent="0.3">
      <c r="B4" s="22"/>
      <c r="C4" s="181" t="s">
        <v>101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3"/>
      <c r="T4" s="17" t="s">
        <v>13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19</v>
      </c>
      <c r="E6" s="25"/>
      <c r="F6" s="217" t="str">
        <f>'Rekapitulace stavby'!K6</f>
        <v>Vltava LB ř. km 247,000 - 248,500 Boršov nad Vltavou - údržba porostů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3"/>
    </row>
    <row r="7" spans="1:66" s="1" customFormat="1" ht="32.85" customHeight="1" x14ac:dyDescent="0.3">
      <c r="B7" s="34"/>
      <c r="C7" s="35"/>
      <c r="D7" s="28" t="s">
        <v>102</v>
      </c>
      <c r="E7" s="35"/>
      <c r="F7" s="204" t="s">
        <v>103</v>
      </c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35"/>
      <c r="R7" s="36"/>
    </row>
    <row r="8" spans="1:66" s="1" customFormat="1" ht="14.45" customHeight="1" x14ac:dyDescent="0.3">
      <c r="B8" s="34"/>
      <c r="C8" s="35"/>
      <c r="D8" s="29" t="s">
        <v>20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21</v>
      </c>
      <c r="N8" s="35"/>
      <c r="O8" s="27" t="s">
        <v>5</v>
      </c>
      <c r="P8" s="35"/>
      <c r="Q8" s="35"/>
      <c r="R8" s="36"/>
    </row>
    <row r="9" spans="1:66" s="1" customFormat="1" ht="14.45" customHeight="1" x14ac:dyDescent="0.3">
      <c r="B9" s="34"/>
      <c r="C9" s="35"/>
      <c r="D9" s="29" t="s">
        <v>22</v>
      </c>
      <c r="E9" s="35"/>
      <c r="F9" s="27" t="s">
        <v>23</v>
      </c>
      <c r="G9" s="35"/>
      <c r="H9" s="35"/>
      <c r="I9" s="35"/>
      <c r="J9" s="35"/>
      <c r="K9" s="35"/>
      <c r="L9" s="35"/>
      <c r="M9" s="29" t="s">
        <v>24</v>
      </c>
      <c r="N9" s="35"/>
      <c r="O9" s="220"/>
      <c r="P9" s="221"/>
      <c r="Q9" s="35"/>
      <c r="R9" s="36"/>
    </row>
    <row r="10" spans="1:66" s="1" customFormat="1" ht="10.9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 x14ac:dyDescent="0.3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2" t="str">
        <f>IF('Rekapitulace stavby'!AN10="","",'Rekapitulace stavby'!AN10)</f>
        <v/>
      </c>
      <c r="P11" s="202"/>
      <c r="Q11" s="35"/>
      <c r="R11" s="36"/>
    </row>
    <row r="12" spans="1:66" s="1" customFormat="1" ht="18" customHeight="1" x14ac:dyDescent="0.3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27</v>
      </c>
      <c r="N12" s="35"/>
      <c r="O12" s="202" t="str">
        <f>IF('Rekapitulace stavby'!AN11="","",'Rekapitulace stavby'!AN11)</f>
        <v/>
      </c>
      <c r="P12" s="202"/>
      <c r="Q12" s="35"/>
      <c r="R12" s="36"/>
    </row>
    <row r="13" spans="1:66" s="1" customFormat="1" ht="6.95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 x14ac:dyDescent="0.3">
      <c r="B14" s="34"/>
      <c r="C14" s="35"/>
      <c r="D14" s="29" t="s">
        <v>28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22" t="str">
        <f>IF('Rekapitulace stavby'!AN13="","",'Rekapitulace stavby'!AN13)</f>
        <v>Vyplň údaj</v>
      </c>
      <c r="P14" s="202"/>
      <c r="Q14" s="35"/>
      <c r="R14" s="36"/>
    </row>
    <row r="15" spans="1:66" s="1" customFormat="1" ht="18" customHeight="1" x14ac:dyDescent="0.3">
      <c r="B15" s="34"/>
      <c r="C15" s="35"/>
      <c r="D15" s="35"/>
      <c r="E15" s="222" t="str">
        <f>IF('Rekapitulace stavby'!E14="","",'Rekapitulace stavby'!E14)</f>
        <v>Vyplň údaj</v>
      </c>
      <c r="F15" s="223"/>
      <c r="G15" s="223"/>
      <c r="H15" s="223"/>
      <c r="I15" s="223"/>
      <c r="J15" s="223"/>
      <c r="K15" s="223"/>
      <c r="L15" s="223"/>
      <c r="M15" s="29" t="s">
        <v>27</v>
      </c>
      <c r="N15" s="35"/>
      <c r="O15" s="222" t="str">
        <f>IF('Rekapitulace stavby'!AN14="","",'Rekapitulace stavby'!AN14)</f>
        <v>Vyplň údaj</v>
      </c>
      <c r="P15" s="202"/>
      <c r="Q15" s="35"/>
      <c r="R15" s="36"/>
    </row>
    <row r="16" spans="1:66" s="1" customFormat="1" ht="6.95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 x14ac:dyDescent="0.3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2" t="str">
        <f>IF('Rekapitulace stavby'!AN16="","",'Rekapitulace stavby'!AN16)</f>
        <v/>
      </c>
      <c r="P17" s="202"/>
      <c r="Q17" s="35"/>
      <c r="R17" s="36"/>
    </row>
    <row r="18" spans="2:18" s="1" customFormat="1" ht="18" customHeight="1" x14ac:dyDescent="0.3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27</v>
      </c>
      <c r="N18" s="35"/>
      <c r="O18" s="202" t="str">
        <f>IF('Rekapitulace stavby'!AN17="","",'Rekapitulace stavby'!AN17)</f>
        <v/>
      </c>
      <c r="P18" s="202"/>
      <c r="Q18" s="35"/>
      <c r="R18" s="36"/>
    </row>
    <row r="19" spans="2:18" s="1" customFormat="1" ht="6.95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 x14ac:dyDescent="0.3">
      <c r="B20" s="34"/>
      <c r="C20" s="35"/>
      <c r="D20" s="29" t="s">
        <v>32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2" t="s">
        <v>5</v>
      </c>
      <c r="P20" s="202"/>
      <c r="Q20" s="35"/>
      <c r="R20" s="36"/>
    </row>
    <row r="21" spans="2:18" s="1" customFormat="1" ht="18" customHeight="1" x14ac:dyDescent="0.3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27</v>
      </c>
      <c r="N21" s="35"/>
      <c r="O21" s="202" t="s">
        <v>5</v>
      </c>
      <c r="P21" s="202"/>
      <c r="Q21" s="35"/>
      <c r="R21" s="36"/>
    </row>
    <row r="22" spans="2:18" s="1" customFormat="1" ht="6.95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 x14ac:dyDescent="0.3">
      <c r="B23" s="34"/>
      <c r="C23" s="35"/>
      <c r="D23" s="29" t="s">
        <v>33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 x14ac:dyDescent="0.3">
      <c r="B24" s="34"/>
      <c r="C24" s="35"/>
      <c r="D24" s="35"/>
      <c r="E24" s="209" t="s">
        <v>5</v>
      </c>
      <c r="F24" s="209"/>
      <c r="G24" s="209"/>
      <c r="H24" s="209"/>
      <c r="I24" s="209"/>
      <c r="J24" s="209"/>
      <c r="K24" s="209"/>
      <c r="L24" s="209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 x14ac:dyDescent="0.3">
      <c r="B27" s="34"/>
      <c r="C27" s="35"/>
      <c r="D27" s="115" t="s">
        <v>104</v>
      </c>
      <c r="E27" s="35"/>
      <c r="F27" s="35"/>
      <c r="G27" s="35"/>
      <c r="H27" s="35"/>
      <c r="I27" s="35"/>
      <c r="J27" s="35"/>
      <c r="K27" s="35"/>
      <c r="L27" s="35"/>
      <c r="M27" s="210">
        <f>N88</f>
        <v>0</v>
      </c>
      <c r="N27" s="210"/>
      <c r="O27" s="210"/>
      <c r="P27" s="210"/>
      <c r="Q27" s="35"/>
      <c r="R27" s="36"/>
    </row>
    <row r="28" spans="2:18" s="1" customFormat="1" ht="14.45" customHeight="1" x14ac:dyDescent="0.3">
      <c r="B28" s="34"/>
      <c r="C28" s="35"/>
      <c r="D28" s="33" t="s">
        <v>89</v>
      </c>
      <c r="E28" s="35"/>
      <c r="F28" s="35"/>
      <c r="G28" s="35"/>
      <c r="H28" s="35"/>
      <c r="I28" s="35"/>
      <c r="J28" s="35"/>
      <c r="K28" s="35"/>
      <c r="L28" s="35"/>
      <c r="M28" s="210">
        <f>N93</f>
        <v>0</v>
      </c>
      <c r="N28" s="210"/>
      <c r="O28" s="210"/>
      <c r="P28" s="210"/>
      <c r="Q28" s="35"/>
      <c r="R28" s="36"/>
    </row>
    <row r="29" spans="2:18" s="1" customFormat="1" ht="6.95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16" t="s">
        <v>36</v>
      </c>
      <c r="E30" s="35"/>
      <c r="F30" s="35"/>
      <c r="G30" s="35"/>
      <c r="H30" s="35"/>
      <c r="I30" s="35"/>
      <c r="J30" s="35"/>
      <c r="K30" s="35"/>
      <c r="L30" s="35"/>
      <c r="M30" s="244">
        <f>ROUND(M27+M28,2)</f>
        <v>0</v>
      </c>
      <c r="N30" s="219"/>
      <c r="O30" s="219"/>
      <c r="P30" s="219"/>
      <c r="Q30" s="35"/>
      <c r="R30" s="36"/>
    </row>
    <row r="31" spans="2:18" s="1" customFormat="1" ht="6.95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 x14ac:dyDescent="0.3">
      <c r="B32" s="34"/>
      <c r="C32" s="35"/>
      <c r="D32" s="41" t="s">
        <v>37</v>
      </c>
      <c r="E32" s="41" t="s">
        <v>38</v>
      </c>
      <c r="F32" s="42">
        <v>0.21</v>
      </c>
      <c r="G32" s="117" t="s">
        <v>39</v>
      </c>
      <c r="H32" s="245">
        <f>(SUM(BE93:BE100)+SUM(BE118:BE135))</f>
        <v>0</v>
      </c>
      <c r="I32" s="219"/>
      <c r="J32" s="219"/>
      <c r="K32" s="35"/>
      <c r="L32" s="35"/>
      <c r="M32" s="245">
        <f>ROUND((SUM(BE93:BE100)+SUM(BE118:BE135)), 2)*F32</f>
        <v>0</v>
      </c>
      <c r="N32" s="219"/>
      <c r="O32" s="219"/>
      <c r="P32" s="219"/>
      <c r="Q32" s="35"/>
      <c r="R32" s="36"/>
    </row>
    <row r="33" spans="2:18" s="1" customFormat="1" ht="14.45" customHeight="1" x14ac:dyDescent="0.3">
      <c r="B33" s="34"/>
      <c r="C33" s="35"/>
      <c r="D33" s="35"/>
      <c r="E33" s="41" t="s">
        <v>40</v>
      </c>
      <c r="F33" s="42">
        <v>0.15</v>
      </c>
      <c r="G33" s="117" t="s">
        <v>39</v>
      </c>
      <c r="H33" s="245">
        <f>(SUM(BF93:BF100)+SUM(BF118:BF135))</f>
        <v>0</v>
      </c>
      <c r="I33" s="219"/>
      <c r="J33" s="219"/>
      <c r="K33" s="35"/>
      <c r="L33" s="35"/>
      <c r="M33" s="245">
        <f>ROUND((SUM(BF93:BF100)+SUM(BF118:BF135)), 2)*F33</f>
        <v>0</v>
      </c>
      <c r="N33" s="219"/>
      <c r="O33" s="219"/>
      <c r="P33" s="219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41</v>
      </c>
      <c r="F34" s="42">
        <v>0.21</v>
      </c>
      <c r="G34" s="117" t="s">
        <v>39</v>
      </c>
      <c r="H34" s="245">
        <f>(SUM(BG93:BG100)+SUM(BG118:BG135))</f>
        <v>0</v>
      </c>
      <c r="I34" s="219"/>
      <c r="J34" s="219"/>
      <c r="K34" s="35"/>
      <c r="L34" s="35"/>
      <c r="M34" s="245">
        <v>0</v>
      </c>
      <c r="N34" s="219"/>
      <c r="O34" s="219"/>
      <c r="P34" s="219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42</v>
      </c>
      <c r="F35" s="42">
        <v>0.15</v>
      </c>
      <c r="G35" s="117" t="s">
        <v>39</v>
      </c>
      <c r="H35" s="245">
        <f>(SUM(BH93:BH100)+SUM(BH118:BH135))</f>
        <v>0</v>
      </c>
      <c r="I35" s="219"/>
      <c r="J35" s="219"/>
      <c r="K35" s="35"/>
      <c r="L35" s="35"/>
      <c r="M35" s="245">
        <v>0</v>
      </c>
      <c r="N35" s="219"/>
      <c r="O35" s="219"/>
      <c r="P35" s="219"/>
      <c r="Q35" s="35"/>
      <c r="R35" s="36"/>
    </row>
    <row r="36" spans="2:18" s="1" customFormat="1" ht="14.45" hidden="1" customHeight="1" x14ac:dyDescent="0.3">
      <c r="B36" s="34"/>
      <c r="C36" s="35"/>
      <c r="D36" s="35"/>
      <c r="E36" s="41" t="s">
        <v>43</v>
      </c>
      <c r="F36" s="42">
        <v>0</v>
      </c>
      <c r="G36" s="117" t="s">
        <v>39</v>
      </c>
      <c r="H36" s="245">
        <f>(SUM(BI93:BI100)+SUM(BI118:BI135))</f>
        <v>0</v>
      </c>
      <c r="I36" s="219"/>
      <c r="J36" s="219"/>
      <c r="K36" s="35"/>
      <c r="L36" s="35"/>
      <c r="M36" s="245">
        <v>0</v>
      </c>
      <c r="N36" s="219"/>
      <c r="O36" s="219"/>
      <c r="P36" s="219"/>
      <c r="Q36" s="35"/>
      <c r="R36" s="36"/>
    </row>
    <row r="37" spans="2:18" s="1" customFormat="1" ht="6.95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113"/>
      <c r="D38" s="118" t="s">
        <v>44</v>
      </c>
      <c r="E38" s="74"/>
      <c r="F38" s="74"/>
      <c r="G38" s="119" t="s">
        <v>45</v>
      </c>
      <c r="H38" s="120" t="s">
        <v>46</v>
      </c>
      <c r="I38" s="74"/>
      <c r="J38" s="74"/>
      <c r="K38" s="74"/>
      <c r="L38" s="246">
        <f>SUM(M30:M36)</f>
        <v>0</v>
      </c>
      <c r="M38" s="246"/>
      <c r="N38" s="246"/>
      <c r="O38" s="246"/>
      <c r="P38" s="247"/>
      <c r="Q38" s="113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4"/>
      <c r="C50" s="35"/>
      <c r="D50" s="49" t="s">
        <v>47</v>
      </c>
      <c r="E50" s="50"/>
      <c r="F50" s="50"/>
      <c r="G50" s="50"/>
      <c r="H50" s="51"/>
      <c r="I50" s="35"/>
      <c r="J50" s="49" t="s">
        <v>48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x14ac:dyDescent="0.3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x14ac:dyDescent="0.3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x14ac:dyDescent="0.3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x14ac:dyDescent="0.3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x14ac:dyDescent="0.3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x14ac:dyDescent="0.3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x14ac:dyDescent="0.3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 x14ac:dyDescent="0.3">
      <c r="B59" s="34"/>
      <c r="C59" s="35"/>
      <c r="D59" s="54" t="s">
        <v>49</v>
      </c>
      <c r="E59" s="55"/>
      <c r="F59" s="55"/>
      <c r="G59" s="56" t="s">
        <v>50</v>
      </c>
      <c r="H59" s="57"/>
      <c r="I59" s="35"/>
      <c r="J59" s="54" t="s">
        <v>49</v>
      </c>
      <c r="K59" s="55"/>
      <c r="L59" s="55"/>
      <c r="M59" s="55"/>
      <c r="N59" s="56" t="s">
        <v>50</v>
      </c>
      <c r="O59" s="55"/>
      <c r="P59" s="57"/>
      <c r="Q59" s="35"/>
      <c r="R59" s="36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4"/>
      <c r="C61" s="35"/>
      <c r="D61" s="49" t="s">
        <v>51</v>
      </c>
      <c r="E61" s="50"/>
      <c r="F61" s="50"/>
      <c r="G61" s="50"/>
      <c r="H61" s="51"/>
      <c r="I61" s="35"/>
      <c r="J61" s="49" t="s">
        <v>52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x14ac:dyDescent="0.3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x14ac:dyDescent="0.3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x14ac:dyDescent="0.3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x14ac:dyDescent="0.3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x14ac:dyDescent="0.3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x14ac:dyDescent="0.3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x14ac:dyDescent="0.3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 x14ac:dyDescent="0.3">
      <c r="B70" s="34"/>
      <c r="C70" s="35"/>
      <c r="D70" s="54" t="s">
        <v>49</v>
      </c>
      <c r="E70" s="55"/>
      <c r="F70" s="55"/>
      <c r="G70" s="56" t="s">
        <v>50</v>
      </c>
      <c r="H70" s="57"/>
      <c r="I70" s="35"/>
      <c r="J70" s="54" t="s">
        <v>49</v>
      </c>
      <c r="K70" s="55"/>
      <c r="L70" s="55"/>
      <c r="M70" s="55"/>
      <c r="N70" s="56" t="s">
        <v>50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181" t="s">
        <v>105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29" t="s">
        <v>19</v>
      </c>
      <c r="D78" s="35"/>
      <c r="E78" s="35"/>
      <c r="F78" s="217" t="str">
        <f>F6</f>
        <v>Vltava LB ř. km 247,000 - 248,500 Boršov nad Vltavou - údržba porostů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5"/>
      <c r="R78" s="36"/>
    </row>
    <row r="79" spans="2:18" s="1" customFormat="1" ht="36.950000000000003" customHeight="1" x14ac:dyDescent="0.3">
      <c r="B79" s="34"/>
      <c r="C79" s="68" t="s">
        <v>102</v>
      </c>
      <c r="D79" s="35"/>
      <c r="E79" s="35"/>
      <c r="F79" s="183" t="str">
        <f>F7</f>
        <v>3299a - SO - Vltava ř. km 247,000 - 247,700</v>
      </c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35"/>
      <c r="R79" s="36"/>
    </row>
    <row r="80" spans="2:18" s="1" customFormat="1" ht="6.95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5" s="1" customFormat="1" ht="18" customHeight="1" x14ac:dyDescent="0.3">
      <c r="B81" s="34"/>
      <c r="C81" s="29" t="s">
        <v>22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24</v>
      </c>
      <c r="L81" s="35"/>
      <c r="M81" s="221" t="str">
        <f>IF(O9="","",O9)</f>
        <v/>
      </c>
      <c r="N81" s="221"/>
      <c r="O81" s="221"/>
      <c r="P81" s="221"/>
      <c r="Q81" s="35"/>
      <c r="R81" s="36"/>
    </row>
    <row r="82" spans="2:65" s="1" customFormat="1" ht="6.95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5" s="1" customFormat="1" ht="15" x14ac:dyDescent="0.3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30</v>
      </c>
      <c r="L83" s="35"/>
      <c r="M83" s="202" t="str">
        <f>E18</f>
        <v xml:space="preserve"> </v>
      </c>
      <c r="N83" s="202"/>
      <c r="O83" s="202"/>
      <c r="P83" s="202"/>
      <c r="Q83" s="202"/>
      <c r="R83" s="36"/>
    </row>
    <row r="84" spans="2:65" s="1" customFormat="1" ht="14.45" customHeight="1" x14ac:dyDescent="0.3">
      <c r="B84" s="34"/>
      <c r="C84" s="29" t="s">
        <v>28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32</v>
      </c>
      <c r="L84" s="35"/>
      <c r="M84" s="202"/>
      <c r="N84" s="202"/>
      <c r="O84" s="202"/>
      <c r="P84" s="202"/>
      <c r="Q84" s="202"/>
      <c r="R84" s="36"/>
    </row>
    <row r="85" spans="2:65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5" s="1" customFormat="1" ht="29.25" customHeight="1" x14ac:dyDescent="0.3">
      <c r="B86" s="34"/>
      <c r="C86" s="236" t="s">
        <v>106</v>
      </c>
      <c r="D86" s="237"/>
      <c r="E86" s="237"/>
      <c r="F86" s="237"/>
      <c r="G86" s="237"/>
      <c r="H86" s="113"/>
      <c r="I86" s="113"/>
      <c r="J86" s="113"/>
      <c r="K86" s="113"/>
      <c r="L86" s="113"/>
      <c r="M86" s="113"/>
      <c r="N86" s="236" t="s">
        <v>107</v>
      </c>
      <c r="O86" s="237"/>
      <c r="P86" s="237"/>
      <c r="Q86" s="237"/>
      <c r="R86" s="36"/>
    </row>
    <row r="87" spans="2:65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5" s="1" customFormat="1" ht="29.25" customHeight="1" x14ac:dyDescent="0.3">
      <c r="B88" s="34"/>
      <c r="C88" s="121" t="s">
        <v>108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4">
        <f>N118</f>
        <v>0</v>
      </c>
      <c r="O88" s="238"/>
      <c r="P88" s="238"/>
      <c r="Q88" s="238"/>
      <c r="R88" s="36"/>
      <c r="AU88" s="18" t="s">
        <v>109</v>
      </c>
    </row>
    <row r="89" spans="2:65" s="6" customFormat="1" ht="24.95" customHeight="1" x14ac:dyDescent="0.3">
      <c r="B89" s="122"/>
      <c r="C89" s="123"/>
      <c r="D89" s="124" t="s">
        <v>110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31">
        <f>N119</f>
        <v>0</v>
      </c>
      <c r="O89" s="239"/>
      <c r="P89" s="239"/>
      <c r="Q89" s="239"/>
      <c r="R89" s="125"/>
    </row>
    <row r="90" spans="2:65" s="7" customFormat="1" ht="19.899999999999999" customHeight="1" x14ac:dyDescent="0.3">
      <c r="B90" s="126"/>
      <c r="C90" s="127"/>
      <c r="D90" s="101" t="s">
        <v>111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79">
        <f>N120</f>
        <v>0</v>
      </c>
      <c r="O90" s="240"/>
      <c r="P90" s="240"/>
      <c r="Q90" s="240"/>
      <c r="R90" s="128"/>
    </row>
    <row r="91" spans="2:65" s="6" customFormat="1" ht="24.95" customHeight="1" x14ac:dyDescent="0.3">
      <c r="B91" s="122"/>
      <c r="C91" s="123"/>
      <c r="D91" s="124" t="s">
        <v>112</v>
      </c>
      <c r="E91" s="123"/>
      <c r="F91" s="123"/>
      <c r="G91" s="123"/>
      <c r="H91" s="123"/>
      <c r="I91" s="123"/>
      <c r="J91" s="123"/>
      <c r="K91" s="123"/>
      <c r="L91" s="123"/>
      <c r="M91" s="123"/>
      <c r="N91" s="231">
        <f>N133</f>
        <v>0</v>
      </c>
      <c r="O91" s="239"/>
      <c r="P91" s="239"/>
      <c r="Q91" s="239"/>
      <c r="R91" s="125"/>
    </row>
    <row r="92" spans="2:65" s="1" customFormat="1" ht="21.75" customHeight="1" x14ac:dyDescent="0.3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65" s="1" customFormat="1" ht="29.25" customHeight="1" x14ac:dyDescent="0.3">
      <c r="B93" s="34"/>
      <c r="C93" s="121" t="s">
        <v>113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38">
        <f>ROUND(N94+N95+N96+N97+N98+N99,2)</f>
        <v>0</v>
      </c>
      <c r="O93" s="241"/>
      <c r="P93" s="241"/>
      <c r="Q93" s="241"/>
      <c r="R93" s="36"/>
      <c r="T93" s="129"/>
      <c r="U93" s="130" t="s">
        <v>37</v>
      </c>
    </row>
    <row r="94" spans="2:65" s="1" customFormat="1" ht="18" customHeight="1" x14ac:dyDescent="0.3">
      <c r="B94" s="131"/>
      <c r="C94" s="132"/>
      <c r="D94" s="176" t="s">
        <v>114</v>
      </c>
      <c r="E94" s="243"/>
      <c r="F94" s="243"/>
      <c r="G94" s="243"/>
      <c r="H94" s="243"/>
      <c r="I94" s="132"/>
      <c r="J94" s="132"/>
      <c r="K94" s="132"/>
      <c r="L94" s="132"/>
      <c r="M94" s="132"/>
      <c r="N94" s="178">
        <f>ROUND(N88*T94,2)</f>
        <v>0</v>
      </c>
      <c r="O94" s="242"/>
      <c r="P94" s="242"/>
      <c r="Q94" s="242"/>
      <c r="R94" s="134"/>
      <c r="S94" s="135"/>
      <c r="T94" s="136"/>
      <c r="U94" s="137" t="s">
        <v>38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8" t="s">
        <v>115</v>
      </c>
      <c r="AZ94" s="135"/>
      <c r="BA94" s="135"/>
      <c r="BB94" s="135"/>
      <c r="BC94" s="135"/>
      <c r="BD94" s="135"/>
      <c r="BE94" s="139">
        <f t="shared" ref="BE94:BE99" si="0">IF(U94="základní",N94,0)</f>
        <v>0</v>
      </c>
      <c r="BF94" s="139">
        <f t="shared" ref="BF94:BF99" si="1">IF(U94="snížená",N94,0)</f>
        <v>0</v>
      </c>
      <c r="BG94" s="139">
        <f t="shared" ref="BG94:BG99" si="2">IF(U94="zákl. přenesená",N94,0)</f>
        <v>0</v>
      </c>
      <c r="BH94" s="139">
        <f t="shared" ref="BH94:BH99" si="3">IF(U94="sníž. přenesená",N94,0)</f>
        <v>0</v>
      </c>
      <c r="BI94" s="139">
        <f t="shared" ref="BI94:BI99" si="4">IF(U94="nulová",N94,0)</f>
        <v>0</v>
      </c>
      <c r="BJ94" s="138" t="s">
        <v>81</v>
      </c>
      <c r="BK94" s="135"/>
      <c r="BL94" s="135"/>
      <c r="BM94" s="135"/>
    </row>
    <row r="95" spans="2:65" s="1" customFormat="1" ht="18" customHeight="1" x14ac:dyDescent="0.3">
      <c r="B95" s="131"/>
      <c r="C95" s="132"/>
      <c r="D95" s="176" t="s">
        <v>116</v>
      </c>
      <c r="E95" s="243"/>
      <c r="F95" s="243"/>
      <c r="G95" s="243"/>
      <c r="H95" s="243"/>
      <c r="I95" s="132"/>
      <c r="J95" s="132"/>
      <c r="K95" s="132"/>
      <c r="L95" s="132"/>
      <c r="M95" s="132"/>
      <c r="N95" s="178">
        <f>ROUND(N88*T95,2)</f>
        <v>0</v>
      </c>
      <c r="O95" s="242"/>
      <c r="P95" s="242"/>
      <c r="Q95" s="242"/>
      <c r="R95" s="134"/>
      <c r="S95" s="135"/>
      <c r="T95" s="136"/>
      <c r="U95" s="137" t="s">
        <v>38</v>
      </c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8" t="s">
        <v>115</v>
      </c>
      <c r="AZ95" s="135"/>
      <c r="BA95" s="135"/>
      <c r="BB95" s="135"/>
      <c r="BC95" s="135"/>
      <c r="BD95" s="135"/>
      <c r="BE95" s="139">
        <f t="shared" si="0"/>
        <v>0</v>
      </c>
      <c r="BF95" s="139">
        <f t="shared" si="1"/>
        <v>0</v>
      </c>
      <c r="BG95" s="139">
        <f t="shared" si="2"/>
        <v>0</v>
      </c>
      <c r="BH95" s="139">
        <f t="shared" si="3"/>
        <v>0</v>
      </c>
      <c r="BI95" s="139">
        <f t="shared" si="4"/>
        <v>0</v>
      </c>
      <c r="BJ95" s="138" t="s">
        <v>81</v>
      </c>
      <c r="BK95" s="135"/>
      <c r="BL95" s="135"/>
      <c r="BM95" s="135"/>
    </row>
    <row r="96" spans="2:65" s="1" customFormat="1" ht="18" customHeight="1" x14ac:dyDescent="0.3">
      <c r="B96" s="131"/>
      <c r="C96" s="132"/>
      <c r="D96" s="176" t="s">
        <v>117</v>
      </c>
      <c r="E96" s="243"/>
      <c r="F96" s="243"/>
      <c r="G96" s="243"/>
      <c r="H96" s="243"/>
      <c r="I96" s="132"/>
      <c r="J96" s="132"/>
      <c r="K96" s="132"/>
      <c r="L96" s="132"/>
      <c r="M96" s="132"/>
      <c r="N96" s="178">
        <f>ROUND(N88*T96,2)</f>
        <v>0</v>
      </c>
      <c r="O96" s="242"/>
      <c r="P96" s="242"/>
      <c r="Q96" s="242"/>
      <c r="R96" s="134"/>
      <c r="S96" s="135"/>
      <c r="T96" s="136"/>
      <c r="U96" s="137" t="s">
        <v>38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8" t="s">
        <v>115</v>
      </c>
      <c r="AZ96" s="135"/>
      <c r="BA96" s="135"/>
      <c r="BB96" s="135"/>
      <c r="BC96" s="135"/>
      <c r="BD96" s="135"/>
      <c r="BE96" s="139">
        <f t="shared" si="0"/>
        <v>0</v>
      </c>
      <c r="BF96" s="139">
        <f t="shared" si="1"/>
        <v>0</v>
      </c>
      <c r="BG96" s="139">
        <f t="shared" si="2"/>
        <v>0</v>
      </c>
      <c r="BH96" s="139">
        <f t="shared" si="3"/>
        <v>0</v>
      </c>
      <c r="BI96" s="139">
        <f t="shared" si="4"/>
        <v>0</v>
      </c>
      <c r="BJ96" s="138" t="s">
        <v>81</v>
      </c>
      <c r="BK96" s="135"/>
      <c r="BL96" s="135"/>
      <c r="BM96" s="135"/>
    </row>
    <row r="97" spans="2:65" s="1" customFormat="1" ht="18" customHeight="1" x14ac:dyDescent="0.3">
      <c r="B97" s="131"/>
      <c r="C97" s="132"/>
      <c r="D97" s="176" t="s">
        <v>118</v>
      </c>
      <c r="E97" s="243"/>
      <c r="F97" s="243"/>
      <c r="G97" s="243"/>
      <c r="H97" s="243"/>
      <c r="I97" s="132"/>
      <c r="J97" s="132"/>
      <c r="K97" s="132"/>
      <c r="L97" s="132"/>
      <c r="M97" s="132"/>
      <c r="N97" s="178">
        <f>ROUND(N88*T97,2)</f>
        <v>0</v>
      </c>
      <c r="O97" s="242"/>
      <c r="P97" s="242"/>
      <c r="Q97" s="242"/>
      <c r="R97" s="134"/>
      <c r="S97" s="135"/>
      <c r="T97" s="136"/>
      <c r="U97" s="137" t="s">
        <v>38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115</v>
      </c>
      <c r="AZ97" s="135"/>
      <c r="BA97" s="135"/>
      <c r="BB97" s="135"/>
      <c r="BC97" s="135"/>
      <c r="BD97" s="135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81</v>
      </c>
      <c r="BK97" s="135"/>
      <c r="BL97" s="135"/>
      <c r="BM97" s="135"/>
    </row>
    <row r="98" spans="2:65" s="1" customFormat="1" ht="18" customHeight="1" x14ac:dyDescent="0.3">
      <c r="B98" s="131"/>
      <c r="C98" s="132"/>
      <c r="D98" s="176" t="s">
        <v>119</v>
      </c>
      <c r="E98" s="243"/>
      <c r="F98" s="243"/>
      <c r="G98" s="243"/>
      <c r="H98" s="243"/>
      <c r="I98" s="132"/>
      <c r="J98" s="132"/>
      <c r="K98" s="132"/>
      <c r="L98" s="132"/>
      <c r="M98" s="132"/>
      <c r="N98" s="178">
        <f>ROUND(N88*T98,2)</f>
        <v>0</v>
      </c>
      <c r="O98" s="242"/>
      <c r="P98" s="242"/>
      <c r="Q98" s="242"/>
      <c r="R98" s="134"/>
      <c r="S98" s="135"/>
      <c r="T98" s="136"/>
      <c r="U98" s="137" t="s">
        <v>38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115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81</v>
      </c>
      <c r="BK98" s="135"/>
      <c r="BL98" s="135"/>
      <c r="BM98" s="135"/>
    </row>
    <row r="99" spans="2:65" s="1" customFormat="1" ht="18" customHeight="1" x14ac:dyDescent="0.3">
      <c r="B99" s="131"/>
      <c r="C99" s="132"/>
      <c r="D99" s="133" t="s">
        <v>120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78">
        <f>ROUND(N88*T99,2)</f>
        <v>0</v>
      </c>
      <c r="O99" s="242"/>
      <c r="P99" s="242"/>
      <c r="Q99" s="242"/>
      <c r="R99" s="134"/>
      <c r="S99" s="135"/>
      <c r="T99" s="140"/>
      <c r="U99" s="141" t="s">
        <v>38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121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81</v>
      </c>
      <c r="BK99" s="135"/>
      <c r="BL99" s="135"/>
      <c r="BM99" s="135"/>
    </row>
    <row r="100" spans="2:65" s="1" customFormat="1" x14ac:dyDescent="0.3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29.25" customHeight="1" x14ac:dyDescent="0.3">
      <c r="B101" s="34"/>
      <c r="C101" s="112" t="s">
        <v>94</v>
      </c>
      <c r="D101" s="113"/>
      <c r="E101" s="113"/>
      <c r="F101" s="113"/>
      <c r="G101" s="113"/>
      <c r="H101" s="113"/>
      <c r="I101" s="113"/>
      <c r="J101" s="113"/>
      <c r="K101" s="113"/>
      <c r="L101" s="195">
        <f>ROUND(SUM(N88+N93),2)</f>
        <v>0</v>
      </c>
      <c r="M101" s="195"/>
      <c r="N101" s="195"/>
      <c r="O101" s="195"/>
      <c r="P101" s="195"/>
      <c r="Q101" s="195"/>
      <c r="R101" s="36"/>
    </row>
    <row r="102" spans="2:65" s="1" customFormat="1" ht="6.95" customHeight="1" x14ac:dyDescent="0.3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65" s="1" customFormat="1" ht="6.95" customHeight="1" x14ac:dyDescent="0.3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6.950000000000003" customHeight="1" x14ac:dyDescent="0.3">
      <c r="B107" s="34"/>
      <c r="C107" s="181" t="s">
        <v>122</v>
      </c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36"/>
    </row>
    <row r="108" spans="2:65" s="1" customFormat="1" ht="6.95" customHeight="1" x14ac:dyDescent="0.3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0" customHeight="1" x14ac:dyDescent="0.3">
      <c r="B109" s="34"/>
      <c r="C109" s="29" t="s">
        <v>19</v>
      </c>
      <c r="D109" s="35"/>
      <c r="E109" s="35"/>
      <c r="F109" s="217" t="str">
        <f>F6</f>
        <v>Vltava LB ř. km 247,000 - 248,500 Boršov nad Vltavou - údržba porostů</v>
      </c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35"/>
      <c r="R109" s="36"/>
    </row>
    <row r="110" spans="2:65" s="1" customFormat="1" ht="36.950000000000003" customHeight="1" x14ac:dyDescent="0.3">
      <c r="B110" s="34"/>
      <c r="C110" s="68" t="s">
        <v>102</v>
      </c>
      <c r="D110" s="35"/>
      <c r="E110" s="35"/>
      <c r="F110" s="183" t="str">
        <f>F7</f>
        <v>3299a - SO - Vltava ř. km 247,000 - 247,700</v>
      </c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35"/>
      <c r="R110" s="36"/>
    </row>
    <row r="111" spans="2:65" s="1" customFormat="1" ht="6.95" customHeight="1" x14ac:dyDescent="0.3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18" customHeight="1" x14ac:dyDescent="0.3">
      <c r="B112" s="34"/>
      <c r="C112" s="29" t="s">
        <v>22</v>
      </c>
      <c r="D112" s="35"/>
      <c r="E112" s="35"/>
      <c r="F112" s="27" t="str">
        <f>F9</f>
        <v xml:space="preserve"> </v>
      </c>
      <c r="G112" s="35"/>
      <c r="H112" s="35"/>
      <c r="I112" s="35"/>
      <c r="J112" s="35"/>
      <c r="K112" s="29" t="s">
        <v>24</v>
      </c>
      <c r="L112" s="35"/>
      <c r="M112" s="221" t="str">
        <f>IF(O9="","",O9)</f>
        <v/>
      </c>
      <c r="N112" s="221"/>
      <c r="O112" s="221"/>
      <c r="P112" s="221"/>
      <c r="Q112" s="35"/>
      <c r="R112" s="36"/>
    </row>
    <row r="113" spans="2:65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5" x14ac:dyDescent="0.3">
      <c r="B114" s="34"/>
      <c r="C114" s="29" t="s">
        <v>25</v>
      </c>
      <c r="D114" s="35"/>
      <c r="E114" s="35"/>
      <c r="F114" s="27" t="str">
        <f>E12</f>
        <v xml:space="preserve"> </v>
      </c>
      <c r="G114" s="35"/>
      <c r="H114" s="35"/>
      <c r="I114" s="35"/>
      <c r="J114" s="35"/>
      <c r="K114" s="29" t="s">
        <v>30</v>
      </c>
      <c r="L114" s="35"/>
      <c r="M114" s="202" t="str">
        <f>E18</f>
        <v xml:space="preserve"> </v>
      </c>
      <c r="N114" s="202"/>
      <c r="O114" s="202"/>
      <c r="P114" s="202"/>
      <c r="Q114" s="202"/>
      <c r="R114" s="36"/>
    </row>
    <row r="115" spans="2:65" s="1" customFormat="1" ht="14.45" customHeight="1" x14ac:dyDescent="0.3">
      <c r="B115" s="34"/>
      <c r="C115" s="29" t="s">
        <v>28</v>
      </c>
      <c r="D115" s="35"/>
      <c r="E115" s="35"/>
      <c r="F115" s="27" t="str">
        <f>IF(E15="","",E15)</f>
        <v>Vyplň údaj</v>
      </c>
      <c r="G115" s="35"/>
      <c r="H115" s="35"/>
      <c r="I115" s="35"/>
      <c r="J115" s="35"/>
      <c r="K115" s="29" t="s">
        <v>32</v>
      </c>
      <c r="L115" s="35"/>
      <c r="M115" s="202"/>
      <c r="N115" s="202"/>
      <c r="O115" s="202"/>
      <c r="P115" s="202"/>
      <c r="Q115" s="202"/>
      <c r="R115" s="36"/>
    </row>
    <row r="116" spans="2:65" s="1" customFormat="1" ht="10.35" customHeight="1" x14ac:dyDescent="0.3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 x14ac:dyDescent="0.3">
      <c r="B117" s="142"/>
      <c r="C117" s="143" t="s">
        <v>123</v>
      </c>
      <c r="D117" s="144" t="s">
        <v>124</v>
      </c>
      <c r="E117" s="144" t="s">
        <v>55</v>
      </c>
      <c r="F117" s="226" t="s">
        <v>125</v>
      </c>
      <c r="G117" s="226"/>
      <c r="H117" s="226"/>
      <c r="I117" s="226"/>
      <c r="J117" s="144" t="s">
        <v>126</v>
      </c>
      <c r="K117" s="144" t="s">
        <v>127</v>
      </c>
      <c r="L117" s="226" t="s">
        <v>128</v>
      </c>
      <c r="M117" s="226"/>
      <c r="N117" s="226" t="s">
        <v>107</v>
      </c>
      <c r="O117" s="226"/>
      <c r="P117" s="226"/>
      <c r="Q117" s="227"/>
      <c r="R117" s="145"/>
      <c r="T117" s="75" t="s">
        <v>129</v>
      </c>
      <c r="U117" s="76" t="s">
        <v>37</v>
      </c>
      <c r="V117" s="76" t="s">
        <v>130</v>
      </c>
      <c r="W117" s="76" t="s">
        <v>131</v>
      </c>
      <c r="X117" s="76" t="s">
        <v>132</v>
      </c>
      <c r="Y117" s="76" t="s">
        <v>133</v>
      </c>
      <c r="Z117" s="76" t="s">
        <v>134</v>
      </c>
      <c r="AA117" s="77" t="s">
        <v>135</v>
      </c>
    </row>
    <row r="118" spans="2:65" s="1" customFormat="1" ht="29.25" customHeight="1" x14ac:dyDescent="0.35">
      <c r="B118" s="34"/>
      <c r="C118" s="79" t="s">
        <v>104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28">
        <f>BK118</f>
        <v>0</v>
      </c>
      <c r="O118" s="229"/>
      <c r="P118" s="229"/>
      <c r="Q118" s="229"/>
      <c r="R118" s="36"/>
      <c r="T118" s="78"/>
      <c r="U118" s="50"/>
      <c r="V118" s="50"/>
      <c r="W118" s="146">
        <f>W119+W133+W136</f>
        <v>0</v>
      </c>
      <c r="X118" s="50"/>
      <c r="Y118" s="146">
        <f>Y119+Y133+Y136</f>
        <v>0</v>
      </c>
      <c r="Z118" s="50"/>
      <c r="AA118" s="147">
        <f>AA119+AA133+AA136</f>
        <v>0</v>
      </c>
      <c r="AT118" s="18" t="s">
        <v>72</v>
      </c>
      <c r="AU118" s="18" t="s">
        <v>109</v>
      </c>
      <c r="BK118" s="148">
        <f>BK119+BK133+BK136</f>
        <v>0</v>
      </c>
    </row>
    <row r="119" spans="2:65" s="9" customFormat="1" ht="37.35" customHeight="1" x14ac:dyDescent="0.35">
      <c r="B119" s="149"/>
      <c r="C119" s="150"/>
      <c r="D119" s="151" t="s">
        <v>110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230">
        <f>BK119</f>
        <v>0</v>
      </c>
      <c r="O119" s="231"/>
      <c r="P119" s="231"/>
      <c r="Q119" s="231"/>
      <c r="R119" s="152"/>
      <c r="T119" s="153"/>
      <c r="U119" s="150"/>
      <c r="V119" s="150"/>
      <c r="W119" s="154">
        <f>W120</f>
        <v>0</v>
      </c>
      <c r="X119" s="150"/>
      <c r="Y119" s="154">
        <f>Y120</f>
        <v>0</v>
      </c>
      <c r="Z119" s="150"/>
      <c r="AA119" s="155">
        <f>AA120</f>
        <v>0</v>
      </c>
      <c r="AR119" s="156" t="s">
        <v>81</v>
      </c>
      <c r="AT119" s="157" t="s">
        <v>72</v>
      </c>
      <c r="AU119" s="157" t="s">
        <v>73</v>
      </c>
      <c r="AY119" s="156" t="s">
        <v>136</v>
      </c>
      <c r="BK119" s="158">
        <f>BK120</f>
        <v>0</v>
      </c>
    </row>
    <row r="120" spans="2:65" s="9" customFormat="1" ht="19.899999999999999" customHeight="1" x14ac:dyDescent="0.3">
      <c r="B120" s="149"/>
      <c r="C120" s="150"/>
      <c r="D120" s="159" t="s">
        <v>111</v>
      </c>
      <c r="E120" s="159"/>
      <c r="F120" s="159"/>
      <c r="G120" s="159"/>
      <c r="H120" s="159"/>
      <c r="I120" s="159"/>
      <c r="J120" s="159"/>
      <c r="K120" s="159"/>
      <c r="L120" s="159"/>
      <c r="M120" s="159"/>
      <c r="N120" s="224">
        <f>BK120</f>
        <v>0</v>
      </c>
      <c r="O120" s="225"/>
      <c r="P120" s="225"/>
      <c r="Q120" s="225"/>
      <c r="R120" s="152"/>
      <c r="T120" s="153"/>
      <c r="U120" s="150"/>
      <c r="V120" s="150"/>
      <c r="W120" s="154">
        <f>SUM(W121:W132)</f>
        <v>0</v>
      </c>
      <c r="X120" s="150"/>
      <c r="Y120" s="154">
        <f>SUM(Y121:Y132)</f>
        <v>0</v>
      </c>
      <c r="Z120" s="150"/>
      <c r="AA120" s="155">
        <f>SUM(AA121:AA132)</f>
        <v>0</v>
      </c>
      <c r="AR120" s="156" t="s">
        <v>81</v>
      </c>
      <c r="AT120" s="157" t="s">
        <v>72</v>
      </c>
      <c r="AU120" s="157" t="s">
        <v>81</v>
      </c>
      <c r="AY120" s="156" t="s">
        <v>136</v>
      </c>
      <c r="BK120" s="158">
        <f>SUM(BK121:BK132)</f>
        <v>0</v>
      </c>
    </row>
    <row r="121" spans="2:65" s="1" customFormat="1" ht="25.5" customHeight="1" x14ac:dyDescent="0.3">
      <c r="B121" s="131"/>
      <c r="C121" s="160" t="s">
        <v>81</v>
      </c>
      <c r="D121" s="160" t="s">
        <v>137</v>
      </c>
      <c r="E121" s="161" t="s">
        <v>138</v>
      </c>
      <c r="F121" s="213" t="s">
        <v>139</v>
      </c>
      <c r="G121" s="213"/>
      <c r="H121" s="213"/>
      <c r="I121" s="213"/>
      <c r="J121" s="162" t="s">
        <v>140</v>
      </c>
      <c r="K121" s="163">
        <v>5</v>
      </c>
      <c r="L121" s="214">
        <v>0</v>
      </c>
      <c r="M121" s="214"/>
      <c r="N121" s="215">
        <f t="shared" ref="N121:N132" si="5">ROUND(L121*K121,2)</f>
        <v>0</v>
      </c>
      <c r="O121" s="215"/>
      <c r="P121" s="215"/>
      <c r="Q121" s="215"/>
      <c r="R121" s="134"/>
      <c r="T121" s="164" t="s">
        <v>5</v>
      </c>
      <c r="U121" s="43" t="s">
        <v>38</v>
      </c>
      <c r="V121" s="35"/>
      <c r="W121" s="165">
        <f t="shared" ref="W121:W132" si="6">V121*K121</f>
        <v>0</v>
      </c>
      <c r="X121" s="165">
        <v>0</v>
      </c>
      <c r="Y121" s="165">
        <f t="shared" ref="Y121:Y132" si="7">X121*K121</f>
        <v>0</v>
      </c>
      <c r="Z121" s="165">
        <v>0</v>
      </c>
      <c r="AA121" s="166">
        <f t="shared" ref="AA121:AA132" si="8">Z121*K121</f>
        <v>0</v>
      </c>
      <c r="AR121" s="18" t="s">
        <v>141</v>
      </c>
      <c r="AT121" s="18" t="s">
        <v>137</v>
      </c>
      <c r="AU121" s="18" t="s">
        <v>100</v>
      </c>
      <c r="AY121" s="18" t="s">
        <v>136</v>
      </c>
      <c r="BE121" s="105">
        <f t="shared" ref="BE121:BE132" si="9">IF(U121="základní",N121,0)</f>
        <v>0</v>
      </c>
      <c r="BF121" s="105">
        <f t="shared" ref="BF121:BF132" si="10">IF(U121="snížená",N121,0)</f>
        <v>0</v>
      </c>
      <c r="BG121" s="105">
        <f t="shared" ref="BG121:BG132" si="11">IF(U121="zákl. přenesená",N121,0)</f>
        <v>0</v>
      </c>
      <c r="BH121" s="105">
        <f t="shared" ref="BH121:BH132" si="12">IF(U121="sníž. přenesená",N121,0)</f>
        <v>0</v>
      </c>
      <c r="BI121" s="105">
        <f t="shared" ref="BI121:BI132" si="13">IF(U121="nulová",N121,0)</f>
        <v>0</v>
      </c>
      <c r="BJ121" s="18" t="s">
        <v>81</v>
      </c>
      <c r="BK121" s="105">
        <f t="shared" ref="BK121:BK132" si="14">ROUND(L121*K121,2)</f>
        <v>0</v>
      </c>
      <c r="BL121" s="18" t="s">
        <v>141</v>
      </c>
      <c r="BM121" s="18" t="s">
        <v>142</v>
      </c>
    </row>
    <row r="122" spans="2:65" s="1" customFormat="1" ht="25.5" customHeight="1" x14ac:dyDescent="0.3">
      <c r="B122" s="131"/>
      <c r="C122" s="160" t="s">
        <v>100</v>
      </c>
      <c r="D122" s="160" t="s">
        <v>137</v>
      </c>
      <c r="E122" s="161" t="s">
        <v>143</v>
      </c>
      <c r="F122" s="213" t="s">
        <v>144</v>
      </c>
      <c r="G122" s="213"/>
      <c r="H122" s="213"/>
      <c r="I122" s="213"/>
      <c r="J122" s="162" t="s">
        <v>140</v>
      </c>
      <c r="K122" s="163">
        <v>18</v>
      </c>
      <c r="L122" s="214">
        <v>0</v>
      </c>
      <c r="M122" s="214"/>
      <c r="N122" s="215">
        <f t="shared" si="5"/>
        <v>0</v>
      </c>
      <c r="O122" s="215"/>
      <c r="P122" s="215"/>
      <c r="Q122" s="215"/>
      <c r="R122" s="134"/>
      <c r="T122" s="164" t="s">
        <v>5</v>
      </c>
      <c r="U122" s="43" t="s">
        <v>38</v>
      </c>
      <c r="V122" s="35"/>
      <c r="W122" s="165">
        <f t="shared" si="6"/>
        <v>0</v>
      </c>
      <c r="X122" s="165">
        <v>0</v>
      </c>
      <c r="Y122" s="165">
        <f t="shared" si="7"/>
        <v>0</v>
      </c>
      <c r="Z122" s="165">
        <v>0</v>
      </c>
      <c r="AA122" s="166">
        <f t="shared" si="8"/>
        <v>0</v>
      </c>
      <c r="AR122" s="18" t="s">
        <v>141</v>
      </c>
      <c r="AT122" s="18" t="s">
        <v>137</v>
      </c>
      <c r="AU122" s="18" t="s">
        <v>100</v>
      </c>
      <c r="AY122" s="18" t="s">
        <v>136</v>
      </c>
      <c r="BE122" s="105">
        <f t="shared" si="9"/>
        <v>0</v>
      </c>
      <c r="BF122" s="105">
        <f t="shared" si="10"/>
        <v>0</v>
      </c>
      <c r="BG122" s="105">
        <f t="shared" si="11"/>
        <v>0</v>
      </c>
      <c r="BH122" s="105">
        <f t="shared" si="12"/>
        <v>0</v>
      </c>
      <c r="BI122" s="105">
        <f t="shared" si="13"/>
        <v>0</v>
      </c>
      <c r="BJ122" s="18" t="s">
        <v>81</v>
      </c>
      <c r="BK122" s="105">
        <f t="shared" si="14"/>
        <v>0</v>
      </c>
      <c r="BL122" s="18" t="s">
        <v>141</v>
      </c>
      <c r="BM122" s="18" t="s">
        <v>145</v>
      </c>
    </row>
    <row r="123" spans="2:65" s="1" customFormat="1" ht="25.5" customHeight="1" x14ac:dyDescent="0.3">
      <c r="B123" s="131"/>
      <c r="C123" s="160" t="s">
        <v>146</v>
      </c>
      <c r="D123" s="160" t="s">
        <v>137</v>
      </c>
      <c r="E123" s="161" t="s">
        <v>147</v>
      </c>
      <c r="F123" s="213" t="s">
        <v>148</v>
      </c>
      <c r="G123" s="213"/>
      <c r="H123" s="213"/>
      <c r="I123" s="213"/>
      <c r="J123" s="162" t="s">
        <v>140</v>
      </c>
      <c r="K123" s="163">
        <v>25</v>
      </c>
      <c r="L123" s="214">
        <v>0</v>
      </c>
      <c r="M123" s="214"/>
      <c r="N123" s="215">
        <f t="shared" si="5"/>
        <v>0</v>
      </c>
      <c r="O123" s="215"/>
      <c r="P123" s="215"/>
      <c r="Q123" s="215"/>
      <c r="R123" s="134"/>
      <c r="T123" s="164" t="s">
        <v>5</v>
      </c>
      <c r="U123" s="43" t="s">
        <v>38</v>
      </c>
      <c r="V123" s="35"/>
      <c r="W123" s="165">
        <f t="shared" si="6"/>
        <v>0</v>
      </c>
      <c r="X123" s="165">
        <v>0</v>
      </c>
      <c r="Y123" s="165">
        <f t="shared" si="7"/>
        <v>0</v>
      </c>
      <c r="Z123" s="165">
        <v>0</v>
      </c>
      <c r="AA123" s="166">
        <f t="shared" si="8"/>
        <v>0</v>
      </c>
      <c r="AR123" s="18" t="s">
        <v>141</v>
      </c>
      <c r="AT123" s="18" t="s">
        <v>137</v>
      </c>
      <c r="AU123" s="18" t="s">
        <v>100</v>
      </c>
      <c r="AY123" s="18" t="s">
        <v>136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81</v>
      </c>
      <c r="BK123" s="105">
        <f t="shared" si="14"/>
        <v>0</v>
      </c>
      <c r="BL123" s="18" t="s">
        <v>141</v>
      </c>
      <c r="BM123" s="18" t="s">
        <v>149</v>
      </c>
    </row>
    <row r="124" spans="2:65" s="1" customFormat="1" ht="25.5" customHeight="1" x14ac:dyDescent="0.3">
      <c r="B124" s="131"/>
      <c r="C124" s="160" t="s">
        <v>141</v>
      </c>
      <c r="D124" s="160" t="s">
        <v>137</v>
      </c>
      <c r="E124" s="161" t="s">
        <v>150</v>
      </c>
      <c r="F124" s="213" t="s">
        <v>151</v>
      </c>
      <c r="G124" s="213"/>
      <c r="H124" s="213"/>
      <c r="I124" s="213"/>
      <c r="J124" s="162" t="s">
        <v>140</v>
      </c>
      <c r="K124" s="163">
        <v>22</v>
      </c>
      <c r="L124" s="214">
        <v>0</v>
      </c>
      <c r="M124" s="214"/>
      <c r="N124" s="215">
        <f t="shared" si="5"/>
        <v>0</v>
      </c>
      <c r="O124" s="215"/>
      <c r="P124" s="215"/>
      <c r="Q124" s="215"/>
      <c r="R124" s="134"/>
      <c r="T124" s="164" t="s">
        <v>5</v>
      </c>
      <c r="U124" s="43" t="s">
        <v>38</v>
      </c>
      <c r="V124" s="35"/>
      <c r="W124" s="165">
        <f t="shared" si="6"/>
        <v>0</v>
      </c>
      <c r="X124" s="165">
        <v>0</v>
      </c>
      <c r="Y124" s="165">
        <f t="shared" si="7"/>
        <v>0</v>
      </c>
      <c r="Z124" s="165">
        <v>0</v>
      </c>
      <c r="AA124" s="166">
        <f t="shared" si="8"/>
        <v>0</v>
      </c>
      <c r="AR124" s="18" t="s">
        <v>141</v>
      </c>
      <c r="AT124" s="18" t="s">
        <v>137</v>
      </c>
      <c r="AU124" s="18" t="s">
        <v>100</v>
      </c>
      <c r="AY124" s="18" t="s">
        <v>136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81</v>
      </c>
      <c r="BK124" s="105">
        <f t="shared" si="14"/>
        <v>0</v>
      </c>
      <c r="BL124" s="18" t="s">
        <v>141</v>
      </c>
      <c r="BM124" s="18" t="s">
        <v>152</v>
      </c>
    </row>
    <row r="125" spans="2:65" s="1" customFormat="1" ht="25.5" customHeight="1" x14ac:dyDescent="0.3">
      <c r="B125" s="131"/>
      <c r="C125" s="160" t="s">
        <v>153</v>
      </c>
      <c r="D125" s="160" t="s">
        <v>137</v>
      </c>
      <c r="E125" s="161" t="s">
        <v>154</v>
      </c>
      <c r="F125" s="213" t="s">
        <v>155</v>
      </c>
      <c r="G125" s="213"/>
      <c r="H125" s="213"/>
      <c r="I125" s="213"/>
      <c r="J125" s="162" t="s">
        <v>140</v>
      </c>
      <c r="K125" s="163">
        <v>11</v>
      </c>
      <c r="L125" s="214">
        <v>0</v>
      </c>
      <c r="M125" s="214"/>
      <c r="N125" s="215">
        <f t="shared" si="5"/>
        <v>0</v>
      </c>
      <c r="O125" s="215"/>
      <c r="P125" s="215"/>
      <c r="Q125" s="215"/>
      <c r="R125" s="134"/>
      <c r="T125" s="164" t="s">
        <v>5</v>
      </c>
      <c r="U125" s="43" t="s">
        <v>38</v>
      </c>
      <c r="V125" s="35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141</v>
      </c>
      <c r="AT125" s="18" t="s">
        <v>137</v>
      </c>
      <c r="AU125" s="18" t="s">
        <v>100</v>
      </c>
      <c r="AY125" s="18" t="s">
        <v>136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81</v>
      </c>
      <c r="BK125" s="105">
        <f t="shared" si="14"/>
        <v>0</v>
      </c>
      <c r="BL125" s="18" t="s">
        <v>141</v>
      </c>
      <c r="BM125" s="18" t="s">
        <v>156</v>
      </c>
    </row>
    <row r="126" spans="2:65" s="1" customFormat="1" ht="25.5" customHeight="1" x14ac:dyDescent="0.3">
      <c r="B126" s="131"/>
      <c r="C126" s="160" t="s">
        <v>157</v>
      </c>
      <c r="D126" s="160" t="s">
        <v>137</v>
      </c>
      <c r="E126" s="161" t="s">
        <v>158</v>
      </c>
      <c r="F126" s="213" t="s">
        <v>159</v>
      </c>
      <c r="G126" s="213"/>
      <c r="H126" s="213"/>
      <c r="I126" s="213"/>
      <c r="J126" s="162" t="s">
        <v>140</v>
      </c>
      <c r="K126" s="163">
        <v>14</v>
      </c>
      <c r="L126" s="214">
        <v>0</v>
      </c>
      <c r="M126" s="214"/>
      <c r="N126" s="215">
        <f t="shared" si="5"/>
        <v>0</v>
      </c>
      <c r="O126" s="215"/>
      <c r="P126" s="215"/>
      <c r="Q126" s="215"/>
      <c r="R126" s="134"/>
      <c r="T126" s="164" t="s">
        <v>5</v>
      </c>
      <c r="U126" s="43" t="s">
        <v>38</v>
      </c>
      <c r="V126" s="35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141</v>
      </c>
      <c r="AT126" s="18" t="s">
        <v>137</v>
      </c>
      <c r="AU126" s="18" t="s">
        <v>100</v>
      </c>
      <c r="AY126" s="18" t="s">
        <v>136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81</v>
      </c>
      <c r="BK126" s="105">
        <f t="shared" si="14"/>
        <v>0</v>
      </c>
      <c r="BL126" s="18" t="s">
        <v>141</v>
      </c>
      <c r="BM126" s="18" t="s">
        <v>160</v>
      </c>
    </row>
    <row r="127" spans="2:65" s="1" customFormat="1" ht="25.5" customHeight="1" x14ac:dyDescent="0.3">
      <c r="B127" s="131"/>
      <c r="C127" s="160" t="s">
        <v>161</v>
      </c>
      <c r="D127" s="160" t="s">
        <v>137</v>
      </c>
      <c r="E127" s="161" t="s">
        <v>162</v>
      </c>
      <c r="F127" s="213" t="s">
        <v>211</v>
      </c>
      <c r="G127" s="213"/>
      <c r="H127" s="213"/>
      <c r="I127" s="213"/>
      <c r="J127" s="162" t="s">
        <v>140</v>
      </c>
      <c r="K127" s="163">
        <v>95</v>
      </c>
      <c r="L127" s="214">
        <v>0</v>
      </c>
      <c r="M127" s="214"/>
      <c r="N127" s="215">
        <f t="shared" si="5"/>
        <v>0</v>
      </c>
      <c r="O127" s="215"/>
      <c r="P127" s="215"/>
      <c r="Q127" s="215"/>
      <c r="R127" s="134"/>
      <c r="T127" s="164" t="s">
        <v>5</v>
      </c>
      <c r="U127" s="43" t="s">
        <v>38</v>
      </c>
      <c r="V127" s="35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141</v>
      </c>
      <c r="AT127" s="18" t="s">
        <v>137</v>
      </c>
      <c r="AU127" s="18" t="s">
        <v>100</v>
      </c>
      <c r="AY127" s="18" t="s">
        <v>136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81</v>
      </c>
      <c r="BK127" s="105">
        <f t="shared" si="14"/>
        <v>0</v>
      </c>
      <c r="BL127" s="18" t="s">
        <v>141</v>
      </c>
      <c r="BM127" s="18" t="s">
        <v>163</v>
      </c>
    </row>
    <row r="128" spans="2:65" s="1" customFormat="1" ht="25.5" customHeight="1" x14ac:dyDescent="0.3">
      <c r="B128" s="131"/>
      <c r="C128" s="160" t="s">
        <v>164</v>
      </c>
      <c r="D128" s="160" t="s">
        <v>137</v>
      </c>
      <c r="E128" s="161" t="s">
        <v>165</v>
      </c>
      <c r="F128" s="213" t="s">
        <v>166</v>
      </c>
      <c r="G128" s="213"/>
      <c r="H128" s="213"/>
      <c r="I128" s="213"/>
      <c r="J128" s="162" t="s">
        <v>140</v>
      </c>
      <c r="K128" s="163">
        <v>5</v>
      </c>
      <c r="L128" s="214">
        <v>0</v>
      </c>
      <c r="M128" s="214"/>
      <c r="N128" s="215">
        <f t="shared" si="5"/>
        <v>0</v>
      </c>
      <c r="O128" s="215"/>
      <c r="P128" s="215"/>
      <c r="Q128" s="215"/>
      <c r="R128" s="134"/>
      <c r="T128" s="164" t="s">
        <v>5</v>
      </c>
      <c r="U128" s="43" t="s">
        <v>38</v>
      </c>
      <c r="V128" s="35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141</v>
      </c>
      <c r="AT128" s="18" t="s">
        <v>137</v>
      </c>
      <c r="AU128" s="18" t="s">
        <v>100</v>
      </c>
      <c r="AY128" s="18" t="s">
        <v>136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81</v>
      </c>
      <c r="BK128" s="105">
        <f t="shared" si="14"/>
        <v>0</v>
      </c>
      <c r="BL128" s="18" t="s">
        <v>141</v>
      </c>
      <c r="BM128" s="18" t="s">
        <v>167</v>
      </c>
    </row>
    <row r="129" spans="2:65" s="1" customFormat="1" ht="25.5" customHeight="1" x14ac:dyDescent="0.3">
      <c r="B129" s="131"/>
      <c r="C129" s="160" t="s">
        <v>168</v>
      </c>
      <c r="D129" s="160" t="s">
        <v>137</v>
      </c>
      <c r="E129" s="161" t="s">
        <v>169</v>
      </c>
      <c r="F129" s="213" t="s">
        <v>170</v>
      </c>
      <c r="G129" s="213"/>
      <c r="H129" s="213"/>
      <c r="I129" s="213"/>
      <c r="J129" s="162" t="s">
        <v>140</v>
      </c>
      <c r="K129" s="163">
        <v>18</v>
      </c>
      <c r="L129" s="214">
        <v>0</v>
      </c>
      <c r="M129" s="214"/>
      <c r="N129" s="215">
        <f t="shared" si="5"/>
        <v>0</v>
      </c>
      <c r="O129" s="215"/>
      <c r="P129" s="215"/>
      <c r="Q129" s="215"/>
      <c r="R129" s="134"/>
      <c r="T129" s="164" t="s">
        <v>5</v>
      </c>
      <c r="U129" s="43" t="s">
        <v>38</v>
      </c>
      <c r="V129" s="35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141</v>
      </c>
      <c r="AT129" s="18" t="s">
        <v>137</v>
      </c>
      <c r="AU129" s="18" t="s">
        <v>100</v>
      </c>
      <c r="AY129" s="18" t="s">
        <v>136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81</v>
      </c>
      <c r="BK129" s="105">
        <f t="shared" si="14"/>
        <v>0</v>
      </c>
      <c r="BL129" s="18" t="s">
        <v>141</v>
      </c>
      <c r="BM129" s="18" t="s">
        <v>171</v>
      </c>
    </row>
    <row r="130" spans="2:65" s="1" customFormat="1" ht="25.5" customHeight="1" x14ac:dyDescent="0.3">
      <c r="B130" s="131"/>
      <c r="C130" s="160" t="s">
        <v>172</v>
      </c>
      <c r="D130" s="160" t="s">
        <v>137</v>
      </c>
      <c r="E130" s="161" t="s">
        <v>173</v>
      </c>
      <c r="F130" s="213" t="s">
        <v>174</v>
      </c>
      <c r="G130" s="213"/>
      <c r="H130" s="213"/>
      <c r="I130" s="213"/>
      <c r="J130" s="162" t="s">
        <v>140</v>
      </c>
      <c r="K130" s="163">
        <v>25</v>
      </c>
      <c r="L130" s="214">
        <v>0</v>
      </c>
      <c r="M130" s="214"/>
      <c r="N130" s="215">
        <f t="shared" si="5"/>
        <v>0</v>
      </c>
      <c r="O130" s="215"/>
      <c r="P130" s="215"/>
      <c r="Q130" s="215"/>
      <c r="R130" s="134"/>
      <c r="T130" s="164" t="s">
        <v>5</v>
      </c>
      <c r="U130" s="43" t="s">
        <v>38</v>
      </c>
      <c r="V130" s="35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141</v>
      </c>
      <c r="AT130" s="18" t="s">
        <v>137</v>
      </c>
      <c r="AU130" s="18" t="s">
        <v>100</v>
      </c>
      <c r="AY130" s="18" t="s">
        <v>136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81</v>
      </c>
      <c r="BK130" s="105">
        <f t="shared" si="14"/>
        <v>0</v>
      </c>
      <c r="BL130" s="18" t="s">
        <v>141</v>
      </c>
      <c r="BM130" s="18" t="s">
        <v>175</v>
      </c>
    </row>
    <row r="131" spans="2:65" s="1" customFormat="1" ht="25.5" customHeight="1" x14ac:dyDescent="0.3">
      <c r="B131" s="131"/>
      <c r="C131" s="160" t="s">
        <v>176</v>
      </c>
      <c r="D131" s="160" t="s">
        <v>137</v>
      </c>
      <c r="E131" s="161" t="s">
        <v>177</v>
      </c>
      <c r="F131" s="213" t="s">
        <v>178</v>
      </c>
      <c r="G131" s="213"/>
      <c r="H131" s="213"/>
      <c r="I131" s="213"/>
      <c r="J131" s="162" t="s">
        <v>140</v>
      </c>
      <c r="K131" s="163">
        <v>47</v>
      </c>
      <c r="L131" s="214">
        <v>0</v>
      </c>
      <c r="M131" s="214"/>
      <c r="N131" s="215">
        <f t="shared" si="5"/>
        <v>0</v>
      </c>
      <c r="O131" s="215"/>
      <c r="P131" s="215"/>
      <c r="Q131" s="215"/>
      <c r="R131" s="134"/>
      <c r="T131" s="164" t="s">
        <v>5</v>
      </c>
      <c r="U131" s="43" t="s">
        <v>38</v>
      </c>
      <c r="V131" s="35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141</v>
      </c>
      <c r="AT131" s="18" t="s">
        <v>137</v>
      </c>
      <c r="AU131" s="18" t="s">
        <v>100</v>
      </c>
      <c r="AY131" s="18" t="s">
        <v>136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81</v>
      </c>
      <c r="BK131" s="105">
        <f t="shared" si="14"/>
        <v>0</v>
      </c>
      <c r="BL131" s="18" t="s">
        <v>141</v>
      </c>
      <c r="BM131" s="18" t="s">
        <v>179</v>
      </c>
    </row>
    <row r="132" spans="2:65" s="1" customFormat="1" ht="25.5" customHeight="1" x14ac:dyDescent="0.3">
      <c r="B132" s="131"/>
      <c r="C132" s="160" t="s">
        <v>180</v>
      </c>
      <c r="D132" s="160" t="s">
        <v>137</v>
      </c>
      <c r="E132" s="161" t="s">
        <v>181</v>
      </c>
      <c r="F132" s="213" t="s">
        <v>182</v>
      </c>
      <c r="G132" s="213"/>
      <c r="H132" s="213"/>
      <c r="I132" s="213"/>
      <c r="J132" s="162" t="s">
        <v>183</v>
      </c>
      <c r="K132" s="163">
        <v>1</v>
      </c>
      <c r="L132" s="214">
        <v>0</v>
      </c>
      <c r="M132" s="214"/>
      <c r="N132" s="215">
        <f t="shared" si="5"/>
        <v>0</v>
      </c>
      <c r="O132" s="215"/>
      <c r="P132" s="215"/>
      <c r="Q132" s="215"/>
      <c r="R132" s="134"/>
      <c r="T132" s="164" t="s">
        <v>5</v>
      </c>
      <c r="U132" s="43" t="s">
        <v>38</v>
      </c>
      <c r="V132" s="35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141</v>
      </c>
      <c r="AT132" s="18" t="s">
        <v>137</v>
      </c>
      <c r="AU132" s="18" t="s">
        <v>100</v>
      </c>
      <c r="AY132" s="18" t="s">
        <v>136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81</v>
      </c>
      <c r="BK132" s="105">
        <f t="shared" si="14"/>
        <v>0</v>
      </c>
      <c r="BL132" s="18" t="s">
        <v>141</v>
      </c>
      <c r="BM132" s="18" t="s">
        <v>184</v>
      </c>
    </row>
    <row r="133" spans="2:65" s="9" customFormat="1" ht="37.35" customHeight="1" x14ac:dyDescent="0.35">
      <c r="B133" s="149"/>
      <c r="C133" s="150"/>
      <c r="D133" s="151" t="s">
        <v>112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234">
        <f>BK133</f>
        <v>0</v>
      </c>
      <c r="O133" s="235"/>
      <c r="P133" s="235"/>
      <c r="Q133" s="235"/>
      <c r="R133" s="152"/>
      <c r="T133" s="153"/>
      <c r="U133" s="150"/>
      <c r="V133" s="150"/>
      <c r="W133" s="154">
        <f>SUM(W134:W135)</f>
        <v>0</v>
      </c>
      <c r="X133" s="150"/>
      <c r="Y133" s="154">
        <f>SUM(Y134:Y135)</f>
        <v>0</v>
      </c>
      <c r="Z133" s="150"/>
      <c r="AA133" s="155">
        <f>SUM(AA134:AA135)</f>
        <v>0</v>
      </c>
      <c r="AR133" s="156" t="s">
        <v>153</v>
      </c>
      <c r="AT133" s="157" t="s">
        <v>72</v>
      </c>
      <c r="AU133" s="157" t="s">
        <v>73</v>
      </c>
      <c r="AY133" s="156" t="s">
        <v>136</v>
      </c>
      <c r="BK133" s="158">
        <f>SUM(BK134:BK135)</f>
        <v>0</v>
      </c>
    </row>
    <row r="134" spans="2:65" s="1" customFormat="1" ht="16.5" customHeight="1" x14ac:dyDescent="0.3">
      <c r="B134" s="131"/>
      <c r="C134" s="160" t="s">
        <v>185</v>
      </c>
      <c r="D134" s="160" t="s">
        <v>137</v>
      </c>
      <c r="E134" s="161" t="s">
        <v>186</v>
      </c>
      <c r="F134" s="213" t="s">
        <v>114</v>
      </c>
      <c r="G134" s="213"/>
      <c r="H134" s="213"/>
      <c r="I134" s="213"/>
      <c r="J134" s="162" t="s">
        <v>183</v>
      </c>
      <c r="K134" s="163">
        <v>1</v>
      </c>
      <c r="L134" s="214">
        <v>0</v>
      </c>
      <c r="M134" s="214"/>
      <c r="N134" s="215">
        <f>ROUND(L134*K134,2)</f>
        <v>0</v>
      </c>
      <c r="O134" s="215"/>
      <c r="P134" s="215"/>
      <c r="Q134" s="215"/>
      <c r="R134" s="134"/>
      <c r="T134" s="164" t="s">
        <v>5</v>
      </c>
      <c r="U134" s="43" t="s">
        <v>38</v>
      </c>
      <c r="V134" s="35"/>
      <c r="W134" s="165">
        <f>V134*K134</f>
        <v>0</v>
      </c>
      <c r="X134" s="165">
        <v>0</v>
      </c>
      <c r="Y134" s="165">
        <f>X134*K134</f>
        <v>0</v>
      </c>
      <c r="Z134" s="165">
        <v>0</v>
      </c>
      <c r="AA134" s="166">
        <f>Z134*K134</f>
        <v>0</v>
      </c>
      <c r="AR134" s="18" t="s">
        <v>141</v>
      </c>
      <c r="AT134" s="18" t="s">
        <v>137</v>
      </c>
      <c r="AU134" s="18" t="s">
        <v>81</v>
      </c>
      <c r="AY134" s="18" t="s">
        <v>136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8" t="s">
        <v>81</v>
      </c>
      <c r="BK134" s="105">
        <f>ROUND(L134*K134,2)</f>
        <v>0</v>
      </c>
      <c r="BL134" s="18" t="s">
        <v>141</v>
      </c>
      <c r="BM134" s="18" t="s">
        <v>187</v>
      </c>
    </row>
    <row r="135" spans="2:65" s="1" customFormat="1" ht="25.5" customHeight="1" x14ac:dyDescent="0.3">
      <c r="B135" s="131"/>
      <c r="C135" s="160" t="s">
        <v>188</v>
      </c>
      <c r="D135" s="160" t="s">
        <v>137</v>
      </c>
      <c r="E135" s="161" t="s">
        <v>189</v>
      </c>
      <c r="F135" s="213" t="s">
        <v>190</v>
      </c>
      <c r="G135" s="213"/>
      <c r="H135" s="213"/>
      <c r="I135" s="213"/>
      <c r="J135" s="162" t="s">
        <v>183</v>
      </c>
      <c r="K135" s="163">
        <v>1</v>
      </c>
      <c r="L135" s="214">
        <v>0</v>
      </c>
      <c r="M135" s="214"/>
      <c r="N135" s="215">
        <f>ROUND(L135*K135,2)</f>
        <v>0</v>
      </c>
      <c r="O135" s="215"/>
      <c r="P135" s="215"/>
      <c r="Q135" s="215"/>
      <c r="R135" s="134"/>
      <c r="T135" s="164" t="s">
        <v>5</v>
      </c>
      <c r="U135" s="43" t="s">
        <v>38</v>
      </c>
      <c r="V135" s="35"/>
      <c r="W135" s="165">
        <f>V135*K135</f>
        <v>0</v>
      </c>
      <c r="X135" s="165">
        <v>0</v>
      </c>
      <c r="Y135" s="165">
        <f>X135*K135</f>
        <v>0</v>
      </c>
      <c r="Z135" s="165">
        <v>0</v>
      </c>
      <c r="AA135" s="166">
        <f>Z135*K135</f>
        <v>0</v>
      </c>
      <c r="AR135" s="18" t="s">
        <v>141</v>
      </c>
      <c r="AT135" s="18" t="s">
        <v>137</v>
      </c>
      <c r="AU135" s="18" t="s">
        <v>81</v>
      </c>
      <c r="AY135" s="18" t="s">
        <v>136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8" t="s">
        <v>81</v>
      </c>
      <c r="BK135" s="105">
        <f>ROUND(L135*K135,2)</f>
        <v>0</v>
      </c>
      <c r="BL135" s="18" t="s">
        <v>141</v>
      </c>
      <c r="BM135" s="18" t="s">
        <v>191</v>
      </c>
    </row>
    <row r="136" spans="2:65" s="1" customFormat="1" ht="49.9" customHeight="1" x14ac:dyDescent="0.35">
      <c r="B136" s="34"/>
      <c r="C136" s="35"/>
      <c r="D136" s="151" t="s">
        <v>192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232">
        <f>BK136</f>
        <v>0</v>
      </c>
      <c r="O136" s="233"/>
      <c r="P136" s="233"/>
      <c r="Q136" s="233"/>
      <c r="R136" s="36"/>
      <c r="T136" s="167"/>
      <c r="U136" s="55"/>
      <c r="V136" s="55"/>
      <c r="W136" s="55"/>
      <c r="X136" s="55"/>
      <c r="Y136" s="55"/>
      <c r="Z136" s="55"/>
      <c r="AA136" s="57"/>
      <c r="AT136" s="18" t="s">
        <v>72</v>
      </c>
      <c r="AU136" s="18" t="s">
        <v>73</v>
      </c>
      <c r="AY136" s="18" t="s">
        <v>193</v>
      </c>
      <c r="BK136" s="105">
        <v>0</v>
      </c>
    </row>
    <row r="137" spans="2:65" s="1" customFormat="1" ht="6.95" customHeight="1" x14ac:dyDescent="0.3"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60"/>
    </row>
  </sheetData>
  <mergeCells count="112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N136:Q136"/>
    <mergeCell ref="N133:Q133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118:Q118"/>
    <mergeCell ref="N119:Q119"/>
    <mergeCell ref="N120:Q120"/>
    <mergeCell ref="F121:I121"/>
    <mergeCell ref="F123:I123"/>
    <mergeCell ref="L121:M121"/>
    <mergeCell ref="N121:Q121"/>
    <mergeCell ref="F122:I122"/>
    <mergeCell ref="L122:M122"/>
    <mergeCell ref="N122:Q122"/>
    <mergeCell ref="L123:M123"/>
    <mergeCell ref="N123:Q123"/>
    <mergeCell ref="F124:I124"/>
    <mergeCell ref="F126:I126"/>
    <mergeCell ref="F125:I125"/>
    <mergeCell ref="L124:M124"/>
    <mergeCell ref="N124:Q124"/>
    <mergeCell ref="L125:M125"/>
    <mergeCell ref="N125:Q125"/>
    <mergeCell ref="L126:M126"/>
    <mergeCell ref="N126:Q126"/>
    <mergeCell ref="N130:Q130"/>
    <mergeCell ref="F131:I131"/>
    <mergeCell ref="L131:M131"/>
    <mergeCell ref="N131:Q131"/>
    <mergeCell ref="L132:M132"/>
    <mergeCell ref="N132:Q132"/>
    <mergeCell ref="F127:I127"/>
    <mergeCell ref="F129:I129"/>
    <mergeCell ref="L127:M127"/>
    <mergeCell ref="N127:Q127"/>
    <mergeCell ref="F128:I128"/>
    <mergeCell ref="L128:M128"/>
    <mergeCell ref="N128:Q128"/>
    <mergeCell ref="L129:M129"/>
    <mergeCell ref="N129:Q129"/>
    <mergeCell ref="F134:I134"/>
    <mergeCell ref="L134:M134"/>
    <mergeCell ref="N134:Q134"/>
    <mergeCell ref="F135:I135"/>
    <mergeCell ref="L135:M135"/>
    <mergeCell ref="N135:Q13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30:I130"/>
    <mergeCell ref="F132:I132"/>
    <mergeCell ref="L130:M130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tabSelected="1" workbookViewId="0">
      <pane ySplit="1" topLeftCell="A114" activePane="bottomLeft" state="frozen"/>
      <selection pane="bottomLeft" activeCell="AD128" sqref="AD12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4"/>
      <c r="B1" s="11"/>
      <c r="C1" s="11"/>
      <c r="D1" s="12" t="s">
        <v>1</v>
      </c>
      <c r="E1" s="11"/>
      <c r="F1" s="13" t="s">
        <v>95</v>
      </c>
      <c r="G1" s="13"/>
      <c r="H1" s="216" t="s">
        <v>96</v>
      </c>
      <c r="I1" s="216"/>
      <c r="J1" s="216"/>
      <c r="K1" s="216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00" t="s">
        <v>8</v>
      </c>
      <c r="T2" s="201"/>
      <c r="U2" s="201"/>
      <c r="V2" s="201"/>
      <c r="W2" s="201"/>
      <c r="X2" s="201"/>
      <c r="Y2" s="201"/>
      <c r="Z2" s="201"/>
      <c r="AA2" s="201"/>
      <c r="AB2" s="201"/>
      <c r="AC2" s="201"/>
      <c r="AT2" s="18" t="s">
        <v>85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100</v>
      </c>
    </row>
    <row r="4" spans="1:66" ht="36.950000000000003" customHeight="1" x14ac:dyDescent="0.3">
      <c r="B4" s="22"/>
      <c r="C4" s="181" t="s">
        <v>101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3"/>
      <c r="T4" s="17" t="s">
        <v>13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19</v>
      </c>
      <c r="E6" s="25"/>
      <c r="F6" s="217" t="str">
        <f>'Rekapitulace stavby'!K6</f>
        <v>Vltava LB ř. km 247,000 - 248,500 Boršov nad Vltavou - údržba porostů</v>
      </c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5"/>
      <c r="R6" s="23"/>
    </row>
    <row r="7" spans="1:66" s="1" customFormat="1" ht="32.85" customHeight="1" x14ac:dyDescent="0.3">
      <c r="B7" s="34"/>
      <c r="C7" s="35"/>
      <c r="D7" s="28" t="s">
        <v>102</v>
      </c>
      <c r="E7" s="35"/>
      <c r="F7" s="204" t="s">
        <v>194</v>
      </c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35"/>
      <c r="R7" s="36"/>
    </row>
    <row r="8" spans="1:66" s="1" customFormat="1" ht="14.45" customHeight="1" x14ac:dyDescent="0.3">
      <c r="B8" s="34"/>
      <c r="C8" s="35"/>
      <c r="D8" s="29" t="s">
        <v>20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21</v>
      </c>
      <c r="N8" s="35"/>
      <c r="O8" s="27" t="s">
        <v>5</v>
      </c>
      <c r="P8" s="35"/>
      <c r="Q8" s="35"/>
      <c r="R8" s="36"/>
    </row>
    <row r="9" spans="1:66" s="1" customFormat="1" ht="14.45" customHeight="1" x14ac:dyDescent="0.3">
      <c r="B9" s="34"/>
      <c r="C9" s="35"/>
      <c r="D9" s="29" t="s">
        <v>22</v>
      </c>
      <c r="E9" s="35"/>
      <c r="F9" s="27" t="s">
        <v>23</v>
      </c>
      <c r="G9" s="35"/>
      <c r="H9" s="35"/>
      <c r="I9" s="35"/>
      <c r="J9" s="35"/>
      <c r="K9" s="35"/>
      <c r="L9" s="35"/>
      <c r="M9" s="29" t="s">
        <v>24</v>
      </c>
      <c r="N9" s="35"/>
      <c r="O9" s="220"/>
      <c r="P9" s="221"/>
      <c r="Q9" s="35"/>
      <c r="R9" s="36"/>
    </row>
    <row r="10" spans="1:66" s="1" customFormat="1" ht="10.9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 x14ac:dyDescent="0.3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02" t="str">
        <f>IF('Rekapitulace stavby'!AN10="","",'Rekapitulace stavby'!AN10)</f>
        <v/>
      </c>
      <c r="P11" s="202"/>
      <c r="Q11" s="35"/>
      <c r="R11" s="36"/>
    </row>
    <row r="12" spans="1:66" s="1" customFormat="1" ht="18" customHeight="1" x14ac:dyDescent="0.3">
      <c r="B12" s="34"/>
      <c r="C12" s="35"/>
      <c r="D12" s="35"/>
      <c r="E12" s="27" t="str">
        <f>IF('Rekapitulace stavby'!E11="","",'Rekapitulace stavby'!E11)</f>
        <v xml:space="preserve"> </v>
      </c>
      <c r="F12" s="35"/>
      <c r="G12" s="35"/>
      <c r="H12" s="35"/>
      <c r="I12" s="35"/>
      <c r="J12" s="35"/>
      <c r="K12" s="35"/>
      <c r="L12" s="35"/>
      <c r="M12" s="29" t="s">
        <v>27</v>
      </c>
      <c r="N12" s="35"/>
      <c r="O12" s="202" t="str">
        <f>IF('Rekapitulace stavby'!AN11="","",'Rekapitulace stavby'!AN11)</f>
        <v/>
      </c>
      <c r="P12" s="202"/>
      <c r="Q12" s="35"/>
      <c r="R12" s="36"/>
    </row>
    <row r="13" spans="1:66" s="1" customFormat="1" ht="6.95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 x14ac:dyDescent="0.3">
      <c r="B14" s="34"/>
      <c r="C14" s="35"/>
      <c r="D14" s="29" t="s">
        <v>28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22" t="str">
        <f>IF('Rekapitulace stavby'!AN13="","",'Rekapitulace stavby'!AN13)</f>
        <v>Vyplň údaj</v>
      </c>
      <c r="P14" s="202"/>
      <c r="Q14" s="35"/>
      <c r="R14" s="36"/>
    </row>
    <row r="15" spans="1:66" s="1" customFormat="1" ht="18" customHeight="1" x14ac:dyDescent="0.3">
      <c r="B15" s="34"/>
      <c r="C15" s="35"/>
      <c r="D15" s="35"/>
      <c r="E15" s="222" t="str">
        <f>IF('Rekapitulace stavby'!E14="","",'Rekapitulace stavby'!E14)</f>
        <v>Vyplň údaj</v>
      </c>
      <c r="F15" s="223"/>
      <c r="G15" s="223"/>
      <c r="H15" s="223"/>
      <c r="I15" s="223"/>
      <c r="J15" s="223"/>
      <c r="K15" s="223"/>
      <c r="L15" s="223"/>
      <c r="M15" s="29" t="s">
        <v>27</v>
      </c>
      <c r="N15" s="35"/>
      <c r="O15" s="222" t="str">
        <f>IF('Rekapitulace stavby'!AN14="","",'Rekapitulace stavby'!AN14)</f>
        <v>Vyplň údaj</v>
      </c>
      <c r="P15" s="202"/>
      <c r="Q15" s="35"/>
      <c r="R15" s="36"/>
    </row>
    <row r="16" spans="1:66" s="1" customFormat="1" ht="6.95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 x14ac:dyDescent="0.3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02" t="str">
        <f>IF('Rekapitulace stavby'!AN16="","",'Rekapitulace stavby'!AN16)</f>
        <v/>
      </c>
      <c r="P17" s="202"/>
      <c r="Q17" s="35"/>
      <c r="R17" s="36"/>
    </row>
    <row r="18" spans="2:18" s="1" customFormat="1" ht="18" customHeight="1" x14ac:dyDescent="0.3">
      <c r="B18" s="34"/>
      <c r="C18" s="35"/>
      <c r="D18" s="35"/>
      <c r="E18" s="27" t="str">
        <f>IF('Rekapitulace stavby'!E17="","",'Rekapitulace stavby'!E17)</f>
        <v xml:space="preserve"> </v>
      </c>
      <c r="F18" s="35"/>
      <c r="G18" s="35"/>
      <c r="H18" s="35"/>
      <c r="I18" s="35"/>
      <c r="J18" s="35"/>
      <c r="K18" s="35"/>
      <c r="L18" s="35"/>
      <c r="M18" s="29" t="s">
        <v>27</v>
      </c>
      <c r="N18" s="35"/>
      <c r="O18" s="202" t="str">
        <f>IF('Rekapitulace stavby'!AN17="","",'Rekapitulace stavby'!AN17)</f>
        <v/>
      </c>
      <c r="P18" s="202"/>
      <c r="Q18" s="35"/>
      <c r="R18" s="36"/>
    </row>
    <row r="19" spans="2:18" s="1" customFormat="1" ht="6.95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 x14ac:dyDescent="0.3">
      <c r="B20" s="34"/>
      <c r="C20" s="35"/>
      <c r="D20" s="29" t="s">
        <v>32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02" t="s">
        <v>5</v>
      </c>
      <c r="P20" s="202"/>
      <c r="Q20" s="35"/>
      <c r="R20" s="36"/>
    </row>
    <row r="21" spans="2:18" s="1" customFormat="1" ht="18" customHeight="1" x14ac:dyDescent="0.3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27</v>
      </c>
      <c r="N21" s="35"/>
      <c r="O21" s="202" t="s">
        <v>5</v>
      </c>
      <c r="P21" s="202"/>
      <c r="Q21" s="35"/>
      <c r="R21" s="36"/>
    </row>
    <row r="22" spans="2:18" s="1" customFormat="1" ht="6.95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 x14ac:dyDescent="0.3">
      <c r="B23" s="34"/>
      <c r="C23" s="35"/>
      <c r="D23" s="29" t="s">
        <v>33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 x14ac:dyDescent="0.3">
      <c r="B24" s="34"/>
      <c r="C24" s="35"/>
      <c r="D24" s="35"/>
      <c r="E24" s="209" t="s">
        <v>5</v>
      </c>
      <c r="F24" s="209"/>
      <c r="G24" s="209"/>
      <c r="H24" s="209"/>
      <c r="I24" s="209"/>
      <c r="J24" s="209"/>
      <c r="K24" s="209"/>
      <c r="L24" s="209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 x14ac:dyDescent="0.3">
      <c r="B27" s="34"/>
      <c r="C27" s="35"/>
      <c r="D27" s="115" t="s">
        <v>104</v>
      </c>
      <c r="E27" s="35"/>
      <c r="F27" s="35"/>
      <c r="G27" s="35"/>
      <c r="H27" s="35"/>
      <c r="I27" s="35"/>
      <c r="J27" s="35"/>
      <c r="K27" s="35"/>
      <c r="L27" s="35"/>
      <c r="M27" s="210">
        <f>N88</f>
        <v>0</v>
      </c>
      <c r="N27" s="210"/>
      <c r="O27" s="210"/>
      <c r="P27" s="210"/>
      <c r="Q27" s="35"/>
      <c r="R27" s="36"/>
    </row>
    <row r="28" spans="2:18" s="1" customFormat="1" ht="14.45" customHeight="1" x14ac:dyDescent="0.3">
      <c r="B28" s="34"/>
      <c r="C28" s="35"/>
      <c r="D28" s="33" t="s">
        <v>89</v>
      </c>
      <c r="E28" s="35"/>
      <c r="F28" s="35"/>
      <c r="G28" s="35"/>
      <c r="H28" s="35"/>
      <c r="I28" s="35"/>
      <c r="J28" s="35"/>
      <c r="K28" s="35"/>
      <c r="L28" s="35"/>
      <c r="M28" s="210">
        <f>N93</f>
        <v>0</v>
      </c>
      <c r="N28" s="210"/>
      <c r="O28" s="210"/>
      <c r="P28" s="210"/>
      <c r="Q28" s="35"/>
      <c r="R28" s="36"/>
    </row>
    <row r="29" spans="2:18" s="1" customFormat="1" ht="6.95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16" t="s">
        <v>36</v>
      </c>
      <c r="E30" s="35"/>
      <c r="F30" s="35"/>
      <c r="G30" s="35"/>
      <c r="H30" s="35"/>
      <c r="I30" s="35"/>
      <c r="J30" s="35"/>
      <c r="K30" s="35"/>
      <c r="L30" s="35"/>
      <c r="M30" s="244">
        <f>ROUND(M27+M28,2)</f>
        <v>0</v>
      </c>
      <c r="N30" s="219"/>
      <c r="O30" s="219"/>
      <c r="P30" s="219"/>
      <c r="Q30" s="35"/>
      <c r="R30" s="36"/>
    </row>
    <row r="31" spans="2:18" s="1" customFormat="1" ht="6.95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 x14ac:dyDescent="0.3">
      <c r="B32" s="34"/>
      <c r="C32" s="35"/>
      <c r="D32" s="41" t="s">
        <v>37</v>
      </c>
      <c r="E32" s="41" t="s">
        <v>38</v>
      </c>
      <c r="F32" s="42">
        <v>0.21</v>
      </c>
      <c r="G32" s="117" t="s">
        <v>39</v>
      </c>
      <c r="H32" s="245">
        <f>(SUM(BE93:BE100)+SUM(BE118:BE135))</f>
        <v>0</v>
      </c>
      <c r="I32" s="219"/>
      <c r="J32" s="219"/>
      <c r="K32" s="35"/>
      <c r="L32" s="35"/>
      <c r="M32" s="245">
        <f>ROUND((SUM(BE93:BE100)+SUM(BE118:BE135)), 2)*F32</f>
        <v>0</v>
      </c>
      <c r="N32" s="219"/>
      <c r="O32" s="219"/>
      <c r="P32" s="219"/>
      <c r="Q32" s="35"/>
      <c r="R32" s="36"/>
    </row>
    <row r="33" spans="2:18" s="1" customFormat="1" ht="14.45" customHeight="1" x14ac:dyDescent="0.3">
      <c r="B33" s="34"/>
      <c r="C33" s="35"/>
      <c r="D33" s="35"/>
      <c r="E33" s="41" t="s">
        <v>40</v>
      </c>
      <c r="F33" s="42">
        <v>0.15</v>
      </c>
      <c r="G33" s="117" t="s">
        <v>39</v>
      </c>
      <c r="H33" s="245">
        <f>(SUM(BF93:BF100)+SUM(BF118:BF135))</f>
        <v>0</v>
      </c>
      <c r="I33" s="219"/>
      <c r="J33" s="219"/>
      <c r="K33" s="35"/>
      <c r="L33" s="35"/>
      <c r="M33" s="245">
        <f>ROUND((SUM(BF93:BF100)+SUM(BF118:BF135)), 2)*F33</f>
        <v>0</v>
      </c>
      <c r="N33" s="219"/>
      <c r="O33" s="219"/>
      <c r="P33" s="219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41</v>
      </c>
      <c r="F34" s="42">
        <v>0.21</v>
      </c>
      <c r="G34" s="117" t="s">
        <v>39</v>
      </c>
      <c r="H34" s="245">
        <f>(SUM(BG93:BG100)+SUM(BG118:BG135))</f>
        <v>0</v>
      </c>
      <c r="I34" s="219"/>
      <c r="J34" s="219"/>
      <c r="K34" s="35"/>
      <c r="L34" s="35"/>
      <c r="M34" s="245">
        <v>0</v>
      </c>
      <c r="N34" s="219"/>
      <c r="O34" s="219"/>
      <c r="P34" s="219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42</v>
      </c>
      <c r="F35" s="42">
        <v>0.15</v>
      </c>
      <c r="G35" s="117" t="s">
        <v>39</v>
      </c>
      <c r="H35" s="245">
        <f>(SUM(BH93:BH100)+SUM(BH118:BH135))</f>
        <v>0</v>
      </c>
      <c r="I35" s="219"/>
      <c r="J35" s="219"/>
      <c r="K35" s="35"/>
      <c r="L35" s="35"/>
      <c r="M35" s="245">
        <v>0</v>
      </c>
      <c r="N35" s="219"/>
      <c r="O35" s="219"/>
      <c r="P35" s="219"/>
      <c r="Q35" s="35"/>
      <c r="R35" s="36"/>
    </row>
    <row r="36" spans="2:18" s="1" customFormat="1" ht="14.45" hidden="1" customHeight="1" x14ac:dyDescent="0.3">
      <c r="B36" s="34"/>
      <c r="C36" s="35"/>
      <c r="D36" s="35"/>
      <c r="E36" s="41" t="s">
        <v>43</v>
      </c>
      <c r="F36" s="42">
        <v>0</v>
      </c>
      <c r="G36" s="117" t="s">
        <v>39</v>
      </c>
      <c r="H36" s="245">
        <f>(SUM(BI93:BI100)+SUM(BI118:BI135))</f>
        <v>0</v>
      </c>
      <c r="I36" s="219"/>
      <c r="J36" s="219"/>
      <c r="K36" s="35"/>
      <c r="L36" s="35"/>
      <c r="M36" s="245">
        <v>0</v>
      </c>
      <c r="N36" s="219"/>
      <c r="O36" s="219"/>
      <c r="P36" s="219"/>
      <c r="Q36" s="35"/>
      <c r="R36" s="36"/>
    </row>
    <row r="37" spans="2:18" s="1" customFormat="1" ht="6.95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113"/>
      <c r="D38" s="118" t="s">
        <v>44</v>
      </c>
      <c r="E38" s="74"/>
      <c r="F38" s="74"/>
      <c r="G38" s="119" t="s">
        <v>45</v>
      </c>
      <c r="H38" s="120" t="s">
        <v>46</v>
      </c>
      <c r="I38" s="74"/>
      <c r="J38" s="74"/>
      <c r="K38" s="74"/>
      <c r="L38" s="246">
        <f>SUM(M30:M36)</f>
        <v>0</v>
      </c>
      <c r="M38" s="246"/>
      <c r="N38" s="246"/>
      <c r="O38" s="246"/>
      <c r="P38" s="247"/>
      <c r="Q38" s="113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4"/>
      <c r="C50" s="35"/>
      <c r="D50" s="49" t="s">
        <v>47</v>
      </c>
      <c r="E50" s="50"/>
      <c r="F50" s="50"/>
      <c r="G50" s="50"/>
      <c r="H50" s="51"/>
      <c r="I50" s="35"/>
      <c r="J50" s="49" t="s">
        <v>48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x14ac:dyDescent="0.3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x14ac:dyDescent="0.3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x14ac:dyDescent="0.3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x14ac:dyDescent="0.3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x14ac:dyDescent="0.3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x14ac:dyDescent="0.3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x14ac:dyDescent="0.3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 x14ac:dyDescent="0.3">
      <c r="B59" s="34"/>
      <c r="C59" s="35"/>
      <c r="D59" s="54" t="s">
        <v>49</v>
      </c>
      <c r="E59" s="55"/>
      <c r="F59" s="55"/>
      <c r="G59" s="56" t="s">
        <v>50</v>
      </c>
      <c r="H59" s="57"/>
      <c r="I59" s="35"/>
      <c r="J59" s="54" t="s">
        <v>49</v>
      </c>
      <c r="K59" s="55"/>
      <c r="L59" s="55"/>
      <c r="M59" s="55"/>
      <c r="N59" s="56" t="s">
        <v>50</v>
      </c>
      <c r="O59" s="55"/>
      <c r="P59" s="57"/>
      <c r="Q59" s="35"/>
      <c r="R59" s="36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4"/>
      <c r="C61" s="35"/>
      <c r="D61" s="49" t="s">
        <v>51</v>
      </c>
      <c r="E61" s="50"/>
      <c r="F61" s="50"/>
      <c r="G61" s="50"/>
      <c r="H61" s="51"/>
      <c r="I61" s="35"/>
      <c r="J61" s="49" t="s">
        <v>52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x14ac:dyDescent="0.3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x14ac:dyDescent="0.3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x14ac:dyDescent="0.3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x14ac:dyDescent="0.3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x14ac:dyDescent="0.3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x14ac:dyDescent="0.3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x14ac:dyDescent="0.3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 x14ac:dyDescent="0.3">
      <c r="B70" s="34"/>
      <c r="C70" s="35"/>
      <c r="D70" s="54" t="s">
        <v>49</v>
      </c>
      <c r="E70" s="55"/>
      <c r="F70" s="55"/>
      <c r="G70" s="56" t="s">
        <v>50</v>
      </c>
      <c r="H70" s="57"/>
      <c r="I70" s="35"/>
      <c r="J70" s="54" t="s">
        <v>49</v>
      </c>
      <c r="K70" s="55"/>
      <c r="L70" s="55"/>
      <c r="M70" s="55"/>
      <c r="N70" s="56" t="s">
        <v>50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181" t="s">
        <v>105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29" t="s">
        <v>19</v>
      </c>
      <c r="D78" s="35"/>
      <c r="E78" s="35"/>
      <c r="F78" s="217" t="str">
        <f>F6</f>
        <v>Vltava LB ř. km 247,000 - 248,500 Boršov nad Vltavou - údržba porostů</v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35"/>
      <c r="R78" s="36"/>
    </row>
    <row r="79" spans="2:18" s="1" customFormat="1" ht="36.950000000000003" customHeight="1" x14ac:dyDescent="0.3">
      <c r="B79" s="34"/>
      <c r="C79" s="68" t="s">
        <v>102</v>
      </c>
      <c r="D79" s="35"/>
      <c r="E79" s="35"/>
      <c r="F79" s="183" t="str">
        <f>F7</f>
        <v>3299b - SO - Vltava ř. km 247,700 - 248,500</v>
      </c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35"/>
      <c r="R79" s="36"/>
    </row>
    <row r="80" spans="2:18" s="1" customFormat="1" ht="6.95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5" s="1" customFormat="1" ht="18" customHeight="1" x14ac:dyDescent="0.3">
      <c r="B81" s="34"/>
      <c r="C81" s="29" t="s">
        <v>22</v>
      </c>
      <c r="D81" s="35"/>
      <c r="E81" s="35"/>
      <c r="F81" s="27" t="str">
        <f>F9</f>
        <v xml:space="preserve"> </v>
      </c>
      <c r="G81" s="35"/>
      <c r="H81" s="35"/>
      <c r="I81" s="35"/>
      <c r="J81" s="35"/>
      <c r="K81" s="29" t="s">
        <v>24</v>
      </c>
      <c r="L81" s="35"/>
      <c r="M81" s="221" t="str">
        <f>IF(O9="","",O9)</f>
        <v/>
      </c>
      <c r="N81" s="221"/>
      <c r="O81" s="221"/>
      <c r="P81" s="221"/>
      <c r="Q81" s="35"/>
      <c r="R81" s="36"/>
    </row>
    <row r="82" spans="2:65" s="1" customFormat="1" ht="6.95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5" s="1" customFormat="1" ht="15" x14ac:dyDescent="0.3">
      <c r="B83" s="34"/>
      <c r="C83" s="29" t="s">
        <v>25</v>
      </c>
      <c r="D83" s="35"/>
      <c r="E83" s="35"/>
      <c r="F83" s="27" t="str">
        <f>E12</f>
        <v xml:space="preserve"> </v>
      </c>
      <c r="G83" s="35"/>
      <c r="H83" s="35"/>
      <c r="I83" s="35"/>
      <c r="J83" s="35"/>
      <c r="K83" s="29" t="s">
        <v>30</v>
      </c>
      <c r="L83" s="35"/>
      <c r="M83" s="202" t="str">
        <f>E18</f>
        <v xml:space="preserve"> </v>
      </c>
      <c r="N83" s="202"/>
      <c r="O83" s="202"/>
      <c r="P83" s="202"/>
      <c r="Q83" s="202"/>
      <c r="R83" s="36"/>
    </row>
    <row r="84" spans="2:65" s="1" customFormat="1" ht="14.45" customHeight="1" x14ac:dyDescent="0.3">
      <c r="B84" s="34"/>
      <c r="C84" s="29" t="s">
        <v>28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32</v>
      </c>
      <c r="L84" s="35"/>
      <c r="M84" s="202"/>
      <c r="N84" s="202"/>
      <c r="O84" s="202"/>
      <c r="P84" s="202"/>
      <c r="Q84" s="202"/>
      <c r="R84" s="36"/>
    </row>
    <row r="85" spans="2:65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5" s="1" customFormat="1" ht="29.25" customHeight="1" x14ac:dyDescent="0.3">
      <c r="B86" s="34"/>
      <c r="C86" s="236" t="s">
        <v>106</v>
      </c>
      <c r="D86" s="237"/>
      <c r="E86" s="237"/>
      <c r="F86" s="237"/>
      <c r="G86" s="237"/>
      <c r="H86" s="113"/>
      <c r="I86" s="113"/>
      <c r="J86" s="113"/>
      <c r="K86" s="113"/>
      <c r="L86" s="113"/>
      <c r="M86" s="113"/>
      <c r="N86" s="236" t="s">
        <v>107</v>
      </c>
      <c r="O86" s="237"/>
      <c r="P86" s="237"/>
      <c r="Q86" s="237"/>
      <c r="R86" s="36"/>
    </row>
    <row r="87" spans="2:65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5" s="1" customFormat="1" ht="29.25" customHeight="1" x14ac:dyDescent="0.3">
      <c r="B88" s="34"/>
      <c r="C88" s="121" t="s">
        <v>108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94">
        <f>N118</f>
        <v>0</v>
      </c>
      <c r="O88" s="238"/>
      <c r="P88" s="238"/>
      <c r="Q88" s="238"/>
      <c r="R88" s="36"/>
      <c r="AU88" s="18" t="s">
        <v>109</v>
      </c>
    </row>
    <row r="89" spans="2:65" s="6" customFormat="1" ht="24.95" customHeight="1" x14ac:dyDescent="0.3">
      <c r="B89" s="122"/>
      <c r="C89" s="123"/>
      <c r="D89" s="124" t="s">
        <v>110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31">
        <f>N119</f>
        <v>0</v>
      </c>
      <c r="O89" s="239"/>
      <c r="P89" s="239"/>
      <c r="Q89" s="239"/>
      <c r="R89" s="125"/>
    </row>
    <row r="90" spans="2:65" s="7" customFormat="1" ht="19.899999999999999" customHeight="1" x14ac:dyDescent="0.3">
      <c r="B90" s="126"/>
      <c r="C90" s="127"/>
      <c r="D90" s="101" t="s">
        <v>111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79">
        <f>N120</f>
        <v>0</v>
      </c>
      <c r="O90" s="240"/>
      <c r="P90" s="240"/>
      <c r="Q90" s="240"/>
      <c r="R90" s="128"/>
    </row>
    <row r="91" spans="2:65" s="6" customFormat="1" ht="24.95" customHeight="1" x14ac:dyDescent="0.3">
      <c r="B91" s="122"/>
      <c r="C91" s="123"/>
      <c r="D91" s="124" t="s">
        <v>112</v>
      </c>
      <c r="E91" s="123"/>
      <c r="F91" s="123"/>
      <c r="G91" s="123"/>
      <c r="H91" s="123"/>
      <c r="I91" s="123"/>
      <c r="J91" s="123"/>
      <c r="K91" s="123"/>
      <c r="L91" s="123"/>
      <c r="M91" s="123"/>
      <c r="N91" s="231">
        <f>N133</f>
        <v>0</v>
      </c>
      <c r="O91" s="239"/>
      <c r="P91" s="239"/>
      <c r="Q91" s="239"/>
      <c r="R91" s="125"/>
    </row>
    <row r="92" spans="2:65" s="1" customFormat="1" ht="21.75" customHeight="1" x14ac:dyDescent="0.3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65" s="1" customFormat="1" ht="29.25" customHeight="1" x14ac:dyDescent="0.3">
      <c r="B93" s="34"/>
      <c r="C93" s="121" t="s">
        <v>113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38">
        <f>ROUND(N94+N95+N96+N97+N98+N99,2)</f>
        <v>0</v>
      </c>
      <c r="O93" s="241"/>
      <c r="P93" s="241"/>
      <c r="Q93" s="241"/>
      <c r="R93" s="36"/>
      <c r="T93" s="129"/>
      <c r="U93" s="130" t="s">
        <v>37</v>
      </c>
    </row>
    <row r="94" spans="2:65" s="1" customFormat="1" ht="18" customHeight="1" x14ac:dyDescent="0.3">
      <c r="B94" s="131"/>
      <c r="C94" s="132"/>
      <c r="D94" s="176" t="s">
        <v>114</v>
      </c>
      <c r="E94" s="243"/>
      <c r="F94" s="243"/>
      <c r="G94" s="243"/>
      <c r="H94" s="243"/>
      <c r="I94" s="132"/>
      <c r="J94" s="132"/>
      <c r="K94" s="132"/>
      <c r="L94" s="132"/>
      <c r="M94" s="132"/>
      <c r="N94" s="178">
        <f>ROUND(N88*T94,2)</f>
        <v>0</v>
      </c>
      <c r="O94" s="242"/>
      <c r="P94" s="242"/>
      <c r="Q94" s="242"/>
      <c r="R94" s="134"/>
      <c r="S94" s="135"/>
      <c r="T94" s="136"/>
      <c r="U94" s="137" t="s">
        <v>38</v>
      </c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8" t="s">
        <v>115</v>
      </c>
      <c r="AZ94" s="135"/>
      <c r="BA94" s="135"/>
      <c r="BB94" s="135"/>
      <c r="BC94" s="135"/>
      <c r="BD94" s="135"/>
      <c r="BE94" s="139">
        <f t="shared" ref="BE94:BE99" si="0">IF(U94="základní",N94,0)</f>
        <v>0</v>
      </c>
      <c r="BF94" s="139">
        <f t="shared" ref="BF94:BF99" si="1">IF(U94="snížená",N94,0)</f>
        <v>0</v>
      </c>
      <c r="BG94" s="139">
        <f t="shared" ref="BG94:BG99" si="2">IF(U94="zákl. přenesená",N94,0)</f>
        <v>0</v>
      </c>
      <c r="BH94" s="139">
        <f t="shared" ref="BH94:BH99" si="3">IF(U94="sníž. přenesená",N94,0)</f>
        <v>0</v>
      </c>
      <c r="BI94" s="139">
        <f t="shared" ref="BI94:BI99" si="4">IF(U94="nulová",N94,0)</f>
        <v>0</v>
      </c>
      <c r="BJ94" s="138" t="s">
        <v>81</v>
      </c>
      <c r="BK94" s="135"/>
      <c r="BL94" s="135"/>
      <c r="BM94" s="135"/>
    </row>
    <row r="95" spans="2:65" s="1" customFormat="1" ht="18" customHeight="1" x14ac:dyDescent="0.3">
      <c r="B95" s="131"/>
      <c r="C95" s="132"/>
      <c r="D95" s="176" t="s">
        <v>116</v>
      </c>
      <c r="E95" s="243"/>
      <c r="F95" s="243"/>
      <c r="G95" s="243"/>
      <c r="H95" s="243"/>
      <c r="I95" s="132"/>
      <c r="J95" s="132"/>
      <c r="K95" s="132"/>
      <c r="L95" s="132"/>
      <c r="M95" s="132"/>
      <c r="N95" s="178">
        <f>ROUND(N88*T95,2)</f>
        <v>0</v>
      </c>
      <c r="O95" s="242"/>
      <c r="P95" s="242"/>
      <c r="Q95" s="242"/>
      <c r="R95" s="134"/>
      <c r="S95" s="135"/>
      <c r="T95" s="136"/>
      <c r="U95" s="137" t="s">
        <v>38</v>
      </c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8" t="s">
        <v>115</v>
      </c>
      <c r="AZ95" s="135"/>
      <c r="BA95" s="135"/>
      <c r="BB95" s="135"/>
      <c r="BC95" s="135"/>
      <c r="BD95" s="135"/>
      <c r="BE95" s="139">
        <f t="shared" si="0"/>
        <v>0</v>
      </c>
      <c r="BF95" s="139">
        <f t="shared" si="1"/>
        <v>0</v>
      </c>
      <c r="BG95" s="139">
        <f t="shared" si="2"/>
        <v>0</v>
      </c>
      <c r="BH95" s="139">
        <f t="shared" si="3"/>
        <v>0</v>
      </c>
      <c r="BI95" s="139">
        <f t="shared" si="4"/>
        <v>0</v>
      </c>
      <c r="BJ95" s="138" t="s">
        <v>81</v>
      </c>
      <c r="BK95" s="135"/>
      <c r="BL95" s="135"/>
      <c r="BM95" s="135"/>
    </row>
    <row r="96" spans="2:65" s="1" customFormat="1" ht="18" customHeight="1" x14ac:dyDescent="0.3">
      <c r="B96" s="131"/>
      <c r="C96" s="132"/>
      <c r="D96" s="176" t="s">
        <v>117</v>
      </c>
      <c r="E96" s="243"/>
      <c r="F96" s="243"/>
      <c r="G96" s="243"/>
      <c r="H96" s="243"/>
      <c r="I96" s="132"/>
      <c r="J96" s="132"/>
      <c r="K96" s="132"/>
      <c r="L96" s="132"/>
      <c r="M96" s="132"/>
      <c r="N96" s="178">
        <f>ROUND(N88*T96,2)</f>
        <v>0</v>
      </c>
      <c r="O96" s="242"/>
      <c r="P96" s="242"/>
      <c r="Q96" s="242"/>
      <c r="R96" s="134"/>
      <c r="S96" s="135"/>
      <c r="T96" s="136"/>
      <c r="U96" s="137" t="s">
        <v>38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8" t="s">
        <v>115</v>
      </c>
      <c r="AZ96" s="135"/>
      <c r="BA96" s="135"/>
      <c r="BB96" s="135"/>
      <c r="BC96" s="135"/>
      <c r="BD96" s="135"/>
      <c r="BE96" s="139">
        <f t="shared" si="0"/>
        <v>0</v>
      </c>
      <c r="BF96" s="139">
        <f t="shared" si="1"/>
        <v>0</v>
      </c>
      <c r="BG96" s="139">
        <f t="shared" si="2"/>
        <v>0</v>
      </c>
      <c r="BH96" s="139">
        <f t="shared" si="3"/>
        <v>0</v>
      </c>
      <c r="BI96" s="139">
        <f t="shared" si="4"/>
        <v>0</v>
      </c>
      <c r="BJ96" s="138" t="s">
        <v>81</v>
      </c>
      <c r="BK96" s="135"/>
      <c r="BL96" s="135"/>
      <c r="BM96" s="135"/>
    </row>
    <row r="97" spans="2:65" s="1" customFormat="1" ht="18" customHeight="1" x14ac:dyDescent="0.3">
      <c r="B97" s="131"/>
      <c r="C97" s="132"/>
      <c r="D97" s="176" t="s">
        <v>118</v>
      </c>
      <c r="E97" s="243"/>
      <c r="F97" s="243"/>
      <c r="G97" s="243"/>
      <c r="H97" s="243"/>
      <c r="I97" s="132"/>
      <c r="J97" s="132"/>
      <c r="K97" s="132"/>
      <c r="L97" s="132"/>
      <c r="M97" s="132"/>
      <c r="N97" s="178">
        <f>ROUND(N88*T97,2)</f>
        <v>0</v>
      </c>
      <c r="O97" s="242"/>
      <c r="P97" s="242"/>
      <c r="Q97" s="242"/>
      <c r="R97" s="134"/>
      <c r="S97" s="135"/>
      <c r="T97" s="136"/>
      <c r="U97" s="137" t="s">
        <v>38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115</v>
      </c>
      <c r="AZ97" s="135"/>
      <c r="BA97" s="135"/>
      <c r="BB97" s="135"/>
      <c r="BC97" s="135"/>
      <c r="BD97" s="135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81</v>
      </c>
      <c r="BK97" s="135"/>
      <c r="BL97" s="135"/>
      <c r="BM97" s="135"/>
    </row>
    <row r="98" spans="2:65" s="1" customFormat="1" ht="18" customHeight="1" x14ac:dyDescent="0.3">
      <c r="B98" s="131"/>
      <c r="C98" s="132"/>
      <c r="D98" s="176" t="s">
        <v>119</v>
      </c>
      <c r="E98" s="243"/>
      <c r="F98" s="243"/>
      <c r="G98" s="243"/>
      <c r="H98" s="243"/>
      <c r="I98" s="132"/>
      <c r="J98" s="132"/>
      <c r="K98" s="132"/>
      <c r="L98" s="132"/>
      <c r="M98" s="132"/>
      <c r="N98" s="178">
        <f>ROUND(N88*T98,2)</f>
        <v>0</v>
      </c>
      <c r="O98" s="242"/>
      <c r="P98" s="242"/>
      <c r="Q98" s="242"/>
      <c r="R98" s="134"/>
      <c r="S98" s="135"/>
      <c r="T98" s="136"/>
      <c r="U98" s="137" t="s">
        <v>38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115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81</v>
      </c>
      <c r="BK98" s="135"/>
      <c r="BL98" s="135"/>
      <c r="BM98" s="135"/>
    </row>
    <row r="99" spans="2:65" s="1" customFormat="1" ht="18" customHeight="1" x14ac:dyDescent="0.3">
      <c r="B99" s="131"/>
      <c r="C99" s="132"/>
      <c r="D99" s="133" t="s">
        <v>120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78">
        <f>ROUND(N88*T99,2)</f>
        <v>0</v>
      </c>
      <c r="O99" s="242"/>
      <c r="P99" s="242"/>
      <c r="Q99" s="242"/>
      <c r="R99" s="134"/>
      <c r="S99" s="135"/>
      <c r="T99" s="140"/>
      <c r="U99" s="141" t="s">
        <v>38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121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81</v>
      </c>
      <c r="BK99" s="135"/>
      <c r="BL99" s="135"/>
      <c r="BM99" s="135"/>
    </row>
    <row r="100" spans="2:65" s="1" customFormat="1" x14ac:dyDescent="0.3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29.25" customHeight="1" x14ac:dyDescent="0.3">
      <c r="B101" s="34"/>
      <c r="C101" s="112" t="s">
        <v>94</v>
      </c>
      <c r="D101" s="113"/>
      <c r="E101" s="113"/>
      <c r="F101" s="113"/>
      <c r="G101" s="113"/>
      <c r="H101" s="113"/>
      <c r="I101" s="113"/>
      <c r="J101" s="113"/>
      <c r="K101" s="113"/>
      <c r="L101" s="195">
        <f>ROUND(SUM(N88+N93),2)</f>
        <v>0</v>
      </c>
      <c r="M101" s="195"/>
      <c r="N101" s="195"/>
      <c r="O101" s="195"/>
      <c r="P101" s="195"/>
      <c r="Q101" s="195"/>
      <c r="R101" s="36"/>
    </row>
    <row r="102" spans="2:65" s="1" customFormat="1" ht="6.95" customHeight="1" x14ac:dyDescent="0.3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</row>
    <row r="106" spans="2:65" s="1" customFormat="1" ht="6.95" customHeight="1" x14ac:dyDescent="0.3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6.950000000000003" customHeight="1" x14ac:dyDescent="0.3">
      <c r="B107" s="34"/>
      <c r="C107" s="181" t="s">
        <v>122</v>
      </c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36"/>
    </row>
    <row r="108" spans="2:65" s="1" customFormat="1" ht="6.95" customHeight="1" x14ac:dyDescent="0.3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0" customHeight="1" x14ac:dyDescent="0.3">
      <c r="B109" s="34"/>
      <c r="C109" s="29" t="s">
        <v>19</v>
      </c>
      <c r="D109" s="35"/>
      <c r="E109" s="35"/>
      <c r="F109" s="217" t="str">
        <f>F6</f>
        <v>Vltava LB ř. km 247,000 - 248,500 Boršov nad Vltavou - údržba porostů</v>
      </c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35"/>
      <c r="R109" s="36"/>
    </row>
    <row r="110" spans="2:65" s="1" customFormat="1" ht="36.950000000000003" customHeight="1" x14ac:dyDescent="0.3">
      <c r="B110" s="34"/>
      <c r="C110" s="68" t="s">
        <v>102</v>
      </c>
      <c r="D110" s="35"/>
      <c r="E110" s="35"/>
      <c r="F110" s="183" t="str">
        <f>F7</f>
        <v>3299b - SO - Vltava ř. km 247,700 - 248,500</v>
      </c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35"/>
      <c r="R110" s="36"/>
    </row>
    <row r="111" spans="2:65" s="1" customFormat="1" ht="6.95" customHeight="1" x14ac:dyDescent="0.3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18" customHeight="1" x14ac:dyDescent="0.3">
      <c r="B112" s="34"/>
      <c r="C112" s="29" t="s">
        <v>22</v>
      </c>
      <c r="D112" s="35"/>
      <c r="E112" s="35"/>
      <c r="F112" s="27" t="str">
        <f>F9</f>
        <v xml:space="preserve"> </v>
      </c>
      <c r="G112" s="35"/>
      <c r="H112" s="35"/>
      <c r="I112" s="35"/>
      <c r="J112" s="35"/>
      <c r="K112" s="29" t="s">
        <v>24</v>
      </c>
      <c r="L112" s="35"/>
      <c r="M112" s="221" t="str">
        <f>IF(O9="","",O9)</f>
        <v/>
      </c>
      <c r="N112" s="221"/>
      <c r="O112" s="221"/>
      <c r="P112" s="221"/>
      <c r="Q112" s="35"/>
      <c r="R112" s="36"/>
    </row>
    <row r="113" spans="2:65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5" x14ac:dyDescent="0.3">
      <c r="B114" s="34"/>
      <c r="C114" s="29" t="s">
        <v>25</v>
      </c>
      <c r="D114" s="35"/>
      <c r="E114" s="35"/>
      <c r="F114" s="27" t="str">
        <f>E12</f>
        <v xml:space="preserve"> </v>
      </c>
      <c r="G114" s="35"/>
      <c r="H114" s="35"/>
      <c r="I114" s="35"/>
      <c r="J114" s="35"/>
      <c r="K114" s="29" t="s">
        <v>30</v>
      </c>
      <c r="L114" s="35"/>
      <c r="M114" s="202" t="str">
        <f>E18</f>
        <v xml:space="preserve"> </v>
      </c>
      <c r="N114" s="202"/>
      <c r="O114" s="202"/>
      <c r="P114" s="202"/>
      <c r="Q114" s="202"/>
      <c r="R114" s="36"/>
    </row>
    <row r="115" spans="2:65" s="1" customFormat="1" ht="14.45" customHeight="1" x14ac:dyDescent="0.3">
      <c r="B115" s="34"/>
      <c r="C115" s="29" t="s">
        <v>28</v>
      </c>
      <c r="D115" s="35"/>
      <c r="E115" s="35"/>
      <c r="F115" s="27" t="str">
        <f>IF(E15="","",E15)</f>
        <v>Vyplň údaj</v>
      </c>
      <c r="G115" s="35"/>
      <c r="H115" s="35"/>
      <c r="I115" s="35"/>
      <c r="J115" s="35"/>
      <c r="K115" s="29" t="s">
        <v>32</v>
      </c>
      <c r="L115" s="35"/>
      <c r="M115" s="202"/>
      <c r="N115" s="202"/>
      <c r="O115" s="202"/>
      <c r="P115" s="202"/>
      <c r="Q115" s="202"/>
      <c r="R115" s="36"/>
    </row>
    <row r="116" spans="2:65" s="1" customFormat="1" ht="10.35" customHeight="1" x14ac:dyDescent="0.3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 x14ac:dyDescent="0.3">
      <c r="B117" s="142"/>
      <c r="C117" s="143" t="s">
        <v>123</v>
      </c>
      <c r="D117" s="144" t="s">
        <v>124</v>
      </c>
      <c r="E117" s="144" t="s">
        <v>55</v>
      </c>
      <c r="F117" s="226" t="s">
        <v>125</v>
      </c>
      <c r="G117" s="226"/>
      <c r="H117" s="226"/>
      <c r="I117" s="226"/>
      <c r="J117" s="144" t="s">
        <v>126</v>
      </c>
      <c r="K117" s="144" t="s">
        <v>127</v>
      </c>
      <c r="L117" s="226" t="s">
        <v>128</v>
      </c>
      <c r="M117" s="226"/>
      <c r="N117" s="226" t="s">
        <v>107</v>
      </c>
      <c r="O117" s="226"/>
      <c r="P117" s="226"/>
      <c r="Q117" s="227"/>
      <c r="R117" s="145"/>
      <c r="T117" s="75" t="s">
        <v>129</v>
      </c>
      <c r="U117" s="76" t="s">
        <v>37</v>
      </c>
      <c r="V117" s="76" t="s">
        <v>130</v>
      </c>
      <c r="W117" s="76" t="s">
        <v>131</v>
      </c>
      <c r="X117" s="76" t="s">
        <v>132</v>
      </c>
      <c r="Y117" s="76" t="s">
        <v>133</v>
      </c>
      <c r="Z117" s="76" t="s">
        <v>134</v>
      </c>
      <c r="AA117" s="77" t="s">
        <v>135</v>
      </c>
    </row>
    <row r="118" spans="2:65" s="1" customFormat="1" ht="29.25" customHeight="1" x14ac:dyDescent="0.35">
      <c r="B118" s="34"/>
      <c r="C118" s="79" t="s">
        <v>104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28">
        <f>BK118</f>
        <v>0</v>
      </c>
      <c r="O118" s="229"/>
      <c r="P118" s="229"/>
      <c r="Q118" s="229"/>
      <c r="R118" s="36"/>
      <c r="T118" s="78"/>
      <c r="U118" s="50"/>
      <c r="V118" s="50"/>
      <c r="W118" s="146">
        <f>W119+W133+W136</f>
        <v>0</v>
      </c>
      <c r="X118" s="50"/>
      <c r="Y118" s="146">
        <f>Y119+Y133+Y136</f>
        <v>0</v>
      </c>
      <c r="Z118" s="50"/>
      <c r="AA118" s="147">
        <f>AA119+AA133+AA136</f>
        <v>0</v>
      </c>
      <c r="AT118" s="18" t="s">
        <v>72</v>
      </c>
      <c r="AU118" s="18" t="s">
        <v>109</v>
      </c>
      <c r="BK118" s="148">
        <f>BK119+BK133+BK136</f>
        <v>0</v>
      </c>
    </row>
    <row r="119" spans="2:65" s="9" customFormat="1" ht="37.35" customHeight="1" x14ac:dyDescent="0.35">
      <c r="B119" s="149"/>
      <c r="C119" s="150"/>
      <c r="D119" s="151" t="s">
        <v>110</v>
      </c>
      <c r="E119" s="151"/>
      <c r="F119" s="151"/>
      <c r="G119" s="151"/>
      <c r="H119" s="151"/>
      <c r="I119" s="151"/>
      <c r="J119" s="151"/>
      <c r="K119" s="151"/>
      <c r="L119" s="151"/>
      <c r="M119" s="151"/>
      <c r="N119" s="230">
        <f>BK119</f>
        <v>0</v>
      </c>
      <c r="O119" s="231"/>
      <c r="P119" s="231"/>
      <c r="Q119" s="231"/>
      <c r="R119" s="152"/>
      <c r="T119" s="153"/>
      <c r="U119" s="150"/>
      <c r="V119" s="150"/>
      <c r="W119" s="154">
        <f>W120</f>
        <v>0</v>
      </c>
      <c r="X119" s="150"/>
      <c r="Y119" s="154">
        <f>Y120</f>
        <v>0</v>
      </c>
      <c r="Z119" s="150"/>
      <c r="AA119" s="155">
        <f>AA120</f>
        <v>0</v>
      </c>
      <c r="AR119" s="156" t="s">
        <v>81</v>
      </c>
      <c r="AT119" s="157" t="s">
        <v>72</v>
      </c>
      <c r="AU119" s="157" t="s">
        <v>73</v>
      </c>
      <c r="AY119" s="156" t="s">
        <v>136</v>
      </c>
      <c r="BK119" s="158">
        <f>BK120</f>
        <v>0</v>
      </c>
    </row>
    <row r="120" spans="2:65" s="9" customFormat="1" ht="19.899999999999999" customHeight="1" x14ac:dyDescent="0.3">
      <c r="B120" s="149"/>
      <c r="C120" s="150"/>
      <c r="D120" s="159" t="s">
        <v>111</v>
      </c>
      <c r="E120" s="159"/>
      <c r="F120" s="159"/>
      <c r="G120" s="159"/>
      <c r="H120" s="159"/>
      <c r="I120" s="159"/>
      <c r="J120" s="159"/>
      <c r="K120" s="159"/>
      <c r="L120" s="159"/>
      <c r="M120" s="159"/>
      <c r="N120" s="224">
        <f>BK120</f>
        <v>0</v>
      </c>
      <c r="O120" s="225"/>
      <c r="P120" s="225"/>
      <c r="Q120" s="225"/>
      <c r="R120" s="152"/>
      <c r="T120" s="153"/>
      <c r="U120" s="150"/>
      <c r="V120" s="150"/>
      <c r="W120" s="154">
        <f>SUM(W121:W132)</f>
        <v>0</v>
      </c>
      <c r="X120" s="150"/>
      <c r="Y120" s="154">
        <f>SUM(Y121:Y132)</f>
        <v>0</v>
      </c>
      <c r="Z120" s="150"/>
      <c r="AA120" s="155">
        <f>SUM(AA121:AA132)</f>
        <v>0</v>
      </c>
      <c r="AR120" s="156" t="s">
        <v>81</v>
      </c>
      <c r="AT120" s="157" t="s">
        <v>72</v>
      </c>
      <c r="AU120" s="157" t="s">
        <v>81</v>
      </c>
      <c r="AY120" s="156" t="s">
        <v>136</v>
      </c>
      <c r="BK120" s="158">
        <f>SUM(BK121:BK132)</f>
        <v>0</v>
      </c>
    </row>
    <row r="121" spans="2:65" s="1" customFormat="1" ht="25.5" customHeight="1" x14ac:dyDescent="0.3">
      <c r="B121" s="131"/>
      <c r="C121" s="160" t="s">
        <v>81</v>
      </c>
      <c r="D121" s="160" t="s">
        <v>137</v>
      </c>
      <c r="E121" s="161" t="s">
        <v>138</v>
      </c>
      <c r="F121" s="213" t="s">
        <v>139</v>
      </c>
      <c r="G121" s="213"/>
      <c r="H121" s="213"/>
      <c r="I121" s="213"/>
      <c r="J121" s="162" t="s">
        <v>140</v>
      </c>
      <c r="K121" s="163">
        <v>1</v>
      </c>
      <c r="L121" s="214">
        <v>0</v>
      </c>
      <c r="M121" s="214"/>
      <c r="N121" s="215">
        <f t="shared" ref="N121:N132" si="5">ROUND(L121*K121,2)</f>
        <v>0</v>
      </c>
      <c r="O121" s="215"/>
      <c r="P121" s="215"/>
      <c r="Q121" s="215"/>
      <c r="R121" s="134"/>
      <c r="T121" s="164" t="s">
        <v>5</v>
      </c>
      <c r="U121" s="43" t="s">
        <v>38</v>
      </c>
      <c r="V121" s="35"/>
      <c r="W121" s="165">
        <f t="shared" ref="W121:W132" si="6">V121*K121</f>
        <v>0</v>
      </c>
      <c r="X121" s="165">
        <v>0</v>
      </c>
      <c r="Y121" s="165">
        <f t="shared" ref="Y121:Y132" si="7">X121*K121</f>
        <v>0</v>
      </c>
      <c r="Z121" s="165">
        <v>0</v>
      </c>
      <c r="AA121" s="166">
        <f t="shared" ref="AA121:AA132" si="8">Z121*K121</f>
        <v>0</v>
      </c>
      <c r="AR121" s="18" t="s">
        <v>141</v>
      </c>
      <c r="AT121" s="18" t="s">
        <v>137</v>
      </c>
      <c r="AU121" s="18" t="s">
        <v>100</v>
      </c>
      <c r="AY121" s="18" t="s">
        <v>136</v>
      </c>
      <c r="BE121" s="105">
        <f t="shared" ref="BE121:BE132" si="9">IF(U121="základní",N121,0)</f>
        <v>0</v>
      </c>
      <c r="BF121" s="105">
        <f t="shared" ref="BF121:BF132" si="10">IF(U121="snížená",N121,0)</f>
        <v>0</v>
      </c>
      <c r="BG121" s="105">
        <f t="shared" ref="BG121:BG132" si="11">IF(U121="zákl. přenesená",N121,0)</f>
        <v>0</v>
      </c>
      <c r="BH121" s="105">
        <f t="shared" ref="BH121:BH132" si="12">IF(U121="sníž. přenesená",N121,0)</f>
        <v>0</v>
      </c>
      <c r="BI121" s="105">
        <f t="shared" ref="BI121:BI132" si="13">IF(U121="nulová",N121,0)</f>
        <v>0</v>
      </c>
      <c r="BJ121" s="18" t="s">
        <v>81</v>
      </c>
      <c r="BK121" s="105">
        <f t="shared" ref="BK121:BK132" si="14">ROUND(L121*K121,2)</f>
        <v>0</v>
      </c>
      <c r="BL121" s="18" t="s">
        <v>141</v>
      </c>
      <c r="BM121" s="18" t="s">
        <v>195</v>
      </c>
    </row>
    <row r="122" spans="2:65" s="1" customFormat="1" ht="25.5" customHeight="1" x14ac:dyDescent="0.3">
      <c r="B122" s="131"/>
      <c r="C122" s="160" t="s">
        <v>100</v>
      </c>
      <c r="D122" s="160" t="s">
        <v>137</v>
      </c>
      <c r="E122" s="161" t="s">
        <v>143</v>
      </c>
      <c r="F122" s="213" t="s">
        <v>144</v>
      </c>
      <c r="G122" s="213"/>
      <c r="H122" s="213"/>
      <c r="I122" s="213"/>
      <c r="J122" s="162" t="s">
        <v>140</v>
      </c>
      <c r="K122" s="163">
        <v>16</v>
      </c>
      <c r="L122" s="214">
        <v>0</v>
      </c>
      <c r="M122" s="214"/>
      <c r="N122" s="215">
        <f t="shared" si="5"/>
        <v>0</v>
      </c>
      <c r="O122" s="215"/>
      <c r="P122" s="215"/>
      <c r="Q122" s="215"/>
      <c r="R122" s="134"/>
      <c r="T122" s="164" t="s">
        <v>5</v>
      </c>
      <c r="U122" s="43" t="s">
        <v>38</v>
      </c>
      <c r="V122" s="35"/>
      <c r="W122" s="165">
        <f t="shared" si="6"/>
        <v>0</v>
      </c>
      <c r="X122" s="165">
        <v>0</v>
      </c>
      <c r="Y122" s="165">
        <f t="shared" si="7"/>
        <v>0</v>
      </c>
      <c r="Z122" s="165">
        <v>0</v>
      </c>
      <c r="AA122" s="166">
        <f t="shared" si="8"/>
        <v>0</v>
      </c>
      <c r="AR122" s="18" t="s">
        <v>141</v>
      </c>
      <c r="AT122" s="18" t="s">
        <v>137</v>
      </c>
      <c r="AU122" s="18" t="s">
        <v>100</v>
      </c>
      <c r="AY122" s="18" t="s">
        <v>136</v>
      </c>
      <c r="BE122" s="105">
        <f t="shared" si="9"/>
        <v>0</v>
      </c>
      <c r="BF122" s="105">
        <f t="shared" si="10"/>
        <v>0</v>
      </c>
      <c r="BG122" s="105">
        <f t="shared" si="11"/>
        <v>0</v>
      </c>
      <c r="BH122" s="105">
        <f t="shared" si="12"/>
        <v>0</v>
      </c>
      <c r="BI122" s="105">
        <f t="shared" si="13"/>
        <v>0</v>
      </c>
      <c r="BJ122" s="18" t="s">
        <v>81</v>
      </c>
      <c r="BK122" s="105">
        <f t="shared" si="14"/>
        <v>0</v>
      </c>
      <c r="BL122" s="18" t="s">
        <v>141</v>
      </c>
      <c r="BM122" s="18" t="s">
        <v>196</v>
      </c>
    </row>
    <row r="123" spans="2:65" s="1" customFormat="1" ht="25.5" customHeight="1" x14ac:dyDescent="0.3">
      <c r="B123" s="131"/>
      <c r="C123" s="160" t="s">
        <v>146</v>
      </c>
      <c r="D123" s="160" t="s">
        <v>137</v>
      </c>
      <c r="E123" s="161" t="s">
        <v>147</v>
      </c>
      <c r="F123" s="213" t="s">
        <v>148</v>
      </c>
      <c r="G123" s="213"/>
      <c r="H123" s="213"/>
      <c r="I123" s="213"/>
      <c r="J123" s="162" t="s">
        <v>140</v>
      </c>
      <c r="K123" s="163">
        <v>16</v>
      </c>
      <c r="L123" s="214">
        <v>0</v>
      </c>
      <c r="M123" s="214"/>
      <c r="N123" s="215">
        <f t="shared" si="5"/>
        <v>0</v>
      </c>
      <c r="O123" s="215"/>
      <c r="P123" s="215"/>
      <c r="Q123" s="215"/>
      <c r="R123" s="134"/>
      <c r="T123" s="164" t="s">
        <v>5</v>
      </c>
      <c r="U123" s="43" t="s">
        <v>38</v>
      </c>
      <c r="V123" s="35"/>
      <c r="W123" s="165">
        <f t="shared" si="6"/>
        <v>0</v>
      </c>
      <c r="X123" s="165">
        <v>0</v>
      </c>
      <c r="Y123" s="165">
        <f t="shared" si="7"/>
        <v>0</v>
      </c>
      <c r="Z123" s="165">
        <v>0</v>
      </c>
      <c r="AA123" s="166">
        <f t="shared" si="8"/>
        <v>0</v>
      </c>
      <c r="AR123" s="18" t="s">
        <v>141</v>
      </c>
      <c r="AT123" s="18" t="s">
        <v>137</v>
      </c>
      <c r="AU123" s="18" t="s">
        <v>100</v>
      </c>
      <c r="AY123" s="18" t="s">
        <v>136</v>
      </c>
      <c r="BE123" s="105">
        <f t="shared" si="9"/>
        <v>0</v>
      </c>
      <c r="BF123" s="105">
        <f t="shared" si="10"/>
        <v>0</v>
      </c>
      <c r="BG123" s="105">
        <f t="shared" si="11"/>
        <v>0</v>
      </c>
      <c r="BH123" s="105">
        <f t="shared" si="12"/>
        <v>0</v>
      </c>
      <c r="BI123" s="105">
        <f t="shared" si="13"/>
        <v>0</v>
      </c>
      <c r="BJ123" s="18" t="s">
        <v>81</v>
      </c>
      <c r="BK123" s="105">
        <f t="shared" si="14"/>
        <v>0</v>
      </c>
      <c r="BL123" s="18" t="s">
        <v>141</v>
      </c>
      <c r="BM123" s="18" t="s">
        <v>197</v>
      </c>
    </row>
    <row r="124" spans="2:65" s="1" customFormat="1" ht="25.5" customHeight="1" x14ac:dyDescent="0.3">
      <c r="B124" s="131"/>
      <c r="C124" s="160" t="s">
        <v>141</v>
      </c>
      <c r="D124" s="160" t="s">
        <v>137</v>
      </c>
      <c r="E124" s="161" t="s">
        <v>150</v>
      </c>
      <c r="F124" s="213" t="s">
        <v>151</v>
      </c>
      <c r="G124" s="213"/>
      <c r="H124" s="213"/>
      <c r="I124" s="213"/>
      <c r="J124" s="162" t="s">
        <v>140</v>
      </c>
      <c r="K124" s="163">
        <v>27</v>
      </c>
      <c r="L124" s="214">
        <v>0</v>
      </c>
      <c r="M124" s="214"/>
      <c r="N124" s="215">
        <f t="shared" si="5"/>
        <v>0</v>
      </c>
      <c r="O124" s="215"/>
      <c r="P124" s="215"/>
      <c r="Q124" s="215"/>
      <c r="R124" s="134"/>
      <c r="T124" s="164" t="s">
        <v>5</v>
      </c>
      <c r="U124" s="43" t="s">
        <v>38</v>
      </c>
      <c r="V124" s="35"/>
      <c r="W124" s="165">
        <f t="shared" si="6"/>
        <v>0</v>
      </c>
      <c r="X124" s="165">
        <v>0</v>
      </c>
      <c r="Y124" s="165">
        <f t="shared" si="7"/>
        <v>0</v>
      </c>
      <c r="Z124" s="165">
        <v>0</v>
      </c>
      <c r="AA124" s="166">
        <f t="shared" si="8"/>
        <v>0</v>
      </c>
      <c r="AR124" s="18" t="s">
        <v>141</v>
      </c>
      <c r="AT124" s="18" t="s">
        <v>137</v>
      </c>
      <c r="AU124" s="18" t="s">
        <v>100</v>
      </c>
      <c r="AY124" s="18" t="s">
        <v>136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81</v>
      </c>
      <c r="BK124" s="105">
        <f t="shared" si="14"/>
        <v>0</v>
      </c>
      <c r="BL124" s="18" t="s">
        <v>141</v>
      </c>
      <c r="BM124" s="18" t="s">
        <v>198</v>
      </c>
    </row>
    <row r="125" spans="2:65" s="1" customFormat="1" ht="25.5" customHeight="1" x14ac:dyDescent="0.3">
      <c r="B125" s="131"/>
      <c r="C125" s="160" t="s">
        <v>153</v>
      </c>
      <c r="D125" s="160" t="s">
        <v>137</v>
      </c>
      <c r="E125" s="161" t="s">
        <v>154</v>
      </c>
      <c r="F125" s="213" t="s">
        <v>155</v>
      </c>
      <c r="G125" s="213"/>
      <c r="H125" s="213"/>
      <c r="I125" s="213"/>
      <c r="J125" s="162" t="s">
        <v>140</v>
      </c>
      <c r="K125" s="163">
        <v>22</v>
      </c>
      <c r="L125" s="214">
        <v>0</v>
      </c>
      <c r="M125" s="214"/>
      <c r="N125" s="215">
        <f t="shared" si="5"/>
        <v>0</v>
      </c>
      <c r="O125" s="215"/>
      <c r="P125" s="215"/>
      <c r="Q125" s="215"/>
      <c r="R125" s="134"/>
      <c r="T125" s="164" t="s">
        <v>5</v>
      </c>
      <c r="U125" s="43" t="s">
        <v>38</v>
      </c>
      <c r="V125" s="35"/>
      <c r="W125" s="165">
        <f t="shared" si="6"/>
        <v>0</v>
      </c>
      <c r="X125" s="165">
        <v>0</v>
      </c>
      <c r="Y125" s="165">
        <f t="shared" si="7"/>
        <v>0</v>
      </c>
      <c r="Z125" s="165">
        <v>0</v>
      </c>
      <c r="AA125" s="166">
        <f t="shared" si="8"/>
        <v>0</v>
      </c>
      <c r="AR125" s="18" t="s">
        <v>141</v>
      </c>
      <c r="AT125" s="18" t="s">
        <v>137</v>
      </c>
      <c r="AU125" s="18" t="s">
        <v>100</v>
      </c>
      <c r="AY125" s="18" t="s">
        <v>136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81</v>
      </c>
      <c r="BK125" s="105">
        <f t="shared" si="14"/>
        <v>0</v>
      </c>
      <c r="BL125" s="18" t="s">
        <v>141</v>
      </c>
      <c r="BM125" s="18" t="s">
        <v>199</v>
      </c>
    </row>
    <row r="126" spans="2:65" s="1" customFormat="1" ht="25.5" customHeight="1" x14ac:dyDescent="0.3">
      <c r="B126" s="131"/>
      <c r="C126" s="160" t="s">
        <v>157</v>
      </c>
      <c r="D126" s="160" t="s">
        <v>137</v>
      </c>
      <c r="E126" s="161" t="s">
        <v>158</v>
      </c>
      <c r="F126" s="213" t="s">
        <v>200</v>
      </c>
      <c r="G126" s="213"/>
      <c r="H126" s="213"/>
      <c r="I126" s="213"/>
      <c r="J126" s="162" t="s">
        <v>140</v>
      </c>
      <c r="K126" s="163">
        <v>10</v>
      </c>
      <c r="L126" s="214">
        <v>0</v>
      </c>
      <c r="M126" s="214"/>
      <c r="N126" s="215">
        <f t="shared" si="5"/>
        <v>0</v>
      </c>
      <c r="O126" s="215"/>
      <c r="P126" s="215"/>
      <c r="Q126" s="215"/>
      <c r="R126" s="134"/>
      <c r="T126" s="164" t="s">
        <v>5</v>
      </c>
      <c r="U126" s="43" t="s">
        <v>38</v>
      </c>
      <c r="V126" s="35"/>
      <c r="W126" s="165">
        <f t="shared" si="6"/>
        <v>0</v>
      </c>
      <c r="X126" s="165">
        <v>0</v>
      </c>
      <c r="Y126" s="165">
        <f t="shared" si="7"/>
        <v>0</v>
      </c>
      <c r="Z126" s="165">
        <v>0</v>
      </c>
      <c r="AA126" s="166">
        <f t="shared" si="8"/>
        <v>0</v>
      </c>
      <c r="AR126" s="18" t="s">
        <v>141</v>
      </c>
      <c r="AT126" s="18" t="s">
        <v>137</v>
      </c>
      <c r="AU126" s="18" t="s">
        <v>100</v>
      </c>
      <c r="AY126" s="18" t="s">
        <v>136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81</v>
      </c>
      <c r="BK126" s="105">
        <f t="shared" si="14"/>
        <v>0</v>
      </c>
      <c r="BL126" s="18" t="s">
        <v>141</v>
      </c>
      <c r="BM126" s="18" t="s">
        <v>201</v>
      </c>
    </row>
    <row r="127" spans="2:65" s="1" customFormat="1" ht="25.5" customHeight="1" x14ac:dyDescent="0.3">
      <c r="B127" s="131"/>
      <c r="C127" s="160" t="s">
        <v>161</v>
      </c>
      <c r="D127" s="160" t="s">
        <v>137</v>
      </c>
      <c r="E127" s="161" t="s">
        <v>162</v>
      </c>
      <c r="F127" s="213" t="s">
        <v>211</v>
      </c>
      <c r="G127" s="213"/>
      <c r="H127" s="213"/>
      <c r="I127" s="213"/>
      <c r="J127" s="162" t="s">
        <v>140</v>
      </c>
      <c r="K127" s="163">
        <v>92</v>
      </c>
      <c r="L127" s="214">
        <v>0</v>
      </c>
      <c r="M127" s="214"/>
      <c r="N127" s="215">
        <f t="shared" si="5"/>
        <v>0</v>
      </c>
      <c r="O127" s="215"/>
      <c r="P127" s="215"/>
      <c r="Q127" s="215"/>
      <c r="R127" s="134"/>
      <c r="T127" s="164" t="s">
        <v>5</v>
      </c>
      <c r="U127" s="43" t="s">
        <v>38</v>
      </c>
      <c r="V127" s="35"/>
      <c r="W127" s="165">
        <f t="shared" si="6"/>
        <v>0</v>
      </c>
      <c r="X127" s="165">
        <v>0</v>
      </c>
      <c r="Y127" s="165">
        <f t="shared" si="7"/>
        <v>0</v>
      </c>
      <c r="Z127" s="165">
        <v>0</v>
      </c>
      <c r="AA127" s="166">
        <f t="shared" si="8"/>
        <v>0</v>
      </c>
      <c r="AR127" s="18" t="s">
        <v>141</v>
      </c>
      <c r="AT127" s="18" t="s">
        <v>137</v>
      </c>
      <c r="AU127" s="18" t="s">
        <v>100</v>
      </c>
      <c r="AY127" s="18" t="s">
        <v>136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81</v>
      </c>
      <c r="BK127" s="105">
        <f t="shared" si="14"/>
        <v>0</v>
      </c>
      <c r="BL127" s="18" t="s">
        <v>141</v>
      </c>
      <c r="BM127" s="18" t="s">
        <v>202</v>
      </c>
    </row>
    <row r="128" spans="2:65" s="1" customFormat="1" ht="25.5" customHeight="1" x14ac:dyDescent="0.3">
      <c r="B128" s="131"/>
      <c r="C128" s="160" t="s">
        <v>164</v>
      </c>
      <c r="D128" s="160" t="s">
        <v>137</v>
      </c>
      <c r="E128" s="161" t="s">
        <v>165</v>
      </c>
      <c r="F128" s="213" t="s">
        <v>166</v>
      </c>
      <c r="G128" s="213"/>
      <c r="H128" s="213"/>
      <c r="I128" s="213"/>
      <c r="J128" s="162" t="s">
        <v>140</v>
      </c>
      <c r="K128" s="163">
        <v>1</v>
      </c>
      <c r="L128" s="214">
        <v>0</v>
      </c>
      <c r="M128" s="214"/>
      <c r="N128" s="215">
        <f t="shared" si="5"/>
        <v>0</v>
      </c>
      <c r="O128" s="215"/>
      <c r="P128" s="215"/>
      <c r="Q128" s="215"/>
      <c r="R128" s="134"/>
      <c r="T128" s="164" t="s">
        <v>5</v>
      </c>
      <c r="U128" s="43" t="s">
        <v>38</v>
      </c>
      <c r="V128" s="35"/>
      <c r="W128" s="165">
        <f t="shared" si="6"/>
        <v>0</v>
      </c>
      <c r="X128" s="165">
        <v>0</v>
      </c>
      <c r="Y128" s="165">
        <f t="shared" si="7"/>
        <v>0</v>
      </c>
      <c r="Z128" s="165">
        <v>0</v>
      </c>
      <c r="AA128" s="166">
        <f t="shared" si="8"/>
        <v>0</v>
      </c>
      <c r="AR128" s="18" t="s">
        <v>141</v>
      </c>
      <c r="AT128" s="18" t="s">
        <v>137</v>
      </c>
      <c r="AU128" s="18" t="s">
        <v>100</v>
      </c>
      <c r="AY128" s="18" t="s">
        <v>136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81</v>
      </c>
      <c r="BK128" s="105">
        <f t="shared" si="14"/>
        <v>0</v>
      </c>
      <c r="BL128" s="18" t="s">
        <v>141</v>
      </c>
      <c r="BM128" s="18" t="s">
        <v>203</v>
      </c>
    </row>
    <row r="129" spans="2:65" s="1" customFormat="1" ht="25.5" customHeight="1" x14ac:dyDescent="0.3">
      <c r="B129" s="131"/>
      <c r="C129" s="160" t="s">
        <v>168</v>
      </c>
      <c r="D129" s="160" t="s">
        <v>137</v>
      </c>
      <c r="E129" s="161" t="s">
        <v>169</v>
      </c>
      <c r="F129" s="213" t="s">
        <v>170</v>
      </c>
      <c r="G129" s="213"/>
      <c r="H129" s="213"/>
      <c r="I129" s="213"/>
      <c r="J129" s="162" t="s">
        <v>140</v>
      </c>
      <c r="K129" s="163">
        <v>16</v>
      </c>
      <c r="L129" s="214">
        <v>0</v>
      </c>
      <c r="M129" s="214"/>
      <c r="N129" s="215">
        <f t="shared" si="5"/>
        <v>0</v>
      </c>
      <c r="O129" s="215"/>
      <c r="P129" s="215"/>
      <c r="Q129" s="215"/>
      <c r="R129" s="134"/>
      <c r="T129" s="164" t="s">
        <v>5</v>
      </c>
      <c r="U129" s="43" t="s">
        <v>38</v>
      </c>
      <c r="V129" s="35"/>
      <c r="W129" s="165">
        <f t="shared" si="6"/>
        <v>0</v>
      </c>
      <c r="X129" s="165">
        <v>0</v>
      </c>
      <c r="Y129" s="165">
        <f t="shared" si="7"/>
        <v>0</v>
      </c>
      <c r="Z129" s="165">
        <v>0</v>
      </c>
      <c r="AA129" s="166">
        <f t="shared" si="8"/>
        <v>0</v>
      </c>
      <c r="AR129" s="18" t="s">
        <v>141</v>
      </c>
      <c r="AT129" s="18" t="s">
        <v>137</v>
      </c>
      <c r="AU129" s="18" t="s">
        <v>100</v>
      </c>
      <c r="AY129" s="18" t="s">
        <v>136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81</v>
      </c>
      <c r="BK129" s="105">
        <f t="shared" si="14"/>
        <v>0</v>
      </c>
      <c r="BL129" s="18" t="s">
        <v>141</v>
      </c>
      <c r="BM129" s="18" t="s">
        <v>204</v>
      </c>
    </row>
    <row r="130" spans="2:65" s="1" customFormat="1" ht="25.5" customHeight="1" x14ac:dyDescent="0.3">
      <c r="B130" s="131"/>
      <c r="C130" s="160" t="s">
        <v>172</v>
      </c>
      <c r="D130" s="160" t="s">
        <v>137</v>
      </c>
      <c r="E130" s="161" t="s">
        <v>173</v>
      </c>
      <c r="F130" s="213" t="s">
        <v>174</v>
      </c>
      <c r="G130" s="213"/>
      <c r="H130" s="213"/>
      <c r="I130" s="213"/>
      <c r="J130" s="162" t="s">
        <v>140</v>
      </c>
      <c r="K130" s="163">
        <v>16</v>
      </c>
      <c r="L130" s="214">
        <v>0</v>
      </c>
      <c r="M130" s="214"/>
      <c r="N130" s="215">
        <f t="shared" si="5"/>
        <v>0</v>
      </c>
      <c r="O130" s="215"/>
      <c r="P130" s="215"/>
      <c r="Q130" s="215"/>
      <c r="R130" s="134"/>
      <c r="T130" s="164" t="s">
        <v>5</v>
      </c>
      <c r="U130" s="43" t="s">
        <v>38</v>
      </c>
      <c r="V130" s="35"/>
      <c r="W130" s="165">
        <f t="shared" si="6"/>
        <v>0</v>
      </c>
      <c r="X130" s="165">
        <v>0</v>
      </c>
      <c r="Y130" s="165">
        <f t="shared" si="7"/>
        <v>0</v>
      </c>
      <c r="Z130" s="165">
        <v>0</v>
      </c>
      <c r="AA130" s="166">
        <f t="shared" si="8"/>
        <v>0</v>
      </c>
      <c r="AR130" s="18" t="s">
        <v>141</v>
      </c>
      <c r="AT130" s="18" t="s">
        <v>137</v>
      </c>
      <c r="AU130" s="18" t="s">
        <v>100</v>
      </c>
      <c r="AY130" s="18" t="s">
        <v>136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81</v>
      </c>
      <c r="BK130" s="105">
        <f t="shared" si="14"/>
        <v>0</v>
      </c>
      <c r="BL130" s="18" t="s">
        <v>141</v>
      </c>
      <c r="BM130" s="18" t="s">
        <v>205</v>
      </c>
    </row>
    <row r="131" spans="2:65" s="1" customFormat="1" ht="25.5" customHeight="1" x14ac:dyDescent="0.3">
      <c r="B131" s="131"/>
      <c r="C131" s="160" t="s">
        <v>176</v>
      </c>
      <c r="D131" s="160" t="s">
        <v>137</v>
      </c>
      <c r="E131" s="161" t="s">
        <v>177</v>
      </c>
      <c r="F131" s="213" t="s">
        <v>178</v>
      </c>
      <c r="G131" s="213"/>
      <c r="H131" s="213"/>
      <c r="I131" s="213"/>
      <c r="J131" s="162" t="s">
        <v>140</v>
      </c>
      <c r="K131" s="163">
        <v>59</v>
      </c>
      <c r="L131" s="214">
        <v>0</v>
      </c>
      <c r="M131" s="214"/>
      <c r="N131" s="215">
        <f t="shared" si="5"/>
        <v>0</v>
      </c>
      <c r="O131" s="215"/>
      <c r="P131" s="215"/>
      <c r="Q131" s="215"/>
      <c r="R131" s="134"/>
      <c r="T131" s="164" t="s">
        <v>5</v>
      </c>
      <c r="U131" s="43" t="s">
        <v>38</v>
      </c>
      <c r="V131" s="35"/>
      <c r="W131" s="165">
        <f t="shared" si="6"/>
        <v>0</v>
      </c>
      <c r="X131" s="165">
        <v>0</v>
      </c>
      <c r="Y131" s="165">
        <f t="shared" si="7"/>
        <v>0</v>
      </c>
      <c r="Z131" s="165">
        <v>0</v>
      </c>
      <c r="AA131" s="166">
        <f t="shared" si="8"/>
        <v>0</v>
      </c>
      <c r="AR131" s="18" t="s">
        <v>141</v>
      </c>
      <c r="AT131" s="18" t="s">
        <v>137</v>
      </c>
      <c r="AU131" s="18" t="s">
        <v>100</v>
      </c>
      <c r="AY131" s="18" t="s">
        <v>136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81</v>
      </c>
      <c r="BK131" s="105">
        <f t="shared" si="14"/>
        <v>0</v>
      </c>
      <c r="BL131" s="18" t="s">
        <v>141</v>
      </c>
      <c r="BM131" s="18" t="s">
        <v>206</v>
      </c>
    </row>
    <row r="132" spans="2:65" s="1" customFormat="1" ht="25.5" customHeight="1" x14ac:dyDescent="0.3">
      <c r="B132" s="131"/>
      <c r="C132" s="160" t="s">
        <v>180</v>
      </c>
      <c r="D132" s="160" t="s">
        <v>137</v>
      </c>
      <c r="E132" s="161" t="s">
        <v>181</v>
      </c>
      <c r="F132" s="213" t="s">
        <v>182</v>
      </c>
      <c r="G132" s="213"/>
      <c r="H132" s="213"/>
      <c r="I132" s="213"/>
      <c r="J132" s="162" t="s">
        <v>183</v>
      </c>
      <c r="K132" s="163">
        <v>1</v>
      </c>
      <c r="L132" s="214">
        <v>0</v>
      </c>
      <c r="M132" s="214"/>
      <c r="N132" s="215">
        <f t="shared" si="5"/>
        <v>0</v>
      </c>
      <c r="O132" s="215"/>
      <c r="P132" s="215"/>
      <c r="Q132" s="215"/>
      <c r="R132" s="134"/>
      <c r="T132" s="164" t="s">
        <v>5</v>
      </c>
      <c r="U132" s="43" t="s">
        <v>38</v>
      </c>
      <c r="V132" s="35"/>
      <c r="W132" s="165">
        <f t="shared" si="6"/>
        <v>0</v>
      </c>
      <c r="X132" s="165">
        <v>0</v>
      </c>
      <c r="Y132" s="165">
        <f t="shared" si="7"/>
        <v>0</v>
      </c>
      <c r="Z132" s="165">
        <v>0</v>
      </c>
      <c r="AA132" s="166">
        <f t="shared" si="8"/>
        <v>0</v>
      </c>
      <c r="AR132" s="18" t="s">
        <v>141</v>
      </c>
      <c r="AT132" s="18" t="s">
        <v>137</v>
      </c>
      <c r="AU132" s="18" t="s">
        <v>100</v>
      </c>
      <c r="AY132" s="18" t="s">
        <v>136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81</v>
      </c>
      <c r="BK132" s="105">
        <f t="shared" si="14"/>
        <v>0</v>
      </c>
      <c r="BL132" s="18" t="s">
        <v>141</v>
      </c>
      <c r="BM132" s="18" t="s">
        <v>207</v>
      </c>
    </row>
    <row r="133" spans="2:65" s="9" customFormat="1" ht="37.35" customHeight="1" x14ac:dyDescent="0.35">
      <c r="B133" s="149"/>
      <c r="C133" s="150"/>
      <c r="D133" s="151" t="s">
        <v>112</v>
      </c>
      <c r="E133" s="151"/>
      <c r="F133" s="151"/>
      <c r="G133" s="151"/>
      <c r="H133" s="151"/>
      <c r="I133" s="151"/>
      <c r="J133" s="151"/>
      <c r="K133" s="151"/>
      <c r="L133" s="151"/>
      <c r="M133" s="151"/>
      <c r="N133" s="234">
        <f>BK133</f>
        <v>0</v>
      </c>
      <c r="O133" s="235"/>
      <c r="P133" s="235"/>
      <c r="Q133" s="235"/>
      <c r="R133" s="152"/>
      <c r="T133" s="153"/>
      <c r="U133" s="150"/>
      <c r="V133" s="150"/>
      <c r="W133" s="154">
        <f>SUM(W134:W135)</f>
        <v>0</v>
      </c>
      <c r="X133" s="150"/>
      <c r="Y133" s="154">
        <f>SUM(Y134:Y135)</f>
        <v>0</v>
      </c>
      <c r="Z133" s="150"/>
      <c r="AA133" s="155">
        <f>SUM(AA134:AA135)</f>
        <v>0</v>
      </c>
      <c r="AR133" s="156" t="s">
        <v>153</v>
      </c>
      <c r="AT133" s="157" t="s">
        <v>72</v>
      </c>
      <c r="AU133" s="157" t="s">
        <v>73</v>
      </c>
      <c r="AY133" s="156" t="s">
        <v>136</v>
      </c>
      <c r="BK133" s="158">
        <f>SUM(BK134:BK135)</f>
        <v>0</v>
      </c>
    </row>
    <row r="134" spans="2:65" s="1" customFormat="1" ht="16.5" customHeight="1" x14ac:dyDescent="0.3">
      <c r="B134" s="131"/>
      <c r="C134" s="160" t="s">
        <v>185</v>
      </c>
      <c r="D134" s="160" t="s">
        <v>137</v>
      </c>
      <c r="E134" s="161" t="s">
        <v>186</v>
      </c>
      <c r="F134" s="213" t="s">
        <v>114</v>
      </c>
      <c r="G134" s="213"/>
      <c r="H134" s="213"/>
      <c r="I134" s="213"/>
      <c r="J134" s="162" t="s">
        <v>183</v>
      </c>
      <c r="K134" s="163">
        <v>1</v>
      </c>
      <c r="L134" s="214">
        <v>0</v>
      </c>
      <c r="M134" s="214"/>
      <c r="N134" s="215">
        <f>ROUND(L134*K134,2)</f>
        <v>0</v>
      </c>
      <c r="O134" s="215"/>
      <c r="P134" s="215"/>
      <c r="Q134" s="215"/>
      <c r="R134" s="134"/>
      <c r="T134" s="164" t="s">
        <v>5</v>
      </c>
      <c r="U134" s="43" t="s">
        <v>38</v>
      </c>
      <c r="V134" s="35"/>
      <c r="W134" s="165">
        <f>V134*K134</f>
        <v>0</v>
      </c>
      <c r="X134" s="165">
        <v>0</v>
      </c>
      <c r="Y134" s="165">
        <f>X134*K134</f>
        <v>0</v>
      </c>
      <c r="Z134" s="165">
        <v>0</v>
      </c>
      <c r="AA134" s="166">
        <f>Z134*K134</f>
        <v>0</v>
      </c>
      <c r="AR134" s="18" t="s">
        <v>141</v>
      </c>
      <c r="AT134" s="18" t="s">
        <v>137</v>
      </c>
      <c r="AU134" s="18" t="s">
        <v>81</v>
      </c>
      <c r="AY134" s="18" t="s">
        <v>136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8" t="s">
        <v>81</v>
      </c>
      <c r="BK134" s="105">
        <f>ROUND(L134*K134,2)</f>
        <v>0</v>
      </c>
      <c r="BL134" s="18" t="s">
        <v>141</v>
      </c>
      <c r="BM134" s="18" t="s">
        <v>208</v>
      </c>
    </row>
    <row r="135" spans="2:65" s="1" customFormat="1" ht="25.5" customHeight="1" x14ac:dyDescent="0.3">
      <c r="B135" s="131"/>
      <c r="C135" s="160" t="s">
        <v>188</v>
      </c>
      <c r="D135" s="160" t="s">
        <v>137</v>
      </c>
      <c r="E135" s="161" t="s">
        <v>189</v>
      </c>
      <c r="F135" s="213" t="s">
        <v>190</v>
      </c>
      <c r="G135" s="213"/>
      <c r="H135" s="213"/>
      <c r="I135" s="213"/>
      <c r="J135" s="162" t="s">
        <v>183</v>
      </c>
      <c r="K135" s="163">
        <v>1</v>
      </c>
      <c r="L135" s="214">
        <v>0</v>
      </c>
      <c r="M135" s="214"/>
      <c r="N135" s="215">
        <f>ROUND(L135*K135,2)</f>
        <v>0</v>
      </c>
      <c r="O135" s="215"/>
      <c r="P135" s="215"/>
      <c r="Q135" s="215"/>
      <c r="R135" s="134"/>
      <c r="T135" s="164" t="s">
        <v>5</v>
      </c>
      <c r="U135" s="43" t="s">
        <v>38</v>
      </c>
      <c r="V135" s="35"/>
      <c r="W135" s="165">
        <f>V135*K135</f>
        <v>0</v>
      </c>
      <c r="X135" s="165">
        <v>0</v>
      </c>
      <c r="Y135" s="165">
        <f>X135*K135</f>
        <v>0</v>
      </c>
      <c r="Z135" s="165">
        <v>0</v>
      </c>
      <c r="AA135" s="166">
        <f>Z135*K135</f>
        <v>0</v>
      </c>
      <c r="AR135" s="18" t="s">
        <v>141</v>
      </c>
      <c r="AT135" s="18" t="s">
        <v>137</v>
      </c>
      <c r="AU135" s="18" t="s">
        <v>81</v>
      </c>
      <c r="AY135" s="18" t="s">
        <v>136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8" t="s">
        <v>81</v>
      </c>
      <c r="BK135" s="105">
        <f>ROUND(L135*K135,2)</f>
        <v>0</v>
      </c>
      <c r="BL135" s="18" t="s">
        <v>141</v>
      </c>
      <c r="BM135" s="18" t="s">
        <v>209</v>
      </c>
    </row>
    <row r="136" spans="2:65" s="1" customFormat="1" ht="49.9" customHeight="1" x14ac:dyDescent="0.35">
      <c r="B136" s="34"/>
      <c r="C136" s="35"/>
      <c r="D136" s="151" t="s">
        <v>192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232">
        <f>BK136</f>
        <v>0</v>
      </c>
      <c r="O136" s="233"/>
      <c r="P136" s="233"/>
      <c r="Q136" s="233"/>
      <c r="R136" s="36"/>
      <c r="T136" s="167"/>
      <c r="U136" s="55"/>
      <c r="V136" s="55"/>
      <c r="W136" s="55"/>
      <c r="X136" s="55"/>
      <c r="Y136" s="55"/>
      <c r="Z136" s="55"/>
      <c r="AA136" s="57"/>
      <c r="AT136" s="18" t="s">
        <v>72</v>
      </c>
      <c r="AU136" s="18" t="s">
        <v>73</v>
      </c>
      <c r="AY136" s="18" t="s">
        <v>193</v>
      </c>
      <c r="BK136" s="105">
        <v>0</v>
      </c>
    </row>
    <row r="137" spans="2:65" s="1" customFormat="1" ht="6.95" customHeight="1" x14ac:dyDescent="0.3">
      <c r="B137" s="58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60"/>
    </row>
  </sheetData>
  <mergeCells count="112">
    <mergeCell ref="D95:H95"/>
    <mergeCell ref="D94:H94"/>
    <mergeCell ref="D96:H96"/>
    <mergeCell ref="D97:H97"/>
    <mergeCell ref="D98:H9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N136:Q136"/>
    <mergeCell ref="N133:Q133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118:Q118"/>
    <mergeCell ref="N119:Q119"/>
    <mergeCell ref="N120:Q120"/>
    <mergeCell ref="F121:I121"/>
    <mergeCell ref="F123:I123"/>
    <mergeCell ref="L121:M121"/>
    <mergeCell ref="N121:Q121"/>
    <mergeCell ref="F122:I122"/>
    <mergeCell ref="L122:M122"/>
    <mergeCell ref="N122:Q122"/>
    <mergeCell ref="L123:M123"/>
    <mergeCell ref="N123:Q123"/>
    <mergeCell ref="F124:I124"/>
    <mergeCell ref="F126:I126"/>
    <mergeCell ref="F125:I125"/>
    <mergeCell ref="L124:M124"/>
    <mergeCell ref="N124:Q124"/>
    <mergeCell ref="L125:M125"/>
    <mergeCell ref="N125:Q125"/>
    <mergeCell ref="L126:M126"/>
    <mergeCell ref="N126:Q126"/>
    <mergeCell ref="N130:Q130"/>
    <mergeCell ref="F131:I131"/>
    <mergeCell ref="L131:M131"/>
    <mergeCell ref="N131:Q131"/>
    <mergeCell ref="L132:M132"/>
    <mergeCell ref="N132:Q132"/>
    <mergeCell ref="F127:I127"/>
    <mergeCell ref="F129:I129"/>
    <mergeCell ref="L127:M127"/>
    <mergeCell ref="N127:Q127"/>
    <mergeCell ref="F128:I128"/>
    <mergeCell ref="L128:M128"/>
    <mergeCell ref="N128:Q128"/>
    <mergeCell ref="L129:M129"/>
    <mergeCell ref="N129:Q129"/>
    <mergeCell ref="F134:I134"/>
    <mergeCell ref="L134:M134"/>
    <mergeCell ref="N134:Q134"/>
    <mergeCell ref="F135:I135"/>
    <mergeCell ref="L135:M135"/>
    <mergeCell ref="N135:Q13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30:I130"/>
    <mergeCell ref="F132:I132"/>
    <mergeCell ref="L130:M130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3299a - SO - Vltava ř. km...</vt:lpstr>
      <vt:lpstr>3299b - SO - Vltava ř. km...</vt:lpstr>
      <vt:lpstr>'3299a - SO - Vltava ř. km...'!Názvy_tisku</vt:lpstr>
      <vt:lpstr>'3299b - SO - Vltava ř. km...'!Názvy_tisku</vt:lpstr>
      <vt:lpstr>'Rekapitulace stavby'!Názvy_tisku</vt:lpstr>
      <vt:lpstr>'3299a - SO - Vltava ř. km...'!Oblast_tisku</vt:lpstr>
      <vt:lpstr>'3299b - SO - Vltava ř. km...'!Oblast_tisku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Vondrášková Eva</dc:creator>
  <cp:lastModifiedBy>Vaněček Tomáš</cp:lastModifiedBy>
  <dcterms:created xsi:type="dcterms:W3CDTF">2018-12-03T12:46:41Z</dcterms:created>
  <dcterms:modified xsi:type="dcterms:W3CDTF">2020-01-07T12:11:30Z</dcterms:modified>
</cp:coreProperties>
</file>