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01 - SO 01 Hrubé terén..." sheetId="2" r:id="rId2"/>
    <sheet name="SO 02 - SO 02 Biotechnick..." sheetId="3" r:id="rId3"/>
    <sheet name="SO 03.1 - SO 03.1 - Veget..." sheetId="4" r:id="rId4"/>
    <sheet name="SO 03.2.1 - SO 03.2.1 - V..." sheetId="5" r:id="rId5"/>
    <sheet name="SO 03.2.2 - SO 03.2.2 - V..." sheetId="6" r:id="rId6"/>
    <sheet name="SO 03.2.3 - SO 03.2.2 - V..." sheetId="7" r:id="rId7"/>
    <sheet name="VRN - VRN - Ostatní a ved..." sheetId="8" r:id="rId8"/>
  </sheets>
  <definedNames>
    <definedName name="_xlnm.Print_Area" localSheetId="0">'Rekapitulace stavby'!$D$4:$AO$36,'Rekapitulace stavby'!$C$42:$AQ$64</definedName>
    <definedName name="_xlnm._FilterDatabase" localSheetId="1" hidden="1">'SO 01 - SO 01 Hrubé terén...'!$C$83:$K$254</definedName>
    <definedName name="_xlnm.Print_Area" localSheetId="1">'SO 01 - SO 01 Hrubé terén...'!$C$4:$J$39,'SO 01 - SO 01 Hrubé terén...'!$C$45:$J$65,'SO 01 - SO 01 Hrubé terén...'!$C$71:$K$254</definedName>
    <definedName name="_xlnm._FilterDatabase" localSheetId="2" hidden="1">'SO 02 - SO 02 Biotechnick...'!$C$81:$K$97</definedName>
    <definedName name="_xlnm.Print_Area" localSheetId="2">'SO 02 - SO 02 Biotechnick...'!$C$4:$J$39,'SO 02 - SO 02 Biotechnick...'!$C$45:$J$63,'SO 02 - SO 02 Biotechnick...'!$C$69:$K$97</definedName>
    <definedName name="_xlnm._FilterDatabase" localSheetId="3" hidden="1">'SO 03.1 - SO 03.1 - Veget...'!$C$88:$K$209</definedName>
    <definedName name="_xlnm.Print_Area" localSheetId="3">'SO 03.1 - SO 03.1 - Veget...'!$C$4:$J$41,'SO 03.1 - SO 03.1 - Veget...'!$C$47:$J$68,'SO 03.1 - SO 03.1 - Veget...'!$C$74:$K$209</definedName>
    <definedName name="_xlnm._FilterDatabase" localSheetId="4" hidden="1">'SO 03.2.1 - SO 03.2.1 - V...'!$C$92:$K$129</definedName>
    <definedName name="_xlnm.Print_Area" localSheetId="4">'SO 03.2.1 - SO 03.2.1 - V...'!$C$4:$J$43,'SO 03.2.1 - SO 03.2.1 - V...'!$C$49:$J$70,'SO 03.2.1 - SO 03.2.1 - V...'!$C$76:$K$129</definedName>
    <definedName name="_xlnm._FilterDatabase" localSheetId="5" hidden="1">'SO 03.2.2 - SO 03.2.2 - V...'!$C$92:$K$129</definedName>
    <definedName name="_xlnm.Print_Area" localSheetId="5">'SO 03.2.2 - SO 03.2.2 - V...'!$C$4:$J$43,'SO 03.2.2 - SO 03.2.2 - V...'!$C$49:$J$70,'SO 03.2.2 - SO 03.2.2 - V...'!$C$76:$K$129</definedName>
    <definedName name="_xlnm._FilterDatabase" localSheetId="6" hidden="1">'SO 03.2.3 - SO 03.2.2 - V...'!$C$92:$K$129</definedName>
    <definedName name="_xlnm.Print_Area" localSheetId="6">'SO 03.2.3 - SO 03.2.2 - V...'!$C$4:$J$43,'SO 03.2.3 - SO 03.2.2 - V...'!$C$49:$J$70,'SO 03.2.3 - SO 03.2.2 - V...'!$C$76:$K$129</definedName>
    <definedName name="_xlnm._FilterDatabase" localSheetId="7" hidden="1">'VRN - VRN - Ostatní a ved...'!$C$82:$K$112</definedName>
    <definedName name="_xlnm.Print_Area" localSheetId="7">'VRN - VRN - Ostatní a ved...'!$C$4:$J$39,'VRN - VRN - Ostatní a ved...'!$C$45:$J$64,'VRN - VRN - Ostatní a ved...'!$C$70:$K$112</definedName>
    <definedName name="_xlnm.Print_Titles" localSheetId="0">'Rekapitulace stavby'!$52:$52</definedName>
    <definedName name="_xlnm.Print_Titles" localSheetId="1">'SO 01 - SO 01 Hrubé terén...'!$83:$83</definedName>
    <definedName name="_xlnm.Print_Titles" localSheetId="2">'SO 02 - SO 02 Biotechnick...'!$81:$81</definedName>
    <definedName name="_xlnm.Print_Titles" localSheetId="3">'SO 03.1 - SO 03.1 - Veget...'!$88:$88</definedName>
    <definedName name="_xlnm.Print_Titles" localSheetId="4">'SO 03.2.1 - SO 03.2.1 - V...'!$92:$92</definedName>
    <definedName name="_xlnm.Print_Titles" localSheetId="5">'SO 03.2.2 - SO 03.2.2 - V...'!$92:$92</definedName>
    <definedName name="_xlnm.Print_Titles" localSheetId="6">'SO 03.2.3 - SO 03.2.2 - V...'!$92:$92</definedName>
    <definedName name="_xlnm.Print_Titles" localSheetId="7">'VRN - VRN - Ostatní a ved...'!$82:$82</definedName>
  </definedNames>
  <calcPr fullCalcOnLoad="1"/>
</workbook>
</file>

<file path=xl/sharedStrings.xml><?xml version="1.0" encoding="utf-8"?>
<sst xmlns="http://schemas.openxmlformats.org/spreadsheetml/2006/main" count="4972" uniqueCount="707">
  <si>
    <t>Export Komplet</t>
  </si>
  <si>
    <t/>
  </si>
  <si>
    <t>2.0</t>
  </si>
  <si>
    <t>ZAMOK</t>
  </si>
  <si>
    <t>False</t>
  </si>
  <si>
    <t>{fc00101c-d5bb-4cef-a47e-c118c0eb907f}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</si>
  <si>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</si>
  <si>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</si>
  <si>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</si>
  <si>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</si>
  <si>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</si>
  <si>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</si>
  <si>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Kód:</t>
  </si>
  <si>
    <t>2020/19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</si>
  <si>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</si>
  <si>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</si>
  <si>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Velké Pavlovice - revitalizace toku a nivy Trkmanky</t>
  </si>
  <si>
    <t>KSO:</t>
  </si>
  <si>
    <t>CC-CZ:</t>
  </si>
  <si>
    <t>Místo:</t>
  </si>
  <si>
    <t xml:space="preserve"> </t>
  </si>
  <si>
    <t>Datum:</t>
  </si>
  <si>
    <t>19. 6. 2019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</si>
  <si>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</si>
  <si>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</si>
  <si>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</si>
  <si>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</si>
  <si>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</si>
  <si>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</si>
  <si>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</si>
  <si>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</si>
  <si>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</si>
  <si>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</si>
  <si>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</si>
  <si>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</si>
  <si>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</si>
  <si>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</si>
  <si>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</si>
  <si>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</si>
  <si>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</si>
  <si>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</si>
  <si>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</si>
  <si>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</si>
  <si>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</si>
  <si>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</si>
  <si>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</si>
  <si>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</si>
  <si>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</si>
  <si>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</si>
  <si>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</si>
  <si>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</si>
  <si>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</si>
  <si>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</si>
  <si>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</si>
  <si>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</si>
  <si>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</si>
  <si>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</si>
  <si>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</si>
  <si>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</si>
  <si>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</si>
  <si>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</si>
  <si>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</si>
  <si>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</si>
  <si>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</si>
  <si>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</si>
  <si>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</si>
  <si>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</si>
  <si>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</si>
  <si>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</si>
  <si>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</si>
  <si>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</si>
  <si>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01</t>
  </si>
  <si>
    <t>SO 01 Hrubé terénní úpravy</t>
  </si>
  <si>
    <t>STA</t>
  </si>
  <si>
    <t>1</t>
  </si>
  <si>
    <t>{c836f0c7-bbf9-470d-8330-081666f3b710}</t>
  </si>
  <si>
    <t>2</t>
  </si>
  <si>
    <t>SO 02</t>
  </si>
  <si>
    <t>SO 02 Biotechnické objekty</t>
  </si>
  <si>
    <t>{5260fb9c-a756-4551-b082-31b7cec2ec43}</t>
  </si>
  <si>
    <t>SO 03</t>
  </si>
  <si>
    <t>SO 03 Vegetační úpravy</t>
  </si>
  <si>
    <t>{355b1173-996a-4dda-a06a-08bbec32c36a}</t>
  </si>
  <si>
    <t>SO 03.1</t>
  </si>
  <si>
    <t>SO 03.1 - Vegetační úpravy - založení</t>
  </si>
  <si>
    <t>Soupis</t>
  </si>
  <si>
    <t>{8f894f88-f639-45e0-8185-6e031d9f04f3}</t>
  </si>
  <si>
    <t>SO 03.2</t>
  </si>
  <si>
    <t>SO 03.2 - Vegetační úpravy - následná péče</t>
  </si>
  <si>
    <t>{e1c16eb7-e123-4516-91b8-cc0213dc6b89}</t>
  </si>
  <si>
    <t>SO 03.2.1</t>
  </si>
  <si>
    <t>SO 03.2.1 - Vegetační úpravy - následná péče rok č.1</t>
  </si>
  <si>
    <t>3</t>
  </si>
  <si>
    <t>{3fea14b3-92ee-4b24-a6d7-35f7f55b5607}</t>
  </si>
  <si>
    <t>SO 03.2.2</t>
  </si>
  <si>
    <t>SO 03.2.2 - Vegetační úpravy - následná péče rok č.2</t>
  </si>
  <si>
    <t>{a6b75629-b23f-4956-8b82-9a3a6d681e11}</t>
  </si>
  <si>
    <t>SO 03.2.3</t>
  </si>
  <si>
    <t>SO 03.2.2 - Vegetační úpravy - následná péče rok č.3</t>
  </si>
  <si>
    <t>{3807b573-f08b-4b83-ada3-f5c8dc17003e}</t>
  </si>
  <si>
    <t>VRN</t>
  </si>
  <si>
    <t>VRN - Ostatní a vedlejší rozpočtové náklady</t>
  </si>
  <si>
    <t>{978dbce4-c26f-4e3c-923c-5eaa3188d8d9}</t>
  </si>
  <si>
    <t>KRYCÍ LIST SOUPISU PRACÍ</t>
  </si>
  <si>
    <t>Objekt:</t>
  </si>
  <si>
    <t>SO 01 - SO 01 Hrubé terénní úpravy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</si>
  <si>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</si>
  <si>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</si>
  <si>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</si>
  <si>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</si>
  <si>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</si>
  <si>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</si>
  <si>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</si>
  <si>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4 - Vodorovné konstrukce</t>
  </si>
  <si>
    <t xml:space="preserve">    8 - Trubní vedení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</si>
  <si>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</si>
  <si>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</si>
  <si>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</si>
  <si>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</si>
  <si>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</si>
  <si>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</si>
  <si>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</si>
  <si>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</si>
  <si>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</si>
  <si>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</si>
  <si>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</si>
  <si>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</si>
  <si>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</si>
  <si>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</si>
  <si>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</si>
  <si>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</si>
  <si>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</si>
  <si>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</si>
  <si>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</si>
  <si>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111101104R</t>
  </si>
  <si>
    <t>Odstranění rákosu, vč. odvozu do 30km a likvidace</t>
  </si>
  <si>
    <t>ha</t>
  </si>
  <si>
    <t>4</t>
  </si>
  <si>
    <t>-648514555</t>
  </si>
  <si>
    <t>PP</t>
  </si>
  <si>
    <t>Odstranění travin a rákosu  rákos ve vodě pro jakoukoliv plochu</t>
  </si>
  <si>
    <t>VV</t>
  </si>
  <si>
    <t>2200*2*0,0001</t>
  </si>
  <si>
    <t>Součet</t>
  </si>
  <si>
    <t>111201101R</t>
  </si>
  <si>
    <t>Odstranění křovin a stromů průměru kmene do 100 mm i s kořeny z celkové plochy do 1000 m2, vč. odvozu do 30km a likvidace</t>
  </si>
  <si>
    <t>m2</t>
  </si>
  <si>
    <t>Odstranění křovin a stromů s odstraněním kořenů  průměru kmene do 100 mm do sklonu terénu 1 : 5, při celkové ploše do 1 000 m2</t>
  </si>
  <si>
    <t>30*3</t>
  </si>
  <si>
    <t>112101101</t>
  </si>
  <si>
    <t>Odstranění stromů listnatých průměru kmene do 300 mm</t>
  </si>
  <si>
    <t>kus</t>
  </si>
  <si>
    <t>CS ÚRS 2019 01</t>
  </si>
  <si>
    <t>Odstranění stromů s odřezáním kmene a s odvětvením listnatých, průměru kmene přes 100 do 300 mm</t>
  </si>
  <si>
    <t>112101102</t>
  </si>
  <si>
    <t>Odstranění stromů listnatých průměru kmene do 500 mm</t>
  </si>
  <si>
    <t>6</t>
  </si>
  <si>
    <t>Odstranění stromů s odřezáním kmene a s odvětvením listnatých, průměru kmene přes 300 do 500 mm</t>
  </si>
  <si>
    <t>5</t>
  </si>
  <si>
    <t>112201101</t>
  </si>
  <si>
    <t>Odstranění pařezů D do 300 mm</t>
  </si>
  <si>
    <t>8</t>
  </si>
  <si>
    <t>Odstranění pařezů  s jejich vykopáním, vytrháním nebo odstřelením, s přesekáním kořenů průměru přes 100 do 300 mm</t>
  </si>
  <si>
    <t>112201102</t>
  </si>
  <si>
    <t>Odstranění pařezů D do 500 mm</t>
  </si>
  <si>
    <t>10</t>
  </si>
  <si>
    <t>Odstranění pařezů  s jejich vykopáním, vytrháním nebo odstřelením, s přesekáním kořenů průměru přes 300 do 500 mm</t>
  </si>
  <si>
    <t>7</t>
  </si>
  <si>
    <t>115001105</t>
  </si>
  <si>
    <t>Převedení vody potrubím DN do 600</t>
  </si>
  <si>
    <t>m</t>
  </si>
  <si>
    <t>-877679224</t>
  </si>
  <si>
    <t>Převedení vody potrubím průměru DN přes 300 do 600</t>
  </si>
  <si>
    <t>115101201</t>
  </si>
  <si>
    <t>Čerpání vody na dopravní výšku do 10 m průměrný přítok do 500 l/min</t>
  </si>
  <si>
    <t>hod</t>
  </si>
  <si>
    <t>1363969653</t>
  </si>
  <si>
    <t>Čerpání vody na dopravní výšku do 10 m s uvažovaným průměrným přítokem do 500 l/min</t>
  </si>
  <si>
    <t>60*12</t>
  </si>
  <si>
    <t>9</t>
  </si>
  <si>
    <t>115101301</t>
  </si>
  <si>
    <t>Pohotovost čerpací soupravy pro dopravní výšku do 10 m přítok do 500 l/min</t>
  </si>
  <si>
    <t>den</t>
  </si>
  <si>
    <t>551967175</t>
  </si>
  <si>
    <t>Pohotovost záložní čerpací soupravy pro dopravní výšku do 10 m s uvažovaným průměrným přítokem do 500 l/min</t>
  </si>
  <si>
    <t>121101101</t>
  </si>
  <si>
    <t>Sejmutí ornice s přemístěním na vzdálenost do 50 m</t>
  </si>
  <si>
    <t>m3</t>
  </si>
  <si>
    <t>12</t>
  </si>
  <si>
    <t>Sejmutí ornice nebo lesní půdy  s vodorovným přemístěním na hromady v místě upotřebení nebo na dočasné či trvalé skládky se složením, na vzdálenost do 50 m</t>
  </si>
  <si>
    <t>23555*0,4</t>
  </si>
  <si>
    <t>11</t>
  </si>
  <si>
    <t>121101103</t>
  </si>
  <si>
    <t>Sejmutí ornice s přemístěním na vzdálenost do 250 m</t>
  </si>
  <si>
    <t>-1565661419</t>
  </si>
  <si>
    <t>Sejmutí ornice nebo lesní půdy  s vodorovným přemístěním na hromady v místě upotřebení nebo na dočasné či trvalé skládky se složením, na vzdálenost přes 100 do 250 m</t>
  </si>
  <si>
    <t>9300*0,4</t>
  </si>
  <si>
    <t>sejmutí ornice na mezideponii</t>
  </si>
  <si>
    <t>124203104</t>
  </si>
  <si>
    <t>Vykopávky přes 20000 m3 pro koryta vodotečí v hornině tř. 3</t>
  </si>
  <si>
    <t>14</t>
  </si>
  <si>
    <t>Vykopávky pro koryta vodotečí  s přehozením výkopku na vzdálenost do 3 m nebo s naložením na dopravní prostředek v hornině tř. 3 přes 20 000 m3</t>
  </si>
  <si>
    <t>20558</t>
  </si>
  <si>
    <t>13</t>
  </si>
  <si>
    <t>124203109</t>
  </si>
  <si>
    <t>Příplatek k vykopávkám pro koryta vodotečí v hornině tř. 3 za lepivost</t>
  </si>
  <si>
    <t>16</t>
  </si>
  <si>
    <t>Vykopávky pro koryta vodotečí  s přehozením výkopku na vzdálenost do 3 m nebo s naložením na dopravní prostředek v hornině tř. 3 Příplatek k cenám za lepivost horniny tř. 3</t>
  </si>
  <si>
    <t>129203101</t>
  </si>
  <si>
    <t>Čištění otevřených koryt vodotečí š dna do 5 m hl do 2,5 m v hornině tř. 3</t>
  </si>
  <si>
    <t>18</t>
  </si>
  <si>
    <t>Čištění otevřených koryt vodotečí s přehozením rozpojeného nánosu do 3 m nebo s naložením na dopravní prostředek při šířce původního dna do 5 m a hloubce koryta do 2,5 m v hornině tř. 3</t>
  </si>
  <si>
    <t>250</t>
  </si>
  <si>
    <t>129203109</t>
  </si>
  <si>
    <t>Příplatek k čištění otevřených koryt vodotečí v hornině tř. 3 za lepivost</t>
  </si>
  <si>
    <t>20</t>
  </si>
  <si>
    <t>Čištění otevřených koryt vodotečí Příplatek k cenám za lepivost horniny v hornině tř. 3</t>
  </si>
  <si>
    <t>162301401</t>
  </si>
  <si>
    <t>Vodorovné přemístění větví stromů listnatých do 5 km D kmene do 300 mm</t>
  </si>
  <si>
    <t>22</t>
  </si>
  <si>
    <t>Vodorovné přemístění větví, kmenů nebo pařezů  s naložením, složením a dopravou do 5000 m větví stromů listnatých, průměru kmene přes 100 do 300 mm</t>
  </si>
  <si>
    <t>17</t>
  </si>
  <si>
    <t>162301402</t>
  </si>
  <si>
    <t>Vodorovné přemístění větví stromů listnatých do 5 km D kmene do 500 mm</t>
  </si>
  <si>
    <t>24</t>
  </si>
  <si>
    <t>Vodorovné přemístění větví, kmenů nebo pařezů  s naložením, složením a dopravou do 5000 m větví stromů listnatých, průměru kmene přes 300 do 500 mm</t>
  </si>
  <si>
    <t>162301411</t>
  </si>
  <si>
    <t>Vodorovné přemístění kmenů stromů listnatých do 5 km D kmene do 300 mm</t>
  </si>
  <si>
    <t>26</t>
  </si>
  <si>
    <t>Vodorovné přemístění větví, kmenů nebo pařezů  s naložením, složením a dopravou do 5000 m kmenů stromů listnatých, průměru přes 100 do 300 mm</t>
  </si>
  <si>
    <t>19</t>
  </si>
  <si>
    <t>162301412</t>
  </si>
  <si>
    <t>Vodorovné přemístění kmenů stromů listnatých do 5 km D kmene do 500 mm</t>
  </si>
  <si>
    <t>28</t>
  </si>
  <si>
    <t>Vodorovné přemístění větví, kmenů nebo pařezů  s naložením, složením a dopravou do 5000 m kmenů stromů listnatých, průměru přes 300 do 500 mm</t>
  </si>
  <si>
    <t>162301421</t>
  </si>
  <si>
    <t>Vodorovné přemístění pařezů do 5 km D do 300 mm</t>
  </si>
  <si>
    <t>30</t>
  </si>
  <si>
    <t>Vodorovné přemístění větví, kmenů nebo pařezů  s naložením, složením a dopravou do 5000 m pařezů kmenů, průměru přes 100 do 300 mm</t>
  </si>
  <si>
    <t>162301422</t>
  </si>
  <si>
    <t>Vodorovné přemístění pařezů do 5 km D do 500 mm</t>
  </si>
  <si>
    <t>32</t>
  </si>
  <si>
    <t>Vodorovné přemístění větví, kmenů nebo pařezů  s naložením, složením a dopravou do 5000 m pařezů kmenů, průměru přes 300 do 500 mm</t>
  </si>
  <si>
    <t>162301901</t>
  </si>
  <si>
    <t>Příplatek k vodorovnému přemístění větví stromů listnatých D kmene do 300 mm ZKD 5 km</t>
  </si>
  <si>
    <t>34</t>
  </si>
  <si>
    <t>Vodorovné přemístění větví, kmenů nebo pařezů  s naložením, složením a dopravou Příplatek k cenám za každých dalších i započatých 5000 m přes 5000 m větví stromů listnatých, průměru kmene přes 100 do 300 mm</t>
  </si>
  <si>
    <t>23</t>
  </si>
  <si>
    <t>162301902</t>
  </si>
  <si>
    <t>Příplatek k vodorovnému přemístění větví stromů listnatých D kmene do 500 mm ZKD 5 km</t>
  </si>
  <si>
    <t>36</t>
  </si>
  <si>
    <t>Vodorovné přemístění větví, kmenů nebo pařezů  s naložením, složením a dopravou Příplatek k cenám za každých dalších i započatých 5000 m přes 5000 m větví stromů listnatých, průměru kmene přes 300 do 500 mm</t>
  </si>
  <si>
    <t>2*5</t>
  </si>
  <si>
    <t>162301911</t>
  </si>
  <si>
    <t>Příplatek k vodorovnému přemístění kmenů stromů listnatých D kmene do 300 mm ZKD 5 km</t>
  </si>
  <si>
    <t>38</t>
  </si>
  <si>
    <t>Vodorovné přemístění větví, kmenů nebo pařezů  s naložením, složením a dopravou Příplatek k cenám za každých dalších i započatých 5000 m přes 5000 m kmenů stromů listnatých, o průměru přes 100 do 300 mm</t>
  </si>
  <si>
    <t>25</t>
  </si>
  <si>
    <t>162301912</t>
  </si>
  <si>
    <t>Příplatek k vodorovnému přemístění kmenů stromů listnatých D kmene do 500 mm ZKD 5 km</t>
  </si>
  <si>
    <t>40</t>
  </si>
  <si>
    <t>Vodorovné přemístění větví, kmenů nebo pařezů  s naložením, složením a dopravou Příplatek k cenám za každých dalších i započatých 5000 m přes 5000 m kmenů stromů listnatých, o průměru přes 300 do 500 mm</t>
  </si>
  <si>
    <t>162301921</t>
  </si>
  <si>
    <t>Příplatek k vodorovnému přemístění pařezů D 300 mm ZKD 5 km</t>
  </si>
  <si>
    <t>42</t>
  </si>
  <si>
    <t>Vodorovné přemístění větví, kmenů nebo pařezů  s naložením, složením a dopravou Příplatek k cenám za každých dalších i započatých 5000 m přes 5000 m pařezů kmenů, průměru přes 100 do 300 mm</t>
  </si>
  <si>
    <t>27</t>
  </si>
  <si>
    <t>162301922</t>
  </si>
  <si>
    <t>Příplatek k vodorovnému přemístění pařezů D 500 mm ZKD 5 km</t>
  </si>
  <si>
    <t>44</t>
  </si>
  <si>
    <t>Vodorovné přemístění větví, kmenů nebo pařezů  s naložením, složením a dopravou Příplatek k cenám za každých dalších i započatých 5000 m přes 5000 m pařezů kmenů, průměru přes 300 do 500 mm</t>
  </si>
  <si>
    <t>162306111</t>
  </si>
  <si>
    <t>Vodorovné přemístění do 500 m bez naložení výkopku ze zemin schopných zúrodnění</t>
  </si>
  <si>
    <t>435508635</t>
  </si>
  <si>
    <t>Vodorovné přemístění výkopku bez naložení, avšak se složením  zemin schopných zúrodnění, na vzdálenost přes 100 do 500 m</t>
  </si>
  <si>
    <t>přesun ornice po mezideponii</t>
  </si>
  <si>
    <t>29</t>
  </si>
  <si>
    <t>162401102</t>
  </si>
  <si>
    <t>Vodorovné přemístění do 2000 m výkopku/sypaniny z horniny tř. 1 až 4</t>
  </si>
  <si>
    <t>46</t>
  </si>
  <si>
    <t>Vodorovné přemístění výkopku nebo sypaniny po suchu  na obvyklém dopravním prostředku, bez naložení výkopku, avšak se složením bez rozhrnutí z horniny tř. 1 až 4 na vzdálenost přes 1 500 do 2 000 m</t>
  </si>
  <si>
    <t>část ornice bude použita na zpětné uhumusování</t>
  </si>
  <si>
    <t>9422</t>
  </si>
  <si>
    <t>162401102,1</t>
  </si>
  <si>
    <t>Vodorovné přemístění do 2000 m výkopku/sypaniny z horniny tř. 1 až 4 - výkop na mezideponii</t>
  </si>
  <si>
    <t>48</t>
  </si>
  <si>
    <t>výkop pro potřeby rozpočtu a provádění stavby uvažováno 12000m3, zbytek rovnou na trvalou skládku</t>
  </si>
  <si>
    <t>12000</t>
  </si>
  <si>
    <t>31</t>
  </si>
  <si>
    <t>162401102,2</t>
  </si>
  <si>
    <t>Vodorovné přemístění do 2000 m výkopku/sypaniny z horniny tř. 1 až 4 - ornice zpět na ohumusování</t>
  </si>
  <si>
    <t>50</t>
  </si>
  <si>
    <t>162401102,3</t>
  </si>
  <si>
    <t>Vodorovné přemístění do 2000 m výkopku/sypaniny z horniny tř. 1 až 4 - zemina zpět pro násypy a zásypy</t>
  </si>
  <si>
    <t>52</t>
  </si>
  <si>
    <t>33</t>
  </si>
  <si>
    <t>162701105</t>
  </si>
  <si>
    <t>Vodorovné přemístění do 10000 m výkopku/sypaniny z horniny tř. 1 až 4</t>
  </si>
  <si>
    <t>54</t>
  </si>
  <si>
    <t>Vodorovné přemístění výkopku nebo sypaniny po suchu  na obvyklém dopravním prostředku, bez naložení výkopku, avšak se složením bez rozhrnutí z horniny tř. 1 až 4 na vzdálenost přes 9 000 do 10 000 m</t>
  </si>
  <si>
    <t>162701105,1</t>
  </si>
  <si>
    <t>Vodorovné přemístění do 10000 m výkopku/sypaniny z horniny tř. 1 až 4 - nánosy po čištění koryta</t>
  </si>
  <si>
    <t>56</t>
  </si>
  <si>
    <t>35</t>
  </si>
  <si>
    <t>167101102</t>
  </si>
  <si>
    <t>Nakládání výkopku z hornin tř. 1 až 4 přes 100 m3</t>
  </si>
  <si>
    <t>58</t>
  </si>
  <si>
    <t>Nakládání, skládání a překládání neulehlého výkopku nebo sypaniny  nakládání, množství přes 100 m3, z hornin tř. 1 až 4</t>
  </si>
  <si>
    <t>167101102,1</t>
  </si>
  <si>
    <t>Nakládání výkopku z hornin tř. 1 až 4 přes 100 m3 - zemina pro zpětné nasypy a zásypy</t>
  </si>
  <si>
    <t>60</t>
  </si>
  <si>
    <t>37</t>
  </si>
  <si>
    <t>167101102,2</t>
  </si>
  <si>
    <t>Nakládání výkopku z hornin tř. 1 až 4 přes 100 m3 - zemina na trvalou skládku</t>
  </si>
  <si>
    <t>62</t>
  </si>
  <si>
    <t>167103101</t>
  </si>
  <si>
    <t>Nakládání výkopku ze zemin schopných zúrodnění</t>
  </si>
  <si>
    <t>-815682684</t>
  </si>
  <si>
    <t>Nakládání neulehlého výkopku z hromad  zeminy schopné zúrodnění</t>
  </si>
  <si>
    <t>nakládka ornice před odvozem na mezideponii</t>
  </si>
  <si>
    <t>nakládání ornice k rozprostření na mezideponii</t>
  </si>
  <si>
    <t>39</t>
  </si>
  <si>
    <t>171101101</t>
  </si>
  <si>
    <t>Uložení sypaniny z hornin soudržných do násypů zhutněných na 95 % PS</t>
  </si>
  <si>
    <t>64</t>
  </si>
  <si>
    <t>Uložení sypaniny do násypů  s rozprostřením sypaniny ve vrstvách a s hrubým urovnáním zhutněných s uzavřením povrchu násypu z hornin soudržných s předepsanou mírou zhutnění v procentech výsledků zkoušek Proctor-Standard (dále jen PS) na 95 % PS</t>
  </si>
  <si>
    <t>171101121</t>
  </si>
  <si>
    <t>Uložení sypaniny z hornin nesoudržných kamenitých do násypů zhutněných</t>
  </si>
  <si>
    <t>66</t>
  </si>
  <si>
    <t>Uložení sypaniny do násypů  s rozprostřením sypaniny ve vrstvách a s hrubým urovnáním zhutněných s uzavřením povrchu násypu z hornin nesoudržných kamenitých</t>
  </si>
  <si>
    <t>1kus po 50m, 1 kus cca 3m3</t>
  </si>
  <si>
    <t>3*20</t>
  </si>
  <si>
    <t>41</t>
  </si>
  <si>
    <t>M</t>
  </si>
  <si>
    <t>58380654</t>
  </si>
  <si>
    <t>kámen lomový neupravený třída I záhozový do 200kg</t>
  </si>
  <si>
    <t>t</t>
  </si>
  <si>
    <t>68</t>
  </si>
  <si>
    <t>171201211</t>
  </si>
  <si>
    <t>Poplatek za uložení stavebního odpadu - zeminy a kameniva na skládce</t>
  </si>
  <si>
    <t>70</t>
  </si>
  <si>
    <t>Poplatek za uložení stavebního odpadu na skládce (skládkovné) zeminy a kameniva zatříděného do Katalogu odpadů pod kódem 170 504</t>
  </si>
  <si>
    <t>43</t>
  </si>
  <si>
    <t>174101101</t>
  </si>
  <si>
    <t>Zásyp jam, šachet rýh nebo kolem objektů sypaninou se zhutněním</t>
  </si>
  <si>
    <t>72</t>
  </si>
  <si>
    <t>Zásyp sypaninou z jakékoliv horniny  s uložením výkopku ve vrstvách se zhutněním jam, šachet, rýh nebo kolem objektů v těchto vykopávkách</t>
  </si>
  <si>
    <t>3020</t>
  </si>
  <si>
    <t>181301116</t>
  </si>
  <si>
    <t>Rozprostření ornice tl vrstvy do 400 mm pl přes 500 m2 v rovině nebo ve svahu do 1:5</t>
  </si>
  <si>
    <t>2087490106</t>
  </si>
  <si>
    <t>Rozprostření a urovnání ornice v rovině nebo ve svahu sklonu do 1:5 při souvislé ploše přes 500 m2, tl. vrstvy přes 300 do 400 mm</t>
  </si>
  <si>
    <t>9300</t>
  </si>
  <si>
    <t>rozprostření ornice na mezideponii</t>
  </si>
  <si>
    <t>45</t>
  </si>
  <si>
    <t>182101101</t>
  </si>
  <si>
    <t>Svahování v zářezech v hornině tř. 1 až 4</t>
  </si>
  <si>
    <t>74</t>
  </si>
  <si>
    <t>Svahování trvalých svahů do projektovaných profilů  s potřebným přemístěním výkopku při svahování v zářezech v hornině tř. 1 až 4</t>
  </si>
  <si>
    <t>45380</t>
  </si>
  <si>
    <t>181301113</t>
  </si>
  <si>
    <t>Rozprostření ornice tl vrstvy do 200 mm pl přes 500 m2 v rovině nebo ve svahu do 1:5</t>
  </si>
  <si>
    <t>76</t>
  </si>
  <si>
    <t>Rozprostření a urovnání ornice v rovině nebo ve svahu sklonu do 1:5 při souvislé ploše přes 500 m2, tl. vrstvy přes 150 do 200 mm</t>
  </si>
  <si>
    <t>8280</t>
  </si>
  <si>
    <t>47</t>
  </si>
  <si>
    <t>182301133</t>
  </si>
  <si>
    <t>Rozprostření ornice pl přes 500 m2 ve svahu nad 1:5 tl vrstvy do 200 mm</t>
  </si>
  <si>
    <t>78</t>
  </si>
  <si>
    <t>Rozprostření a urovnání ornice ve svahu sklonu přes 1:5 při souvislé ploše přes 500 m2, tl. vrstvy přes 150 do 200 mm</t>
  </si>
  <si>
    <t>38830</t>
  </si>
  <si>
    <t>182103814</t>
  </si>
  <si>
    <t>Zpevnění svahu plůtky křížově ve vzdálenosti 1 m a výšce pleteniny do 800 mm ve svahu do 1:2, vč. dodávky materiálů</t>
  </si>
  <si>
    <t>80</t>
  </si>
  <si>
    <t>Laťové plůtky jsou tvořeny dřevěnými kůly z tvrdého listnatého dřeva o O 120mm, vrbové pruty tl. 2-4mm jsou propleteny mezi kůly, průplet sahá po úroveň terénu. Rozteč kůlů je 800mm. Nad terén ční 800mm a zaraženy jsou do hloubky 1200mm</t>
  </si>
  <si>
    <t>49</t>
  </si>
  <si>
    <t>183551113</t>
  </si>
  <si>
    <t>Úprava půdy první orbou hl do 0,3 m ploch do 5 ha sklonu do 5°</t>
  </si>
  <si>
    <t>1529245616</t>
  </si>
  <si>
    <t>Úprava zemědělské půdy - orba  první hl. do 0,30 m, na ploše jednotlivě do 5 ha, o sklonu do 5°</t>
  </si>
  <si>
    <t>0,93</t>
  </si>
  <si>
    <t>orba plochy mezideponie</t>
  </si>
  <si>
    <t>Vodorovné konstrukce</t>
  </si>
  <si>
    <t>462511370</t>
  </si>
  <si>
    <t>Zához z lomového kamene bez proštěrkování z terénu hmotnost nad 200 do 500 kg</t>
  </si>
  <si>
    <t>82</t>
  </si>
  <si>
    <t>Zához z lomového kamene neupraveného záhozového  bez proštěrkování z terénu, hmotnosti jednotlivých kamenů přes 200 do 500 kg</t>
  </si>
  <si>
    <t>protierozní opatření, velikost kamene 200-250kg</t>
  </si>
  <si>
    <t>210+150</t>
  </si>
  <si>
    <t>51</t>
  </si>
  <si>
    <t>032002002</t>
  </si>
  <si>
    <t>Náklady na dočasnou příjezdouvou komunikaci ve skladbě geotextiílie 400g/m2,podsypu ze štěrkodrti tl.150mm,  silniční panely do šterkvého lože, vč. následného odstranění</t>
  </si>
  <si>
    <t>-446414544</t>
  </si>
  <si>
    <t>Náklady na dočasnou příjezdouvou komunikaci ve skladbě geotextiílie 400g/m2,podsypu ze štěrkodrti tl.150mm,  silniční panely do šterkvého lože, vč. následného odstranění, v rámci ceny za panely je uvažovaná třetinová cena z důvodu obrátkovosti.</t>
  </si>
  <si>
    <t>R1</t>
  </si>
  <si>
    <t>Zpevnění komunikace štěrkodrtí frakce 0-32mm v průběhu realizace v tl. 150mm-uvedení do původní stavu</t>
  </si>
  <si>
    <t>1131597684</t>
  </si>
  <si>
    <t>Náklady na příjezdovou komunikaci ze štěrkodrti tl.150mm. Uvedení do původního stavu.</t>
  </si>
  <si>
    <t>(680+130+90+180+200)*4</t>
  </si>
  <si>
    <t>Trubní vedení</t>
  </si>
  <si>
    <t>53</t>
  </si>
  <si>
    <t>899,1-R</t>
  </si>
  <si>
    <t>Obetonování výustí melioračních kananálů, potrubí DN 80 betonem prostým tř. C 25/30 XF3 v otevřeném výkopu, vč. úpravy do požadovaného tvaru a sklonu a doplnění PVC potrubí DN 80</t>
  </si>
  <si>
    <t>84</t>
  </si>
  <si>
    <t>998</t>
  </si>
  <si>
    <t>Přesun hmot</t>
  </si>
  <si>
    <t>998332011</t>
  </si>
  <si>
    <t>Přesun hmot pro úpravy vodních toků a kanály</t>
  </si>
  <si>
    <t>86</t>
  </si>
  <si>
    <t>Přesun hmot pro úpravy vodních toků a kanály, hráze rybníků apod.  dopravní vzdálenost do 500 m</t>
  </si>
  <si>
    <t>SO 02 - SO 02 Biotechnické objekty</t>
  </si>
  <si>
    <t xml:space="preserve">    3 - Svislé a kompletní konstrukce</t>
  </si>
  <si>
    <t>Svislé a kompletní konstrukce</t>
  </si>
  <si>
    <t>300,1-R</t>
  </si>
  <si>
    <t>Zhotovení plazníku 4,0x2x0m z dřevěné kulatiny prům.20-25cm (tvrdé listnaté dřevo), z větví prům do 10cm a délce do 4m urovnaných do výšky 2-3m a přesypem ornice v objemu 0,25m3, jištěný pomocí dřevěných kolíků prům.15cm, délky 1,4m, vč. dodávky materiálů</t>
  </si>
  <si>
    <t>ks</t>
  </si>
  <si>
    <t>Plazník bude tvořen rámem ze čtyř klád (z tvrdého listnatého dřeva) o průměru 35 – 45 cm, které budou do sebe začepovány tzv. na rybinu tak, že budou tvořit obdélník o velikosti 2 x 4 m. Do takto vzniklého rámu bude natlačeno větší množství větví o průměru 3 – 10 cm a délce 0,5 až 1,5 m. Tyto větve budou získány z místně pokácených dřevin. Zbytek bude doplněn z tvrdých listnatých dřevin. Vznikne tak vrstva materiálu o výšce asi 2 – 3 m. Tento materiál se zasype cca 2 m3 ornice (nikoliv hlušiny), čímž se výšky hromady sníží na 0,5 až 1,0 m, vč. dodávky materiálů a nutné manipulace s materiálem</t>
  </si>
  <si>
    <t>326218211</t>
  </si>
  <si>
    <t>Zdění LTM z pravidelných kamenů na sucho, objem jednoho kamene do 0,02 m3</t>
  </si>
  <si>
    <t>Zdění hradících konstrukcí z lomového kamene štípaného nebo ručně vybíraného na sucho z pravidelných kamenů objemu 1 kusu kamene do 0,02 m3</t>
  </si>
  <si>
    <t>583,1-R</t>
  </si>
  <si>
    <t>kámen lomový tříděný (soklový) o hmotnosti 3-20kg, vč. dopravy</t>
  </si>
  <si>
    <t>kámen lomový tříděný o hmotnosti 10-20kg</t>
  </si>
  <si>
    <t>20*2 "Přepočtené koeficientem množství</t>
  </si>
  <si>
    <t>SO 03 - SO 03 Vegetační úpravy</t>
  </si>
  <si>
    <t>Soupis:</t>
  </si>
  <si>
    <t>SO 03.1 - SO 03.1 - Vegetační úpravy - založení</t>
  </si>
  <si>
    <t xml:space="preserve">    9 - Ostatní konstrukce a práce, bourání</t>
  </si>
  <si>
    <t>181451121</t>
  </si>
  <si>
    <t>Založení lučního trávníku výsevem plochy přes 1000 m2 v rovině a ve svahu do 1:5</t>
  </si>
  <si>
    <t>-133065383</t>
  </si>
  <si>
    <t>Založení trávníku na půdě předem připravené plochy přes 1000 m2 výsevem včetně utažení lučního v rovině nebo na svahu do 1:5</t>
  </si>
  <si>
    <t>56670</t>
  </si>
  <si>
    <t>00572472</t>
  </si>
  <si>
    <t>osivo směs travní krajinná-rovinná</t>
  </si>
  <si>
    <t>kg</t>
  </si>
  <si>
    <t>412644628</t>
  </si>
  <si>
    <t>181451122</t>
  </si>
  <si>
    <t>Založení lučního trávníku výsevem plochy přes 1000 m2 ve svahu do 1:2</t>
  </si>
  <si>
    <t>2068838878</t>
  </si>
  <si>
    <t>Založení trávníku na půdě předem připravené plochy přes 1000 m2 výsevem včetně utažení lučního na svahu přes 1:5 do 1:2</t>
  </si>
  <si>
    <t>00572474</t>
  </si>
  <si>
    <t>osivo směs travní krajinná-svahová</t>
  </si>
  <si>
    <t>75182488</t>
  </si>
  <si>
    <t>183101113</t>
  </si>
  <si>
    <t>Hloubení jamek bez výměny půdy zeminy tř 1 až 4 objem do 0,05 m3 v rovině a svahu do 1:5</t>
  </si>
  <si>
    <t>-516942452</t>
  </si>
  <si>
    <t>Hloubení jamek pro vysazování rostlin v zemině tř.1 až 4 bez výměny půdy  v rovině nebo na svahu do 1:5, objemu přes 0,02 do 0,05 m3</t>
  </si>
  <si>
    <t>183101115</t>
  </si>
  <si>
    <t>Hloubení jamek bez výměny půdy zeminy tř 1 až 4 objem do 0,4 m3 v rovině a svahu do 1:5</t>
  </si>
  <si>
    <t>713905840</t>
  </si>
  <si>
    <t>Hloubení jamek pro vysazování rostlin v zemině tř.1 až 4 bez výměny půdy  v rovině nebo na svahu do 1:5, objemu přes 0,125 do 0,40 m3</t>
  </si>
  <si>
    <t>183403152</t>
  </si>
  <si>
    <t>Obdělání půdy vláčením v rovině a svahu do 1:5</t>
  </si>
  <si>
    <t>1908466479</t>
  </si>
  <si>
    <t>Obdělání půdy  vláčením v rovině nebo na svahu do 1:5</t>
  </si>
  <si>
    <t>183403161</t>
  </si>
  <si>
    <t>Obdělání půdy válením v rovině a svahu do 1:5</t>
  </si>
  <si>
    <t>1079868839</t>
  </si>
  <si>
    <t>Obdělání půdy  válením v rovině nebo na svahu do 1:5</t>
  </si>
  <si>
    <t>183403252</t>
  </si>
  <si>
    <t>Obdělání půdy vláčením ve svahu do 1:2</t>
  </si>
  <si>
    <t>747514536</t>
  </si>
  <si>
    <t>Obdělání půdy  vláčením na svahu přes 1:5 do 1:2</t>
  </si>
  <si>
    <t>183403261</t>
  </si>
  <si>
    <t>Obdělání půdy válením ve svahu do 1:2</t>
  </si>
  <si>
    <t>449018437</t>
  </si>
  <si>
    <t>Obdělání půdy  válením na svahu přes 1:5 do 1:2</t>
  </si>
  <si>
    <t>184102110</t>
  </si>
  <si>
    <t>Výsadba dřeviny s balem D do 0,1 m do jamky se zalitím v rovině a svahu do 1:5</t>
  </si>
  <si>
    <t>2068623472</t>
  </si>
  <si>
    <t>Výsadba dřeviny s balem do předem vyhloubené jamky se zalitím  v rovině nebo na svahu do 1:5, při průměru balu do 100 mm</t>
  </si>
  <si>
    <t>450</t>
  </si>
  <si>
    <t>026,1-R</t>
  </si>
  <si>
    <t>ptačí zob obecný Ligustrum vulgare 51 - 80 cm, PK</t>
  </si>
  <si>
    <t>616590386</t>
  </si>
  <si>
    <t>026,3-R</t>
  </si>
  <si>
    <t>kalina tušalaj Vyburnum lantana 51 - 80 cm, PK</t>
  </si>
  <si>
    <t>-2021753965</t>
  </si>
  <si>
    <t>026,4-R</t>
  </si>
  <si>
    <t>klokoč zpeřený Staphylea pinnata 51 - 80 cm, PK</t>
  </si>
  <si>
    <t>922084737</t>
  </si>
  <si>
    <t>026,7-R</t>
  </si>
  <si>
    <t>svída krvavá Swida sanguinea 51 - 80 cm, PK</t>
  </si>
  <si>
    <t>-1773441919</t>
  </si>
  <si>
    <t>026,8-R</t>
  </si>
  <si>
    <t>řešetlák počistlivý Rhamnus catharticus 51 - 80 cm, PK</t>
  </si>
  <si>
    <t>-194577354</t>
  </si>
  <si>
    <t>026,9-R</t>
  </si>
  <si>
    <t>hloh obecný Crateegus leviata 51 - 80 cm, PK</t>
  </si>
  <si>
    <t>1903774733</t>
  </si>
  <si>
    <t>026,10-R</t>
  </si>
  <si>
    <t>hloh jednosemenný Crataegus monogyna 51 - 80 cm, PK</t>
  </si>
  <si>
    <t>88254463</t>
  </si>
  <si>
    <t>184102114</t>
  </si>
  <si>
    <t>Výsadba dřeviny s balem D do 0,5 m do jamky se zalitím v rovině a svahu do 1:5</t>
  </si>
  <si>
    <t>1926430393</t>
  </si>
  <si>
    <t>Výsadba dřeviny s balem do předem vyhloubené jamky se zalitím  v rovině nebo na svahu do 1:5, při průměru balu přes 400 do 500 mm</t>
  </si>
  <si>
    <t xml:space="preserve">stromy </t>
  </si>
  <si>
    <t>180</t>
  </si>
  <si>
    <t>02650368</t>
  </si>
  <si>
    <t>Dub zimní (QuerCus petraea) 80-120cm KK</t>
  </si>
  <si>
    <t>350443180</t>
  </si>
  <si>
    <t>0265050R1</t>
  </si>
  <si>
    <t>Lípa srdčitá (Tilia cordata) 80-120cm KK</t>
  </si>
  <si>
    <t>1120149448</t>
  </si>
  <si>
    <t>0265030R1</t>
  </si>
  <si>
    <t>Javor babyka /Acer campestre/ 80-120cm KK</t>
  </si>
  <si>
    <t>2119503816</t>
  </si>
  <si>
    <t>02650442</t>
  </si>
  <si>
    <t>Habr obecný /Carpinus betulus/ 80-125cm</t>
  </si>
  <si>
    <t>892093641</t>
  </si>
  <si>
    <t>0265031R1</t>
  </si>
  <si>
    <t>Jeřáb břek (Sorbus torminalis) 80-120cm KK</t>
  </si>
  <si>
    <t>2047003878</t>
  </si>
  <si>
    <t>0265031R3</t>
  </si>
  <si>
    <t>Jeřáb oskeruše (Sorbus domestica) 80-120cm KK</t>
  </si>
  <si>
    <t>1433620804</t>
  </si>
  <si>
    <t>184215131</t>
  </si>
  <si>
    <t>Ukotvení kmene dřevin třemi kůly D do 0,1 m délky do 1 m</t>
  </si>
  <si>
    <t>491538876</t>
  </si>
  <si>
    <t>Ukotvení dřeviny kůly třemi kůly, délky do 1 m</t>
  </si>
  <si>
    <t>180*3</t>
  </si>
  <si>
    <t>05217108R</t>
  </si>
  <si>
    <t>tyče dřevěné D 80mm</t>
  </si>
  <si>
    <t>-915947414</t>
  </si>
  <si>
    <t>tyče dřevěné  D 80mm dl 6m</t>
  </si>
  <si>
    <t>184813121</t>
  </si>
  <si>
    <t>Ochrana dřevin před okusem mechanicky pletivem v rovině a svahu do 1:5</t>
  </si>
  <si>
    <t>198300559</t>
  </si>
  <si>
    <t>Ochrana dřevin před okusem zvěří mechanicky v rovině nebo ve svahu do 1:5, pletivem, výšky do 2 m</t>
  </si>
  <si>
    <t>184813135</t>
  </si>
  <si>
    <t>Ochrana dřevin do 70 cm před okusem chemickým postřikem v rovině a svahu do 1:5</t>
  </si>
  <si>
    <t>100 kus</t>
  </si>
  <si>
    <t>780017198</t>
  </si>
  <si>
    <t>Ochrana dřevin před okusem zvěří chemicky postřikem, výšky do 70 cm</t>
  </si>
  <si>
    <t>185802113</t>
  </si>
  <si>
    <t>Hnojení půdy umělým hnojivem na široko v rovině a svahu do 1:5</t>
  </si>
  <si>
    <t>1941690754</t>
  </si>
  <si>
    <t>Hnojení půdy nebo trávníku  v rovině nebo na svahu do 1:5 umělým hnojivem na široko</t>
  </si>
  <si>
    <t>25191155</t>
  </si>
  <si>
    <t>hnojivo průmyslové Cererit</t>
  </si>
  <si>
    <t>-812193196</t>
  </si>
  <si>
    <t>185802114</t>
  </si>
  <si>
    <t>Hnojení půdy umělým hnojivem k jednotlivým rostlinám v rovině a svahu do 1:5</t>
  </si>
  <si>
    <t>-129174269</t>
  </si>
  <si>
    <t>Hnojení půdy nebo trávníku  v rovině nebo na svahu do 1:5 umělým hnojivem s rozdělením k jednotlivým rostlinám</t>
  </si>
  <si>
    <t>((180*1200)+(450*150))/1000000</t>
  </si>
  <si>
    <t>25191155R1</t>
  </si>
  <si>
    <t>půdní kondicionér  např. Hydrogel</t>
  </si>
  <si>
    <t>-111555811</t>
  </si>
  <si>
    <t>((180*1200)+(450*150))/1000</t>
  </si>
  <si>
    <t>185802123</t>
  </si>
  <si>
    <t>Hnojení půdy umělým hnojivem na široko ve svahu do 1:2</t>
  </si>
  <si>
    <t>1452419650</t>
  </si>
  <si>
    <t>Hnojení půdy nebo trávníku  na svahu přes 1:5 do 1:2 umělým hnojivem na široko</t>
  </si>
  <si>
    <t>-202153385</t>
  </si>
  <si>
    <t>185804312</t>
  </si>
  <si>
    <t>Zalití rostlin vodou plocha přes 20 m2</t>
  </si>
  <si>
    <t>1095187690</t>
  </si>
  <si>
    <t>Zalití rostlin vodou plochy záhonů jednotlivě přes 20 m2</t>
  </si>
  <si>
    <t>2* za rok, 15l strom a 5l keř</t>
  </si>
  <si>
    <t>(180*0,015+450*0,005)*2</t>
  </si>
  <si>
    <t>185851121</t>
  </si>
  <si>
    <t>Dovoz vody pro zálivku rostlin za vzdálenost do 1000 m</t>
  </si>
  <si>
    <t>1947407942</t>
  </si>
  <si>
    <t>Dovoz vody pro zálivku rostlin  na vzdálenost do 1000 m</t>
  </si>
  <si>
    <t>185851129</t>
  </si>
  <si>
    <t>Příplatek k dovozu vody pro zálivku rostlin do 1000 m ZKD 1000 m</t>
  </si>
  <si>
    <t>1440323581</t>
  </si>
  <si>
    <t>Dovoz vody pro zálivku rostlin  Příplatek k ceně za každých dalších i započatých 1000 m</t>
  </si>
  <si>
    <t>9,9*4</t>
  </si>
  <si>
    <t>R63</t>
  </si>
  <si>
    <t>Mulčování štěpkou VL tl. 0,1m</t>
  </si>
  <si>
    <t>1072356047</t>
  </si>
  <si>
    <t>provedení mulčování štěpkou volně loženou v tl. 0,1m</t>
  </si>
  <si>
    <t>180*(1*1)</t>
  </si>
  <si>
    <t>stromy</t>
  </si>
  <si>
    <t>450*(0,5*0,5)</t>
  </si>
  <si>
    <t>keře</t>
  </si>
  <si>
    <t>R64</t>
  </si>
  <si>
    <t>Štěpka VL</t>
  </si>
  <si>
    <t>-316576295</t>
  </si>
  <si>
    <t>dodávka štěpky volně ložené včetně vodorovného a svislého přesunu na staveništi i mimo něj</t>
  </si>
  <si>
    <t>292,5*0,1</t>
  </si>
  <si>
    <t>Ostatní konstrukce a práce, bourání</t>
  </si>
  <si>
    <t>900,1-R</t>
  </si>
  <si>
    <t>Dodávka + uložení lomového kamene o hmotnosti cca 200kg</t>
  </si>
  <si>
    <t>-287660830</t>
  </si>
  <si>
    <t>998231311</t>
  </si>
  <si>
    <t>Přesun hmot pro sadovnické a krajinářské úpravy vodorovně do 5000 m</t>
  </si>
  <si>
    <t>-1423035112</t>
  </si>
  <si>
    <t>Přesun hmot pro sadovnické a krajinářské úpravy - strojně dopravní vzdálenost do 5000 m</t>
  </si>
  <si>
    <t>SO 03.2 - SO 03.2 - Vegetační úpravy - následná péče</t>
  </si>
  <si>
    <t>Úroveň 3:</t>
  </si>
  <si>
    <t>SO 03.2.1 - SO 03.2.1 - Vegetační úpravy - následná péče rok č.1</t>
  </si>
  <si>
    <t>184806111</t>
  </si>
  <si>
    <t>Řez stromů netrnitých průklestem D koruny do 2 m</t>
  </si>
  <si>
    <t>-576503146</t>
  </si>
  <si>
    <t>Řez stromů, keřů nebo růží průklestem stromů netrnitých, o průměru koruny do 2 m</t>
  </si>
  <si>
    <t>184808211</t>
  </si>
  <si>
    <t>Ochrana sazenic proti škodám zvěří nátěrem nebo postřikem</t>
  </si>
  <si>
    <t>68169221</t>
  </si>
  <si>
    <t>Ochrana sazenic proti škodám zvěří  nátěrem nebo postřikem ochranným prostředkem</t>
  </si>
  <si>
    <t>184815173</t>
  </si>
  <si>
    <t>Ožínání sazenic celoplošné sklon do 1:5 při střední viditelnosti a výšky přes 60 cm</t>
  </si>
  <si>
    <t>ar</t>
  </si>
  <si>
    <t>-863853293</t>
  </si>
  <si>
    <t>Ochrana sazenic ručním ožínáním  celoplošné sklon do 1:5 při viditelnosti střední, výšky přes 60 cm</t>
  </si>
  <si>
    <t>630*1/100*2</t>
  </si>
  <si>
    <t>dvakrát za rok</t>
  </si>
  <si>
    <t>184911111</t>
  </si>
  <si>
    <t>Znovuuvázání dřeviny ke kůlům</t>
  </si>
  <si>
    <t>5297981</t>
  </si>
  <si>
    <t>Znovuuvázání dřeviny jedním úvazkem ke stávajícímu kůlu</t>
  </si>
  <si>
    <t>-907898968</t>
  </si>
  <si>
    <t>12* za rok, 15l strom a 5l keř</t>
  </si>
  <si>
    <t>(180*0,015+450*0,005)*12</t>
  </si>
  <si>
    <t>364782623</t>
  </si>
  <si>
    <t>612742167</t>
  </si>
  <si>
    <t>59,4*4</t>
  </si>
  <si>
    <t>Pol35</t>
  </si>
  <si>
    <t>Doplnění štěpky VL</t>
  </si>
  <si>
    <t>753872186</t>
  </si>
  <si>
    <t>0,15*292,5</t>
  </si>
  <si>
    <t>15% z celkové plochy</t>
  </si>
  <si>
    <t>Pol32</t>
  </si>
  <si>
    <t>-704440802</t>
  </si>
  <si>
    <t>43,88*0,1</t>
  </si>
  <si>
    <t>SO 03.2.2 - SO 03.2.2 - Vegetační úpravy - následná péče rok č.2</t>
  </si>
  <si>
    <t>-1883280967</t>
  </si>
  <si>
    <t>1781164221</t>
  </si>
  <si>
    <t>-1052062276</t>
  </si>
  <si>
    <t>-563378973</t>
  </si>
  <si>
    <t>451096367</t>
  </si>
  <si>
    <t>-1354772022</t>
  </si>
  <si>
    <t>-1854812524</t>
  </si>
  <si>
    <t>-688563428</t>
  </si>
  <si>
    <t>2070313256</t>
  </si>
  <si>
    <t>SO 03.2.3 - SO 03.2.2 - Vegetační úpravy - následná péče rok č.3</t>
  </si>
  <si>
    <t>-6017711</t>
  </si>
  <si>
    <t>711693452</t>
  </si>
  <si>
    <t>1895691057</t>
  </si>
  <si>
    <t>-431107670</t>
  </si>
  <si>
    <t>-138860779</t>
  </si>
  <si>
    <t>-631595458</t>
  </si>
  <si>
    <t>-692803408</t>
  </si>
  <si>
    <t>-467131110</t>
  </si>
  <si>
    <t>-1234653244</t>
  </si>
  <si>
    <t>VRN - VRN - Ostatní a vedlejší rozpočtové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</si>
  <si>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</si>
  <si>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</si>
  <si>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</si>
  <si>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</si>
  <si>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Vedlejší rozpočtové náklady</t>
  </si>
  <si>
    <t>VRN1</t>
  </si>
  <si>
    <t>Průzkumné, geodetické a projektové práce</t>
  </si>
  <si>
    <t>012103000</t>
  </si>
  <si>
    <t>Geodetické práce - vytyčení celé stavby před zahájením výstavby</t>
  </si>
  <si>
    <t>Kč</t>
  </si>
  <si>
    <t>Vytyčení stavby nebo provedení jiných geodetických prací odborně způsobilou osobou v oboru zeměměřictví</t>
  </si>
  <si>
    <t>012103001</t>
  </si>
  <si>
    <t>Náklady na zaměření a vytyčení včech stávajících inženýrských sítí před výstavbou</t>
  </si>
  <si>
    <t>013254000</t>
  </si>
  <si>
    <t>Dokumentace skutečného provedení stavby</t>
  </si>
  <si>
    <t>Zpracování a předání dokumentace skutečného provedení stavby (3paré + 1 v elektronické formě) objednateli a zaměření skutečného provedení stavby – geodetická část dokumentace ((3paré + 1 v elektronické formě), v rozsahu odpovídajícím příslušným právním předpisům. 
Pořízení fotodokumentace stavby.</t>
  </si>
  <si>
    <t>013264001</t>
  </si>
  <si>
    <t>Náklady na aktualizaci, projednání a schválení havarijního plánu stavby</t>
  </si>
  <si>
    <t>013264002</t>
  </si>
  <si>
    <t>Náklady na aktualizaci, projednání a schválení povodňového plánu stavby</t>
  </si>
  <si>
    <t>013264003</t>
  </si>
  <si>
    <t>Související zkoušky a atesty</t>
  </si>
  <si>
    <t>Související zkoušky a atesty - zajištění zkoušek a atestů o nezávadnosti či o vhodnosti použití u všech výrobků a u všech materiálů použitých v rámci předmětného komplexu staveb</t>
  </si>
  <si>
    <t>013264005</t>
  </si>
  <si>
    <t>Biologický dozor stavby</t>
  </si>
  <si>
    <t>1984148182</t>
  </si>
  <si>
    <t>VRN3</t>
  </si>
  <si>
    <t>Zařízení staveniště</t>
  </si>
  <si>
    <t>032002000</t>
  </si>
  <si>
    <t>Zajištění a zabezpečení staveniště, zřízení a likvidace zařízení staveniště, včetně přístupů, skládek, deponií apod.</t>
  </si>
  <si>
    <t xml:space="preserve">Šatny, sociální objekty (mobilní WC...), kancelář pro stavbyvedoucího a mistra, kryté plechové uzamyk. sklady, volné sklady - potrubí, prefa díly, sypké materiály, apod. Oplocení, osvětlení, napojení na média, uvedení plochy do původního stavu apod., vč. Poplatky majiteli veřejných pozemků za dočasný pronájem ploch pro zařízení staveniště   </t>
  </si>
  <si>
    <t>032002001</t>
  </si>
  <si>
    <t>Čistění komunikací</t>
  </si>
  <si>
    <t>Zajištění čištění komunikací po celou dobu realizace stavby</t>
  </si>
  <si>
    <t>032002003</t>
  </si>
  <si>
    <t>Pasport komunikací</t>
  </si>
  <si>
    <t>-2001894990</t>
  </si>
  <si>
    <t>V rámci položky dojde k pasportu příjezdových komunikací za účasti spráce komunikací a investora (na počátku a na konci stavby)</t>
  </si>
  <si>
    <t>032002004</t>
  </si>
  <si>
    <t>Oprava příjezdových komunikací</t>
  </si>
  <si>
    <t>1472386560</t>
  </si>
  <si>
    <t xml:space="preserve">V rámci položky dojde k opravě asfaltových a štěrkových komunikací. Afaltové komunikace budou opraveny v ploše minimálně 50m2 (včetně potřebných podkladních vrstev a zhutnění), a komunikace z dlažebních kostek budou opraveny minimálně v ploše 50m2 </t>
  </si>
  <si>
    <t>032002005</t>
  </si>
  <si>
    <t>Dopravní značení včetně zajištění souhlasu dopravního úřadu z důvodu vytvoření jednosměrného provozu na příjezdovém mostě</t>
  </si>
  <si>
    <t>1224651870</t>
  </si>
  <si>
    <t>VRN4</t>
  </si>
  <si>
    <t>Inženýrská činnost</t>
  </si>
  <si>
    <t>045002000</t>
  </si>
  <si>
    <t>Kompletační a koordinační činnost</t>
  </si>
  <si>
    <t>Zajištění a shromáždění všech dokladů potřebných k zahájení stavby, k vlastní realizaci stavby a k ukončení stavby včetně přípravy a shromáždění dokladů ke kolaudaci stavby a k předání stavby zadavateli.</t>
  </si>
  <si>
    <t>045002001</t>
  </si>
  <si>
    <t>Vyřízení a platba za dočasné vynětí ze ZPF</t>
  </si>
  <si>
    <t>-1879145547</t>
  </si>
  <si>
    <t>V rámci položky je vyřízení dočasné vynětí ze ZPF na pozemku p.č. 6919 v k.ú. Velké pavlovice , jestli dojde k využívání pozemku déle než 1 rok. V rámci položky je i platba za dočasné vynětí.</t>
  </si>
  <si>
    <t>045002002</t>
  </si>
  <si>
    <t>Poplatek firmě Zemos za využití pozemku mezideponie atd</t>
  </si>
  <si>
    <t>-644005777</t>
  </si>
</sst>
</file>

<file path=xl/styles.xml><?xml version="1.0" encoding="utf-8"?>
<styleSheet xmlns="http://schemas.openxmlformats.org/spreadsheetml/2006/main">
  <numFmts count="3">
    <numFmt numFmtId="164" formatCode="#,##0.00%"/>
    <numFmt numFmtId="165" formatCode="dd\.mm\.yyyy"/>
    <numFmt numFmtId="166" formatCode="#,##0.00000"/>
  </numFmts>
  <fonts count="38">
    <font>
      <sz val="8"/>
      <name val="Arial CE"/>
      <family val="2"/>
    </font>
    <font>
      <sz val="10"/>
      <name val="Arial"/>
      <family val="2"/>
    </font>
    <font>
      <sz val="8"/>
      <color rgb="FF969696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0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0"/>
      <color rgb="FF003366"/>
      <name val="Arial CE"/>
      <family val="2"/>
    </font>
    <font>
      <sz val="10"/>
      <color rgb="FF969696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94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0" fillId="2" borderId="0" xfId="0" applyFont="1" applyFill="1" applyAlignment="1" applyProtection="1">
      <alignment horizontal="left" vertical="center"/>
      <protection locked="0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righ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4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3" borderId="7" xfId="0" applyFont="1" applyFill="1" applyBorder="1" applyAlignment="1" applyProtection="1">
      <alignment horizontal="center" vertical="center"/>
      <protection/>
    </xf>
    <xf numFmtId="0" fontId="4" fillId="3" borderId="7" xfId="0" applyFont="1" applyFill="1" applyBorder="1" applyAlignment="1" applyProtection="1">
      <alignment horizontal="left" vertical="center"/>
      <protection/>
    </xf>
    <xf numFmtId="4" fontId="4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3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left" vertical="center"/>
      <protection/>
    </xf>
    <xf numFmtId="0" fontId="22" fillId="4" borderId="0" xfId="0" applyFont="1" applyFill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4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5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28" fillId="0" borderId="0" xfId="0" applyNumberFormat="1" applyFont="1" applyAlignment="1" applyProtection="1">
      <alignment horizontal="right" vertical="center"/>
      <protection/>
    </xf>
    <xf numFmtId="0" fontId="6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30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4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8" fillId="0" borderId="0" xfId="0" applyNumberFormat="1" applyFont="1" applyAlignment="1" applyProtection="1">
      <alignment horizontal="right" vertical="center"/>
      <protection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/>
      <protection locked="0"/>
    </xf>
    <xf numFmtId="165" fontId="0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9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 locked="0"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22" fillId="4" borderId="0" xfId="0" applyFont="1" applyFill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2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0" fillId="0" borderId="22" xfId="0" applyFont="1" applyBorder="1" applyAlignment="1" applyProtection="1">
      <alignment horizontal="center" vertical="center"/>
      <protection/>
    </xf>
    <xf numFmtId="49" fontId="0" fillId="0" borderId="22" xfId="0" applyNumberFormat="1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4" fontId="0" fillId="0" borderId="22" xfId="0" applyNumberFormat="1" applyFont="1" applyBorder="1" applyAlignment="1" applyProtection="1">
      <alignment vertical="center"/>
      <protection/>
    </xf>
    <xf numFmtId="4" fontId="0" fillId="2" borderId="22" xfId="0" applyNumberFormat="1" applyFont="1" applyFill="1" applyBorder="1" applyAlignment="1" applyProtection="1">
      <alignment vertical="center"/>
      <protection locked="0"/>
    </xf>
    <xf numFmtId="0" fontId="2" fillId="2" borderId="14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0" applyFont="1" applyAlignment="1" applyProtection="1">
      <alignment horizontal="left"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4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4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4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4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0" fontId="36" fillId="0" borderId="3" xfId="0" applyFont="1" applyBorder="1" applyAlignment="1">
      <alignment vertical="center"/>
    </xf>
    <xf numFmtId="0" fontId="36" fillId="2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2" fillId="2" borderId="19" xfId="0" applyFont="1" applyFill="1" applyBorder="1" applyAlignment="1" applyProtection="1">
      <alignment horizontal="left" vertical="center"/>
      <protection locked="0"/>
    </xf>
    <xf numFmtId="0" fontId="2" fillId="0" borderId="20" xfId="0" applyFont="1" applyBorder="1" applyAlignment="1" applyProtection="1">
      <alignment horizontal="center" vertical="center"/>
      <protection/>
    </xf>
    <xf numFmtId="166" fontId="2" fillId="0" borderId="20" xfId="0" applyNumberFormat="1" applyFont="1" applyBorder="1" applyAlignment="1" applyProtection="1">
      <alignment vertical="center"/>
      <protection/>
    </xf>
    <xf numFmtId="166" fontId="2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5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ht="36.95" customHeight="1">
      <c r="BS2" s="17" t="s">
        <v>6</v>
      </c>
      <c r="BT2" s="17" t="s">
        <v>7</v>
      </c>
    </row>
    <row r="3" spans="2:72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6</v>
      </c>
    </row>
    <row r="5" spans="2:71" ht="12" customHeight="1">
      <c r="B5" s="21"/>
      <c r="C5" s="22"/>
      <c r="D5" s="26" t="s">
        <v>12</v>
      </c>
      <c r="E5" s="22"/>
      <c r="F5" s="22"/>
      <c r="G5" s="22"/>
      <c r="H5" s="22"/>
      <c r="I5" s="22"/>
      <c r="J5" s="22"/>
      <c r="K5" s="27" t="s">
        <v>13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14</v>
      </c>
      <c r="BS5" s="17" t="s">
        <v>6</v>
      </c>
    </row>
    <row r="6" spans="2:71" ht="36.95" customHeight="1">
      <c r="B6" s="21"/>
      <c r="C6" s="22"/>
      <c r="D6" s="29" t="s">
        <v>15</v>
      </c>
      <c r="E6" s="22"/>
      <c r="F6" s="22"/>
      <c r="G6" s="22"/>
      <c r="H6" s="22"/>
      <c r="I6" s="22"/>
      <c r="J6" s="22"/>
      <c r="K6" s="30" t="s">
        <v>16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ht="12" customHeight="1">
      <c r="B7" s="21"/>
      <c r="C7" s="22"/>
      <c r="D7" s="32" t="s">
        <v>17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18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pans="2:71" ht="12" customHeight="1">
      <c r="B8" s="21"/>
      <c r="C8" s="22"/>
      <c r="D8" s="32" t="s">
        <v>19</v>
      </c>
      <c r="E8" s="22"/>
      <c r="F8" s="22"/>
      <c r="G8" s="22"/>
      <c r="H8" s="22"/>
      <c r="I8" s="22"/>
      <c r="J8" s="22"/>
      <c r="K8" s="27" t="s">
        <v>20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21</v>
      </c>
      <c r="AL8" s="22"/>
      <c r="AM8" s="22"/>
      <c r="AN8" s="33" t="s">
        <v>22</v>
      </c>
      <c r="AO8" s="22"/>
      <c r="AP8" s="22"/>
      <c r="AQ8" s="22"/>
      <c r="AR8" s="20"/>
      <c r="BE8" s="31"/>
      <c r="BS8" s="17" t="s">
        <v>6</v>
      </c>
    </row>
    <row r="9" spans="2:7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ht="12" customHeight="1">
      <c r="B10" s="21"/>
      <c r="C10" s="22"/>
      <c r="D10" s="32" t="s">
        <v>23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24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6</v>
      </c>
    </row>
    <row r="11" spans="2:71" ht="18.45" customHeight="1">
      <c r="B11" s="21"/>
      <c r="C11" s="22"/>
      <c r="D11" s="22"/>
      <c r="E11" s="27" t="s">
        <v>20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25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pans="2:7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ht="12" customHeight="1">
      <c r="B13" s="21"/>
      <c r="C13" s="22"/>
      <c r="D13" s="32" t="s">
        <v>26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24</v>
      </c>
      <c r="AL13" s="22"/>
      <c r="AM13" s="22"/>
      <c r="AN13" s="34" t="s">
        <v>27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27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25</v>
      </c>
      <c r="AL14" s="22"/>
      <c r="AM14" s="22"/>
      <c r="AN14" s="34" t="s">
        <v>27</v>
      </c>
      <c r="AO14" s="22"/>
      <c r="AP14" s="22"/>
      <c r="AQ14" s="22"/>
      <c r="AR14" s="20"/>
      <c r="BE14" s="31"/>
      <c r="BS14" s="17" t="s">
        <v>6</v>
      </c>
    </row>
    <row r="15" spans="2:7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ht="12" customHeight="1">
      <c r="B16" s="21"/>
      <c r="C16" s="22"/>
      <c r="D16" s="32" t="s">
        <v>28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24</v>
      </c>
      <c r="AL16" s="22"/>
      <c r="AM16" s="22"/>
      <c r="AN16" s="27" t="s">
        <v>1</v>
      </c>
      <c r="AO16" s="22"/>
      <c r="AP16" s="22"/>
      <c r="AQ16" s="22"/>
      <c r="AR16" s="20"/>
      <c r="BE16" s="31"/>
      <c r="BS16" s="17" t="s">
        <v>4</v>
      </c>
    </row>
    <row r="17" spans="2:71" ht="18.45" customHeight="1">
      <c r="B17" s="21"/>
      <c r="C17" s="22"/>
      <c r="D17" s="22"/>
      <c r="E17" s="27" t="s">
        <v>20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25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29</v>
      </c>
    </row>
    <row r="18" spans="2:7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ht="12" customHeight="1">
      <c r="B19" s="21"/>
      <c r="C19" s="22"/>
      <c r="D19" s="32" t="s">
        <v>30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24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pans="2:71" ht="18.45" customHeight="1">
      <c r="B20" s="21"/>
      <c r="C20" s="22"/>
      <c r="D20" s="22"/>
      <c r="E20" s="27" t="s">
        <v>20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25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29</v>
      </c>
    </row>
    <row r="21" spans="2:57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ht="12" customHeight="1">
      <c r="B22" s="21"/>
      <c r="C22" s="22"/>
      <c r="D22" s="32" t="s">
        <v>31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2:57" s="1" customFormat="1" ht="25.9" customHeight="1">
      <c r="B26" s="38"/>
      <c r="C26" s="39"/>
      <c r="D26" s="40" t="s">
        <v>32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ROUND(AG54,2)</f>
        <v>0</v>
      </c>
      <c r="AL26" s="41"/>
      <c r="AM26" s="41"/>
      <c r="AN26" s="41"/>
      <c r="AO26" s="41"/>
      <c r="AP26" s="39"/>
      <c r="AQ26" s="39"/>
      <c r="AR26" s="43"/>
      <c r="BE26" s="31"/>
    </row>
    <row r="27" spans="2:57" s="1" customFormat="1" ht="6.95" customHeight="1"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1"/>
    </row>
    <row r="28" spans="2:57" s="1" customFormat="1" ht="12"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33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34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35</v>
      </c>
      <c r="AL28" s="44"/>
      <c r="AM28" s="44"/>
      <c r="AN28" s="44"/>
      <c r="AO28" s="44"/>
      <c r="AP28" s="39"/>
      <c r="AQ28" s="39"/>
      <c r="AR28" s="43"/>
      <c r="BE28" s="31"/>
    </row>
    <row r="29" spans="2:57" s="2" customFormat="1" ht="14.4" customHeight="1">
      <c r="B29" s="45"/>
      <c r="C29" s="46"/>
      <c r="D29" s="32" t="s">
        <v>36</v>
      </c>
      <c r="E29" s="46"/>
      <c r="F29" s="32" t="s">
        <v>37</v>
      </c>
      <c r="G29" s="46"/>
      <c r="H29" s="46"/>
      <c r="I29" s="46"/>
      <c r="J29" s="46"/>
      <c r="K29" s="46"/>
      <c r="L29" s="47">
        <v>0.21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ROUND(AZ54,2)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ROUND(AV54,2)</f>
        <v>0</v>
      </c>
      <c r="AL29" s="46"/>
      <c r="AM29" s="46"/>
      <c r="AN29" s="46"/>
      <c r="AO29" s="46"/>
      <c r="AP29" s="46"/>
      <c r="AQ29" s="46"/>
      <c r="AR29" s="49"/>
      <c r="BE29" s="31"/>
    </row>
    <row r="30" spans="2:57" s="2" customFormat="1" ht="14.4" customHeight="1">
      <c r="B30" s="45"/>
      <c r="C30" s="46"/>
      <c r="D30" s="46"/>
      <c r="E30" s="46"/>
      <c r="F30" s="32" t="s">
        <v>38</v>
      </c>
      <c r="G30" s="46"/>
      <c r="H30" s="46"/>
      <c r="I30" s="46"/>
      <c r="J30" s="46"/>
      <c r="K30" s="46"/>
      <c r="L30" s="47">
        <v>0.15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ROUND(BA54,2)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ROUND(AW54,2)</f>
        <v>0</v>
      </c>
      <c r="AL30" s="46"/>
      <c r="AM30" s="46"/>
      <c r="AN30" s="46"/>
      <c r="AO30" s="46"/>
      <c r="AP30" s="46"/>
      <c r="AQ30" s="46"/>
      <c r="AR30" s="49"/>
      <c r="BE30" s="31"/>
    </row>
    <row r="31" spans="2:57" s="2" customFormat="1" ht="14.4" customHeight="1" hidden="1">
      <c r="B31" s="45"/>
      <c r="C31" s="46"/>
      <c r="D31" s="46"/>
      <c r="E31" s="46"/>
      <c r="F31" s="32" t="s">
        <v>39</v>
      </c>
      <c r="G31" s="46"/>
      <c r="H31" s="46"/>
      <c r="I31" s="46"/>
      <c r="J31" s="46"/>
      <c r="K31" s="46"/>
      <c r="L31" s="47">
        <v>0.21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ROUND(BB54,2)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31"/>
    </row>
    <row r="32" spans="2:57" s="2" customFormat="1" ht="14.4" customHeight="1" hidden="1">
      <c r="B32" s="45"/>
      <c r="C32" s="46"/>
      <c r="D32" s="46"/>
      <c r="E32" s="46"/>
      <c r="F32" s="32" t="s">
        <v>40</v>
      </c>
      <c r="G32" s="46"/>
      <c r="H32" s="46"/>
      <c r="I32" s="46"/>
      <c r="J32" s="46"/>
      <c r="K32" s="46"/>
      <c r="L32" s="47">
        <v>0.15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ROUND(BC54,2)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31"/>
    </row>
    <row r="33" spans="2:57" s="2" customFormat="1" ht="14.4" customHeight="1" hidden="1">
      <c r="B33" s="45"/>
      <c r="C33" s="46"/>
      <c r="D33" s="46"/>
      <c r="E33" s="46"/>
      <c r="F33" s="32" t="s">
        <v>41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ROUND(BD54,2)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E33" s="31"/>
    </row>
    <row r="34" spans="2:57" s="1" customFormat="1" ht="6.95" customHeight="1"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E34" s="31"/>
    </row>
    <row r="35" spans="2:44" s="1" customFormat="1" ht="25.9" customHeight="1">
      <c r="B35" s="38"/>
      <c r="C35" s="50"/>
      <c r="D35" s="51" t="s">
        <v>42</v>
      </c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3" t="s">
        <v>43</v>
      </c>
      <c r="U35" s="52"/>
      <c r="V35" s="52"/>
      <c r="W35" s="52"/>
      <c r="X35" s="54" t="s">
        <v>44</v>
      </c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5">
        <f>SUM(AK26:AK33)</f>
        <v>0</v>
      </c>
      <c r="AL35" s="52"/>
      <c r="AM35" s="52"/>
      <c r="AN35" s="52"/>
      <c r="AO35" s="56"/>
      <c r="AP35" s="50"/>
      <c r="AQ35" s="50"/>
      <c r="AR35" s="43"/>
    </row>
    <row r="36" spans="2:44" s="1" customFormat="1" ht="6.95" customHeight="1"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</row>
    <row r="37" spans="2:44" s="1" customFormat="1" ht="6.95" customHeight="1">
      <c r="B37" s="57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43"/>
    </row>
    <row r="41" spans="2:44" s="1" customFormat="1" ht="6.95" customHeight="1">
      <c r="B41" s="59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43"/>
    </row>
    <row r="42" spans="2:44" s="1" customFormat="1" ht="24.95" customHeight="1">
      <c r="B42" s="38"/>
      <c r="C42" s="23" t="s">
        <v>45</v>
      </c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43"/>
    </row>
    <row r="43" spans="2:44" s="1" customFormat="1" ht="6.95" customHeight="1">
      <c r="B43" s="38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43"/>
    </row>
    <row r="44" spans="2:44" s="1" customFormat="1" ht="12" customHeight="1">
      <c r="B44" s="38"/>
      <c r="C44" s="32" t="s">
        <v>12</v>
      </c>
      <c r="D44" s="39"/>
      <c r="E44" s="39"/>
      <c r="F44" s="39"/>
      <c r="G44" s="39"/>
      <c r="H44" s="39"/>
      <c r="I44" s="39"/>
      <c r="J44" s="39"/>
      <c r="K44" s="39"/>
      <c r="L44" s="39" t="str">
        <f>K5</f>
        <v>2020/19</v>
      </c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43"/>
    </row>
    <row r="45" spans="2:44" s="3" customFormat="1" ht="36.95" customHeight="1">
      <c r="B45" s="61"/>
      <c r="C45" s="62" t="s">
        <v>15</v>
      </c>
      <c r="D45" s="63"/>
      <c r="E45" s="63"/>
      <c r="F45" s="63"/>
      <c r="G45" s="63"/>
      <c r="H45" s="63"/>
      <c r="I45" s="63"/>
      <c r="J45" s="63"/>
      <c r="K45" s="63"/>
      <c r="L45" s="64" t="str">
        <f>K6</f>
        <v>Velké Pavlovice - revitalizace toku a nivy Trkmanky</v>
      </c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5"/>
    </row>
    <row r="46" spans="2:44" s="1" customFormat="1" ht="6.95" customHeight="1"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43"/>
    </row>
    <row r="47" spans="2:44" s="1" customFormat="1" ht="12" customHeight="1">
      <c r="B47" s="38"/>
      <c r="C47" s="32" t="s">
        <v>19</v>
      </c>
      <c r="D47" s="39"/>
      <c r="E47" s="39"/>
      <c r="F47" s="39"/>
      <c r="G47" s="39"/>
      <c r="H47" s="39"/>
      <c r="I47" s="39"/>
      <c r="J47" s="39"/>
      <c r="K47" s="39"/>
      <c r="L47" s="66" t="str">
        <f>IF(K8="","",K8)</f>
        <v xml:space="preserve"> </v>
      </c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2" t="s">
        <v>21</v>
      </c>
      <c r="AJ47" s="39"/>
      <c r="AK47" s="39"/>
      <c r="AL47" s="39"/>
      <c r="AM47" s="67" t="str">
        <f>IF(AN8="","",AN8)</f>
        <v>19. 6. 2019</v>
      </c>
      <c r="AN47" s="67"/>
      <c r="AO47" s="39"/>
      <c r="AP47" s="39"/>
      <c r="AQ47" s="39"/>
      <c r="AR47" s="43"/>
    </row>
    <row r="48" spans="2:44" s="1" customFormat="1" ht="6.95" customHeight="1">
      <c r="B48" s="38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43"/>
    </row>
    <row r="49" spans="2:56" s="1" customFormat="1" ht="13.65" customHeight="1">
      <c r="B49" s="38"/>
      <c r="C49" s="32" t="s">
        <v>23</v>
      </c>
      <c r="D49" s="39"/>
      <c r="E49" s="39"/>
      <c r="F49" s="39"/>
      <c r="G49" s="39"/>
      <c r="H49" s="39"/>
      <c r="I49" s="39"/>
      <c r="J49" s="39"/>
      <c r="K49" s="39"/>
      <c r="L49" s="39" t="str">
        <f>IF(E11="","",E11)</f>
        <v xml:space="preserve"> </v>
      </c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2" t="s">
        <v>28</v>
      </c>
      <c r="AJ49" s="39"/>
      <c r="AK49" s="39"/>
      <c r="AL49" s="39"/>
      <c r="AM49" s="68" t="str">
        <f>IF(E17="","",E17)</f>
        <v xml:space="preserve"> </v>
      </c>
      <c r="AN49" s="39"/>
      <c r="AO49" s="39"/>
      <c r="AP49" s="39"/>
      <c r="AQ49" s="39"/>
      <c r="AR49" s="43"/>
      <c r="AS49" s="69" t="s">
        <v>46</v>
      </c>
      <c r="AT49" s="70"/>
      <c r="AU49" s="71"/>
      <c r="AV49" s="71"/>
      <c r="AW49" s="71"/>
      <c r="AX49" s="71"/>
      <c r="AY49" s="71"/>
      <c r="AZ49" s="71"/>
      <c r="BA49" s="71"/>
      <c r="BB49" s="71"/>
      <c r="BC49" s="71"/>
      <c r="BD49" s="72"/>
    </row>
    <row r="50" spans="2:56" s="1" customFormat="1" ht="13.65" customHeight="1">
      <c r="B50" s="38"/>
      <c r="C50" s="32" t="s">
        <v>26</v>
      </c>
      <c r="D50" s="39"/>
      <c r="E50" s="39"/>
      <c r="F50" s="39"/>
      <c r="G50" s="39"/>
      <c r="H50" s="39"/>
      <c r="I50" s="39"/>
      <c r="J50" s="39"/>
      <c r="K50" s="39"/>
      <c r="L50" s="39" t="str">
        <f>IF(E14="Vyplň údaj","",E14)</f>
        <v/>
      </c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2" t="s">
        <v>30</v>
      </c>
      <c r="AJ50" s="39"/>
      <c r="AK50" s="39"/>
      <c r="AL50" s="39"/>
      <c r="AM50" s="68" t="str">
        <f>IF(E20="","",E20)</f>
        <v xml:space="preserve"> </v>
      </c>
      <c r="AN50" s="39"/>
      <c r="AO50" s="39"/>
      <c r="AP50" s="39"/>
      <c r="AQ50" s="39"/>
      <c r="AR50" s="43"/>
      <c r="AS50" s="73"/>
      <c r="AT50" s="74"/>
      <c r="AU50" s="75"/>
      <c r="AV50" s="75"/>
      <c r="AW50" s="75"/>
      <c r="AX50" s="75"/>
      <c r="AY50" s="75"/>
      <c r="AZ50" s="75"/>
      <c r="BA50" s="75"/>
      <c r="BB50" s="75"/>
      <c r="BC50" s="75"/>
      <c r="BD50" s="76"/>
    </row>
    <row r="51" spans="2:56" s="1" customFormat="1" ht="10.8" customHeight="1"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43"/>
      <c r="AS51" s="77"/>
      <c r="AT51" s="78"/>
      <c r="AU51" s="79"/>
      <c r="AV51" s="79"/>
      <c r="AW51" s="79"/>
      <c r="AX51" s="79"/>
      <c r="AY51" s="79"/>
      <c r="AZ51" s="79"/>
      <c r="BA51" s="79"/>
      <c r="BB51" s="79"/>
      <c r="BC51" s="79"/>
      <c r="BD51" s="80"/>
    </row>
    <row r="52" spans="2:56" s="1" customFormat="1" ht="29.25" customHeight="1">
      <c r="B52" s="38"/>
      <c r="C52" s="81" t="s">
        <v>47</v>
      </c>
      <c r="D52" s="82"/>
      <c r="E52" s="82"/>
      <c r="F52" s="82"/>
      <c r="G52" s="82"/>
      <c r="H52" s="83"/>
      <c r="I52" s="84" t="s">
        <v>48</v>
      </c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5" t="s">
        <v>49</v>
      </c>
      <c r="AH52" s="82"/>
      <c r="AI52" s="82"/>
      <c r="AJ52" s="82"/>
      <c r="AK52" s="82"/>
      <c r="AL52" s="82"/>
      <c r="AM52" s="82"/>
      <c r="AN52" s="84" t="s">
        <v>50</v>
      </c>
      <c r="AO52" s="82"/>
      <c r="AP52" s="86"/>
      <c r="AQ52" s="87" t="s">
        <v>51</v>
      </c>
      <c r="AR52" s="43"/>
      <c r="AS52" s="88" t="s">
        <v>52</v>
      </c>
      <c r="AT52" s="89" t="s">
        <v>53</v>
      </c>
      <c r="AU52" s="89" t="s">
        <v>54</v>
      </c>
      <c r="AV52" s="89" t="s">
        <v>55</v>
      </c>
      <c r="AW52" s="89" t="s">
        <v>56</v>
      </c>
      <c r="AX52" s="89" t="s">
        <v>57</v>
      </c>
      <c r="AY52" s="89" t="s">
        <v>58</v>
      </c>
      <c r="AZ52" s="89" t="s">
        <v>59</v>
      </c>
      <c r="BA52" s="89" t="s">
        <v>60</v>
      </c>
      <c r="BB52" s="89" t="s">
        <v>61</v>
      </c>
      <c r="BC52" s="89" t="s">
        <v>62</v>
      </c>
      <c r="BD52" s="90" t="s">
        <v>63</v>
      </c>
    </row>
    <row r="53" spans="2:56" s="1" customFormat="1" ht="10.8" customHeight="1"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43"/>
      <c r="AS53" s="91"/>
      <c r="AT53" s="92"/>
      <c r="AU53" s="92"/>
      <c r="AV53" s="92"/>
      <c r="AW53" s="92"/>
      <c r="AX53" s="92"/>
      <c r="AY53" s="92"/>
      <c r="AZ53" s="92"/>
      <c r="BA53" s="92"/>
      <c r="BB53" s="92"/>
      <c r="BC53" s="92"/>
      <c r="BD53" s="93"/>
    </row>
    <row r="54" spans="2:90" s="4" customFormat="1" ht="32.4" customHeight="1">
      <c r="B54" s="94"/>
      <c r="C54" s="95" t="s">
        <v>64</v>
      </c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7">
        <f>ROUND(AG55+AG56+AG57+AG63,2)</f>
        <v>0</v>
      </c>
      <c r="AH54" s="97"/>
      <c r="AI54" s="97"/>
      <c r="AJ54" s="97"/>
      <c r="AK54" s="97"/>
      <c r="AL54" s="97"/>
      <c r="AM54" s="97"/>
      <c r="AN54" s="98">
        <f>SUM(AG54,AT54)</f>
        <v>0</v>
      </c>
      <c r="AO54" s="98"/>
      <c r="AP54" s="98"/>
      <c r="AQ54" s="99" t="s">
        <v>1</v>
      </c>
      <c r="AR54" s="100"/>
      <c r="AS54" s="101">
        <f>ROUND(AS55+AS56+AS57+AS63,2)</f>
        <v>0</v>
      </c>
      <c r="AT54" s="102">
        <f>ROUND(SUM(AV54:AW54),2)</f>
        <v>0</v>
      </c>
      <c r="AU54" s="103">
        <f>ROUND(AU55+AU56+AU57+AU63,5)</f>
        <v>0</v>
      </c>
      <c r="AV54" s="102">
        <f>ROUND(AZ54*L29,2)</f>
        <v>0</v>
      </c>
      <c r="AW54" s="102">
        <f>ROUND(BA54*L30,2)</f>
        <v>0</v>
      </c>
      <c r="AX54" s="102">
        <f>ROUND(BB54*L29,2)</f>
        <v>0</v>
      </c>
      <c r="AY54" s="102">
        <f>ROUND(BC54*L30,2)</f>
        <v>0</v>
      </c>
      <c r="AZ54" s="102">
        <f>ROUND(AZ55+AZ56+AZ57+AZ63,2)</f>
        <v>0</v>
      </c>
      <c r="BA54" s="102">
        <f>ROUND(BA55+BA56+BA57+BA63,2)</f>
        <v>0</v>
      </c>
      <c r="BB54" s="102">
        <f>ROUND(BB55+BB56+BB57+BB63,2)</f>
        <v>0</v>
      </c>
      <c r="BC54" s="102">
        <f>ROUND(BC55+BC56+BC57+BC63,2)</f>
        <v>0</v>
      </c>
      <c r="BD54" s="104">
        <f>ROUND(BD55+BD56+BD57+BD63,2)</f>
        <v>0</v>
      </c>
      <c r="BS54" s="105" t="s">
        <v>65</v>
      </c>
      <c r="BT54" s="105" t="s">
        <v>66</v>
      </c>
      <c r="BU54" s="106" t="s">
        <v>67</v>
      </c>
      <c r="BV54" s="105" t="s">
        <v>68</v>
      </c>
      <c r="BW54" s="105" t="s">
        <v>5</v>
      </c>
      <c r="BX54" s="105" t="s">
        <v>69</v>
      </c>
      <c r="CL54" s="105" t="s">
        <v>1</v>
      </c>
    </row>
    <row r="55" spans="1:91" s="5" customFormat="1" ht="16.5" customHeight="1">
      <c r="A55" s="107" t="s">
        <v>70</v>
      </c>
      <c r="B55" s="108"/>
      <c r="C55" s="109"/>
      <c r="D55" s="110" t="s">
        <v>71</v>
      </c>
      <c r="E55" s="110"/>
      <c r="F55" s="110"/>
      <c r="G55" s="110"/>
      <c r="H55" s="110"/>
      <c r="I55" s="111"/>
      <c r="J55" s="110" t="s">
        <v>72</v>
      </c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110"/>
      <c r="AE55" s="110"/>
      <c r="AF55" s="110"/>
      <c r="AG55" s="112">
        <f>'SO 01 - SO 01 Hrubé terén...'!J30</f>
        <v>0</v>
      </c>
      <c r="AH55" s="111"/>
      <c r="AI55" s="111"/>
      <c r="AJ55" s="111"/>
      <c r="AK55" s="111"/>
      <c r="AL55" s="111"/>
      <c r="AM55" s="111"/>
      <c r="AN55" s="112">
        <f>SUM(AG55,AT55)</f>
        <v>0</v>
      </c>
      <c r="AO55" s="111"/>
      <c r="AP55" s="111"/>
      <c r="AQ55" s="113" t="s">
        <v>73</v>
      </c>
      <c r="AR55" s="114"/>
      <c r="AS55" s="115">
        <v>0</v>
      </c>
      <c r="AT55" s="116">
        <f>ROUND(SUM(AV55:AW55),2)</f>
        <v>0</v>
      </c>
      <c r="AU55" s="117">
        <f>'SO 01 - SO 01 Hrubé terén...'!P84</f>
        <v>0</v>
      </c>
      <c r="AV55" s="116">
        <f>'SO 01 - SO 01 Hrubé terén...'!J33</f>
        <v>0</v>
      </c>
      <c r="AW55" s="116">
        <f>'SO 01 - SO 01 Hrubé terén...'!J34</f>
        <v>0</v>
      </c>
      <c r="AX55" s="116">
        <f>'SO 01 - SO 01 Hrubé terén...'!J35</f>
        <v>0</v>
      </c>
      <c r="AY55" s="116">
        <f>'SO 01 - SO 01 Hrubé terén...'!J36</f>
        <v>0</v>
      </c>
      <c r="AZ55" s="116">
        <f>'SO 01 - SO 01 Hrubé terén...'!F33</f>
        <v>0</v>
      </c>
      <c r="BA55" s="116">
        <f>'SO 01 - SO 01 Hrubé terén...'!F34</f>
        <v>0</v>
      </c>
      <c r="BB55" s="116">
        <f>'SO 01 - SO 01 Hrubé terén...'!F35</f>
        <v>0</v>
      </c>
      <c r="BC55" s="116">
        <f>'SO 01 - SO 01 Hrubé terén...'!F36</f>
        <v>0</v>
      </c>
      <c r="BD55" s="118">
        <f>'SO 01 - SO 01 Hrubé terén...'!F37</f>
        <v>0</v>
      </c>
      <c r="BT55" s="119" t="s">
        <v>74</v>
      </c>
      <c r="BV55" s="119" t="s">
        <v>68</v>
      </c>
      <c r="BW55" s="119" t="s">
        <v>75</v>
      </c>
      <c r="BX55" s="119" t="s">
        <v>5</v>
      </c>
      <c r="CL55" s="119" t="s">
        <v>1</v>
      </c>
      <c r="CM55" s="119" t="s">
        <v>76</v>
      </c>
    </row>
    <row r="56" spans="1:91" s="5" customFormat="1" ht="16.5" customHeight="1">
      <c r="A56" s="107" t="s">
        <v>70</v>
      </c>
      <c r="B56" s="108"/>
      <c r="C56" s="109"/>
      <c r="D56" s="110" t="s">
        <v>77</v>
      </c>
      <c r="E56" s="110"/>
      <c r="F56" s="110"/>
      <c r="G56" s="110"/>
      <c r="H56" s="110"/>
      <c r="I56" s="111"/>
      <c r="J56" s="110" t="s">
        <v>78</v>
      </c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  <c r="AF56" s="110"/>
      <c r="AG56" s="112">
        <f>'SO 02 - SO 02 Biotechnick...'!J30</f>
        <v>0</v>
      </c>
      <c r="AH56" s="111"/>
      <c r="AI56" s="111"/>
      <c r="AJ56" s="111"/>
      <c r="AK56" s="111"/>
      <c r="AL56" s="111"/>
      <c r="AM56" s="111"/>
      <c r="AN56" s="112">
        <f>SUM(AG56,AT56)</f>
        <v>0</v>
      </c>
      <c r="AO56" s="111"/>
      <c r="AP56" s="111"/>
      <c r="AQ56" s="113" t="s">
        <v>73</v>
      </c>
      <c r="AR56" s="114"/>
      <c r="AS56" s="115">
        <v>0</v>
      </c>
      <c r="AT56" s="116">
        <f>ROUND(SUM(AV56:AW56),2)</f>
        <v>0</v>
      </c>
      <c r="AU56" s="117">
        <f>'SO 02 - SO 02 Biotechnick...'!P82</f>
        <v>0</v>
      </c>
      <c r="AV56" s="116">
        <f>'SO 02 - SO 02 Biotechnick...'!J33</f>
        <v>0</v>
      </c>
      <c r="AW56" s="116">
        <f>'SO 02 - SO 02 Biotechnick...'!J34</f>
        <v>0</v>
      </c>
      <c r="AX56" s="116">
        <f>'SO 02 - SO 02 Biotechnick...'!J35</f>
        <v>0</v>
      </c>
      <c r="AY56" s="116">
        <f>'SO 02 - SO 02 Biotechnick...'!J36</f>
        <v>0</v>
      </c>
      <c r="AZ56" s="116">
        <f>'SO 02 - SO 02 Biotechnick...'!F33</f>
        <v>0</v>
      </c>
      <c r="BA56" s="116">
        <f>'SO 02 - SO 02 Biotechnick...'!F34</f>
        <v>0</v>
      </c>
      <c r="BB56" s="116">
        <f>'SO 02 - SO 02 Biotechnick...'!F35</f>
        <v>0</v>
      </c>
      <c r="BC56" s="116">
        <f>'SO 02 - SO 02 Biotechnick...'!F36</f>
        <v>0</v>
      </c>
      <c r="BD56" s="118">
        <f>'SO 02 - SO 02 Biotechnick...'!F37</f>
        <v>0</v>
      </c>
      <c r="BT56" s="119" t="s">
        <v>74</v>
      </c>
      <c r="BV56" s="119" t="s">
        <v>68</v>
      </c>
      <c r="BW56" s="119" t="s">
        <v>79</v>
      </c>
      <c r="BX56" s="119" t="s">
        <v>5</v>
      </c>
      <c r="CL56" s="119" t="s">
        <v>1</v>
      </c>
      <c r="CM56" s="119" t="s">
        <v>76</v>
      </c>
    </row>
    <row r="57" spans="2:91" s="5" customFormat="1" ht="16.5" customHeight="1">
      <c r="B57" s="108"/>
      <c r="C57" s="109"/>
      <c r="D57" s="110" t="s">
        <v>80</v>
      </c>
      <c r="E57" s="110"/>
      <c r="F57" s="110"/>
      <c r="G57" s="110"/>
      <c r="H57" s="110"/>
      <c r="I57" s="111"/>
      <c r="J57" s="110" t="s">
        <v>81</v>
      </c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0"/>
      <c r="Y57" s="110"/>
      <c r="Z57" s="110"/>
      <c r="AA57" s="110"/>
      <c r="AB57" s="110"/>
      <c r="AC57" s="110"/>
      <c r="AD57" s="110"/>
      <c r="AE57" s="110"/>
      <c r="AF57" s="110"/>
      <c r="AG57" s="120">
        <f>ROUND(AG58+AG59,2)</f>
        <v>0</v>
      </c>
      <c r="AH57" s="111"/>
      <c r="AI57" s="111"/>
      <c r="AJ57" s="111"/>
      <c r="AK57" s="111"/>
      <c r="AL57" s="111"/>
      <c r="AM57" s="111"/>
      <c r="AN57" s="112">
        <f>SUM(AG57,AT57)</f>
        <v>0</v>
      </c>
      <c r="AO57" s="111"/>
      <c r="AP57" s="111"/>
      <c r="AQ57" s="113" t="s">
        <v>73</v>
      </c>
      <c r="AR57" s="114"/>
      <c r="AS57" s="115">
        <f>ROUND(AS58+AS59,2)</f>
        <v>0</v>
      </c>
      <c r="AT57" s="116">
        <f>ROUND(SUM(AV57:AW57),2)</f>
        <v>0</v>
      </c>
      <c r="AU57" s="117">
        <f>ROUND(AU58+AU59,5)</f>
        <v>0</v>
      </c>
      <c r="AV57" s="116">
        <f>ROUND(AZ57*L29,2)</f>
        <v>0</v>
      </c>
      <c r="AW57" s="116">
        <f>ROUND(BA57*L30,2)</f>
        <v>0</v>
      </c>
      <c r="AX57" s="116">
        <f>ROUND(BB57*L29,2)</f>
        <v>0</v>
      </c>
      <c r="AY57" s="116">
        <f>ROUND(BC57*L30,2)</f>
        <v>0</v>
      </c>
      <c r="AZ57" s="116">
        <f>ROUND(AZ58+AZ59,2)</f>
        <v>0</v>
      </c>
      <c r="BA57" s="116">
        <f>ROUND(BA58+BA59,2)</f>
        <v>0</v>
      </c>
      <c r="BB57" s="116">
        <f>ROUND(BB58+BB59,2)</f>
        <v>0</v>
      </c>
      <c r="BC57" s="116">
        <f>ROUND(BC58+BC59,2)</f>
        <v>0</v>
      </c>
      <c r="BD57" s="118">
        <f>ROUND(BD58+BD59,2)</f>
        <v>0</v>
      </c>
      <c r="BS57" s="119" t="s">
        <v>65</v>
      </c>
      <c r="BT57" s="119" t="s">
        <v>74</v>
      </c>
      <c r="BU57" s="119" t="s">
        <v>67</v>
      </c>
      <c r="BV57" s="119" t="s">
        <v>68</v>
      </c>
      <c r="BW57" s="119" t="s">
        <v>82</v>
      </c>
      <c r="BX57" s="119" t="s">
        <v>5</v>
      </c>
      <c r="CL57" s="119" t="s">
        <v>1</v>
      </c>
      <c r="CM57" s="119" t="s">
        <v>76</v>
      </c>
    </row>
    <row r="58" spans="1:90" s="6" customFormat="1" ht="16.5" customHeight="1">
      <c r="A58" s="107" t="s">
        <v>70</v>
      </c>
      <c r="B58" s="121"/>
      <c r="C58" s="122"/>
      <c r="D58" s="122"/>
      <c r="E58" s="123" t="s">
        <v>83</v>
      </c>
      <c r="F58" s="123"/>
      <c r="G58" s="123"/>
      <c r="H58" s="123"/>
      <c r="I58" s="123"/>
      <c r="J58" s="122"/>
      <c r="K58" s="123" t="s">
        <v>84</v>
      </c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  <c r="AB58" s="123"/>
      <c r="AC58" s="123"/>
      <c r="AD58" s="123"/>
      <c r="AE58" s="123"/>
      <c r="AF58" s="123"/>
      <c r="AG58" s="124">
        <f>'SO 03.1 - SO 03.1 - Veget...'!J32</f>
        <v>0</v>
      </c>
      <c r="AH58" s="122"/>
      <c r="AI58" s="122"/>
      <c r="AJ58" s="122"/>
      <c r="AK58" s="122"/>
      <c r="AL58" s="122"/>
      <c r="AM58" s="122"/>
      <c r="AN58" s="124">
        <f>SUM(AG58,AT58)</f>
        <v>0</v>
      </c>
      <c r="AO58" s="122"/>
      <c r="AP58" s="122"/>
      <c r="AQ58" s="125" t="s">
        <v>85</v>
      </c>
      <c r="AR58" s="126"/>
      <c r="AS58" s="127">
        <v>0</v>
      </c>
      <c r="AT58" s="128">
        <f>ROUND(SUM(AV58:AW58),2)</f>
        <v>0</v>
      </c>
      <c r="AU58" s="129">
        <f>'SO 03.1 - SO 03.1 - Veget...'!P89</f>
        <v>0</v>
      </c>
      <c r="AV58" s="128">
        <f>'SO 03.1 - SO 03.1 - Veget...'!J35</f>
        <v>0</v>
      </c>
      <c r="AW58" s="128">
        <f>'SO 03.1 - SO 03.1 - Veget...'!J36</f>
        <v>0</v>
      </c>
      <c r="AX58" s="128">
        <f>'SO 03.1 - SO 03.1 - Veget...'!J37</f>
        <v>0</v>
      </c>
      <c r="AY58" s="128">
        <f>'SO 03.1 - SO 03.1 - Veget...'!J38</f>
        <v>0</v>
      </c>
      <c r="AZ58" s="128">
        <f>'SO 03.1 - SO 03.1 - Veget...'!F35</f>
        <v>0</v>
      </c>
      <c r="BA58" s="128">
        <f>'SO 03.1 - SO 03.1 - Veget...'!F36</f>
        <v>0</v>
      </c>
      <c r="BB58" s="128">
        <f>'SO 03.1 - SO 03.1 - Veget...'!F37</f>
        <v>0</v>
      </c>
      <c r="BC58" s="128">
        <f>'SO 03.1 - SO 03.1 - Veget...'!F38</f>
        <v>0</v>
      </c>
      <c r="BD58" s="130">
        <f>'SO 03.1 - SO 03.1 - Veget...'!F39</f>
        <v>0</v>
      </c>
      <c r="BT58" s="131" t="s">
        <v>76</v>
      </c>
      <c r="BV58" s="131" t="s">
        <v>68</v>
      </c>
      <c r="BW58" s="131" t="s">
        <v>86</v>
      </c>
      <c r="BX58" s="131" t="s">
        <v>82</v>
      </c>
      <c r="CL58" s="131" t="s">
        <v>1</v>
      </c>
    </row>
    <row r="59" spans="2:90" s="6" customFormat="1" ht="25.5" customHeight="1">
      <c r="B59" s="121"/>
      <c r="C59" s="122"/>
      <c r="D59" s="122"/>
      <c r="E59" s="123" t="s">
        <v>87</v>
      </c>
      <c r="F59" s="123"/>
      <c r="G59" s="123"/>
      <c r="H59" s="123"/>
      <c r="I59" s="123"/>
      <c r="J59" s="122"/>
      <c r="K59" s="123" t="s">
        <v>88</v>
      </c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  <c r="AB59" s="123"/>
      <c r="AC59" s="123"/>
      <c r="AD59" s="123"/>
      <c r="AE59" s="123"/>
      <c r="AF59" s="123"/>
      <c r="AG59" s="132">
        <f>ROUND(SUM(AG60:AG62),2)</f>
        <v>0</v>
      </c>
      <c r="AH59" s="122"/>
      <c r="AI59" s="122"/>
      <c r="AJ59" s="122"/>
      <c r="AK59" s="122"/>
      <c r="AL59" s="122"/>
      <c r="AM59" s="122"/>
      <c r="AN59" s="124">
        <f>SUM(AG59,AT59)</f>
        <v>0</v>
      </c>
      <c r="AO59" s="122"/>
      <c r="AP59" s="122"/>
      <c r="AQ59" s="125" t="s">
        <v>85</v>
      </c>
      <c r="AR59" s="126"/>
      <c r="AS59" s="127">
        <f>ROUND(SUM(AS60:AS62),2)</f>
        <v>0</v>
      </c>
      <c r="AT59" s="128">
        <f>ROUND(SUM(AV59:AW59),2)</f>
        <v>0</v>
      </c>
      <c r="AU59" s="129">
        <f>ROUND(SUM(AU60:AU62),5)</f>
        <v>0</v>
      </c>
      <c r="AV59" s="128">
        <f>ROUND(AZ59*L29,2)</f>
        <v>0</v>
      </c>
      <c r="AW59" s="128">
        <f>ROUND(BA59*L30,2)</f>
        <v>0</v>
      </c>
      <c r="AX59" s="128">
        <f>ROUND(BB59*L29,2)</f>
        <v>0</v>
      </c>
      <c r="AY59" s="128">
        <f>ROUND(BC59*L30,2)</f>
        <v>0</v>
      </c>
      <c r="AZ59" s="128">
        <f>ROUND(SUM(AZ60:AZ62),2)</f>
        <v>0</v>
      </c>
      <c r="BA59" s="128">
        <f>ROUND(SUM(BA60:BA62),2)</f>
        <v>0</v>
      </c>
      <c r="BB59" s="128">
        <f>ROUND(SUM(BB60:BB62),2)</f>
        <v>0</v>
      </c>
      <c r="BC59" s="128">
        <f>ROUND(SUM(BC60:BC62),2)</f>
        <v>0</v>
      </c>
      <c r="BD59" s="130">
        <f>ROUND(SUM(BD60:BD62),2)</f>
        <v>0</v>
      </c>
      <c r="BS59" s="131" t="s">
        <v>65</v>
      </c>
      <c r="BT59" s="131" t="s">
        <v>76</v>
      </c>
      <c r="BU59" s="131" t="s">
        <v>67</v>
      </c>
      <c r="BV59" s="131" t="s">
        <v>68</v>
      </c>
      <c r="BW59" s="131" t="s">
        <v>89</v>
      </c>
      <c r="BX59" s="131" t="s">
        <v>82</v>
      </c>
      <c r="CL59" s="131" t="s">
        <v>1</v>
      </c>
    </row>
    <row r="60" spans="1:90" s="6" customFormat="1" ht="25.5" customHeight="1">
      <c r="A60" s="107" t="s">
        <v>70</v>
      </c>
      <c r="B60" s="121"/>
      <c r="C60" s="122"/>
      <c r="D60" s="122"/>
      <c r="E60" s="122"/>
      <c r="F60" s="123" t="s">
        <v>90</v>
      </c>
      <c r="G60" s="123"/>
      <c r="H60" s="123"/>
      <c r="I60" s="123"/>
      <c r="J60" s="123"/>
      <c r="K60" s="122"/>
      <c r="L60" s="123" t="s">
        <v>91</v>
      </c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  <c r="AA60" s="123"/>
      <c r="AB60" s="123"/>
      <c r="AC60" s="123"/>
      <c r="AD60" s="123"/>
      <c r="AE60" s="123"/>
      <c r="AF60" s="123"/>
      <c r="AG60" s="124">
        <f>'SO 03.2.1 - SO 03.2.1 - V...'!J34</f>
        <v>0</v>
      </c>
      <c r="AH60" s="122"/>
      <c r="AI60" s="122"/>
      <c r="AJ60" s="122"/>
      <c r="AK60" s="122"/>
      <c r="AL60" s="122"/>
      <c r="AM60" s="122"/>
      <c r="AN60" s="124">
        <f>SUM(AG60,AT60)</f>
        <v>0</v>
      </c>
      <c r="AO60" s="122"/>
      <c r="AP60" s="122"/>
      <c r="AQ60" s="125" t="s">
        <v>85</v>
      </c>
      <c r="AR60" s="126"/>
      <c r="AS60" s="127">
        <v>0</v>
      </c>
      <c r="AT60" s="128">
        <f>ROUND(SUM(AV60:AW60),2)</f>
        <v>0</v>
      </c>
      <c r="AU60" s="129">
        <f>'SO 03.2.1 - SO 03.2.1 - V...'!P93</f>
        <v>0</v>
      </c>
      <c r="AV60" s="128">
        <f>'SO 03.2.1 - SO 03.2.1 - V...'!J37</f>
        <v>0</v>
      </c>
      <c r="AW60" s="128">
        <f>'SO 03.2.1 - SO 03.2.1 - V...'!J38</f>
        <v>0</v>
      </c>
      <c r="AX60" s="128">
        <f>'SO 03.2.1 - SO 03.2.1 - V...'!J39</f>
        <v>0</v>
      </c>
      <c r="AY60" s="128">
        <f>'SO 03.2.1 - SO 03.2.1 - V...'!J40</f>
        <v>0</v>
      </c>
      <c r="AZ60" s="128">
        <f>'SO 03.2.1 - SO 03.2.1 - V...'!F37</f>
        <v>0</v>
      </c>
      <c r="BA60" s="128">
        <f>'SO 03.2.1 - SO 03.2.1 - V...'!F38</f>
        <v>0</v>
      </c>
      <c r="BB60" s="128">
        <f>'SO 03.2.1 - SO 03.2.1 - V...'!F39</f>
        <v>0</v>
      </c>
      <c r="BC60" s="128">
        <f>'SO 03.2.1 - SO 03.2.1 - V...'!F40</f>
        <v>0</v>
      </c>
      <c r="BD60" s="130">
        <f>'SO 03.2.1 - SO 03.2.1 - V...'!F41</f>
        <v>0</v>
      </c>
      <c r="BT60" s="131" t="s">
        <v>92</v>
      </c>
      <c r="BV60" s="131" t="s">
        <v>68</v>
      </c>
      <c r="BW60" s="131" t="s">
        <v>93</v>
      </c>
      <c r="BX60" s="131" t="s">
        <v>89</v>
      </c>
      <c r="CL60" s="131" t="s">
        <v>1</v>
      </c>
    </row>
    <row r="61" spans="1:90" s="6" customFormat="1" ht="25.5" customHeight="1">
      <c r="A61" s="107" t="s">
        <v>70</v>
      </c>
      <c r="B61" s="121"/>
      <c r="C61" s="122"/>
      <c r="D61" s="122"/>
      <c r="E61" s="122"/>
      <c r="F61" s="123" t="s">
        <v>94</v>
      </c>
      <c r="G61" s="123"/>
      <c r="H61" s="123"/>
      <c r="I61" s="123"/>
      <c r="J61" s="123"/>
      <c r="K61" s="122"/>
      <c r="L61" s="123" t="s">
        <v>95</v>
      </c>
      <c r="M61" s="123"/>
      <c r="N61" s="123"/>
      <c r="O61" s="123"/>
      <c r="P61" s="123"/>
      <c r="Q61" s="123"/>
      <c r="R61" s="123"/>
      <c r="S61" s="123"/>
      <c r="T61" s="123"/>
      <c r="U61" s="123"/>
      <c r="V61" s="123"/>
      <c r="W61" s="123"/>
      <c r="X61" s="123"/>
      <c r="Y61" s="123"/>
      <c r="Z61" s="123"/>
      <c r="AA61" s="123"/>
      <c r="AB61" s="123"/>
      <c r="AC61" s="123"/>
      <c r="AD61" s="123"/>
      <c r="AE61" s="123"/>
      <c r="AF61" s="123"/>
      <c r="AG61" s="124">
        <f>'SO 03.2.2 - SO 03.2.2 - V...'!J34</f>
        <v>0</v>
      </c>
      <c r="AH61" s="122"/>
      <c r="AI61" s="122"/>
      <c r="AJ61" s="122"/>
      <c r="AK61" s="122"/>
      <c r="AL61" s="122"/>
      <c r="AM61" s="122"/>
      <c r="AN61" s="124">
        <f>SUM(AG61,AT61)</f>
        <v>0</v>
      </c>
      <c r="AO61" s="122"/>
      <c r="AP61" s="122"/>
      <c r="AQ61" s="125" t="s">
        <v>85</v>
      </c>
      <c r="AR61" s="126"/>
      <c r="AS61" s="127">
        <v>0</v>
      </c>
      <c r="AT61" s="128">
        <f>ROUND(SUM(AV61:AW61),2)</f>
        <v>0</v>
      </c>
      <c r="AU61" s="129">
        <f>'SO 03.2.2 - SO 03.2.2 - V...'!P93</f>
        <v>0</v>
      </c>
      <c r="AV61" s="128">
        <f>'SO 03.2.2 - SO 03.2.2 - V...'!J37</f>
        <v>0</v>
      </c>
      <c r="AW61" s="128">
        <f>'SO 03.2.2 - SO 03.2.2 - V...'!J38</f>
        <v>0</v>
      </c>
      <c r="AX61" s="128">
        <f>'SO 03.2.2 - SO 03.2.2 - V...'!J39</f>
        <v>0</v>
      </c>
      <c r="AY61" s="128">
        <f>'SO 03.2.2 - SO 03.2.2 - V...'!J40</f>
        <v>0</v>
      </c>
      <c r="AZ61" s="128">
        <f>'SO 03.2.2 - SO 03.2.2 - V...'!F37</f>
        <v>0</v>
      </c>
      <c r="BA61" s="128">
        <f>'SO 03.2.2 - SO 03.2.2 - V...'!F38</f>
        <v>0</v>
      </c>
      <c r="BB61" s="128">
        <f>'SO 03.2.2 - SO 03.2.2 - V...'!F39</f>
        <v>0</v>
      </c>
      <c r="BC61" s="128">
        <f>'SO 03.2.2 - SO 03.2.2 - V...'!F40</f>
        <v>0</v>
      </c>
      <c r="BD61" s="130">
        <f>'SO 03.2.2 - SO 03.2.2 - V...'!F41</f>
        <v>0</v>
      </c>
      <c r="BT61" s="131" t="s">
        <v>92</v>
      </c>
      <c r="BV61" s="131" t="s">
        <v>68</v>
      </c>
      <c r="BW61" s="131" t="s">
        <v>96</v>
      </c>
      <c r="BX61" s="131" t="s">
        <v>89</v>
      </c>
      <c r="CL61" s="131" t="s">
        <v>1</v>
      </c>
    </row>
    <row r="62" spans="1:90" s="6" customFormat="1" ht="25.5" customHeight="1">
      <c r="A62" s="107" t="s">
        <v>70</v>
      </c>
      <c r="B62" s="121"/>
      <c r="C62" s="122"/>
      <c r="D62" s="122"/>
      <c r="E62" s="122"/>
      <c r="F62" s="123" t="s">
        <v>97</v>
      </c>
      <c r="G62" s="123"/>
      <c r="H62" s="123"/>
      <c r="I62" s="123"/>
      <c r="J62" s="123"/>
      <c r="K62" s="122"/>
      <c r="L62" s="123" t="s">
        <v>98</v>
      </c>
      <c r="M62" s="123"/>
      <c r="N62" s="123"/>
      <c r="O62" s="123"/>
      <c r="P62" s="123"/>
      <c r="Q62" s="123"/>
      <c r="R62" s="123"/>
      <c r="S62" s="123"/>
      <c r="T62" s="123"/>
      <c r="U62" s="123"/>
      <c r="V62" s="123"/>
      <c r="W62" s="123"/>
      <c r="X62" s="123"/>
      <c r="Y62" s="123"/>
      <c r="Z62" s="123"/>
      <c r="AA62" s="123"/>
      <c r="AB62" s="123"/>
      <c r="AC62" s="123"/>
      <c r="AD62" s="123"/>
      <c r="AE62" s="123"/>
      <c r="AF62" s="123"/>
      <c r="AG62" s="124">
        <f>'SO 03.2.3 - SO 03.2.2 - V...'!J34</f>
        <v>0</v>
      </c>
      <c r="AH62" s="122"/>
      <c r="AI62" s="122"/>
      <c r="AJ62" s="122"/>
      <c r="AK62" s="122"/>
      <c r="AL62" s="122"/>
      <c r="AM62" s="122"/>
      <c r="AN62" s="124">
        <f>SUM(AG62,AT62)</f>
        <v>0</v>
      </c>
      <c r="AO62" s="122"/>
      <c r="AP62" s="122"/>
      <c r="AQ62" s="125" t="s">
        <v>85</v>
      </c>
      <c r="AR62" s="126"/>
      <c r="AS62" s="127">
        <v>0</v>
      </c>
      <c r="AT62" s="128">
        <f>ROUND(SUM(AV62:AW62),2)</f>
        <v>0</v>
      </c>
      <c r="AU62" s="129">
        <f>'SO 03.2.3 - SO 03.2.2 - V...'!P93</f>
        <v>0</v>
      </c>
      <c r="AV62" s="128">
        <f>'SO 03.2.3 - SO 03.2.2 - V...'!J37</f>
        <v>0</v>
      </c>
      <c r="AW62" s="128">
        <f>'SO 03.2.3 - SO 03.2.2 - V...'!J38</f>
        <v>0</v>
      </c>
      <c r="AX62" s="128">
        <f>'SO 03.2.3 - SO 03.2.2 - V...'!J39</f>
        <v>0</v>
      </c>
      <c r="AY62" s="128">
        <f>'SO 03.2.3 - SO 03.2.2 - V...'!J40</f>
        <v>0</v>
      </c>
      <c r="AZ62" s="128">
        <f>'SO 03.2.3 - SO 03.2.2 - V...'!F37</f>
        <v>0</v>
      </c>
      <c r="BA62" s="128">
        <f>'SO 03.2.3 - SO 03.2.2 - V...'!F38</f>
        <v>0</v>
      </c>
      <c r="BB62" s="128">
        <f>'SO 03.2.3 - SO 03.2.2 - V...'!F39</f>
        <v>0</v>
      </c>
      <c r="BC62" s="128">
        <f>'SO 03.2.3 - SO 03.2.2 - V...'!F40</f>
        <v>0</v>
      </c>
      <c r="BD62" s="130">
        <f>'SO 03.2.3 - SO 03.2.2 - V...'!F41</f>
        <v>0</v>
      </c>
      <c r="BT62" s="131" t="s">
        <v>92</v>
      </c>
      <c r="BV62" s="131" t="s">
        <v>68</v>
      </c>
      <c r="BW62" s="131" t="s">
        <v>99</v>
      </c>
      <c r="BX62" s="131" t="s">
        <v>89</v>
      </c>
      <c r="CL62" s="131" t="s">
        <v>1</v>
      </c>
    </row>
    <row r="63" spans="1:91" s="5" customFormat="1" ht="27" customHeight="1">
      <c r="A63" s="107" t="s">
        <v>70</v>
      </c>
      <c r="B63" s="108"/>
      <c r="C63" s="109"/>
      <c r="D63" s="110" t="s">
        <v>100</v>
      </c>
      <c r="E63" s="110"/>
      <c r="F63" s="110"/>
      <c r="G63" s="110"/>
      <c r="H63" s="110"/>
      <c r="I63" s="111"/>
      <c r="J63" s="110" t="s">
        <v>101</v>
      </c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110"/>
      <c r="Y63" s="110"/>
      <c r="Z63" s="110"/>
      <c r="AA63" s="110"/>
      <c r="AB63" s="110"/>
      <c r="AC63" s="110"/>
      <c r="AD63" s="110"/>
      <c r="AE63" s="110"/>
      <c r="AF63" s="110"/>
      <c r="AG63" s="112">
        <f>'VRN - VRN - Ostatní a ved...'!J30</f>
        <v>0</v>
      </c>
      <c r="AH63" s="111"/>
      <c r="AI63" s="111"/>
      <c r="AJ63" s="111"/>
      <c r="AK63" s="111"/>
      <c r="AL63" s="111"/>
      <c r="AM63" s="111"/>
      <c r="AN63" s="112">
        <f>SUM(AG63,AT63)</f>
        <v>0</v>
      </c>
      <c r="AO63" s="111"/>
      <c r="AP63" s="111"/>
      <c r="AQ63" s="113" t="s">
        <v>73</v>
      </c>
      <c r="AR63" s="114"/>
      <c r="AS63" s="133">
        <v>0</v>
      </c>
      <c r="AT63" s="134">
        <f>ROUND(SUM(AV63:AW63),2)</f>
        <v>0</v>
      </c>
      <c r="AU63" s="135">
        <f>'VRN - VRN - Ostatní a ved...'!P83</f>
        <v>0</v>
      </c>
      <c r="AV63" s="134">
        <f>'VRN - VRN - Ostatní a ved...'!J33</f>
        <v>0</v>
      </c>
      <c r="AW63" s="134">
        <f>'VRN - VRN - Ostatní a ved...'!J34</f>
        <v>0</v>
      </c>
      <c r="AX63" s="134">
        <f>'VRN - VRN - Ostatní a ved...'!J35</f>
        <v>0</v>
      </c>
      <c r="AY63" s="134">
        <f>'VRN - VRN - Ostatní a ved...'!J36</f>
        <v>0</v>
      </c>
      <c r="AZ63" s="134">
        <f>'VRN - VRN - Ostatní a ved...'!F33</f>
        <v>0</v>
      </c>
      <c r="BA63" s="134">
        <f>'VRN - VRN - Ostatní a ved...'!F34</f>
        <v>0</v>
      </c>
      <c r="BB63" s="134">
        <f>'VRN - VRN - Ostatní a ved...'!F35</f>
        <v>0</v>
      </c>
      <c r="BC63" s="134">
        <f>'VRN - VRN - Ostatní a ved...'!F36</f>
        <v>0</v>
      </c>
      <c r="BD63" s="136">
        <f>'VRN - VRN - Ostatní a ved...'!F37</f>
        <v>0</v>
      </c>
      <c r="BT63" s="119" t="s">
        <v>74</v>
      </c>
      <c r="BV63" s="119" t="s">
        <v>68</v>
      </c>
      <c r="BW63" s="119" t="s">
        <v>102</v>
      </c>
      <c r="BX63" s="119" t="s">
        <v>5</v>
      </c>
      <c r="CL63" s="119" t="s">
        <v>1</v>
      </c>
      <c r="CM63" s="119" t="s">
        <v>76</v>
      </c>
    </row>
    <row r="64" spans="2:44" s="1" customFormat="1" ht="30" customHeight="1">
      <c r="B64" s="38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43"/>
    </row>
    <row r="65" spans="2:44" s="1" customFormat="1" ht="6.95" customHeight="1">
      <c r="B65" s="57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  <c r="AN65" s="58"/>
      <c r="AO65" s="58"/>
      <c r="AP65" s="58"/>
      <c r="AQ65" s="58"/>
      <c r="AR65" s="43"/>
    </row>
  </sheetData>
  <sheetProtection password="CC35" sheet="1" objects="1" scenarios="1" formatColumns="0" formatRows="0"/>
  <mergeCells count="74"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S49:AT51"/>
    <mergeCell ref="AM50:AP50"/>
    <mergeCell ref="L45:AO45"/>
    <mergeCell ref="AM47:AN47"/>
    <mergeCell ref="AM49:AP49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  <mergeCell ref="AN61:AP61"/>
    <mergeCell ref="AN58:AP58"/>
    <mergeCell ref="AN59:AP59"/>
    <mergeCell ref="AN60:AP60"/>
    <mergeCell ref="AN62:AP62"/>
    <mergeCell ref="AN63:AP63"/>
    <mergeCell ref="F62:J62"/>
    <mergeCell ref="D55:H55"/>
    <mergeCell ref="D56:H56"/>
    <mergeCell ref="D57:H57"/>
    <mergeCell ref="E58:I58"/>
    <mergeCell ref="E59:I59"/>
    <mergeCell ref="F60:J60"/>
    <mergeCell ref="F61:J61"/>
    <mergeCell ref="D63:H63"/>
    <mergeCell ref="AN52:AP52"/>
    <mergeCell ref="AG52:AM52"/>
    <mergeCell ref="AN55:AP55"/>
    <mergeCell ref="AG55:AM55"/>
    <mergeCell ref="AN56:AP56"/>
    <mergeCell ref="AG56:AM56"/>
    <mergeCell ref="AN57:AP57"/>
    <mergeCell ref="AG57:AM57"/>
    <mergeCell ref="AG58:AM58"/>
    <mergeCell ref="AG59:AM59"/>
    <mergeCell ref="AG60:AM60"/>
    <mergeCell ref="AG61:AM61"/>
    <mergeCell ref="AG62:AM62"/>
    <mergeCell ref="AG63:AM63"/>
    <mergeCell ref="AG54:AM54"/>
    <mergeCell ref="AN54:AP54"/>
    <mergeCell ref="C52:G52"/>
    <mergeCell ref="I52:AF52"/>
    <mergeCell ref="J55:AF55"/>
    <mergeCell ref="J56:AF56"/>
    <mergeCell ref="J57:AF57"/>
    <mergeCell ref="K58:AF58"/>
    <mergeCell ref="K59:AF59"/>
    <mergeCell ref="L60:AF60"/>
    <mergeCell ref="L61:AF61"/>
    <mergeCell ref="L62:AF62"/>
    <mergeCell ref="J63:AF63"/>
  </mergeCells>
  <hyperlinks>
    <hyperlink ref="A55" location="'SO 01 - SO 01 Hrubé terén...'!C2" display="/"/>
    <hyperlink ref="A56" location="'SO 02 - SO 02 Biotechnick...'!C2" display="/"/>
    <hyperlink ref="A58" location="'SO 03.1 - SO 03.1 - Veget...'!C2" display="/"/>
    <hyperlink ref="A60" location="'SO 03.2.1 - SO 03.2.1 - V...'!C2" display="/"/>
    <hyperlink ref="A61" location="'SO 03.2.2 - SO 03.2.2 - V...'!C2" display="/"/>
    <hyperlink ref="A62" location="'SO 03.2.3 - SO 03.2.2 - V...'!C2" display="/"/>
    <hyperlink ref="A63" location="'VRN - VRN - Ostatní a ved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255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37" customWidth="1"/>
    <col min="10" max="10" width="23.421875" style="0" customWidth="1"/>
    <col min="11" max="11" width="15.42187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7" t="s">
        <v>75</v>
      </c>
    </row>
    <row r="3" spans="2:46" ht="6.95" customHeight="1">
      <c r="B3" s="138"/>
      <c r="C3" s="139"/>
      <c r="D3" s="139"/>
      <c r="E3" s="139"/>
      <c r="F3" s="139"/>
      <c r="G3" s="139"/>
      <c r="H3" s="139"/>
      <c r="I3" s="140"/>
      <c r="J3" s="139"/>
      <c r="K3" s="139"/>
      <c r="L3" s="20"/>
      <c r="AT3" s="17" t="s">
        <v>76</v>
      </c>
    </row>
    <row r="4" spans="2:46" ht="24.95" customHeight="1">
      <c r="B4" s="20"/>
      <c r="D4" s="141" t="s">
        <v>103</v>
      </c>
      <c r="L4" s="20"/>
      <c r="M4" s="24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42" t="s">
        <v>15</v>
      </c>
      <c r="L6" s="20"/>
    </row>
    <row r="7" spans="2:12" ht="16.5" customHeight="1">
      <c r="B7" s="20"/>
      <c r="E7" s="143" t="str">
        <f>'Rekapitulace stavby'!K6</f>
        <v>Velké Pavlovice - revitalizace toku a nivy Trkmanky</v>
      </c>
      <c r="F7" s="142"/>
      <c r="G7" s="142"/>
      <c r="H7" s="142"/>
      <c r="L7" s="20"/>
    </row>
    <row r="8" spans="2:12" s="1" customFormat="1" ht="12" customHeight="1">
      <c r="B8" s="43"/>
      <c r="D8" s="142" t="s">
        <v>104</v>
      </c>
      <c r="I8" s="144"/>
      <c r="L8" s="43"/>
    </row>
    <row r="9" spans="2:12" s="1" customFormat="1" ht="36.95" customHeight="1">
      <c r="B9" s="43"/>
      <c r="E9" s="145" t="s">
        <v>105</v>
      </c>
      <c r="F9" s="1"/>
      <c r="G9" s="1"/>
      <c r="H9" s="1"/>
      <c r="I9" s="144"/>
      <c r="L9" s="43"/>
    </row>
    <row r="10" spans="2:12" s="1" customFormat="1" ht="12">
      <c r="B10" s="43"/>
      <c r="I10" s="144"/>
      <c r="L10" s="43"/>
    </row>
    <row r="11" spans="2:12" s="1" customFormat="1" ht="12" customHeight="1">
      <c r="B11" s="43"/>
      <c r="D11" s="142" t="s">
        <v>17</v>
      </c>
      <c r="F11" s="17" t="s">
        <v>1</v>
      </c>
      <c r="I11" s="146" t="s">
        <v>18</v>
      </c>
      <c r="J11" s="17" t="s">
        <v>1</v>
      </c>
      <c r="L11" s="43"/>
    </row>
    <row r="12" spans="2:12" s="1" customFormat="1" ht="12" customHeight="1">
      <c r="B12" s="43"/>
      <c r="D12" s="142" t="s">
        <v>19</v>
      </c>
      <c r="F12" s="17" t="s">
        <v>20</v>
      </c>
      <c r="I12" s="146" t="s">
        <v>21</v>
      </c>
      <c r="J12" s="147" t="str">
        <f>'Rekapitulace stavby'!AN8</f>
        <v>19. 6. 2019</v>
      </c>
      <c r="L12" s="43"/>
    </row>
    <row r="13" spans="2:12" s="1" customFormat="1" ht="10.8" customHeight="1">
      <c r="B13" s="43"/>
      <c r="I13" s="144"/>
      <c r="L13" s="43"/>
    </row>
    <row r="14" spans="2:12" s="1" customFormat="1" ht="12" customHeight="1">
      <c r="B14" s="43"/>
      <c r="D14" s="142" t="s">
        <v>23</v>
      </c>
      <c r="I14" s="146" t="s">
        <v>24</v>
      </c>
      <c r="J14" s="17" t="str">
        <f>IF('Rekapitulace stavby'!AN10="","",'Rekapitulace stavby'!AN10)</f>
        <v/>
      </c>
      <c r="L14" s="43"/>
    </row>
    <row r="15" spans="2:12" s="1" customFormat="1" ht="18" customHeight="1">
      <c r="B15" s="43"/>
      <c r="E15" s="17" t="str">
        <f>IF('Rekapitulace stavby'!E11="","",'Rekapitulace stavby'!E11)</f>
        <v xml:space="preserve"> </v>
      </c>
      <c r="I15" s="146" t="s">
        <v>25</v>
      </c>
      <c r="J15" s="17" t="str">
        <f>IF('Rekapitulace stavby'!AN11="","",'Rekapitulace stavby'!AN11)</f>
        <v/>
      </c>
      <c r="L15" s="43"/>
    </row>
    <row r="16" spans="2:12" s="1" customFormat="1" ht="6.95" customHeight="1">
      <c r="B16" s="43"/>
      <c r="I16" s="144"/>
      <c r="L16" s="43"/>
    </row>
    <row r="17" spans="2:12" s="1" customFormat="1" ht="12" customHeight="1">
      <c r="B17" s="43"/>
      <c r="D17" s="142" t="s">
        <v>26</v>
      </c>
      <c r="I17" s="146" t="s">
        <v>24</v>
      </c>
      <c r="J17" s="33" t="str">
        <f>'Rekapitulace stavby'!AN13</f>
        <v>Vyplň údaj</v>
      </c>
      <c r="L17" s="43"/>
    </row>
    <row r="18" spans="2:12" s="1" customFormat="1" ht="18" customHeight="1">
      <c r="B18" s="43"/>
      <c r="E18" s="33" t="str">
        <f>'Rekapitulace stavby'!E14</f>
        <v>Vyplň údaj</v>
      </c>
      <c r="F18" s="17"/>
      <c r="G18" s="17"/>
      <c r="H18" s="17"/>
      <c r="I18" s="146" t="s">
        <v>25</v>
      </c>
      <c r="J18" s="33" t="str">
        <f>'Rekapitulace stavby'!AN14</f>
        <v>Vyplň údaj</v>
      </c>
      <c r="L18" s="43"/>
    </row>
    <row r="19" spans="2:12" s="1" customFormat="1" ht="6.95" customHeight="1">
      <c r="B19" s="43"/>
      <c r="I19" s="144"/>
      <c r="L19" s="43"/>
    </row>
    <row r="20" spans="2:12" s="1" customFormat="1" ht="12" customHeight="1">
      <c r="B20" s="43"/>
      <c r="D20" s="142" t="s">
        <v>28</v>
      </c>
      <c r="I20" s="146" t="s">
        <v>24</v>
      </c>
      <c r="J20" s="17" t="str">
        <f>IF('Rekapitulace stavby'!AN16="","",'Rekapitulace stavby'!AN16)</f>
        <v/>
      </c>
      <c r="L20" s="43"/>
    </row>
    <row r="21" spans="2:12" s="1" customFormat="1" ht="18" customHeight="1">
      <c r="B21" s="43"/>
      <c r="E21" s="17" t="str">
        <f>IF('Rekapitulace stavby'!E17="","",'Rekapitulace stavby'!E17)</f>
        <v xml:space="preserve"> </v>
      </c>
      <c r="I21" s="146" t="s">
        <v>25</v>
      </c>
      <c r="J21" s="17" t="str">
        <f>IF('Rekapitulace stavby'!AN17="","",'Rekapitulace stavby'!AN17)</f>
        <v/>
      </c>
      <c r="L21" s="43"/>
    </row>
    <row r="22" spans="2:12" s="1" customFormat="1" ht="6.95" customHeight="1">
      <c r="B22" s="43"/>
      <c r="I22" s="144"/>
      <c r="L22" s="43"/>
    </row>
    <row r="23" spans="2:12" s="1" customFormat="1" ht="12" customHeight="1">
      <c r="B23" s="43"/>
      <c r="D23" s="142" t="s">
        <v>30</v>
      </c>
      <c r="I23" s="146" t="s">
        <v>24</v>
      </c>
      <c r="J23" s="17" t="str">
        <f>IF('Rekapitulace stavby'!AN19="","",'Rekapitulace stavby'!AN19)</f>
        <v/>
      </c>
      <c r="L23" s="43"/>
    </row>
    <row r="24" spans="2:12" s="1" customFormat="1" ht="18" customHeight="1">
      <c r="B24" s="43"/>
      <c r="E24" s="17" t="str">
        <f>IF('Rekapitulace stavby'!E20="","",'Rekapitulace stavby'!E20)</f>
        <v xml:space="preserve"> </v>
      </c>
      <c r="I24" s="146" t="s">
        <v>25</v>
      </c>
      <c r="J24" s="17" t="str">
        <f>IF('Rekapitulace stavby'!AN20="","",'Rekapitulace stavby'!AN20)</f>
        <v/>
      </c>
      <c r="L24" s="43"/>
    </row>
    <row r="25" spans="2:12" s="1" customFormat="1" ht="6.95" customHeight="1">
      <c r="B25" s="43"/>
      <c r="I25" s="144"/>
      <c r="L25" s="43"/>
    </row>
    <row r="26" spans="2:12" s="1" customFormat="1" ht="12" customHeight="1">
      <c r="B26" s="43"/>
      <c r="D26" s="142" t="s">
        <v>31</v>
      </c>
      <c r="I26" s="144"/>
      <c r="L26" s="43"/>
    </row>
    <row r="27" spans="2:12" s="7" customFormat="1" ht="16.5" customHeight="1">
      <c r="B27" s="148"/>
      <c r="E27" s="149" t="s">
        <v>1</v>
      </c>
      <c r="F27" s="149"/>
      <c r="G27" s="149"/>
      <c r="H27" s="149"/>
      <c r="I27" s="150"/>
      <c r="L27" s="148"/>
    </row>
    <row r="28" spans="2:12" s="1" customFormat="1" ht="6.95" customHeight="1">
      <c r="B28" s="43"/>
      <c r="I28" s="144"/>
      <c r="L28" s="43"/>
    </row>
    <row r="29" spans="2:12" s="1" customFormat="1" ht="6.95" customHeight="1">
      <c r="B29" s="43"/>
      <c r="D29" s="71"/>
      <c r="E29" s="71"/>
      <c r="F29" s="71"/>
      <c r="G29" s="71"/>
      <c r="H29" s="71"/>
      <c r="I29" s="151"/>
      <c r="J29" s="71"/>
      <c r="K29" s="71"/>
      <c r="L29" s="43"/>
    </row>
    <row r="30" spans="2:12" s="1" customFormat="1" ht="25.4" customHeight="1">
      <c r="B30" s="43"/>
      <c r="D30" s="152" t="s">
        <v>32</v>
      </c>
      <c r="I30" s="144"/>
      <c r="J30" s="153">
        <f>ROUND(J84,2)</f>
        <v>0</v>
      </c>
      <c r="L30" s="43"/>
    </row>
    <row r="31" spans="2:12" s="1" customFormat="1" ht="6.95" customHeight="1">
      <c r="B31" s="43"/>
      <c r="D31" s="71"/>
      <c r="E31" s="71"/>
      <c r="F31" s="71"/>
      <c r="G31" s="71"/>
      <c r="H31" s="71"/>
      <c r="I31" s="151"/>
      <c r="J31" s="71"/>
      <c r="K31" s="71"/>
      <c r="L31" s="43"/>
    </row>
    <row r="32" spans="2:12" s="1" customFormat="1" ht="14.4" customHeight="1">
      <c r="B32" s="43"/>
      <c r="F32" s="154" t="s">
        <v>34</v>
      </c>
      <c r="I32" s="155" t="s">
        <v>33</v>
      </c>
      <c r="J32" s="154" t="s">
        <v>35</v>
      </c>
      <c r="L32" s="43"/>
    </row>
    <row r="33" spans="2:12" s="1" customFormat="1" ht="14.4" customHeight="1">
      <c r="B33" s="43"/>
      <c r="D33" s="142" t="s">
        <v>36</v>
      </c>
      <c r="E33" s="142" t="s">
        <v>37</v>
      </c>
      <c r="F33" s="156">
        <f>ROUND((SUM(BE84:BE254)),2)</f>
        <v>0</v>
      </c>
      <c r="I33" s="157">
        <v>0.21</v>
      </c>
      <c r="J33" s="156">
        <f>ROUND(((SUM(BE84:BE254))*I33),2)</f>
        <v>0</v>
      </c>
      <c r="L33" s="43"/>
    </row>
    <row r="34" spans="2:12" s="1" customFormat="1" ht="14.4" customHeight="1">
      <c r="B34" s="43"/>
      <c r="E34" s="142" t="s">
        <v>38</v>
      </c>
      <c r="F34" s="156">
        <f>ROUND((SUM(BF84:BF254)),2)</f>
        <v>0</v>
      </c>
      <c r="I34" s="157">
        <v>0.15</v>
      </c>
      <c r="J34" s="156">
        <f>ROUND(((SUM(BF84:BF254))*I34),2)</f>
        <v>0</v>
      </c>
      <c r="L34" s="43"/>
    </row>
    <row r="35" spans="2:12" s="1" customFormat="1" ht="14.4" customHeight="1" hidden="1">
      <c r="B35" s="43"/>
      <c r="E35" s="142" t="s">
        <v>39</v>
      </c>
      <c r="F35" s="156">
        <f>ROUND((SUM(BG84:BG254)),2)</f>
        <v>0</v>
      </c>
      <c r="I35" s="157">
        <v>0.21</v>
      </c>
      <c r="J35" s="156">
        <f>0</f>
        <v>0</v>
      </c>
      <c r="L35" s="43"/>
    </row>
    <row r="36" spans="2:12" s="1" customFormat="1" ht="14.4" customHeight="1" hidden="1">
      <c r="B36" s="43"/>
      <c r="E36" s="142" t="s">
        <v>40</v>
      </c>
      <c r="F36" s="156">
        <f>ROUND((SUM(BH84:BH254)),2)</f>
        <v>0</v>
      </c>
      <c r="I36" s="157">
        <v>0.15</v>
      </c>
      <c r="J36" s="156">
        <f>0</f>
        <v>0</v>
      </c>
      <c r="L36" s="43"/>
    </row>
    <row r="37" spans="2:12" s="1" customFormat="1" ht="14.4" customHeight="1" hidden="1">
      <c r="B37" s="43"/>
      <c r="E37" s="142" t="s">
        <v>41</v>
      </c>
      <c r="F37" s="156">
        <f>ROUND((SUM(BI84:BI254)),2)</f>
        <v>0</v>
      </c>
      <c r="I37" s="157">
        <v>0</v>
      </c>
      <c r="J37" s="156">
        <f>0</f>
        <v>0</v>
      </c>
      <c r="L37" s="43"/>
    </row>
    <row r="38" spans="2:12" s="1" customFormat="1" ht="6.95" customHeight="1">
      <c r="B38" s="43"/>
      <c r="I38" s="144"/>
      <c r="L38" s="43"/>
    </row>
    <row r="39" spans="2:12" s="1" customFormat="1" ht="25.4" customHeight="1">
      <c r="B39" s="43"/>
      <c r="C39" s="158"/>
      <c r="D39" s="159" t="s">
        <v>42</v>
      </c>
      <c r="E39" s="160"/>
      <c r="F39" s="160"/>
      <c r="G39" s="161" t="s">
        <v>43</v>
      </c>
      <c r="H39" s="162" t="s">
        <v>44</v>
      </c>
      <c r="I39" s="163"/>
      <c r="J39" s="164">
        <f>SUM(J30:J37)</f>
        <v>0</v>
      </c>
      <c r="K39" s="165"/>
      <c r="L39" s="43"/>
    </row>
    <row r="40" spans="2:12" s="1" customFormat="1" ht="14.4" customHeight="1">
      <c r="B40" s="166"/>
      <c r="C40" s="167"/>
      <c r="D40" s="167"/>
      <c r="E40" s="167"/>
      <c r="F40" s="167"/>
      <c r="G40" s="167"/>
      <c r="H40" s="167"/>
      <c r="I40" s="168"/>
      <c r="J40" s="167"/>
      <c r="K40" s="167"/>
      <c r="L40" s="43"/>
    </row>
    <row r="44" spans="2:12" s="1" customFormat="1" ht="6.95" customHeight="1">
      <c r="B44" s="169"/>
      <c r="C44" s="170"/>
      <c r="D44" s="170"/>
      <c r="E44" s="170"/>
      <c r="F44" s="170"/>
      <c r="G44" s="170"/>
      <c r="H44" s="170"/>
      <c r="I44" s="171"/>
      <c r="J44" s="170"/>
      <c r="K44" s="170"/>
      <c r="L44" s="43"/>
    </row>
    <row r="45" spans="2:12" s="1" customFormat="1" ht="24.95" customHeight="1">
      <c r="B45" s="38"/>
      <c r="C45" s="23" t="s">
        <v>106</v>
      </c>
      <c r="D45" s="39"/>
      <c r="E45" s="39"/>
      <c r="F45" s="39"/>
      <c r="G45" s="39"/>
      <c r="H45" s="39"/>
      <c r="I45" s="144"/>
      <c r="J45" s="39"/>
      <c r="K45" s="39"/>
      <c r="L45" s="43"/>
    </row>
    <row r="46" spans="2:12" s="1" customFormat="1" ht="6.95" customHeight="1">
      <c r="B46" s="38"/>
      <c r="C46" s="39"/>
      <c r="D46" s="39"/>
      <c r="E46" s="39"/>
      <c r="F46" s="39"/>
      <c r="G46" s="39"/>
      <c r="H46" s="39"/>
      <c r="I46" s="144"/>
      <c r="J46" s="39"/>
      <c r="K46" s="39"/>
      <c r="L46" s="43"/>
    </row>
    <row r="47" spans="2:12" s="1" customFormat="1" ht="12" customHeight="1">
      <c r="B47" s="38"/>
      <c r="C47" s="32" t="s">
        <v>15</v>
      </c>
      <c r="D47" s="39"/>
      <c r="E47" s="39"/>
      <c r="F47" s="39"/>
      <c r="G47" s="39"/>
      <c r="H47" s="39"/>
      <c r="I47" s="144"/>
      <c r="J47" s="39"/>
      <c r="K47" s="39"/>
      <c r="L47" s="43"/>
    </row>
    <row r="48" spans="2:12" s="1" customFormat="1" ht="16.5" customHeight="1">
      <c r="B48" s="38"/>
      <c r="C48" s="39"/>
      <c r="D48" s="39"/>
      <c r="E48" s="172" t="str">
        <f>E7</f>
        <v>Velké Pavlovice - revitalizace toku a nivy Trkmanky</v>
      </c>
      <c r="F48" s="32"/>
      <c r="G48" s="32"/>
      <c r="H48" s="32"/>
      <c r="I48" s="144"/>
      <c r="J48" s="39"/>
      <c r="K48" s="39"/>
      <c r="L48" s="43"/>
    </row>
    <row r="49" spans="2:12" s="1" customFormat="1" ht="12" customHeight="1">
      <c r="B49" s="38"/>
      <c r="C49" s="32" t="s">
        <v>104</v>
      </c>
      <c r="D49" s="39"/>
      <c r="E49" s="39"/>
      <c r="F49" s="39"/>
      <c r="G49" s="39"/>
      <c r="H49" s="39"/>
      <c r="I49" s="144"/>
      <c r="J49" s="39"/>
      <c r="K49" s="39"/>
      <c r="L49" s="43"/>
    </row>
    <row r="50" spans="2:12" s="1" customFormat="1" ht="16.5" customHeight="1">
      <c r="B50" s="38"/>
      <c r="C50" s="39"/>
      <c r="D50" s="39"/>
      <c r="E50" s="64" t="str">
        <f>E9</f>
        <v>SO 01 - SO 01 Hrubé terénní úpravy</v>
      </c>
      <c r="F50" s="39"/>
      <c r="G50" s="39"/>
      <c r="H50" s="39"/>
      <c r="I50" s="144"/>
      <c r="J50" s="39"/>
      <c r="K50" s="39"/>
      <c r="L50" s="43"/>
    </row>
    <row r="51" spans="2:12" s="1" customFormat="1" ht="6.95" customHeight="1">
      <c r="B51" s="38"/>
      <c r="C51" s="39"/>
      <c r="D51" s="39"/>
      <c r="E51" s="39"/>
      <c r="F51" s="39"/>
      <c r="G51" s="39"/>
      <c r="H51" s="39"/>
      <c r="I51" s="144"/>
      <c r="J51" s="39"/>
      <c r="K51" s="39"/>
      <c r="L51" s="43"/>
    </row>
    <row r="52" spans="2:12" s="1" customFormat="1" ht="12" customHeight="1">
      <c r="B52" s="38"/>
      <c r="C52" s="32" t="s">
        <v>19</v>
      </c>
      <c r="D52" s="39"/>
      <c r="E52" s="39"/>
      <c r="F52" s="27" t="str">
        <f>F12</f>
        <v xml:space="preserve"> </v>
      </c>
      <c r="G52" s="39"/>
      <c r="H52" s="39"/>
      <c r="I52" s="146" t="s">
        <v>21</v>
      </c>
      <c r="J52" s="67" t="str">
        <f>IF(J12="","",J12)</f>
        <v>19. 6. 2019</v>
      </c>
      <c r="K52" s="39"/>
      <c r="L52" s="43"/>
    </row>
    <row r="53" spans="2:12" s="1" customFormat="1" ht="6.95" customHeight="1">
      <c r="B53" s="38"/>
      <c r="C53" s="39"/>
      <c r="D53" s="39"/>
      <c r="E53" s="39"/>
      <c r="F53" s="39"/>
      <c r="G53" s="39"/>
      <c r="H53" s="39"/>
      <c r="I53" s="144"/>
      <c r="J53" s="39"/>
      <c r="K53" s="39"/>
      <c r="L53" s="43"/>
    </row>
    <row r="54" spans="2:12" s="1" customFormat="1" ht="13.65" customHeight="1">
      <c r="B54" s="38"/>
      <c r="C54" s="32" t="s">
        <v>23</v>
      </c>
      <c r="D54" s="39"/>
      <c r="E54" s="39"/>
      <c r="F54" s="27" t="str">
        <f>E15</f>
        <v xml:space="preserve"> </v>
      </c>
      <c r="G54" s="39"/>
      <c r="H54" s="39"/>
      <c r="I54" s="146" t="s">
        <v>28</v>
      </c>
      <c r="J54" s="36" t="str">
        <f>E21</f>
        <v xml:space="preserve"> </v>
      </c>
      <c r="K54" s="39"/>
      <c r="L54" s="43"/>
    </row>
    <row r="55" spans="2:12" s="1" customFormat="1" ht="13.65" customHeight="1">
      <c r="B55" s="38"/>
      <c r="C55" s="32" t="s">
        <v>26</v>
      </c>
      <c r="D55" s="39"/>
      <c r="E55" s="39"/>
      <c r="F55" s="27" t="str">
        <f>IF(E18="","",E18)</f>
        <v>Vyplň údaj</v>
      </c>
      <c r="G55" s="39"/>
      <c r="H55" s="39"/>
      <c r="I55" s="146" t="s">
        <v>30</v>
      </c>
      <c r="J55" s="36" t="str">
        <f>E24</f>
        <v xml:space="preserve"> </v>
      </c>
      <c r="K55" s="39"/>
      <c r="L55" s="43"/>
    </row>
    <row r="56" spans="2:12" s="1" customFormat="1" ht="10.3" customHeight="1">
      <c r="B56" s="38"/>
      <c r="C56" s="39"/>
      <c r="D56" s="39"/>
      <c r="E56" s="39"/>
      <c r="F56" s="39"/>
      <c r="G56" s="39"/>
      <c r="H56" s="39"/>
      <c r="I56" s="144"/>
      <c r="J56" s="39"/>
      <c r="K56" s="39"/>
      <c r="L56" s="43"/>
    </row>
    <row r="57" spans="2:12" s="1" customFormat="1" ht="29.25" customHeight="1">
      <c r="B57" s="38"/>
      <c r="C57" s="173" t="s">
        <v>107</v>
      </c>
      <c r="D57" s="174"/>
      <c r="E57" s="174"/>
      <c r="F57" s="174"/>
      <c r="G57" s="174"/>
      <c r="H57" s="174"/>
      <c r="I57" s="175"/>
      <c r="J57" s="176" t="s">
        <v>108</v>
      </c>
      <c r="K57" s="174"/>
      <c r="L57" s="43"/>
    </row>
    <row r="58" spans="2:12" s="1" customFormat="1" ht="10.3" customHeight="1">
      <c r="B58" s="38"/>
      <c r="C58" s="39"/>
      <c r="D58" s="39"/>
      <c r="E58" s="39"/>
      <c r="F58" s="39"/>
      <c r="G58" s="39"/>
      <c r="H58" s="39"/>
      <c r="I58" s="144"/>
      <c r="J58" s="39"/>
      <c r="K58" s="39"/>
      <c r="L58" s="43"/>
    </row>
    <row r="59" spans="2:47" s="1" customFormat="1" ht="22.8" customHeight="1">
      <c r="B59" s="38"/>
      <c r="C59" s="177" t="s">
        <v>109</v>
      </c>
      <c r="D59" s="39"/>
      <c r="E59" s="39"/>
      <c r="F59" s="39"/>
      <c r="G59" s="39"/>
      <c r="H59" s="39"/>
      <c r="I59" s="144"/>
      <c r="J59" s="98">
        <f>J84</f>
        <v>0</v>
      </c>
      <c r="K59" s="39"/>
      <c r="L59" s="43"/>
      <c r="AU59" s="17" t="s">
        <v>110</v>
      </c>
    </row>
    <row r="60" spans="2:12" s="8" customFormat="1" ht="24.95" customHeight="1">
      <c r="B60" s="178"/>
      <c r="C60" s="179"/>
      <c r="D60" s="180" t="s">
        <v>111</v>
      </c>
      <c r="E60" s="181"/>
      <c r="F60" s="181"/>
      <c r="G60" s="181"/>
      <c r="H60" s="181"/>
      <c r="I60" s="182"/>
      <c r="J60" s="183">
        <f>J85</f>
        <v>0</v>
      </c>
      <c r="K60" s="179"/>
      <c r="L60" s="184"/>
    </row>
    <row r="61" spans="2:12" s="9" customFormat="1" ht="19.9" customHeight="1">
      <c r="B61" s="185"/>
      <c r="C61" s="122"/>
      <c r="D61" s="186" t="s">
        <v>112</v>
      </c>
      <c r="E61" s="187"/>
      <c r="F61" s="187"/>
      <c r="G61" s="187"/>
      <c r="H61" s="187"/>
      <c r="I61" s="188"/>
      <c r="J61" s="189">
        <f>J86</f>
        <v>0</v>
      </c>
      <c r="K61" s="122"/>
      <c r="L61" s="190"/>
    </row>
    <row r="62" spans="2:12" s="9" customFormat="1" ht="19.9" customHeight="1">
      <c r="B62" s="185"/>
      <c r="C62" s="122"/>
      <c r="D62" s="186" t="s">
        <v>113</v>
      </c>
      <c r="E62" s="187"/>
      <c r="F62" s="187"/>
      <c r="G62" s="187"/>
      <c r="H62" s="187"/>
      <c r="I62" s="188"/>
      <c r="J62" s="189">
        <f>J237</f>
        <v>0</v>
      </c>
      <c r="K62" s="122"/>
      <c r="L62" s="190"/>
    </row>
    <row r="63" spans="2:12" s="9" customFormat="1" ht="19.9" customHeight="1">
      <c r="B63" s="185"/>
      <c r="C63" s="122"/>
      <c r="D63" s="186" t="s">
        <v>114</v>
      </c>
      <c r="E63" s="187"/>
      <c r="F63" s="187"/>
      <c r="G63" s="187"/>
      <c r="H63" s="187"/>
      <c r="I63" s="188"/>
      <c r="J63" s="189">
        <f>J249</f>
        <v>0</v>
      </c>
      <c r="K63" s="122"/>
      <c r="L63" s="190"/>
    </row>
    <row r="64" spans="2:12" s="9" customFormat="1" ht="19.9" customHeight="1">
      <c r="B64" s="185"/>
      <c r="C64" s="122"/>
      <c r="D64" s="186" t="s">
        <v>115</v>
      </c>
      <c r="E64" s="187"/>
      <c r="F64" s="187"/>
      <c r="G64" s="187"/>
      <c r="H64" s="187"/>
      <c r="I64" s="188"/>
      <c r="J64" s="189">
        <f>J252</f>
        <v>0</v>
      </c>
      <c r="K64" s="122"/>
      <c r="L64" s="190"/>
    </row>
    <row r="65" spans="2:12" s="1" customFormat="1" ht="21.8" customHeight="1">
      <c r="B65" s="38"/>
      <c r="C65" s="39"/>
      <c r="D65" s="39"/>
      <c r="E65" s="39"/>
      <c r="F65" s="39"/>
      <c r="G65" s="39"/>
      <c r="H65" s="39"/>
      <c r="I65" s="144"/>
      <c r="J65" s="39"/>
      <c r="K65" s="39"/>
      <c r="L65" s="43"/>
    </row>
    <row r="66" spans="2:12" s="1" customFormat="1" ht="6.95" customHeight="1">
      <c r="B66" s="57"/>
      <c r="C66" s="58"/>
      <c r="D66" s="58"/>
      <c r="E66" s="58"/>
      <c r="F66" s="58"/>
      <c r="G66" s="58"/>
      <c r="H66" s="58"/>
      <c r="I66" s="168"/>
      <c r="J66" s="58"/>
      <c r="K66" s="58"/>
      <c r="L66" s="43"/>
    </row>
    <row r="70" spans="2:12" s="1" customFormat="1" ht="6.95" customHeight="1">
      <c r="B70" s="59"/>
      <c r="C70" s="60"/>
      <c r="D70" s="60"/>
      <c r="E70" s="60"/>
      <c r="F70" s="60"/>
      <c r="G70" s="60"/>
      <c r="H70" s="60"/>
      <c r="I70" s="171"/>
      <c r="J70" s="60"/>
      <c r="K70" s="60"/>
      <c r="L70" s="43"/>
    </row>
    <row r="71" spans="2:12" s="1" customFormat="1" ht="24.95" customHeight="1">
      <c r="B71" s="38"/>
      <c r="C71" s="23" t="s">
        <v>116</v>
      </c>
      <c r="D71" s="39"/>
      <c r="E71" s="39"/>
      <c r="F71" s="39"/>
      <c r="G71" s="39"/>
      <c r="H71" s="39"/>
      <c r="I71" s="144"/>
      <c r="J71" s="39"/>
      <c r="K71" s="39"/>
      <c r="L71" s="43"/>
    </row>
    <row r="72" spans="2:12" s="1" customFormat="1" ht="6.95" customHeight="1">
      <c r="B72" s="38"/>
      <c r="C72" s="39"/>
      <c r="D72" s="39"/>
      <c r="E72" s="39"/>
      <c r="F72" s="39"/>
      <c r="G72" s="39"/>
      <c r="H72" s="39"/>
      <c r="I72" s="144"/>
      <c r="J72" s="39"/>
      <c r="K72" s="39"/>
      <c r="L72" s="43"/>
    </row>
    <row r="73" spans="2:12" s="1" customFormat="1" ht="12" customHeight="1">
      <c r="B73" s="38"/>
      <c r="C73" s="32" t="s">
        <v>15</v>
      </c>
      <c r="D73" s="39"/>
      <c r="E73" s="39"/>
      <c r="F73" s="39"/>
      <c r="G73" s="39"/>
      <c r="H73" s="39"/>
      <c r="I73" s="144"/>
      <c r="J73" s="39"/>
      <c r="K73" s="39"/>
      <c r="L73" s="43"/>
    </row>
    <row r="74" spans="2:12" s="1" customFormat="1" ht="16.5" customHeight="1">
      <c r="B74" s="38"/>
      <c r="C74" s="39"/>
      <c r="D74" s="39"/>
      <c r="E74" s="172" t="str">
        <f>E7</f>
        <v>Velké Pavlovice - revitalizace toku a nivy Trkmanky</v>
      </c>
      <c r="F74" s="32"/>
      <c r="G74" s="32"/>
      <c r="H74" s="32"/>
      <c r="I74" s="144"/>
      <c r="J74" s="39"/>
      <c r="K74" s="39"/>
      <c r="L74" s="43"/>
    </row>
    <row r="75" spans="2:12" s="1" customFormat="1" ht="12" customHeight="1">
      <c r="B75" s="38"/>
      <c r="C75" s="32" t="s">
        <v>104</v>
      </c>
      <c r="D75" s="39"/>
      <c r="E75" s="39"/>
      <c r="F75" s="39"/>
      <c r="G75" s="39"/>
      <c r="H75" s="39"/>
      <c r="I75" s="144"/>
      <c r="J75" s="39"/>
      <c r="K75" s="39"/>
      <c r="L75" s="43"/>
    </row>
    <row r="76" spans="2:12" s="1" customFormat="1" ht="16.5" customHeight="1">
      <c r="B76" s="38"/>
      <c r="C76" s="39"/>
      <c r="D76" s="39"/>
      <c r="E76" s="64" t="str">
        <f>E9</f>
        <v>SO 01 - SO 01 Hrubé terénní úpravy</v>
      </c>
      <c r="F76" s="39"/>
      <c r="G76" s="39"/>
      <c r="H76" s="39"/>
      <c r="I76" s="144"/>
      <c r="J76" s="39"/>
      <c r="K76" s="39"/>
      <c r="L76" s="43"/>
    </row>
    <row r="77" spans="2:12" s="1" customFormat="1" ht="6.95" customHeight="1">
      <c r="B77" s="38"/>
      <c r="C77" s="39"/>
      <c r="D77" s="39"/>
      <c r="E77" s="39"/>
      <c r="F77" s="39"/>
      <c r="G77" s="39"/>
      <c r="H77" s="39"/>
      <c r="I77" s="144"/>
      <c r="J77" s="39"/>
      <c r="K77" s="39"/>
      <c r="L77" s="43"/>
    </row>
    <row r="78" spans="2:12" s="1" customFormat="1" ht="12" customHeight="1">
      <c r="B78" s="38"/>
      <c r="C78" s="32" t="s">
        <v>19</v>
      </c>
      <c r="D78" s="39"/>
      <c r="E78" s="39"/>
      <c r="F78" s="27" t="str">
        <f>F12</f>
        <v xml:space="preserve"> </v>
      </c>
      <c r="G78" s="39"/>
      <c r="H78" s="39"/>
      <c r="I78" s="146" t="s">
        <v>21</v>
      </c>
      <c r="J78" s="67" t="str">
        <f>IF(J12="","",J12)</f>
        <v>19. 6. 2019</v>
      </c>
      <c r="K78" s="39"/>
      <c r="L78" s="43"/>
    </row>
    <row r="79" spans="2:12" s="1" customFormat="1" ht="6.95" customHeight="1">
      <c r="B79" s="38"/>
      <c r="C79" s="39"/>
      <c r="D79" s="39"/>
      <c r="E79" s="39"/>
      <c r="F79" s="39"/>
      <c r="G79" s="39"/>
      <c r="H79" s="39"/>
      <c r="I79" s="144"/>
      <c r="J79" s="39"/>
      <c r="K79" s="39"/>
      <c r="L79" s="43"/>
    </row>
    <row r="80" spans="2:12" s="1" customFormat="1" ht="13.65" customHeight="1">
      <c r="B80" s="38"/>
      <c r="C80" s="32" t="s">
        <v>23</v>
      </c>
      <c r="D80" s="39"/>
      <c r="E80" s="39"/>
      <c r="F80" s="27" t="str">
        <f>E15</f>
        <v xml:space="preserve"> </v>
      </c>
      <c r="G80" s="39"/>
      <c r="H80" s="39"/>
      <c r="I80" s="146" t="s">
        <v>28</v>
      </c>
      <c r="J80" s="36" t="str">
        <f>E21</f>
        <v xml:space="preserve"> </v>
      </c>
      <c r="K80" s="39"/>
      <c r="L80" s="43"/>
    </row>
    <row r="81" spans="2:12" s="1" customFormat="1" ht="13.65" customHeight="1">
      <c r="B81" s="38"/>
      <c r="C81" s="32" t="s">
        <v>26</v>
      </c>
      <c r="D81" s="39"/>
      <c r="E81" s="39"/>
      <c r="F81" s="27" t="str">
        <f>IF(E18="","",E18)</f>
        <v>Vyplň údaj</v>
      </c>
      <c r="G81" s="39"/>
      <c r="H81" s="39"/>
      <c r="I81" s="146" t="s">
        <v>30</v>
      </c>
      <c r="J81" s="36" t="str">
        <f>E24</f>
        <v xml:space="preserve"> </v>
      </c>
      <c r="K81" s="39"/>
      <c r="L81" s="43"/>
    </row>
    <row r="82" spans="2:12" s="1" customFormat="1" ht="10.3" customHeight="1">
      <c r="B82" s="38"/>
      <c r="C82" s="39"/>
      <c r="D82" s="39"/>
      <c r="E82" s="39"/>
      <c r="F82" s="39"/>
      <c r="G82" s="39"/>
      <c r="H82" s="39"/>
      <c r="I82" s="144"/>
      <c r="J82" s="39"/>
      <c r="K82" s="39"/>
      <c r="L82" s="43"/>
    </row>
    <row r="83" spans="2:20" s="10" customFormat="1" ht="29.25" customHeight="1">
      <c r="B83" s="191"/>
      <c r="C83" s="192" t="s">
        <v>117</v>
      </c>
      <c r="D83" s="193" t="s">
        <v>51</v>
      </c>
      <c r="E83" s="193" t="s">
        <v>47</v>
      </c>
      <c r="F83" s="193" t="s">
        <v>48</v>
      </c>
      <c r="G83" s="193" t="s">
        <v>118</v>
      </c>
      <c r="H83" s="193" t="s">
        <v>119</v>
      </c>
      <c r="I83" s="194" t="s">
        <v>120</v>
      </c>
      <c r="J83" s="195" t="s">
        <v>108</v>
      </c>
      <c r="K83" s="196" t="s">
        <v>121</v>
      </c>
      <c r="L83" s="197"/>
      <c r="M83" s="88" t="s">
        <v>1</v>
      </c>
      <c r="N83" s="89" t="s">
        <v>36</v>
      </c>
      <c r="O83" s="89" t="s">
        <v>122</v>
      </c>
      <c r="P83" s="89" t="s">
        <v>123</v>
      </c>
      <c r="Q83" s="89" t="s">
        <v>124</v>
      </c>
      <c r="R83" s="89" t="s">
        <v>125</v>
      </c>
      <c r="S83" s="89" t="s">
        <v>126</v>
      </c>
      <c r="T83" s="90" t="s">
        <v>127</v>
      </c>
    </row>
    <row r="84" spans="2:63" s="1" customFormat="1" ht="22.8" customHeight="1">
      <c r="B84" s="38"/>
      <c r="C84" s="95" t="s">
        <v>128</v>
      </c>
      <c r="D84" s="39"/>
      <c r="E84" s="39"/>
      <c r="F84" s="39"/>
      <c r="G84" s="39"/>
      <c r="H84" s="39"/>
      <c r="I84" s="144"/>
      <c r="J84" s="198">
        <f>BK84</f>
        <v>0</v>
      </c>
      <c r="K84" s="39"/>
      <c r="L84" s="43"/>
      <c r="M84" s="91"/>
      <c r="N84" s="92"/>
      <c r="O84" s="92"/>
      <c r="P84" s="199">
        <f>P85</f>
        <v>0</v>
      </c>
      <c r="Q84" s="92"/>
      <c r="R84" s="199">
        <f>R85</f>
        <v>783.95755497671</v>
      </c>
      <c r="S84" s="92"/>
      <c r="T84" s="200">
        <f>T85</f>
        <v>0</v>
      </c>
      <c r="AT84" s="17" t="s">
        <v>65</v>
      </c>
      <c r="AU84" s="17" t="s">
        <v>110</v>
      </c>
      <c r="BK84" s="201">
        <f>BK85</f>
        <v>0</v>
      </c>
    </row>
    <row r="85" spans="2:63" s="11" customFormat="1" ht="25.9" customHeight="1">
      <c r="B85" s="202"/>
      <c r="C85" s="203"/>
      <c r="D85" s="204" t="s">
        <v>65</v>
      </c>
      <c r="E85" s="205" t="s">
        <v>129</v>
      </c>
      <c r="F85" s="205" t="s">
        <v>130</v>
      </c>
      <c r="G85" s="203"/>
      <c r="H85" s="203"/>
      <c r="I85" s="206"/>
      <c r="J85" s="207">
        <f>BK85</f>
        <v>0</v>
      </c>
      <c r="K85" s="203"/>
      <c r="L85" s="208"/>
      <c r="M85" s="209"/>
      <c r="N85" s="210"/>
      <c r="O85" s="210"/>
      <c r="P85" s="211">
        <f>P86+P237+P249+P252</f>
        <v>0</v>
      </c>
      <c r="Q85" s="210"/>
      <c r="R85" s="211">
        <f>R86+R237+R249+R252</f>
        <v>783.95755497671</v>
      </c>
      <c r="S85" s="210"/>
      <c r="T85" s="212">
        <f>T86+T237+T249+T252</f>
        <v>0</v>
      </c>
      <c r="AR85" s="213" t="s">
        <v>74</v>
      </c>
      <c r="AT85" s="214" t="s">
        <v>65</v>
      </c>
      <c r="AU85" s="214" t="s">
        <v>66</v>
      </c>
      <c r="AY85" s="213" t="s">
        <v>131</v>
      </c>
      <c r="BK85" s="215">
        <f>BK86+BK237+BK249+BK252</f>
        <v>0</v>
      </c>
    </row>
    <row r="86" spans="2:63" s="11" customFormat="1" ht="22.8" customHeight="1">
      <c r="B86" s="202"/>
      <c r="C86" s="203"/>
      <c r="D86" s="204" t="s">
        <v>65</v>
      </c>
      <c r="E86" s="216" t="s">
        <v>74</v>
      </c>
      <c r="F86" s="216" t="s">
        <v>132</v>
      </c>
      <c r="G86" s="203"/>
      <c r="H86" s="203"/>
      <c r="I86" s="206"/>
      <c r="J86" s="217">
        <f>BK86</f>
        <v>0</v>
      </c>
      <c r="K86" s="203"/>
      <c r="L86" s="208"/>
      <c r="M86" s="209"/>
      <c r="N86" s="210"/>
      <c r="O86" s="210"/>
      <c r="P86" s="211">
        <f>SUM(P87:P236)</f>
        <v>0</v>
      </c>
      <c r="Q86" s="210"/>
      <c r="R86" s="211">
        <f>SUM(R87:R236)</f>
        <v>15.688754976710001</v>
      </c>
      <c r="S86" s="210"/>
      <c r="T86" s="212">
        <f>SUM(T87:T236)</f>
        <v>0</v>
      </c>
      <c r="AR86" s="213" t="s">
        <v>74</v>
      </c>
      <c r="AT86" s="214" t="s">
        <v>65</v>
      </c>
      <c r="AU86" s="214" t="s">
        <v>74</v>
      </c>
      <c r="AY86" s="213" t="s">
        <v>131</v>
      </c>
      <c r="BK86" s="215">
        <f>SUM(BK87:BK236)</f>
        <v>0</v>
      </c>
    </row>
    <row r="87" spans="2:65" s="1" customFormat="1" ht="16.5" customHeight="1">
      <c r="B87" s="38"/>
      <c r="C87" s="218" t="s">
        <v>74</v>
      </c>
      <c r="D87" s="218" t="s">
        <v>133</v>
      </c>
      <c r="E87" s="219" t="s">
        <v>134</v>
      </c>
      <c r="F87" s="220" t="s">
        <v>135</v>
      </c>
      <c r="G87" s="221" t="s">
        <v>136</v>
      </c>
      <c r="H87" s="222">
        <v>0.44</v>
      </c>
      <c r="I87" s="223"/>
      <c r="J87" s="222">
        <f>ROUND(I87*H87,2)</f>
        <v>0</v>
      </c>
      <c r="K87" s="220" t="s">
        <v>1</v>
      </c>
      <c r="L87" s="43"/>
      <c r="M87" s="224" t="s">
        <v>1</v>
      </c>
      <c r="N87" s="225" t="s">
        <v>37</v>
      </c>
      <c r="O87" s="79"/>
      <c r="P87" s="226">
        <f>O87*H87</f>
        <v>0</v>
      </c>
      <c r="Q87" s="226">
        <v>0</v>
      </c>
      <c r="R87" s="226">
        <f>Q87*H87</f>
        <v>0</v>
      </c>
      <c r="S87" s="226">
        <v>0</v>
      </c>
      <c r="T87" s="227">
        <f>S87*H87</f>
        <v>0</v>
      </c>
      <c r="AR87" s="17" t="s">
        <v>137</v>
      </c>
      <c r="AT87" s="17" t="s">
        <v>133</v>
      </c>
      <c r="AU87" s="17" t="s">
        <v>76</v>
      </c>
      <c r="AY87" s="17" t="s">
        <v>131</v>
      </c>
      <c r="BE87" s="228">
        <f>IF(N87="základní",J87,0)</f>
        <v>0</v>
      </c>
      <c r="BF87" s="228">
        <f>IF(N87="snížená",J87,0)</f>
        <v>0</v>
      </c>
      <c r="BG87" s="228">
        <f>IF(N87="zákl. přenesená",J87,0)</f>
        <v>0</v>
      </c>
      <c r="BH87" s="228">
        <f>IF(N87="sníž. přenesená",J87,0)</f>
        <v>0</v>
      </c>
      <c r="BI87" s="228">
        <f>IF(N87="nulová",J87,0)</f>
        <v>0</v>
      </c>
      <c r="BJ87" s="17" t="s">
        <v>74</v>
      </c>
      <c r="BK87" s="228">
        <f>ROUND(I87*H87,2)</f>
        <v>0</v>
      </c>
      <c r="BL87" s="17" t="s">
        <v>137</v>
      </c>
      <c r="BM87" s="17" t="s">
        <v>138</v>
      </c>
    </row>
    <row r="88" spans="2:47" s="1" customFormat="1" ht="12">
      <c r="B88" s="38"/>
      <c r="C88" s="39"/>
      <c r="D88" s="229" t="s">
        <v>139</v>
      </c>
      <c r="E88" s="39"/>
      <c r="F88" s="230" t="s">
        <v>140</v>
      </c>
      <c r="G88" s="39"/>
      <c r="H88" s="39"/>
      <c r="I88" s="144"/>
      <c r="J88" s="39"/>
      <c r="K88" s="39"/>
      <c r="L88" s="43"/>
      <c r="M88" s="231"/>
      <c r="N88" s="79"/>
      <c r="O88" s="79"/>
      <c r="P88" s="79"/>
      <c r="Q88" s="79"/>
      <c r="R88" s="79"/>
      <c r="S88" s="79"/>
      <c r="T88" s="80"/>
      <c r="AT88" s="17" t="s">
        <v>139</v>
      </c>
      <c r="AU88" s="17" t="s">
        <v>76</v>
      </c>
    </row>
    <row r="89" spans="2:51" s="12" customFormat="1" ht="12">
      <c r="B89" s="232"/>
      <c r="C89" s="233"/>
      <c r="D89" s="229" t="s">
        <v>141</v>
      </c>
      <c r="E89" s="234" t="s">
        <v>1</v>
      </c>
      <c r="F89" s="235" t="s">
        <v>142</v>
      </c>
      <c r="G89" s="233"/>
      <c r="H89" s="236">
        <v>0.44</v>
      </c>
      <c r="I89" s="237"/>
      <c r="J89" s="233"/>
      <c r="K89" s="233"/>
      <c r="L89" s="238"/>
      <c r="M89" s="239"/>
      <c r="N89" s="240"/>
      <c r="O89" s="240"/>
      <c r="P89" s="240"/>
      <c r="Q89" s="240"/>
      <c r="R89" s="240"/>
      <c r="S89" s="240"/>
      <c r="T89" s="241"/>
      <c r="AT89" s="242" t="s">
        <v>141</v>
      </c>
      <c r="AU89" s="242" t="s">
        <v>76</v>
      </c>
      <c r="AV89" s="12" t="s">
        <v>76</v>
      </c>
      <c r="AW89" s="12" t="s">
        <v>29</v>
      </c>
      <c r="AX89" s="12" t="s">
        <v>66</v>
      </c>
      <c r="AY89" s="242" t="s">
        <v>131</v>
      </c>
    </row>
    <row r="90" spans="2:51" s="13" customFormat="1" ht="12">
      <c r="B90" s="243"/>
      <c r="C90" s="244"/>
      <c r="D90" s="229" t="s">
        <v>141</v>
      </c>
      <c r="E90" s="245" t="s">
        <v>1</v>
      </c>
      <c r="F90" s="246" t="s">
        <v>143</v>
      </c>
      <c r="G90" s="244"/>
      <c r="H90" s="247">
        <v>0.44</v>
      </c>
      <c r="I90" s="248"/>
      <c r="J90" s="244"/>
      <c r="K90" s="244"/>
      <c r="L90" s="249"/>
      <c r="M90" s="250"/>
      <c r="N90" s="251"/>
      <c r="O90" s="251"/>
      <c r="P90" s="251"/>
      <c r="Q90" s="251"/>
      <c r="R90" s="251"/>
      <c r="S90" s="251"/>
      <c r="T90" s="252"/>
      <c r="AT90" s="253" t="s">
        <v>141</v>
      </c>
      <c r="AU90" s="253" t="s">
        <v>76</v>
      </c>
      <c r="AV90" s="13" t="s">
        <v>137</v>
      </c>
      <c r="AW90" s="13" t="s">
        <v>29</v>
      </c>
      <c r="AX90" s="13" t="s">
        <v>74</v>
      </c>
      <c r="AY90" s="253" t="s">
        <v>131</v>
      </c>
    </row>
    <row r="91" spans="2:65" s="1" customFormat="1" ht="22.5" customHeight="1">
      <c r="B91" s="38"/>
      <c r="C91" s="218" t="s">
        <v>76</v>
      </c>
      <c r="D91" s="218" t="s">
        <v>133</v>
      </c>
      <c r="E91" s="219" t="s">
        <v>144</v>
      </c>
      <c r="F91" s="220" t="s">
        <v>145</v>
      </c>
      <c r="G91" s="221" t="s">
        <v>146</v>
      </c>
      <c r="H91" s="222">
        <v>90</v>
      </c>
      <c r="I91" s="223"/>
      <c r="J91" s="222">
        <f>ROUND(I91*H91,2)</f>
        <v>0</v>
      </c>
      <c r="K91" s="220" t="s">
        <v>1</v>
      </c>
      <c r="L91" s="43"/>
      <c r="M91" s="224" t="s">
        <v>1</v>
      </c>
      <c r="N91" s="225" t="s">
        <v>37</v>
      </c>
      <c r="O91" s="79"/>
      <c r="P91" s="226">
        <f>O91*H91</f>
        <v>0</v>
      </c>
      <c r="Q91" s="226">
        <v>0</v>
      </c>
      <c r="R91" s="226">
        <f>Q91*H91</f>
        <v>0</v>
      </c>
      <c r="S91" s="226">
        <v>0</v>
      </c>
      <c r="T91" s="227">
        <f>S91*H91</f>
        <v>0</v>
      </c>
      <c r="AR91" s="17" t="s">
        <v>137</v>
      </c>
      <c r="AT91" s="17" t="s">
        <v>133</v>
      </c>
      <c r="AU91" s="17" t="s">
        <v>76</v>
      </c>
      <c r="AY91" s="17" t="s">
        <v>131</v>
      </c>
      <c r="BE91" s="228">
        <f>IF(N91="základní",J91,0)</f>
        <v>0</v>
      </c>
      <c r="BF91" s="228">
        <f>IF(N91="snížená",J91,0)</f>
        <v>0</v>
      </c>
      <c r="BG91" s="228">
        <f>IF(N91="zákl. přenesená",J91,0)</f>
        <v>0</v>
      </c>
      <c r="BH91" s="228">
        <f>IF(N91="sníž. přenesená",J91,0)</f>
        <v>0</v>
      </c>
      <c r="BI91" s="228">
        <f>IF(N91="nulová",J91,0)</f>
        <v>0</v>
      </c>
      <c r="BJ91" s="17" t="s">
        <v>74</v>
      </c>
      <c r="BK91" s="228">
        <f>ROUND(I91*H91,2)</f>
        <v>0</v>
      </c>
      <c r="BL91" s="17" t="s">
        <v>137</v>
      </c>
      <c r="BM91" s="17" t="s">
        <v>76</v>
      </c>
    </row>
    <row r="92" spans="2:47" s="1" customFormat="1" ht="12">
      <c r="B92" s="38"/>
      <c r="C92" s="39"/>
      <c r="D92" s="229" t="s">
        <v>139</v>
      </c>
      <c r="E92" s="39"/>
      <c r="F92" s="230" t="s">
        <v>147</v>
      </c>
      <c r="G92" s="39"/>
      <c r="H92" s="39"/>
      <c r="I92" s="144"/>
      <c r="J92" s="39"/>
      <c r="K92" s="39"/>
      <c r="L92" s="43"/>
      <c r="M92" s="231"/>
      <c r="N92" s="79"/>
      <c r="O92" s="79"/>
      <c r="P92" s="79"/>
      <c r="Q92" s="79"/>
      <c r="R92" s="79"/>
      <c r="S92" s="79"/>
      <c r="T92" s="80"/>
      <c r="AT92" s="17" t="s">
        <v>139</v>
      </c>
      <c r="AU92" s="17" t="s">
        <v>76</v>
      </c>
    </row>
    <row r="93" spans="2:51" s="12" customFormat="1" ht="12">
      <c r="B93" s="232"/>
      <c r="C93" s="233"/>
      <c r="D93" s="229" t="s">
        <v>141</v>
      </c>
      <c r="E93" s="234" t="s">
        <v>1</v>
      </c>
      <c r="F93" s="235" t="s">
        <v>148</v>
      </c>
      <c r="G93" s="233"/>
      <c r="H93" s="236">
        <v>90</v>
      </c>
      <c r="I93" s="237"/>
      <c r="J93" s="233"/>
      <c r="K93" s="233"/>
      <c r="L93" s="238"/>
      <c r="M93" s="239"/>
      <c r="N93" s="240"/>
      <c r="O93" s="240"/>
      <c r="P93" s="240"/>
      <c r="Q93" s="240"/>
      <c r="R93" s="240"/>
      <c r="S93" s="240"/>
      <c r="T93" s="241"/>
      <c r="AT93" s="242" t="s">
        <v>141</v>
      </c>
      <c r="AU93" s="242" t="s">
        <v>76</v>
      </c>
      <c r="AV93" s="12" t="s">
        <v>76</v>
      </c>
      <c r="AW93" s="12" t="s">
        <v>29</v>
      </c>
      <c r="AX93" s="12" t="s">
        <v>66</v>
      </c>
      <c r="AY93" s="242" t="s">
        <v>131</v>
      </c>
    </row>
    <row r="94" spans="2:51" s="13" customFormat="1" ht="12">
      <c r="B94" s="243"/>
      <c r="C94" s="244"/>
      <c r="D94" s="229" t="s">
        <v>141</v>
      </c>
      <c r="E94" s="245" t="s">
        <v>1</v>
      </c>
      <c r="F94" s="246" t="s">
        <v>143</v>
      </c>
      <c r="G94" s="244"/>
      <c r="H94" s="247">
        <v>90</v>
      </c>
      <c r="I94" s="248"/>
      <c r="J94" s="244"/>
      <c r="K94" s="244"/>
      <c r="L94" s="249"/>
      <c r="M94" s="250"/>
      <c r="N94" s="251"/>
      <c r="O94" s="251"/>
      <c r="P94" s="251"/>
      <c r="Q94" s="251"/>
      <c r="R94" s="251"/>
      <c r="S94" s="251"/>
      <c r="T94" s="252"/>
      <c r="AT94" s="253" t="s">
        <v>141</v>
      </c>
      <c r="AU94" s="253" t="s">
        <v>76</v>
      </c>
      <c r="AV94" s="13" t="s">
        <v>137</v>
      </c>
      <c r="AW94" s="13" t="s">
        <v>29</v>
      </c>
      <c r="AX94" s="13" t="s">
        <v>74</v>
      </c>
      <c r="AY94" s="253" t="s">
        <v>131</v>
      </c>
    </row>
    <row r="95" spans="2:65" s="1" customFormat="1" ht="16.5" customHeight="1">
      <c r="B95" s="38"/>
      <c r="C95" s="218" t="s">
        <v>92</v>
      </c>
      <c r="D95" s="218" t="s">
        <v>133</v>
      </c>
      <c r="E95" s="219" t="s">
        <v>149</v>
      </c>
      <c r="F95" s="220" t="s">
        <v>150</v>
      </c>
      <c r="G95" s="221" t="s">
        <v>151</v>
      </c>
      <c r="H95" s="222">
        <v>2</v>
      </c>
      <c r="I95" s="223"/>
      <c r="J95" s="222">
        <f>ROUND(I95*H95,2)</f>
        <v>0</v>
      </c>
      <c r="K95" s="220" t="s">
        <v>152</v>
      </c>
      <c r="L95" s="43"/>
      <c r="M95" s="224" t="s">
        <v>1</v>
      </c>
      <c r="N95" s="225" t="s">
        <v>37</v>
      </c>
      <c r="O95" s="79"/>
      <c r="P95" s="226">
        <f>O95*H95</f>
        <v>0</v>
      </c>
      <c r="Q95" s="226">
        <v>0</v>
      </c>
      <c r="R95" s="226">
        <f>Q95*H95</f>
        <v>0</v>
      </c>
      <c r="S95" s="226">
        <v>0</v>
      </c>
      <c r="T95" s="227">
        <f>S95*H95</f>
        <v>0</v>
      </c>
      <c r="AR95" s="17" t="s">
        <v>137</v>
      </c>
      <c r="AT95" s="17" t="s">
        <v>133</v>
      </c>
      <c r="AU95" s="17" t="s">
        <v>76</v>
      </c>
      <c r="AY95" s="17" t="s">
        <v>131</v>
      </c>
      <c r="BE95" s="228">
        <f>IF(N95="základní",J95,0)</f>
        <v>0</v>
      </c>
      <c r="BF95" s="228">
        <f>IF(N95="snížená",J95,0)</f>
        <v>0</v>
      </c>
      <c r="BG95" s="228">
        <f>IF(N95="zákl. přenesená",J95,0)</f>
        <v>0</v>
      </c>
      <c r="BH95" s="228">
        <f>IF(N95="sníž. přenesená",J95,0)</f>
        <v>0</v>
      </c>
      <c r="BI95" s="228">
        <f>IF(N95="nulová",J95,0)</f>
        <v>0</v>
      </c>
      <c r="BJ95" s="17" t="s">
        <v>74</v>
      </c>
      <c r="BK95" s="228">
        <f>ROUND(I95*H95,2)</f>
        <v>0</v>
      </c>
      <c r="BL95" s="17" t="s">
        <v>137</v>
      </c>
      <c r="BM95" s="17" t="s">
        <v>137</v>
      </c>
    </row>
    <row r="96" spans="2:47" s="1" customFormat="1" ht="12">
      <c r="B96" s="38"/>
      <c r="C96" s="39"/>
      <c r="D96" s="229" t="s">
        <v>139</v>
      </c>
      <c r="E96" s="39"/>
      <c r="F96" s="230" t="s">
        <v>153</v>
      </c>
      <c r="G96" s="39"/>
      <c r="H96" s="39"/>
      <c r="I96" s="144"/>
      <c r="J96" s="39"/>
      <c r="K96" s="39"/>
      <c r="L96" s="43"/>
      <c r="M96" s="231"/>
      <c r="N96" s="79"/>
      <c r="O96" s="79"/>
      <c r="P96" s="79"/>
      <c r="Q96" s="79"/>
      <c r="R96" s="79"/>
      <c r="S96" s="79"/>
      <c r="T96" s="80"/>
      <c r="AT96" s="17" t="s">
        <v>139</v>
      </c>
      <c r="AU96" s="17" t="s">
        <v>76</v>
      </c>
    </row>
    <row r="97" spans="2:51" s="12" customFormat="1" ht="12">
      <c r="B97" s="232"/>
      <c r="C97" s="233"/>
      <c r="D97" s="229" t="s">
        <v>141</v>
      </c>
      <c r="E97" s="234" t="s">
        <v>1</v>
      </c>
      <c r="F97" s="235" t="s">
        <v>76</v>
      </c>
      <c r="G97" s="233"/>
      <c r="H97" s="236">
        <v>2</v>
      </c>
      <c r="I97" s="237"/>
      <c r="J97" s="233"/>
      <c r="K97" s="233"/>
      <c r="L97" s="238"/>
      <c r="M97" s="239"/>
      <c r="N97" s="240"/>
      <c r="O97" s="240"/>
      <c r="P97" s="240"/>
      <c r="Q97" s="240"/>
      <c r="R97" s="240"/>
      <c r="S97" s="240"/>
      <c r="T97" s="241"/>
      <c r="AT97" s="242" t="s">
        <v>141</v>
      </c>
      <c r="AU97" s="242" t="s">
        <v>76</v>
      </c>
      <c r="AV97" s="12" t="s">
        <v>76</v>
      </c>
      <c r="AW97" s="12" t="s">
        <v>29</v>
      </c>
      <c r="AX97" s="12" t="s">
        <v>66</v>
      </c>
      <c r="AY97" s="242" t="s">
        <v>131</v>
      </c>
    </row>
    <row r="98" spans="2:51" s="13" customFormat="1" ht="12">
      <c r="B98" s="243"/>
      <c r="C98" s="244"/>
      <c r="D98" s="229" t="s">
        <v>141</v>
      </c>
      <c r="E98" s="245" t="s">
        <v>1</v>
      </c>
      <c r="F98" s="246" t="s">
        <v>143</v>
      </c>
      <c r="G98" s="244"/>
      <c r="H98" s="247">
        <v>2</v>
      </c>
      <c r="I98" s="248"/>
      <c r="J98" s="244"/>
      <c r="K98" s="244"/>
      <c r="L98" s="249"/>
      <c r="M98" s="250"/>
      <c r="N98" s="251"/>
      <c r="O98" s="251"/>
      <c r="P98" s="251"/>
      <c r="Q98" s="251"/>
      <c r="R98" s="251"/>
      <c r="S98" s="251"/>
      <c r="T98" s="252"/>
      <c r="AT98" s="253" t="s">
        <v>141</v>
      </c>
      <c r="AU98" s="253" t="s">
        <v>76</v>
      </c>
      <c r="AV98" s="13" t="s">
        <v>137</v>
      </c>
      <c r="AW98" s="13" t="s">
        <v>29</v>
      </c>
      <c r="AX98" s="13" t="s">
        <v>74</v>
      </c>
      <c r="AY98" s="253" t="s">
        <v>131</v>
      </c>
    </row>
    <row r="99" spans="2:65" s="1" customFormat="1" ht="16.5" customHeight="1">
      <c r="B99" s="38"/>
      <c r="C99" s="218" t="s">
        <v>137</v>
      </c>
      <c r="D99" s="218" t="s">
        <v>133</v>
      </c>
      <c r="E99" s="219" t="s">
        <v>154</v>
      </c>
      <c r="F99" s="220" t="s">
        <v>155</v>
      </c>
      <c r="G99" s="221" t="s">
        <v>151</v>
      </c>
      <c r="H99" s="222">
        <v>2</v>
      </c>
      <c r="I99" s="223"/>
      <c r="J99" s="222">
        <f>ROUND(I99*H99,2)</f>
        <v>0</v>
      </c>
      <c r="K99" s="220" t="s">
        <v>152</v>
      </c>
      <c r="L99" s="43"/>
      <c r="M99" s="224" t="s">
        <v>1</v>
      </c>
      <c r="N99" s="225" t="s">
        <v>37</v>
      </c>
      <c r="O99" s="79"/>
      <c r="P99" s="226">
        <f>O99*H99</f>
        <v>0</v>
      </c>
      <c r="Q99" s="226">
        <v>0</v>
      </c>
      <c r="R99" s="226">
        <f>Q99*H99</f>
        <v>0</v>
      </c>
      <c r="S99" s="226">
        <v>0</v>
      </c>
      <c r="T99" s="227">
        <f>S99*H99</f>
        <v>0</v>
      </c>
      <c r="AR99" s="17" t="s">
        <v>137</v>
      </c>
      <c r="AT99" s="17" t="s">
        <v>133</v>
      </c>
      <c r="AU99" s="17" t="s">
        <v>76</v>
      </c>
      <c r="AY99" s="17" t="s">
        <v>131</v>
      </c>
      <c r="BE99" s="228">
        <f>IF(N99="základní",J99,0)</f>
        <v>0</v>
      </c>
      <c r="BF99" s="228">
        <f>IF(N99="snížená",J99,0)</f>
        <v>0</v>
      </c>
      <c r="BG99" s="228">
        <f>IF(N99="zákl. přenesená",J99,0)</f>
        <v>0</v>
      </c>
      <c r="BH99" s="228">
        <f>IF(N99="sníž. přenesená",J99,0)</f>
        <v>0</v>
      </c>
      <c r="BI99" s="228">
        <f>IF(N99="nulová",J99,0)</f>
        <v>0</v>
      </c>
      <c r="BJ99" s="17" t="s">
        <v>74</v>
      </c>
      <c r="BK99" s="228">
        <f>ROUND(I99*H99,2)</f>
        <v>0</v>
      </c>
      <c r="BL99" s="17" t="s">
        <v>137</v>
      </c>
      <c r="BM99" s="17" t="s">
        <v>156</v>
      </c>
    </row>
    <row r="100" spans="2:47" s="1" customFormat="1" ht="12">
      <c r="B100" s="38"/>
      <c r="C100" s="39"/>
      <c r="D100" s="229" t="s">
        <v>139</v>
      </c>
      <c r="E100" s="39"/>
      <c r="F100" s="230" t="s">
        <v>157</v>
      </c>
      <c r="G100" s="39"/>
      <c r="H100" s="39"/>
      <c r="I100" s="144"/>
      <c r="J100" s="39"/>
      <c r="K100" s="39"/>
      <c r="L100" s="43"/>
      <c r="M100" s="231"/>
      <c r="N100" s="79"/>
      <c r="O100" s="79"/>
      <c r="P100" s="79"/>
      <c r="Q100" s="79"/>
      <c r="R100" s="79"/>
      <c r="S100" s="79"/>
      <c r="T100" s="80"/>
      <c r="AT100" s="17" t="s">
        <v>139</v>
      </c>
      <c r="AU100" s="17" t="s">
        <v>76</v>
      </c>
    </row>
    <row r="101" spans="2:51" s="12" customFormat="1" ht="12">
      <c r="B101" s="232"/>
      <c r="C101" s="233"/>
      <c r="D101" s="229" t="s">
        <v>141</v>
      </c>
      <c r="E101" s="234" t="s">
        <v>1</v>
      </c>
      <c r="F101" s="235" t="s">
        <v>76</v>
      </c>
      <c r="G101" s="233"/>
      <c r="H101" s="236">
        <v>2</v>
      </c>
      <c r="I101" s="237"/>
      <c r="J101" s="233"/>
      <c r="K101" s="233"/>
      <c r="L101" s="238"/>
      <c r="M101" s="239"/>
      <c r="N101" s="240"/>
      <c r="O101" s="240"/>
      <c r="P101" s="240"/>
      <c r="Q101" s="240"/>
      <c r="R101" s="240"/>
      <c r="S101" s="240"/>
      <c r="T101" s="241"/>
      <c r="AT101" s="242" t="s">
        <v>141</v>
      </c>
      <c r="AU101" s="242" t="s">
        <v>76</v>
      </c>
      <c r="AV101" s="12" t="s">
        <v>76</v>
      </c>
      <c r="AW101" s="12" t="s">
        <v>29</v>
      </c>
      <c r="AX101" s="12" t="s">
        <v>66</v>
      </c>
      <c r="AY101" s="242" t="s">
        <v>131</v>
      </c>
    </row>
    <row r="102" spans="2:51" s="13" customFormat="1" ht="12">
      <c r="B102" s="243"/>
      <c r="C102" s="244"/>
      <c r="D102" s="229" t="s">
        <v>141</v>
      </c>
      <c r="E102" s="245" t="s">
        <v>1</v>
      </c>
      <c r="F102" s="246" t="s">
        <v>143</v>
      </c>
      <c r="G102" s="244"/>
      <c r="H102" s="247">
        <v>2</v>
      </c>
      <c r="I102" s="248"/>
      <c r="J102" s="244"/>
      <c r="K102" s="244"/>
      <c r="L102" s="249"/>
      <c r="M102" s="250"/>
      <c r="N102" s="251"/>
      <c r="O102" s="251"/>
      <c r="P102" s="251"/>
      <c r="Q102" s="251"/>
      <c r="R102" s="251"/>
      <c r="S102" s="251"/>
      <c r="T102" s="252"/>
      <c r="AT102" s="253" t="s">
        <v>141</v>
      </c>
      <c r="AU102" s="253" t="s">
        <v>76</v>
      </c>
      <c r="AV102" s="13" t="s">
        <v>137</v>
      </c>
      <c r="AW102" s="13" t="s">
        <v>29</v>
      </c>
      <c r="AX102" s="13" t="s">
        <v>74</v>
      </c>
      <c r="AY102" s="253" t="s">
        <v>131</v>
      </c>
    </row>
    <row r="103" spans="2:65" s="1" customFormat="1" ht="16.5" customHeight="1">
      <c r="B103" s="38"/>
      <c r="C103" s="218" t="s">
        <v>158</v>
      </c>
      <c r="D103" s="218" t="s">
        <v>133</v>
      </c>
      <c r="E103" s="219" t="s">
        <v>159</v>
      </c>
      <c r="F103" s="220" t="s">
        <v>160</v>
      </c>
      <c r="G103" s="221" t="s">
        <v>151</v>
      </c>
      <c r="H103" s="222">
        <v>2</v>
      </c>
      <c r="I103" s="223"/>
      <c r="J103" s="222">
        <f>ROUND(I103*H103,2)</f>
        <v>0</v>
      </c>
      <c r="K103" s="220" t="s">
        <v>152</v>
      </c>
      <c r="L103" s="43"/>
      <c r="M103" s="224" t="s">
        <v>1</v>
      </c>
      <c r="N103" s="225" t="s">
        <v>37</v>
      </c>
      <c r="O103" s="79"/>
      <c r="P103" s="226">
        <f>O103*H103</f>
        <v>0</v>
      </c>
      <c r="Q103" s="226">
        <v>4.6394E-05</v>
      </c>
      <c r="R103" s="226">
        <f>Q103*H103</f>
        <v>9.2788E-05</v>
      </c>
      <c r="S103" s="226">
        <v>0</v>
      </c>
      <c r="T103" s="227">
        <f>S103*H103</f>
        <v>0</v>
      </c>
      <c r="AR103" s="17" t="s">
        <v>137</v>
      </c>
      <c r="AT103" s="17" t="s">
        <v>133</v>
      </c>
      <c r="AU103" s="17" t="s">
        <v>76</v>
      </c>
      <c r="AY103" s="17" t="s">
        <v>131</v>
      </c>
      <c r="BE103" s="228">
        <f>IF(N103="základní",J103,0)</f>
        <v>0</v>
      </c>
      <c r="BF103" s="228">
        <f>IF(N103="snížená",J103,0)</f>
        <v>0</v>
      </c>
      <c r="BG103" s="228">
        <f>IF(N103="zákl. přenesená",J103,0)</f>
        <v>0</v>
      </c>
      <c r="BH103" s="228">
        <f>IF(N103="sníž. přenesená",J103,0)</f>
        <v>0</v>
      </c>
      <c r="BI103" s="228">
        <f>IF(N103="nulová",J103,0)</f>
        <v>0</v>
      </c>
      <c r="BJ103" s="17" t="s">
        <v>74</v>
      </c>
      <c r="BK103" s="228">
        <f>ROUND(I103*H103,2)</f>
        <v>0</v>
      </c>
      <c r="BL103" s="17" t="s">
        <v>137</v>
      </c>
      <c r="BM103" s="17" t="s">
        <v>161</v>
      </c>
    </row>
    <row r="104" spans="2:47" s="1" customFormat="1" ht="12">
      <c r="B104" s="38"/>
      <c r="C104" s="39"/>
      <c r="D104" s="229" t="s">
        <v>139</v>
      </c>
      <c r="E104" s="39"/>
      <c r="F104" s="230" t="s">
        <v>162</v>
      </c>
      <c r="G104" s="39"/>
      <c r="H104" s="39"/>
      <c r="I104" s="144"/>
      <c r="J104" s="39"/>
      <c r="K104" s="39"/>
      <c r="L104" s="43"/>
      <c r="M104" s="231"/>
      <c r="N104" s="79"/>
      <c r="O104" s="79"/>
      <c r="P104" s="79"/>
      <c r="Q104" s="79"/>
      <c r="R104" s="79"/>
      <c r="S104" s="79"/>
      <c r="T104" s="80"/>
      <c r="AT104" s="17" t="s">
        <v>139</v>
      </c>
      <c r="AU104" s="17" t="s">
        <v>76</v>
      </c>
    </row>
    <row r="105" spans="2:65" s="1" customFormat="1" ht="16.5" customHeight="1">
      <c r="B105" s="38"/>
      <c r="C105" s="218" t="s">
        <v>156</v>
      </c>
      <c r="D105" s="218" t="s">
        <v>133</v>
      </c>
      <c r="E105" s="219" t="s">
        <v>163</v>
      </c>
      <c r="F105" s="220" t="s">
        <v>164</v>
      </c>
      <c r="G105" s="221" t="s">
        <v>151</v>
      </c>
      <c r="H105" s="222">
        <v>2</v>
      </c>
      <c r="I105" s="223"/>
      <c r="J105" s="222">
        <f>ROUND(I105*H105,2)</f>
        <v>0</v>
      </c>
      <c r="K105" s="220" t="s">
        <v>152</v>
      </c>
      <c r="L105" s="43"/>
      <c r="M105" s="224" t="s">
        <v>1</v>
      </c>
      <c r="N105" s="225" t="s">
        <v>37</v>
      </c>
      <c r="O105" s="79"/>
      <c r="P105" s="226">
        <f>O105*H105</f>
        <v>0</v>
      </c>
      <c r="Q105" s="226">
        <v>4.6394E-05</v>
      </c>
      <c r="R105" s="226">
        <f>Q105*H105</f>
        <v>9.2788E-05</v>
      </c>
      <c r="S105" s="226">
        <v>0</v>
      </c>
      <c r="T105" s="227">
        <f>S105*H105</f>
        <v>0</v>
      </c>
      <c r="AR105" s="17" t="s">
        <v>137</v>
      </c>
      <c r="AT105" s="17" t="s">
        <v>133</v>
      </c>
      <c r="AU105" s="17" t="s">
        <v>76</v>
      </c>
      <c r="AY105" s="17" t="s">
        <v>131</v>
      </c>
      <c r="BE105" s="228">
        <f>IF(N105="základní",J105,0)</f>
        <v>0</v>
      </c>
      <c r="BF105" s="228">
        <f>IF(N105="snížená",J105,0)</f>
        <v>0</v>
      </c>
      <c r="BG105" s="228">
        <f>IF(N105="zákl. přenesená",J105,0)</f>
        <v>0</v>
      </c>
      <c r="BH105" s="228">
        <f>IF(N105="sníž. přenesená",J105,0)</f>
        <v>0</v>
      </c>
      <c r="BI105" s="228">
        <f>IF(N105="nulová",J105,0)</f>
        <v>0</v>
      </c>
      <c r="BJ105" s="17" t="s">
        <v>74</v>
      </c>
      <c r="BK105" s="228">
        <f>ROUND(I105*H105,2)</f>
        <v>0</v>
      </c>
      <c r="BL105" s="17" t="s">
        <v>137</v>
      </c>
      <c r="BM105" s="17" t="s">
        <v>165</v>
      </c>
    </row>
    <row r="106" spans="2:47" s="1" customFormat="1" ht="12">
      <c r="B106" s="38"/>
      <c r="C106" s="39"/>
      <c r="D106" s="229" t="s">
        <v>139</v>
      </c>
      <c r="E106" s="39"/>
      <c r="F106" s="230" t="s">
        <v>166</v>
      </c>
      <c r="G106" s="39"/>
      <c r="H106" s="39"/>
      <c r="I106" s="144"/>
      <c r="J106" s="39"/>
      <c r="K106" s="39"/>
      <c r="L106" s="43"/>
      <c r="M106" s="231"/>
      <c r="N106" s="79"/>
      <c r="O106" s="79"/>
      <c r="P106" s="79"/>
      <c r="Q106" s="79"/>
      <c r="R106" s="79"/>
      <c r="S106" s="79"/>
      <c r="T106" s="80"/>
      <c r="AT106" s="17" t="s">
        <v>139</v>
      </c>
      <c r="AU106" s="17" t="s">
        <v>76</v>
      </c>
    </row>
    <row r="107" spans="2:65" s="1" customFormat="1" ht="16.5" customHeight="1">
      <c r="B107" s="38"/>
      <c r="C107" s="218" t="s">
        <v>167</v>
      </c>
      <c r="D107" s="218" t="s">
        <v>133</v>
      </c>
      <c r="E107" s="219" t="s">
        <v>168</v>
      </c>
      <c r="F107" s="220" t="s">
        <v>169</v>
      </c>
      <c r="G107" s="221" t="s">
        <v>170</v>
      </c>
      <c r="H107" s="222">
        <v>539.1</v>
      </c>
      <c r="I107" s="223"/>
      <c r="J107" s="222">
        <f>ROUND(I107*H107,2)</f>
        <v>0</v>
      </c>
      <c r="K107" s="220" t="s">
        <v>152</v>
      </c>
      <c r="L107" s="43"/>
      <c r="M107" s="224" t="s">
        <v>1</v>
      </c>
      <c r="N107" s="225" t="s">
        <v>37</v>
      </c>
      <c r="O107" s="79"/>
      <c r="P107" s="226">
        <f>O107*H107</f>
        <v>0</v>
      </c>
      <c r="Q107" s="226">
        <v>0.0179717481</v>
      </c>
      <c r="R107" s="226">
        <f>Q107*H107</f>
        <v>9.688569400710001</v>
      </c>
      <c r="S107" s="226">
        <v>0</v>
      </c>
      <c r="T107" s="227">
        <f>S107*H107</f>
        <v>0</v>
      </c>
      <c r="AR107" s="17" t="s">
        <v>137</v>
      </c>
      <c r="AT107" s="17" t="s">
        <v>133</v>
      </c>
      <c r="AU107" s="17" t="s">
        <v>76</v>
      </c>
      <c r="AY107" s="17" t="s">
        <v>131</v>
      </c>
      <c r="BE107" s="228">
        <f>IF(N107="základní",J107,0)</f>
        <v>0</v>
      </c>
      <c r="BF107" s="228">
        <f>IF(N107="snížená",J107,0)</f>
        <v>0</v>
      </c>
      <c r="BG107" s="228">
        <f>IF(N107="zákl. přenesená",J107,0)</f>
        <v>0</v>
      </c>
      <c r="BH107" s="228">
        <f>IF(N107="sníž. přenesená",J107,0)</f>
        <v>0</v>
      </c>
      <c r="BI107" s="228">
        <f>IF(N107="nulová",J107,0)</f>
        <v>0</v>
      </c>
      <c r="BJ107" s="17" t="s">
        <v>74</v>
      </c>
      <c r="BK107" s="228">
        <f>ROUND(I107*H107,2)</f>
        <v>0</v>
      </c>
      <c r="BL107" s="17" t="s">
        <v>137</v>
      </c>
      <c r="BM107" s="17" t="s">
        <v>171</v>
      </c>
    </row>
    <row r="108" spans="2:47" s="1" customFormat="1" ht="12">
      <c r="B108" s="38"/>
      <c r="C108" s="39"/>
      <c r="D108" s="229" t="s">
        <v>139</v>
      </c>
      <c r="E108" s="39"/>
      <c r="F108" s="230" t="s">
        <v>172</v>
      </c>
      <c r="G108" s="39"/>
      <c r="H108" s="39"/>
      <c r="I108" s="144"/>
      <c r="J108" s="39"/>
      <c r="K108" s="39"/>
      <c r="L108" s="43"/>
      <c r="M108" s="231"/>
      <c r="N108" s="79"/>
      <c r="O108" s="79"/>
      <c r="P108" s="79"/>
      <c r="Q108" s="79"/>
      <c r="R108" s="79"/>
      <c r="S108" s="79"/>
      <c r="T108" s="80"/>
      <c r="AT108" s="17" t="s">
        <v>139</v>
      </c>
      <c r="AU108" s="17" t="s">
        <v>76</v>
      </c>
    </row>
    <row r="109" spans="2:65" s="1" customFormat="1" ht="16.5" customHeight="1">
      <c r="B109" s="38"/>
      <c r="C109" s="218" t="s">
        <v>161</v>
      </c>
      <c r="D109" s="218" t="s">
        <v>133</v>
      </c>
      <c r="E109" s="219" t="s">
        <v>173</v>
      </c>
      <c r="F109" s="220" t="s">
        <v>174</v>
      </c>
      <c r="G109" s="221" t="s">
        <v>175</v>
      </c>
      <c r="H109" s="222">
        <v>720</v>
      </c>
      <c r="I109" s="223"/>
      <c r="J109" s="222">
        <f>ROUND(I109*H109,2)</f>
        <v>0</v>
      </c>
      <c r="K109" s="220" t="s">
        <v>152</v>
      </c>
      <c r="L109" s="43"/>
      <c r="M109" s="224" t="s">
        <v>1</v>
      </c>
      <c r="N109" s="225" t="s">
        <v>37</v>
      </c>
      <c r="O109" s="79"/>
      <c r="P109" s="226">
        <f>O109*H109</f>
        <v>0</v>
      </c>
      <c r="Q109" s="226">
        <v>0</v>
      </c>
      <c r="R109" s="226">
        <f>Q109*H109</f>
        <v>0</v>
      </c>
      <c r="S109" s="226">
        <v>0</v>
      </c>
      <c r="T109" s="227">
        <f>S109*H109</f>
        <v>0</v>
      </c>
      <c r="AR109" s="17" t="s">
        <v>137</v>
      </c>
      <c r="AT109" s="17" t="s">
        <v>133</v>
      </c>
      <c r="AU109" s="17" t="s">
        <v>76</v>
      </c>
      <c r="AY109" s="17" t="s">
        <v>131</v>
      </c>
      <c r="BE109" s="228">
        <f>IF(N109="základní",J109,0)</f>
        <v>0</v>
      </c>
      <c r="BF109" s="228">
        <f>IF(N109="snížená",J109,0)</f>
        <v>0</v>
      </c>
      <c r="BG109" s="228">
        <f>IF(N109="zákl. přenesená",J109,0)</f>
        <v>0</v>
      </c>
      <c r="BH109" s="228">
        <f>IF(N109="sníž. přenesená",J109,0)</f>
        <v>0</v>
      </c>
      <c r="BI109" s="228">
        <f>IF(N109="nulová",J109,0)</f>
        <v>0</v>
      </c>
      <c r="BJ109" s="17" t="s">
        <v>74</v>
      </c>
      <c r="BK109" s="228">
        <f>ROUND(I109*H109,2)</f>
        <v>0</v>
      </c>
      <c r="BL109" s="17" t="s">
        <v>137</v>
      </c>
      <c r="BM109" s="17" t="s">
        <v>176</v>
      </c>
    </row>
    <row r="110" spans="2:47" s="1" customFormat="1" ht="12">
      <c r="B110" s="38"/>
      <c r="C110" s="39"/>
      <c r="D110" s="229" t="s">
        <v>139</v>
      </c>
      <c r="E110" s="39"/>
      <c r="F110" s="230" t="s">
        <v>177</v>
      </c>
      <c r="G110" s="39"/>
      <c r="H110" s="39"/>
      <c r="I110" s="144"/>
      <c r="J110" s="39"/>
      <c r="K110" s="39"/>
      <c r="L110" s="43"/>
      <c r="M110" s="231"/>
      <c r="N110" s="79"/>
      <c r="O110" s="79"/>
      <c r="P110" s="79"/>
      <c r="Q110" s="79"/>
      <c r="R110" s="79"/>
      <c r="S110" s="79"/>
      <c r="T110" s="80"/>
      <c r="AT110" s="17" t="s">
        <v>139</v>
      </c>
      <c r="AU110" s="17" t="s">
        <v>76</v>
      </c>
    </row>
    <row r="111" spans="2:51" s="12" customFormat="1" ht="12">
      <c r="B111" s="232"/>
      <c r="C111" s="233"/>
      <c r="D111" s="229" t="s">
        <v>141</v>
      </c>
      <c r="E111" s="234" t="s">
        <v>1</v>
      </c>
      <c r="F111" s="235" t="s">
        <v>178</v>
      </c>
      <c r="G111" s="233"/>
      <c r="H111" s="236">
        <v>720</v>
      </c>
      <c r="I111" s="237"/>
      <c r="J111" s="233"/>
      <c r="K111" s="233"/>
      <c r="L111" s="238"/>
      <c r="M111" s="239"/>
      <c r="N111" s="240"/>
      <c r="O111" s="240"/>
      <c r="P111" s="240"/>
      <c r="Q111" s="240"/>
      <c r="R111" s="240"/>
      <c r="S111" s="240"/>
      <c r="T111" s="241"/>
      <c r="AT111" s="242" t="s">
        <v>141</v>
      </c>
      <c r="AU111" s="242" t="s">
        <v>76</v>
      </c>
      <c r="AV111" s="12" t="s">
        <v>76</v>
      </c>
      <c r="AW111" s="12" t="s">
        <v>29</v>
      </c>
      <c r="AX111" s="12" t="s">
        <v>66</v>
      </c>
      <c r="AY111" s="242" t="s">
        <v>131</v>
      </c>
    </row>
    <row r="112" spans="2:51" s="13" customFormat="1" ht="12">
      <c r="B112" s="243"/>
      <c r="C112" s="244"/>
      <c r="D112" s="229" t="s">
        <v>141</v>
      </c>
      <c r="E112" s="245" t="s">
        <v>1</v>
      </c>
      <c r="F112" s="246" t="s">
        <v>143</v>
      </c>
      <c r="G112" s="244"/>
      <c r="H112" s="247">
        <v>720</v>
      </c>
      <c r="I112" s="248"/>
      <c r="J112" s="244"/>
      <c r="K112" s="244"/>
      <c r="L112" s="249"/>
      <c r="M112" s="250"/>
      <c r="N112" s="251"/>
      <c r="O112" s="251"/>
      <c r="P112" s="251"/>
      <c r="Q112" s="251"/>
      <c r="R112" s="251"/>
      <c r="S112" s="251"/>
      <c r="T112" s="252"/>
      <c r="AT112" s="253" t="s">
        <v>141</v>
      </c>
      <c r="AU112" s="253" t="s">
        <v>76</v>
      </c>
      <c r="AV112" s="13" t="s">
        <v>137</v>
      </c>
      <c r="AW112" s="13" t="s">
        <v>29</v>
      </c>
      <c r="AX112" s="13" t="s">
        <v>74</v>
      </c>
      <c r="AY112" s="253" t="s">
        <v>131</v>
      </c>
    </row>
    <row r="113" spans="2:65" s="1" customFormat="1" ht="16.5" customHeight="1">
      <c r="B113" s="38"/>
      <c r="C113" s="218" t="s">
        <v>179</v>
      </c>
      <c r="D113" s="218" t="s">
        <v>133</v>
      </c>
      <c r="E113" s="219" t="s">
        <v>180</v>
      </c>
      <c r="F113" s="220" t="s">
        <v>181</v>
      </c>
      <c r="G113" s="221" t="s">
        <v>182</v>
      </c>
      <c r="H113" s="222">
        <v>60</v>
      </c>
      <c r="I113" s="223"/>
      <c r="J113" s="222">
        <f>ROUND(I113*H113,2)</f>
        <v>0</v>
      </c>
      <c r="K113" s="220" t="s">
        <v>152</v>
      </c>
      <c r="L113" s="43"/>
      <c r="M113" s="224" t="s">
        <v>1</v>
      </c>
      <c r="N113" s="225" t="s">
        <v>37</v>
      </c>
      <c r="O113" s="79"/>
      <c r="P113" s="226">
        <f>O113*H113</f>
        <v>0</v>
      </c>
      <c r="Q113" s="226">
        <v>0</v>
      </c>
      <c r="R113" s="226">
        <f>Q113*H113</f>
        <v>0</v>
      </c>
      <c r="S113" s="226">
        <v>0</v>
      </c>
      <c r="T113" s="227">
        <f>S113*H113</f>
        <v>0</v>
      </c>
      <c r="AR113" s="17" t="s">
        <v>137</v>
      </c>
      <c r="AT113" s="17" t="s">
        <v>133</v>
      </c>
      <c r="AU113" s="17" t="s">
        <v>76</v>
      </c>
      <c r="AY113" s="17" t="s">
        <v>131</v>
      </c>
      <c r="BE113" s="228">
        <f>IF(N113="základní",J113,0)</f>
        <v>0</v>
      </c>
      <c r="BF113" s="228">
        <f>IF(N113="snížená",J113,0)</f>
        <v>0</v>
      </c>
      <c r="BG113" s="228">
        <f>IF(N113="zákl. přenesená",J113,0)</f>
        <v>0</v>
      </c>
      <c r="BH113" s="228">
        <f>IF(N113="sníž. přenesená",J113,0)</f>
        <v>0</v>
      </c>
      <c r="BI113" s="228">
        <f>IF(N113="nulová",J113,0)</f>
        <v>0</v>
      </c>
      <c r="BJ113" s="17" t="s">
        <v>74</v>
      </c>
      <c r="BK113" s="228">
        <f>ROUND(I113*H113,2)</f>
        <v>0</v>
      </c>
      <c r="BL113" s="17" t="s">
        <v>137</v>
      </c>
      <c r="BM113" s="17" t="s">
        <v>183</v>
      </c>
    </row>
    <row r="114" spans="2:47" s="1" customFormat="1" ht="12">
      <c r="B114" s="38"/>
      <c r="C114" s="39"/>
      <c r="D114" s="229" t="s">
        <v>139</v>
      </c>
      <c r="E114" s="39"/>
      <c r="F114" s="230" t="s">
        <v>184</v>
      </c>
      <c r="G114" s="39"/>
      <c r="H114" s="39"/>
      <c r="I114" s="144"/>
      <c r="J114" s="39"/>
      <c r="K114" s="39"/>
      <c r="L114" s="43"/>
      <c r="M114" s="231"/>
      <c r="N114" s="79"/>
      <c r="O114" s="79"/>
      <c r="P114" s="79"/>
      <c r="Q114" s="79"/>
      <c r="R114" s="79"/>
      <c r="S114" s="79"/>
      <c r="T114" s="80"/>
      <c r="AT114" s="17" t="s">
        <v>139</v>
      </c>
      <c r="AU114" s="17" t="s">
        <v>76</v>
      </c>
    </row>
    <row r="115" spans="2:65" s="1" customFormat="1" ht="16.5" customHeight="1">
      <c r="B115" s="38"/>
      <c r="C115" s="218" t="s">
        <v>165</v>
      </c>
      <c r="D115" s="218" t="s">
        <v>133</v>
      </c>
      <c r="E115" s="219" t="s">
        <v>185</v>
      </c>
      <c r="F115" s="220" t="s">
        <v>186</v>
      </c>
      <c r="G115" s="221" t="s">
        <v>187</v>
      </c>
      <c r="H115" s="222">
        <v>9422</v>
      </c>
      <c r="I115" s="223"/>
      <c r="J115" s="222">
        <f>ROUND(I115*H115,2)</f>
        <v>0</v>
      </c>
      <c r="K115" s="220" t="s">
        <v>152</v>
      </c>
      <c r="L115" s="43"/>
      <c r="M115" s="224" t="s">
        <v>1</v>
      </c>
      <c r="N115" s="225" t="s">
        <v>37</v>
      </c>
      <c r="O115" s="79"/>
      <c r="P115" s="226">
        <f>O115*H115</f>
        <v>0</v>
      </c>
      <c r="Q115" s="226">
        <v>0</v>
      </c>
      <c r="R115" s="226">
        <f>Q115*H115</f>
        <v>0</v>
      </c>
      <c r="S115" s="226">
        <v>0</v>
      </c>
      <c r="T115" s="227">
        <f>S115*H115</f>
        <v>0</v>
      </c>
      <c r="AR115" s="17" t="s">
        <v>137</v>
      </c>
      <c r="AT115" s="17" t="s">
        <v>133</v>
      </c>
      <c r="AU115" s="17" t="s">
        <v>76</v>
      </c>
      <c r="AY115" s="17" t="s">
        <v>131</v>
      </c>
      <c r="BE115" s="228">
        <f>IF(N115="základní",J115,0)</f>
        <v>0</v>
      </c>
      <c r="BF115" s="228">
        <f>IF(N115="snížená",J115,0)</f>
        <v>0</v>
      </c>
      <c r="BG115" s="228">
        <f>IF(N115="zákl. přenesená",J115,0)</f>
        <v>0</v>
      </c>
      <c r="BH115" s="228">
        <f>IF(N115="sníž. přenesená",J115,0)</f>
        <v>0</v>
      </c>
      <c r="BI115" s="228">
        <f>IF(N115="nulová",J115,0)</f>
        <v>0</v>
      </c>
      <c r="BJ115" s="17" t="s">
        <v>74</v>
      </c>
      <c r="BK115" s="228">
        <f>ROUND(I115*H115,2)</f>
        <v>0</v>
      </c>
      <c r="BL115" s="17" t="s">
        <v>137</v>
      </c>
      <c r="BM115" s="17" t="s">
        <v>188</v>
      </c>
    </row>
    <row r="116" spans="2:47" s="1" customFormat="1" ht="12">
      <c r="B116" s="38"/>
      <c r="C116" s="39"/>
      <c r="D116" s="229" t="s">
        <v>139</v>
      </c>
      <c r="E116" s="39"/>
      <c r="F116" s="230" t="s">
        <v>189</v>
      </c>
      <c r="G116" s="39"/>
      <c r="H116" s="39"/>
      <c r="I116" s="144"/>
      <c r="J116" s="39"/>
      <c r="K116" s="39"/>
      <c r="L116" s="43"/>
      <c r="M116" s="231"/>
      <c r="N116" s="79"/>
      <c r="O116" s="79"/>
      <c r="P116" s="79"/>
      <c r="Q116" s="79"/>
      <c r="R116" s="79"/>
      <c r="S116" s="79"/>
      <c r="T116" s="80"/>
      <c r="AT116" s="17" t="s">
        <v>139</v>
      </c>
      <c r="AU116" s="17" t="s">
        <v>76</v>
      </c>
    </row>
    <row r="117" spans="2:51" s="12" customFormat="1" ht="12">
      <c r="B117" s="232"/>
      <c r="C117" s="233"/>
      <c r="D117" s="229" t="s">
        <v>141</v>
      </c>
      <c r="E117" s="234" t="s">
        <v>1</v>
      </c>
      <c r="F117" s="235" t="s">
        <v>190</v>
      </c>
      <c r="G117" s="233"/>
      <c r="H117" s="236">
        <v>9422</v>
      </c>
      <c r="I117" s="237"/>
      <c r="J117" s="233"/>
      <c r="K117" s="233"/>
      <c r="L117" s="238"/>
      <c r="M117" s="239"/>
      <c r="N117" s="240"/>
      <c r="O117" s="240"/>
      <c r="P117" s="240"/>
      <c r="Q117" s="240"/>
      <c r="R117" s="240"/>
      <c r="S117" s="240"/>
      <c r="T117" s="241"/>
      <c r="AT117" s="242" t="s">
        <v>141</v>
      </c>
      <c r="AU117" s="242" t="s">
        <v>76</v>
      </c>
      <c r="AV117" s="12" t="s">
        <v>76</v>
      </c>
      <c r="AW117" s="12" t="s">
        <v>29</v>
      </c>
      <c r="AX117" s="12" t="s">
        <v>66</v>
      </c>
      <c r="AY117" s="242" t="s">
        <v>131</v>
      </c>
    </row>
    <row r="118" spans="2:51" s="13" customFormat="1" ht="12">
      <c r="B118" s="243"/>
      <c r="C118" s="244"/>
      <c r="D118" s="229" t="s">
        <v>141</v>
      </c>
      <c r="E118" s="245" t="s">
        <v>1</v>
      </c>
      <c r="F118" s="246" t="s">
        <v>143</v>
      </c>
      <c r="G118" s="244"/>
      <c r="H118" s="247">
        <v>9422</v>
      </c>
      <c r="I118" s="248"/>
      <c r="J118" s="244"/>
      <c r="K118" s="244"/>
      <c r="L118" s="249"/>
      <c r="M118" s="250"/>
      <c r="N118" s="251"/>
      <c r="O118" s="251"/>
      <c r="P118" s="251"/>
      <c r="Q118" s="251"/>
      <c r="R118" s="251"/>
      <c r="S118" s="251"/>
      <c r="T118" s="252"/>
      <c r="AT118" s="253" t="s">
        <v>141</v>
      </c>
      <c r="AU118" s="253" t="s">
        <v>76</v>
      </c>
      <c r="AV118" s="13" t="s">
        <v>137</v>
      </c>
      <c r="AW118" s="13" t="s">
        <v>29</v>
      </c>
      <c r="AX118" s="13" t="s">
        <v>74</v>
      </c>
      <c r="AY118" s="253" t="s">
        <v>131</v>
      </c>
    </row>
    <row r="119" spans="2:65" s="1" customFormat="1" ht="16.5" customHeight="1">
      <c r="B119" s="38"/>
      <c r="C119" s="218" t="s">
        <v>191</v>
      </c>
      <c r="D119" s="218" t="s">
        <v>133</v>
      </c>
      <c r="E119" s="219" t="s">
        <v>192</v>
      </c>
      <c r="F119" s="220" t="s">
        <v>193</v>
      </c>
      <c r="G119" s="221" t="s">
        <v>187</v>
      </c>
      <c r="H119" s="222">
        <v>3720</v>
      </c>
      <c r="I119" s="223"/>
      <c r="J119" s="222">
        <f>ROUND(I119*H119,2)</f>
        <v>0</v>
      </c>
      <c r="K119" s="220" t="s">
        <v>152</v>
      </c>
      <c r="L119" s="43"/>
      <c r="M119" s="224" t="s">
        <v>1</v>
      </c>
      <c r="N119" s="225" t="s">
        <v>37</v>
      </c>
      <c r="O119" s="79"/>
      <c r="P119" s="226">
        <f>O119*H119</f>
        <v>0</v>
      </c>
      <c r="Q119" s="226">
        <v>0</v>
      </c>
      <c r="R119" s="226">
        <f>Q119*H119</f>
        <v>0</v>
      </c>
      <c r="S119" s="226">
        <v>0</v>
      </c>
      <c r="T119" s="227">
        <f>S119*H119</f>
        <v>0</v>
      </c>
      <c r="AR119" s="17" t="s">
        <v>137</v>
      </c>
      <c r="AT119" s="17" t="s">
        <v>133</v>
      </c>
      <c r="AU119" s="17" t="s">
        <v>76</v>
      </c>
      <c r="AY119" s="17" t="s">
        <v>131</v>
      </c>
      <c r="BE119" s="228">
        <f>IF(N119="základní",J119,0)</f>
        <v>0</v>
      </c>
      <c r="BF119" s="228">
        <f>IF(N119="snížená",J119,0)</f>
        <v>0</v>
      </c>
      <c r="BG119" s="228">
        <f>IF(N119="zákl. přenesená",J119,0)</f>
        <v>0</v>
      </c>
      <c r="BH119" s="228">
        <f>IF(N119="sníž. přenesená",J119,0)</f>
        <v>0</v>
      </c>
      <c r="BI119" s="228">
        <f>IF(N119="nulová",J119,0)</f>
        <v>0</v>
      </c>
      <c r="BJ119" s="17" t="s">
        <v>74</v>
      </c>
      <c r="BK119" s="228">
        <f>ROUND(I119*H119,2)</f>
        <v>0</v>
      </c>
      <c r="BL119" s="17" t="s">
        <v>137</v>
      </c>
      <c r="BM119" s="17" t="s">
        <v>194</v>
      </c>
    </row>
    <row r="120" spans="2:47" s="1" customFormat="1" ht="12">
      <c r="B120" s="38"/>
      <c r="C120" s="39"/>
      <c r="D120" s="229" t="s">
        <v>139</v>
      </c>
      <c r="E120" s="39"/>
      <c r="F120" s="230" t="s">
        <v>195</v>
      </c>
      <c r="G120" s="39"/>
      <c r="H120" s="39"/>
      <c r="I120" s="144"/>
      <c r="J120" s="39"/>
      <c r="K120" s="39"/>
      <c r="L120" s="43"/>
      <c r="M120" s="231"/>
      <c r="N120" s="79"/>
      <c r="O120" s="79"/>
      <c r="P120" s="79"/>
      <c r="Q120" s="79"/>
      <c r="R120" s="79"/>
      <c r="S120" s="79"/>
      <c r="T120" s="80"/>
      <c r="AT120" s="17" t="s">
        <v>139</v>
      </c>
      <c r="AU120" s="17" t="s">
        <v>76</v>
      </c>
    </row>
    <row r="121" spans="2:51" s="12" customFormat="1" ht="12">
      <c r="B121" s="232"/>
      <c r="C121" s="233"/>
      <c r="D121" s="229" t="s">
        <v>141</v>
      </c>
      <c r="E121" s="234" t="s">
        <v>1</v>
      </c>
      <c r="F121" s="235" t="s">
        <v>196</v>
      </c>
      <c r="G121" s="233"/>
      <c r="H121" s="236">
        <v>3720</v>
      </c>
      <c r="I121" s="237"/>
      <c r="J121" s="233"/>
      <c r="K121" s="233"/>
      <c r="L121" s="238"/>
      <c r="M121" s="239"/>
      <c r="N121" s="240"/>
      <c r="O121" s="240"/>
      <c r="P121" s="240"/>
      <c r="Q121" s="240"/>
      <c r="R121" s="240"/>
      <c r="S121" s="240"/>
      <c r="T121" s="241"/>
      <c r="AT121" s="242" t="s">
        <v>141</v>
      </c>
      <c r="AU121" s="242" t="s">
        <v>76</v>
      </c>
      <c r="AV121" s="12" t="s">
        <v>76</v>
      </c>
      <c r="AW121" s="12" t="s">
        <v>29</v>
      </c>
      <c r="AX121" s="12" t="s">
        <v>66</v>
      </c>
      <c r="AY121" s="242" t="s">
        <v>131</v>
      </c>
    </row>
    <row r="122" spans="2:51" s="14" customFormat="1" ht="12">
      <c r="B122" s="254"/>
      <c r="C122" s="255"/>
      <c r="D122" s="229" t="s">
        <v>141</v>
      </c>
      <c r="E122" s="256" t="s">
        <v>1</v>
      </c>
      <c r="F122" s="257" t="s">
        <v>197</v>
      </c>
      <c r="G122" s="255"/>
      <c r="H122" s="258">
        <v>3720</v>
      </c>
      <c r="I122" s="259"/>
      <c r="J122" s="255"/>
      <c r="K122" s="255"/>
      <c r="L122" s="260"/>
      <c r="M122" s="261"/>
      <c r="N122" s="262"/>
      <c r="O122" s="262"/>
      <c r="P122" s="262"/>
      <c r="Q122" s="262"/>
      <c r="R122" s="262"/>
      <c r="S122" s="262"/>
      <c r="T122" s="263"/>
      <c r="AT122" s="264" t="s">
        <v>141</v>
      </c>
      <c r="AU122" s="264" t="s">
        <v>76</v>
      </c>
      <c r="AV122" s="14" t="s">
        <v>92</v>
      </c>
      <c r="AW122" s="14" t="s">
        <v>29</v>
      </c>
      <c r="AX122" s="14" t="s">
        <v>66</v>
      </c>
      <c r="AY122" s="264" t="s">
        <v>131</v>
      </c>
    </row>
    <row r="123" spans="2:51" s="13" customFormat="1" ht="12">
      <c r="B123" s="243"/>
      <c r="C123" s="244"/>
      <c r="D123" s="229" t="s">
        <v>141</v>
      </c>
      <c r="E123" s="245" t="s">
        <v>1</v>
      </c>
      <c r="F123" s="246" t="s">
        <v>143</v>
      </c>
      <c r="G123" s="244"/>
      <c r="H123" s="247">
        <v>3720</v>
      </c>
      <c r="I123" s="248"/>
      <c r="J123" s="244"/>
      <c r="K123" s="244"/>
      <c r="L123" s="249"/>
      <c r="M123" s="250"/>
      <c r="N123" s="251"/>
      <c r="O123" s="251"/>
      <c r="P123" s="251"/>
      <c r="Q123" s="251"/>
      <c r="R123" s="251"/>
      <c r="S123" s="251"/>
      <c r="T123" s="252"/>
      <c r="AT123" s="253" t="s">
        <v>141</v>
      </c>
      <c r="AU123" s="253" t="s">
        <v>76</v>
      </c>
      <c r="AV123" s="13" t="s">
        <v>137</v>
      </c>
      <c r="AW123" s="13" t="s">
        <v>29</v>
      </c>
      <c r="AX123" s="13" t="s">
        <v>74</v>
      </c>
      <c r="AY123" s="253" t="s">
        <v>131</v>
      </c>
    </row>
    <row r="124" spans="2:65" s="1" customFormat="1" ht="16.5" customHeight="1">
      <c r="B124" s="38"/>
      <c r="C124" s="218" t="s">
        <v>188</v>
      </c>
      <c r="D124" s="218" t="s">
        <v>133</v>
      </c>
      <c r="E124" s="219" t="s">
        <v>198</v>
      </c>
      <c r="F124" s="220" t="s">
        <v>199</v>
      </c>
      <c r="G124" s="221" t="s">
        <v>187</v>
      </c>
      <c r="H124" s="222">
        <v>20558</v>
      </c>
      <c r="I124" s="223"/>
      <c r="J124" s="222">
        <f>ROUND(I124*H124,2)</f>
        <v>0</v>
      </c>
      <c r="K124" s="220" t="s">
        <v>152</v>
      </c>
      <c r="L124" s="43"/>
      <c r="M124" s="224" t="s">
        <v>1</v>
      </c>
      <c r="N124" s="225" t="s">
        <v>37</v>
      </c>
      <c r="O124" s="79"/>
      <c r="P124" s="226">
        <f>O124*H124</f>
        <v>0</v>
      </c>
      <c r="Q124" s="226">
        <v>0</v>
      </c>
      <c r="R124" s="226">
        <f>Q124*H124</f>
        <v>0</v>
      </c>
      <c r="S124" s="226">
        <v>0</v>
      </c>
      <c r="T124" s="227">
        <f>S124*H124</f>
        <v>0</v>
      </c>
      <c r="AR124" s="17" t="s">
        <v>137</v>
      </c>
      <c r="AT124" s="17" t="s">
        <v>133</v>
      </c>
      <c r="AU124" s="17" t="s">
        <v>76</v>
      </c>
      <c r="AY124" s="17" t="s">
        <v>131</v>
      </c>
      <c r="BE124" s="228">
        <f>IF(N124="základní",J124,0)</f>
        <v>0</v>
      </c>
      <c r="BF124" s="228">
        <f>IF(N124="snížená",J124,0)</f>
        <v>0</v>
      </c>
      <c r="BG124" s="228">
        <f>IF(N124="zákl. přenesená",J124,0)</f>
        <v>0</v>
      </c>
      <c r="BH124" s="228">
        <f>IF(N124="sníž. přenesená",J124,0)</f>
        <v>0</v>
      </c>
      <c r="BI124" s="228">
        <f>IF(N124="nulová",J124,0)</f>
        <v>0</v>
      </c>
      <c r="BJ124" s="17" t="s">
        <v>74</v>
      </c>
      <c r="BK124" s="228">
        <f>ROUND(I124*H124,2)</f>
        <v>0</v>
      </c>
      <c r="BL124" s="17" t="s">
        <v>137</v>
      </c>
      <c r="BM124" s="17" t="s">
        <v>200</v>
      </c>
    </row>
    <row r="125" spans="2:47" s="1" customFormat="1" ht="12">
      <c r="B125" s="38"/>
      <c r="C125" s="39"/>
      <c r="D125" s="229" t="s">
        <v>139</v>
      </c>
      <c r="E125" s="39"/>
      <c r="F125" s="230" t="s">
        <v>201</v>
      </c>
      <c r="G125" s="39"/>
      <c r="H125" s="39"/>
      <c r="I125" s="144"/>
      <c r="J125" s="39"/>
      <c r="K125" s="39"/>
      <c r="L125" s="43"/>
      <c r="M125" s="231"/>
      <c r="N125" s="79"/>
      <c r="O125" s="79"/>
      <c r="P125" s="79"/>
      <c r="Q125" s="79"/>
      <c r="R125" s="79"/>
      <c r="S125" s="79"/>
      <c r="T125" s="80"/>
      <c r="AT125" s="17" t="s">
        <v>139</v>
      </c>
      <c r="AU125" s="17" t="s">
        <v>76</v>
      </c>
    </row>
    <row r="126" spans="2:51" s="12" customFormat="1" ht="12">
      <c r="B126" s="232"/>
      <c r="C126" s="233"/>
      <c r="D126" s="229" t="s">
        <v>141</v>
      </c>
      <c r="E126" s="234" t="s">
        <v>1</v>
      </c>
      <c r="F126" s="235" t="s">
        <v>202</v>
      </c>
      <c r="G126" s="233"/>
      <c r="H126" s="236">
        <v>20558</v>
      </c>
      <c r="I126" s="237"/>
      <c r="J126" s="233"/>
      <c r="K126" s="233"/>
      <c r="L126" s="238"/>
      <c r="M126" s="239"/>
      <c r="N126" s="240"/>
      <c r="O126" s="240"/>
      <c r="P126" s="240"/>
      <c r="Q126" s="240"/>
      <c r="R126" s="240"/>
      <c r="S126" s="240"/>
      <c r="T126" s="241"/>
      <c r="AT126" s="242" t="s">
        <v>141</v>
      </c>
      <c r="AU126" s="242" t="s">
        <v>76</v>
      </c>
      <c r="AV126" s="12" t="s">
        <v>76</v>
      </c>
      <c r="AW126" s="12" t="s">
        <v>29</v>
      </c>
      <c r="AX126" s="12" t="s">
        <v>66</v>
      </c>
      <c r="AY126" s="242" t="s">
        <v>131</v>
      </c>
    </row>
    <row r="127" spans="2:51" s="13" customFormat="1" ht="12">
      <c r="B127" s="243"/>
      <c r="C127" s="244"/>
      <c r="D127" s="229" t="s">
        <v>141</v>
      </c>
      <c r="E127" s="245" t="s">
        <v>1</v>
      </c>
      <c r="F127" s="246" t="s">
        <v>143</v>
      </c>
      <c r="G127" s="244"/>
      <c r="H127" s="247">
        <v>20558</v>
      </c>
      <c r="I127" s="248"/>
      <c r="J127" s="244"/>
      <c r="K127" s="244"/>
      <c r="L127" s="249"/>
      <c r="M127" s="250"/>
      <c r="N127" s="251"/>
      <c r="O127" s="251"/>
      <c r="P127" s="251"/>
      <c r="Q127" s="251"/>
      <c r="R127" s="251"/>
      <c r="S127" s="251"/>
      <c r="T127" s="252"/>
      <c r="AT127" s="253" t="s">
        <v>141</v>
      </c>
      <c r="AU127" s="253" t="s">
        <v>76</v>
      </c>
      <c r="AV127" s="13" t="s">
        <v>137</v>
      </c>
      <c r="AW127" s="13" t="s">
        <v>29</v>
      </c>
      <c r="AX127" s="13" t="s">
        <v>74</v>
      </c>
      <c r="AY127" s="253" t="s">
        <v>131</v>
      </c>
    </row>
    <row r="128" spans="2:65" s="1" customFormat="1" ht="16.5" customHeight="1">
      <c r="B128" s="38"/>
      <c r="C128" s="218" t="s">
        <v>203</v>
      </c>
      <c r="D128" s="218" t="s">
        <v>133</v>
      </c>
      <c r="E128" s="219" t="s">
        <v>204</v>
      </c>
      <c r="F128" s="220" t="s">
        <v>205</v>
      </c>
      <c r="G128" s="221" t="s">
        <v>187</v>
      </c>
      <c r="H128" s="222">
        <v>10279</v>
      </c>
      <c r="I128" s="223"/>
      <c r="J128" s="222">
        <f>ROUND(I128*H128,2)</f>
        <v>0</v>
      </c>
      <c r="K128" s="220" t="s">
        <v>152</v>
      </c>
      <c r="L128" s="43"/>
      <c r="M128" s="224" t="s">
        <v>1</v>
      </c>
      <c r="N128" s="225" t="s">
        <v>37</v>
      </c>
      <c r="O128" s="79"/>
      <c r="P128" s="226">
        <f>O128*H128</f>
        <v>0</v>
      </c>
      <c r="Q128" s="226">
        <v>0</v>
      </c>
      <c r="R128" s="226">
        <f>Q128*H128</f>
        <v>0</v>
      </c>
      <c r="S128" s="226">
        <v>0</v>
      </c>
      <c r="T128" s="227">
        <f>S128*H128</f>
        <v>0</v>
      </c>
      <c r="AR128" s="17" t="s">
        <v>137</v>
      </c>
      <c r="AT128" s="17" t="s">
        <v>133</v>
      </c>
      <c r="AU128" s="17" t="s">
        <v>76</v>
      </c>
      <c r="AY128" s="17" t="s">
        <v>131</v>
      </c>
      <c r="BE128" s="228">
        <f>IF(N128="základní",J128,0)</f>
        <v>0</v>
      </c>
      <c r="BF128" s="228">
        <f>IF(N128="snížená",J128,0)</f>
        <v>0</v>
      </c>
      <c r="BG128" s="228">
        <f>IF(N128="zákl. přenesená",J128,0)</f>
        <v>0</v>
      </c>
      <c r="BH128" s="228">
        <f>IF(N128="sníž. přenesená",J128,0)</f>
        <v>0</v>
      </c>
      <c r="BI128" s="228">
        <f>IF(N128="nulová",J128,0)</f>
        <v>0</v>
      </c>
      <c r="BJ128" s="17" t="s">
        <v>74</v>
      </c>
      <c r="BK128" s="228">
        <f>ROUND(I128*H128,2)</f>
        <v>0</v>
      </c>
      <c r="BL128" s="17" t="s">
        <v>137</v>
      </c>
      <c r="BM128" s="17" t="s">
        <v>206</v>
      </c>
    </row>
    <row r="129" spans="2:47" s="1" customFormat="1" ht="12">
      <c r="B129" s="38"/>
      <c r="C129" s="39"/>
      <c r="D129" s="229" t="s">
        <v>139</v>
      </c>
      <c r="E129" s="39"/>
      <c r="F129" s="230" t="s">
        <v>207</v>
      </c>
      <c r="G129" s="39"/>
      <c r="H129" s="39"/>
      <c r="I129" s="144"/>
      <c r="J129" s="39"/>
      <c r="K129" s="39"/>
      <c r="L129" s="43"/>
      <c r="M129" s="231"/>
      <c r="N129" s="79"/>
      <c r="O129" s="79"/>
      <c r="P129" s="79"/>
      <c r="Q129" s="79"/>
      <c r="R129" s="79"/>
      <c r="S129" s="79"/>
      <c r="T129" s="80"/>
      <c r="AT129" s="17" t="s">
        <v>139</v>
      </c>
      <c r="AU129" s="17" t="s">
        <v>76</v>
      </c>
    </row>
    <row r="130" spans="2:65" s="1" customFormat="1" ht="16.5" customHeight="1">
      <c r="B130" s="38"/>
      <c r="C130" s="218" t="s">
        <v>200</v>
      </c>
      <c r="D130" s="218" t="s">
        <v>133</v>
      </c>
      <c r="E130" s="219" t="s">
        <v>208</v>
      </c>
      <c r="F130" s="220" t="s">
        <v>209</v>
      </c>
      <c r="G130" s="221" t="s">
        <v>187</v>
      </c>
      <c r="H130" s="222">
        <v>250</v>
      </c>
      <c r="I130" s="223"/>
      <c r="J130" s="222">
        <f>ROUND(I130*H130,2)</f>
        <v>0</v>
      </c>
      <c r="K130" s="220" t="s">
        <v>152</v>
      </c>
      <c r="L130" s="43"/>
      <c r="M130" s="224" t="s">
        <v>1</v>
      </c>
      <c r="N130" s="225" t="s">
        <v>37</v>
      </c>
      <c r="O130" s="79"/>
      <c r="P130" s="226">
        <f>O130*H130</f>
        <v>0</v>
      </c>
      <c r="Q130" s="226">
        <v>0</v>
      </c>
      <c r="R130" s="226">
        <f>Q130*H130</f>
        <v>0</v>
      </c>
      <c r="S130" s="226">
        <v>0</v>
      </c>
      <c r="T130" s="227">
        <f>S130*H130</f>
        <v>0</v>
      </c>
      <c r="AR130" s="17" t="s">
        <v>137</v>
      </c>
      <c r="AT130" s="17" t="s">
        <v>133</v>
      </c>
      <c r="AU130" s="17" t="s">
        <v>76</v>
      </c>
      <c r="AY130" s="17" t="s">
        <v>131</v>
      </c>
      <c r="BE130" s="228">
        <f>IF(N130="základní",J130,0)</f>
        <v>0</v>
      </c>
      <c r="BF130" s="228">
        <f>IF(N130="snížená",J130,0)</f>
        <v>0</v>
      </c>
      <c r="BG130" s="228">
        <f>IF(N130="zákl. přenesená",J130,0)</f>
        <v>0</v>
      </c>
      <c r="BH130" s="228">
        <f>IF(N130="sníž. přenesená",J130,0)</f>
        <v>0</v>
      </c>
      <c r="BI130" s="228">
        <f>IF(N130="nulová",J130,0)</f>
        <v>0</v>
      </c>
      <c r="BJ130" s="17" t="s">
        <v>74</v>
      </c>
      <c r="BK130" s="228">
        <f>ROUND(I130*H130,2)</f>
        <v>0</v>
      </c>
      <c r="BL130" s="17" t="s">
        <v>137</v>
      </c>
      <c r="BM130" s="17" t="s">
        <v>210</v>
      </c>
    </row>
    <row r="131" spans="2:47" s="1" customFormat="1" ht="12">
      <c r="B131" s="38"/>
      <c r="C131" s="39"/>
      <c r="D131" s="229" t="s">
        <v>139</v>
      </c>
      <c r="E131" s="39"/>
      <c r="F131" s="230" t="s">
        <v>211</v>
      </c>
      <c r="G131" s="39"/>
      <c r="H131" s="39"/>
      <c r="I131" s="144"/>
      <c r="J131" s="39"/>
      <c r="K131" s="39"/>
      <c r="L131" s="43"/>
      <c r="M131" s="231"/>
      <c r="N131" s="79"/>
      <c r="O131" s="79"/>
      <c r="P131" s="79"/>
      <c r="Q131" s="79"/>
      <c r="R131" s="79"/>
      <c r="S131" s="79"/>
      <c r="T131" s="80"/>
      <c r="AT131" s="17" t="s">
        <v>139</v>
      </c>
      <c r="AU131" s="17" t="s">
        <v>76</v>
      </c>
    </row>
    <row r="132" spans="2:51" s="12" customFormat="1" ht="12">
      <c r="B132" s="232"/>
      <c r="C132" s="233"/>
      <c r="D132" s="229" t="s">
        <v>141</v>
      </c>
      <c r="E132" s="234" t="s">
        <v>1</v>
      </c>
      <c r="F132" s="235" t="s">
        <v>212</v>
      </c>
      <c r="G132" s="233"/>
      <c r="H132" s="236">
        <v>250</v>
      </c>
      <c r="I132" s="237"/>
      <c r="J132" s="233"/>
      <c r="K132" s="233"/>
      <c r="L132" s="238"/>
      <c r="M132" s="239"/>
      <c r="N132" s="240"/>
      <c r="O132" s="240"/>
      <c r="P132" s="240"/>
      <c r="Q132" s="240"/>
      <c r="R132" s="240"/>
      <c r="S132" s="240"/>
      <c r="T132" s="241"/>
      <c r="AT132" s="242" t="s">
        <v>141</v>
      </c>
      <c r="AU132" s="242" t="s">
        <v>76</v>
      </c>
      <c r="AV132" s="12" t="s">
        <v>76</v>
      </c>
      <c r="AW132" s="12" t="s">
        <v>29</v>
      </c>
      <c r="AX132" s="12" t="s">
        <v>66</v>
      </c>
      <c r="AY132" s="242" t="s">
        <v>131</v>
      </c>
    </row>
    <row r="133" spans="2:51" s="13" customFormat="1" ht="12">
      <c r="B133" s="243"/>
      <c r="C133" s="244"/>
      <c r="D133" s="229" t="s">
        <v>141</v>
      </c>
      <c r="E133" s="245" t="s">
        <v>1</v>
      </c>
      <c r="F133" s="246" t="s">
        <v>143</v>
      </c>
      <c r="G133" s="244"/>
      <c r="H133" s="247">
        <v>250</v>
      </c>
      <c r="I133" s="248"/>
      <c r="J133" s="244"/>
      <c r="K133" s="244"/>
      <c r="L133" s="249"/>
      <c r="M133" s="250"/>
      <c r="N133" s="251"/>
      <c r="O133" s="251"/>
      <c r="P133" s="251"/>
      <c r="Q133" s="251"/>
      <c r="R133" s="251"/>
      <c r="S133" s="251"/>
      <c r="T133" s="252"/>
      <c r="AT133" s="253" t="s">
        <v>141</v>
      </c>
      <c r="AU133" s="253" t="s">
        <v>76</v>
      </c>
      <c r="AV133" s="13" t="s">
        <v>137</v>
      </c>
      <c r="AW133" s="13" t="s">
        <v>29</v>
      </c>
      <c r="AX133" s="13" t="s">
        <v>74</v>
      </c>
      <c r="AY133" s="253" t="s">
        <v>131</v>
      </c>
    </row>
    <row r="134" spans="2:65" s="1" customFormat="1" ht="16.5" customHeight="1">
      <c r="B134" s="38"/>
      <c r="C134" s="218" t="s">
        <v>8</v>
      </c>
      <c r="D134" s="218" t="s">
        <v>133</v>
      </c>
      <c r="E134" s="219" t="s">
        <v>213</v>
      </c>
      <c r="F134" s="220" t="s">
        <v>214</v>
      </c>
      <c r="G134" s="221" t="s">
        <v>187</v>
      </c>
      <c r="H134" s="222">
        <v>125</v>
      </c>
      <c r="I134" s="223"/>
      <c r="J134" s="222">
        <f>ROUND(I134*H134,2)</f>
        <v>0</v>
      </c>
      <c r="K134" s="220" t="s">
        <v>152</v>
      </c>
      <c r="L134" s="43"/>
      <c r="M134" s="224" t="s">
        <v>1</v>
      </c>
      <c r="N134" s="225" t="s">
        <v>37</v>
      </c>
      <c r="O134" s="79"/>
      <c r="P134" s="226">
        <f>O134*H134</f>
        <v>0</v>
      </c>
      <c r="Q134" s="226">
        <v>0</v>
      </c>
      <c r="R134" s="226">
        <f>Q134*H134</f>
        <v>0</v>
      </c>
      <c r="S134" s="226">
        <v>0</v>
      </c>
      <c r="T134" s="227">
        <f>S134*H134</f>
        <v>0</v>
      </c>
      <c r="AR134" s="17" t="s">
        <v>137</v>
      </c>
      <c r="AT134" s="17" t="s">
        <v>133</v>
      </c>
      <c r="AU134" s="17" t="s">
        <v>76</v>
      </c>
      <c r="AY134" s="17" t="s">
        <v>131</v>
      </c>
      <c r="BE134" s="228">
        <f>IF(N134="základní",J134,0)</f>
        <v>0</v>
      </c>
      <c r="BF134" s="228">
        <f>IF(N134="snížená",J134,0)</f>
        <v>0</v>
      </c>
      <c r="BG134" s="228">
        <f>IF(N134="zákl. přenesená",J134,0)</f>
        <v>0</v>
      </c>
      <c r="BH134" s="228">
        <f>IF(N134="sníž. přenesená",J134,0)</f>
        <v>0</v>
      </c>
      <c r="BI134" s="228">
        <f>IF(N134="nulová",J134,0)</f>
        <v>0</v>
      </c>
      <c r="BJ134" s="17" t="s">
        <v>74</v>
      </c>
      <c r="BK134" s="228">
        <f>ROUND(I134*H134,2)</f>
        <v>0</v>
      </c>
      <c r="BL134" s="17" t="s">
        <v>137</v>
      </c>
      <c r="BM134" s="17" t="s">
        <v>215</v>
      </c>
    </row>
    <row r="135" spans="2:47" s="1" customFormat="1" ht="12">
      <c r="B135" s="38"/>
      <c r="C135" s="39"/>
      <c r="D135" s="229" t="s">
        <v>139</v>
      </c>
      <c r="E135" s="39"/>
      <c r="F135" s="230" t="s">
        <v>216</v>
      </c>
      <c r="G135" s="39"/>
      <c r="H135" s="39"/>
      <c r="I135" s="144"/>
      <c r="J135" s="39"/>
      <c r="K135" s="39"/>
      <c r="L135" s="43"/>
      <c r="M135" s="231"/>
      <c r="N135" s="79"/>
      <c r="O135" s="79"/>
      <c r="P135" s="79"/>
      <c r="Q135" s="79"/>
      <c r="R135" s="79"/>
      <c r="S135" s="79"/>
      <c r="T135" s="80"/>
      <c r="AT135" s="17" t="s">
        <v>139</v>
      </c>
      <c r="AU135" s="17" t="s">
        <v>76</v>
      </c>
    </row>
    <row r="136" spans="2:65" s="1" customFormat="1" ht="16.5" customHeight="1">
      <c r="B136" s="38"/>
      <c r="C136" s="218" t="s">
        <v>206</v>
      </c>
      <c r="D136" s="218" t="s">
        <v>133</v>
      </c>
      <c r="E136" s="219" t="s">
        <v>217</v>
      </c>
      <c r="F136" s="220" t="s">
        <v>218</v>
      </c>
      <c r="G136" s="221" t="s">
        <v>151</v>
      </c>
      <c r="H136" s="222">
        <v>2</v>
      </c>
      <c r="I136" s="223"/>
      <c r="J136" s="222">
        <f>ROUND(I136*H136,2)</f>
        <v>0</v>
      </c>
      <c r="K136" s="220" t="s">
        <v>152</v>
      </c>
      <c r="L136" s="43"/>
      <c r="M136" s="224" t="s">
        <v>1</v>
      </c>
      <c r="N136" s="225" t="s">
        <v>37</v>
      </c>
      <c r="O136" s="79"/>
      <c r="P136" s="226">
        <f>O136*H136</f>
        <v>0</v>
      </c>
      <c r="Q136" s="226">
        <v>0</v>
      </c>
      <c r="R136" s="226">
        <f>Q136*H136</f>
        <v>0</v>
      </c>
      <c r="S136" s="226">
        <v>0</v>
      </c>
      <c r="T136" s="227">
        <f>S136*H136</f>
        <v>0</v>
      </c>
      <c r="AR136" s="17" t="s">
        <v>137</v>
      </c>
      <c r="AT136" s="17" t="s">
        <v>133</v>
      </c>
      <c r="AU136" s="17" t="s">
        <v>76</v>
      </c>
      <c r="AY136" s="17" t="s">
        <v>131</v>
      </c>
      <c r="BE136" s="228">
        <f>IF(N136="základní",J136,0)</f>
        <v>0</v>
      </c>
      <c r="BF136" s="228">
        <f>IF(N136="snížená",J136,0)</f>
        <v>0</v>
      </c>
      <c r="BG136" s="228">
        <f>IF(N136="zákl. přenesená",J136,0)</f>
        <v>0</v>
      </c>
      <c r="BH136" s="228">
        <f>IF(N136="sníž. přenesená",J136,0)</f>
        <v>0</v>
      </c>
      <c r="BI136" s="228">
        <f>IF(N136="nulová",J136,0)</f>
        <v>0</v>
      </c>
      <c r="BJ136" s="17" t="s">
        <v>74</v>
      </c>
      <c r="BK136" s="228">
        <f>ROUND(I136*H136,2)</f>
        <v>0</v>
      </c>
      <c r="BL136" s="17" t="s">
        <v>137</v>
      </c>
      <c r="BM136" s="17" t="s">
        <v>219</v>
      </c>
    </row>
    <row r="137" spans="2:47" s="1" customFormat="1" ht="12">
      <c r="B137" s="38"/>
      <c r="C137" s="39"/>
      <c r="D137" s="229" t="s">
        <v>139</v>
      </c>
      <c r="E137" s="39"/>
      <c r="F137" s="230" t="s">
        <v>220</v>
      </c>
      <c r="G137" s="39"/>
      <c r="H137" s="39"/>
      <c r="I137" s="144"/>
      <c r="J137" s="39"/>
      <c r="K137" s="39"/>
      <c r="L137" s="43"/>
      <c r="M137" s="231"/>
      <c r="N137" s="79"/>
      <c r="O137" s="79"/>
      <c r="P137" s="79"/>
      <c r="Q137" s="79"/>
      <c r="R137" s="79"/>
      <c r="S137" s="79"/>
      <c r="T137" s="80"/>
      <c r="AT137" s="17" t="s">
        <v>139</v>
      </c>
      <c r="AU137" s="17" t="s">
        <v>76</v>
      </c>
    </row>
    <row r="138" spans="2:65" s="1" customFormat="1" ht="16.5" customHeight="1">
      <c r="B138" s="38"/>
      <c r="C138" s="218" t="s">
        <v>221</v>
      </c>
      <c r="D138" s="218" t="s">
        <v>133</v>
      </c>
      <c r="E138" s="219" t="s">
        <v>222</v>
      </c>
      <c r="F138" s="220" t="s">
        <v>223</v>
      </c>
      <c r="G138" s="221" t="s">
        <v>151</v>
      </c>
      <c r="H138" s="222">
        <v>2</v>
      </c>
      <c r="I138" s="223"/>
      <c r="J138" s="222">
        <f>ROUND(I138*H138,2)</f>
        <v>0</v>
      </c>
      <c r="K138" s="220" t="s">
        <v>152</v>
      </c>
      <c r="L138" s="43"/>
      <c r="M138" s="224" t="s">
        <v>1</v>
      </c>
      <c r="N138" s="225" t="s">
        <v>37</v>
      </c>
      <c r="O138" s="79"/>
      <c r="P138" s="226">
        <f>O138*H138</f>
        <v>0</v>
      </c>
      <c r="Q138" s="226">
        <v>0</v>
      </c>
      <c r="R138" s="226">
        <f>Q138*H138</f>
        <v>0</v>
      </c>
      <c r="S138" s="226">
        <v>0</v>
      </c>
      <c r="T138" s="227">
        <f>S138*H138</f>
        <v>0</v>
      </c>
      <c r="AR138" s="17" t="s">
        <v>137</v>
      </c>
      <c r="AT138" s="17" t="s">
        <v>133</v>
      </c>
      <c r="AU138" s="17" t="s">
        <v>76</v>
      </c>
      <c r="AY138" s="17" t="s">
        <v>131</v>
      </c>
      <c r="BE138" s="228">
        <f>IF(N138="základní",J138,0)</f>
        <v>0</v>
      </c>
      <c r="BF138" s="228">
        <f>IF(N138="snížená",J138,0)</f>
        <v>0</v>
      </c>
      <c r="BG138" s="228">
        <f>IF(N138="zákl. přenesená",J138,0)</f>
        <v>0</v>
      </c>
      <c r="BH138" s="228">
        <f>IF(N138="sníž. přenesená",J138,0)</f>
        <v>0</v>
      </c>
      <c r="BI138" s="228">
        <f>IF(N138="nulová",J138,0)</f>
        <v>0</v>
      </c>
      <c r="BJ138" s="17" t="s">
        <v>74</v>
      </c>
      <c r="BK138" s="228">
        <f>ROUND(I138*H138,2)</f>
        <v>0</v>
      </c>
      <c r="BL138" s="17" t="s">
        <v>137</v>
      </c>
      <c r="BM138" s="17" t="s">
        <v>224</v>
      </c>
    </row>
    <row r="139" spans="2:47" s="1" customFormat="1" ht="12">
      <c r="B139" s="38"/>
      <c r="C139" s="39"/>
      <c r="D139" s="229" t="s">
        <v>139</v>
      </c>
      <c r="E139" s="39"/>
      <c r="F139" s="230" t="s">
        <v>225</v>
      </c>
      <c r="G139" s="39"/>
      <c r="H139" s="39"/>
      <c r="I139" s="144"/>
      <c r="J139" s="39"/>
      <c r="K139" s="39"/>
      <c r="L139" s="43"/>
      <c r="M139" s="231"/>
      <c r="N139" s="79"/>
      <c r="O139" s="79"/>
      <c r="P139" s="79"/>
      <c r="Q139" s="79"/>
      <c r="R139" s="79"/>
      <c r="S139" s="79"/>
      <c r="T139" s="80"/>
      <c r="AT139" s="17" t="s">
        <v>139</v>
      </c>
      <c r="AU139" s="17" t="s">
        <v>76</v>
      </c>
    </row>
    <row r="140" spans="2:65" s="1" customFormat="1" ht="16.5" customHeight="1">
      <c r="B140" s="38"/>
      <c r="C140" s="218" t="s">
        <v>210</v>
      </c>
      <c r="D140" s="218" t="s">
        <v>133</v>
      </c>
      <c r="E140" s="219" t="s">
        <v>226</v>
      </c>
      <c r="F140" s="220" t="s">
        <v>227</v>
      </c>
      <c r="G140" s="221" t="s">
        <v>151</v>
      </c>
      <c r="H140" s="222">
        <v>2</v>
      </c>
      <c r="I140" s="223"/>
      <c r="J140" s="222">
        <f>ROUND(I140*H140,2)</f>
        <v>0</v>
      </c>
      <c r="K140" s="220" t="s">
        <v>152</v>
      </c>
      <c r="L140" s="43"/>
      <c r="M140" s="224" t="s">
        <v>1</v>
      </c>
      <c r="N140" s="225" t="s">
        <v>37</v>
      </c>
      <c r="O140" s="79"/>
      <c r="P140" s="226">
        <f>O140*H140</f>
        <v>0</v>
      </c>
      <c r="Q140" s="226">
        <v>0</v>
      </c>
      <c r="R140" s="226">
        <f>Q140*H140</f>
        <v>0</v>
      </c>
      <c r="S140" s="226">
        <v>0</v>
      </c>
      <c r="T140" s="227">
        <f>S140*H140</f>
        <v>0</v>
      </c>
      <c r="AR140" s="17" t="s">
        <v>137</v>
      </c>
      <c r="AT140" s="17" t="s">
        <v>133</v>
      </c>
      <c r="AU140" s="17" t="s">
        <v>76</v>
      </c>
      <c r="AY140" s="17" t="s">
        <v>131</v>
      </c>
      <c r="BE140" s="228">
        <f>IF(N140="základní",J140,0)</f>
        <v>0</v>
      </c>
      <c r="BF140" s="228">
        <f>IF(N140="snížená",J140,0)</f>
        <v>0</v>
      </c>
      <c r="BG140" s="228">
        <f>IF(N140="zákl. přenesená",J140,0)</f>
        <v>0</v>
      </c>
      <c r="BH140" s="228">
        <f>IF(N140="sníž. přenesená",J140,0)</f>
        <v>0</v>
      </c>
      <c r="BI140" s="228">
        <f>IF(N140="nulová",J140,0)</f>
        <v>0</v>
      </c>
      <c r="BJ140" s="17" t="s">
        <v>74</v>
      </c>
      <c r="BK140" s="228">
        <f>ROUND(I140*H140,2)</f>
        <v>0</v>
      </c>
      <c r="BL140" s="17" t="s">
        <v>137</v>
      </c>
      <c r="BM140" s="17" t="s">
        <v>228</v>
      </c>
    </row>
    <row r="141" spans="2:47" s="1" customFormat="1" ht="12">
      <c r="B141" s="38"/>
      <c r="C141" s="39"/>
      <c r="D141" s="229" t="s">
        <v>139</v>
      </c>
      <c r="E141" s="39"/>
      <c r="F141" s="230" t="s">
        <v>229</v>
      </c>
      <c r="G141" s="39"/>
      <c r="H141" s="39"/>
      <c r="I141" s="144"/>
      <c r="J141" s="39"/>
      <c r="K141" s="39"/>
      <c r="L141" s="43"/>
      <c r="M141" s="231"/>
      <c r="N141" s="79"/>
      <c r="O141" s="79"/>
      <c r="P141" s="79"/>
      <c r="Q141" s="79"/>
      <c r="R141" s="79"/>
      <c r="S141" s="79"/>
      <c r="T141" s="80"/>
      <c r="AT141" s="17" t="s">
        <v>139</v>
      </c>
      <c r="AU141" s="17" t="s">
        <v>76</v>
      </c>
    </row>
    <row r="142" spans="2:65" s="1" customFormat="1" ht="16.5" customHeight="1">
      <c r="B142" s="38"/>
      <c r="C142" s="218" t="s">
        <v>230</v>
      </c>
      <c r="D142" s="218" t="s">
        <v>133</v>
      </c>
      <c r="E142" s="219" t="s">
        <v>231</v>
      </c>
      <c r="F142" s="220" t="s">
        <v>232</v>
      </c>
      <c r="G142" s="221" t="s">
        <v>151</v>
      </c>
      <c r="H142" s="222">
        <v>2</v>
      </c>
      <c r="I142" s="223"/>
      <c r="J142" s="222">
        <f>ROUND(I142*H142,2)</f>
        <v>0</v>
      </c>
      <c r="K142" s="220" t="s">
        <v>152</v>
      </c>
      <c r="L142" s="43"/>
      <c r="M142" s="224" t="s">
        <v>1</v>
      </c>
      <c r="N142" s="225" t="s">
        <v>37</v>
      </c>
      <c r="O142" s="79"/>
      <c r="P142" s="226">
        <f>O142*H142</f>
        <v>0</v>
      </c>
      <c r="Q142" s="226">
        <v>0</v>
      </c>
      <c r="R142" s="226">
        <f>Q142*H142</f>
        <v>0</v>
      </c>
      <c r="S142" s="226">
        <v>0</v>
      </c>
      <c r="T142" s="227">
        <f>S142*H142</f>
        <v>0</v>
      </c>
      <c r="AR142" s="17" t="s">
        <v>137</v>
      </c>
      <c r="AT142" s="17" t="s">
        <v>133</v>
      </c>
      <c r="AU142" s="17" t="s">
        <v>76</v>
      </c>
      <c r="AY142" s="17" t="s">
        <v>131</v>
      </c>
      <c r="BE142" s="228">
        <f>IF(N142="základní",J142,0)</f>
        <v>0</v>
      </c>
      <c r="BF142" s="228">
        <f>IF(N142="snížená",J142,0)</f>
        <v>0</v>
      </c>
      <c r="BG142" s="228">
        <f>IF(N142="zákl. přenesená",J142,0)</f>
        <v>0</v>
      </c>
      <c r="BH142" s="228">
        <f>IF(N142="sníž. přenesená",J142,0)</f>
        <v>0</v>
      </c>
      <c r="BI142" s="228">
        <f>IF(N142="nulová",J142,0)</f>
        <v>0</v>
      </c>
      <c r="BJ142" s="17" t="s">
        <v>74</v>
      </c>
      <c r="BK142" s="228">
        <f>ROUND(I142*H142,2)</f>
        <v>0</v>
      </c>
      <c r="BL142" s="17" t="s">
        <v>137</v>
      </c>
      <c r="BM142" s="17" t="s">
        <v>233</v>
      </c>
    </row>
    <row r="143" spans="2:47" s="1" customFormat="1" ht="12">
      <c r="B143" s="38"/>
      <c r="C143" s="39"/>
      <c r="D143" s="229" t="s">
        <v>139</v>
      </c>
      <c r="E143" s="39"/>
      <c r="F143" s="230" t="s">
        <v>234</v>
      </c>
      <c r="G143" s="39"/>
      <c r="H143" s="39"/>
      <c r="I143" s="144"/>
      <c r="J143" s="39"/>
      <c r="K143" s="39"/>
      <c r="L143" s="43"/>
      <c r="M143" s="231"/>
      <c r="N143" s="79"/>
      <c r="O143" s="79"/>
      <c r="P143" s="79"/>
      <c r="Q143" s="79"/>
      <c r="R143" s="79"/>
      <c r="S143" s="79"/>
      <c r="T143" s="80"/>
      <c r="AT143" s="17" t="s">
        <v>139</v>
      </c>
      <c r="AU143" s="17" t="s">
        <v>76</v>
      </c>
    </row>
    <row r="144" spans="2:65" s="1" customFormat="1" ht="16.5" customHeight="1">
      <c r="B144" s="38"/>
      <c r="C144" s="218" t="s">
        <v>215</v>
      </c>
      <c r="D144" s="218" t="s">
        <v>133</v>
      </c>
      <c r="E144" s="219" t="s">
        <v>235</v>
      </c>
      <c r="F144" s="220" t="s">
        <v>236</v>
      </c>
      <c r="G144" s="221" t="s">
        <v>151</v>
      </c>
      <c r="H144" s="222">
        <v>2</v>
      </c>
      <c r="I144" s="223"/>
      <c r="J144" s="222">
        <f>ROUND(I144*H144,2)</f>
        <v>0</v>
      </c>
      <c r="K144" s="220" t="s">
        <v>152</v>
      </c>
      <c r="L144" s="43"/>
      <c r="M144" s="224" t="s">
        <v>1</v>
      </c>
      <c r="N144" s="225" t="s">
        <v>37</v>
      </c>
      <c r="O144" s="79"/>
      <c r="P144" s="226">
        <f>O144*H144</f>
        <v>0</v>
      </c>
      <c r="Q144" s="226">
        <v>0</v>
      </c>
      <c r="R144" s="226">
        <f>Q144*H144</f>
        <v>0</v>
      </c>
      <c r="S144" s="226">
        <v>0</v>
      </c>
      <c r="T144" s="227">
        <f>S144*H144</f>
        <v>0</v>
      </c>
      <c r="AR144" s="17" t="s">
        <v>137</v>
      </c>
      <c r="AT144" s="17" t="s">
        <v>133</v>
      </c>
      <c r="AU144" s="17" t="s">
        <v>76</v>
      </c>
      <c r="AY144" s="17" t="s">
        <v>131</v>
      </c>
      <c r="BE144" s="228">
        <f>IF(N144="základní",J144,0)</f>
        <v>0</v>
      </c>
      <c r="BF144" s="228">
        <f>IF(N144="snížená",J144,0)</f>
        <v>0</v>
      </c>
      <c r="BG144" s="228">
        <f>IF(N144="zákl. přenesená",J144,0)</f>
        <v>0</v>
      </c>
      <c r="BH144" s="228">
        <f>IF(N144="sníž. přenesená",J144,0)</f>
        <v>0</v>
      </c>
      <c r="BI144" s="228">
        <f>IF(N144="nulová",J144,0)</f>
        <v>0</v>
      </c>
      <c r="BJ144" s="17" t="s">
        <v>74</v>
      </c>
      <c r="BK144" s="228">
        <f>ROUND(I144*H144,2)</f>
        <v>0</v>
      </c>
      <c r="BL144" s="17" t="s">
        <v>137</v>
      </c>
      <c r="BM144" s="17" t="s">
        <v>237</v>
      </c>
    </row>
    <row r="145" spans="2:47" s="1" customFormat="1" ht="12">
      <c r="B145" s="38"/>
      <c r="C145" s="39"/>
      <c r="D145" s="229" t="s">
        <v>139</v>
      </c>
      <c r="E145" s="39"/>
      <c r="F145" s="230" t="s">
        <v>238</v>
      </c>
      <c r="G145" s="39"/>
      <c r="H145" s="39"/>
      <c r="I145" s="144"/>
      <c r="J145" s="39"/>
      <c r="K145" s="39"/>
      <c r="L145" s="43"/>
      <c r="M145" s="231"/>
      <c r="N145" s="79"/>
      <c r="O145" s="79"/>
      <c r="P145" s="79"/>
      <c r="Q145" s="79"/>
      <c r="R145" s="79"/>
      <c r="S145" s="79"/>
      <c r="T145" s="80"/>
      <c r="AT145" s="17" t="s">
        <v>139</v>
      </c>
      <c r="AU145" s="17" t="s">
        <v>76</v>
      </c>
    </row>
    <row r="146" spans="2:65" s="1" customFormat="1" ht="16.5" customHeight="1">
      <c r="B146" s="38"/>
      <c r="C146" s="218" t="s">
        <v>7</v>
      </c>
      <c r="D146" s="218" t="s">
        <v>133</v>
      </c>
      <c r="E146" s="219" t="s">
        <v>239</v>
      </c>
      <c r="F146" s="220" t="s">
        <v>240</v>
      </c>
      <c r="G146" s="221" t="s">
        <v>151</v>
      </c>
      <c r="H146" s="222">
        <v>2</v>
      </c>
      <c r="I146" s="223"/>
      <c r="J146" s="222">
        <f>ROUND(I146*H146,2)</f>
        <v>0</v>
      </c>
      <c r="K146" s="220" t="s">
        <v>152</v>
      </c>
      <c r="L146" s="43"/>
      <c r="M146" s="224" t="s">
        <v>1</v>
      </c>
      <c r="N146" s="225" t="s">
        <v>37</v>
      </c>
      <c r="O146" s="79"/>
      <c r="P146" s="226">
        <f>O146*H146</f>
        <v>0</v>
      </c>
      <c r="Q146" s="226">
        <v>0</v>
      </c>
      <c r="R146" s="226">
        <f>Q146*H146</f>
        <v>0</v>
      </c>
      <c r="S146" s="226">
        <v>0</v>
      </c>
      <c r="T146" s="227">
        <f>S146*H146</f>
        <v>0</v>
      </c>
      <c r="AR146" s="17" t="s">
        <v>137</v>
      </c>
      <c r="AT146" s="17" t="s">
        <v>133</v>
      </c>
      <c r="AU146" s="17" t="s">
        <v>76</v>
      </c>
      <c r="AY146" s="17" t="s">
        <v>131</v>
      </c>
      <c r="BE146" s="228">
        <f>IF(N146="základní",J146,0)</f>
        <v>0</v>
      </c>
      <c r="BF146" s="228">
        <f>IF(N146="snížená",J146,0)</f>
        <v>0</v>
      </c>
      <c r="BG146" s="228">
        <f>IF(N146="zákl. přenesená",J146,0)</f>
        <v>0</v>
      </c>
      <c r="BH146" s="228">
        <f>IF(N146="sníž. přenesená",J146,0)</f>
        <v>0</v>
      </c>
      <c r="BI146" s="228">
        <f>IF(N146="nulová",J146,0)</f>
        <v>0</v>
      </c>
      <c r="BJ146" s="17" t="s">
        <v>74</v>
      </c>
      <c r="BK146" s="228">
        <f>ROUND(I146*H146,2)</f>
        <v>0</v>
      </c>
      <c r="BL146" s="17" t="s">
        <v>137</v>
      </c>
      <c r="BM146" s="17" t="s">
        <v>241</v>
      </c>
    </row>
    <row r="147" spans="2:47" s="1" customFormat="1" ht="12">
      <c r="B147" s="38"/>
      <c r="C147" s="39"/>
      <c r="D147" s="229" t="s">
        <v>139</v>
      </c>
      <c r="E147" s="39"/>
      <c r="F147" s="230" t="s">
        <v>242</v>
      </c>
      <c r="G147" s="39"/>
      <c r="H147" s="39"/>
      <c r="I147" s="144"/>
      <c r="J147" s="39"/>
      <c r="K147" s="39"/>
      <c r="L147" s="43"/>
      <c r="M147" s="231"/>
      <c r="N147" s="79"/>
      <c r="O147" s="79"/>
      <c r="P147" s="79"/>
      <c r="Q147" s="79"/>
      <c r="R147" s="79"/>
      <c r="S147" s="79"/>
      <c r="T147" s="80"/>
      <c r="AT147" s="17" t="s">
        <v>139</v>
      </c>
      <c r="AU147" s="17" t="s">
        <v>76</v>
      </c>
    </row>
    <row r="148" spans="2:65" s="1" customFormat="1" ht="16.5" customHeight="1">
      <c r="B148" s="38"/>
      <c r="C148" s="218" t="s">
        <v>219</v>
      </c>
      <c r="D148" s="218" t="s">
        <v>133</v>
      </c>
      <c r="E148" s="219" t="s">
        <v>243</v>
      </c>
      <c r="F148" s="220" t="s">
        <v>244</v>
      </c>
      <c r="G148" s="221" t="s">
        <v>151</v>
      </c>
      <c r="H148" s="222">
        <v>10</v>
      </c>
      <c r="I148" s="223"/>
      <c r="J148" s="222">
        <f>ROUND(I148*H148,2)</f>
        <v>0</v>
      </c>
      <c r="K148" s="220" t="s">
        <v>152</v>
      </c>
      <c r="L148" s="43"/>
      <c r="M148" s="224" t="s">
        <v>1</v>
      </c>
      <c r="N148" s="225" t="s">
        <v>37</v>
      </c>
      <c r="O148" s="79"/>
      <c r="P148" s="226">
        <f>O148*H148</f>
        <v>0</v>
      </c>
      <c r="Q148" s="226">
        <v>0</v>
      </c>
      <c r="R148" s="226">
        <f>Q148*H148</f>
        <v>0</v>
      </c>
      <c r="S148" s="226">
        <v>0</v>
      </c>
      <c r="T148" s="227">
        <f>S148*H148</f>
        <v>0</v>
      </c>
      <c r="AR148" s="17" t="s">
        <v>137</v>
      </c>
      <c r="AT148" s="17" t="s">
        <v>133</v>
      </c>
      <c r="AU148" s="17" t="s">
        <v>76</v>
      </c>
      <c r="AY148" s="17" t="s">
        <v>131</v>
      </c>
      <c r="BE148" s="228">
        <f>IF(N148="základní",J148,0)</f>
        <v>0</v>
      </c>
      <c r="BF148" s="228">
        <f>IF(N148="snížená",J148,0)</f>
        <v>0</v>
      </c>
      <c r="BG148" s="228">
        <f>IF(N148="zákl. přenesená",J148,0)</f>
        <v>0</v>
      </c>
      <c r="BH148" s="228">
        <f>IF(N148="sníž. přenesená",J148,0)</f>
        <v>0</v>
      </c>
      <c r="BI148" s="228">
        <f>IF(N148="nulová",J148,0)</f>
        <v>0</v>
      </c>
      <c r="BJ148" s="17" t="s">
        <v>74</v>
      </c>
      <c r="BK148" s="228">
        <f>ROUND(I148*H148,2)</f>
        <v>0</v>
      </c>
      <c r="BL148" s="17" t="s">
        <v>137</v>
      </c>
      <c r="BM148" s="17" t="s">
        <v>245</v>
      </c>
    </row>
    <row r="149" spans="2:47" s="1" customFormat="1" ht="12">
      <c r="B149" s="38"/>
      <c r="C149" s="39"/>
      <c r="D149" s="229" t="s">
        <v>139</v>
      </c>
      <c r="E149" s="39"/>
      <c r="F149" s="230" t="s">
        <v>246</v>
      </c>
      <c r="G149" s="39"/>
      <c r="H149" s="39"/>
      <c r="I149" s="144"/>
      <c r="J149" s="39"/>
      <c r="K149" s="39"/>
      <c r="L149" s="43"/>
      <c r="M149" s="231"/>
      <c r="N149" s="79"/>
      <c r="O149" s="79"/>
      <c r="P149" s="79"/>
      <c r="Q149" s="79"/>
      <c r="R149" s="79"/>
      <c r="S149" s="79"/>
      <c r="T149" s="80"/>
      <c r="AT149" s="17" t="s">
        <v>139</v>
      </c>
      <c r="AU149" s="17" t="s">
        <v>76</v>
      </c>
    </row>
    <row r="150" spans="2:65" s="1" customFormat="1" ht="16.5" customHeight="1">
      <c r="B150" s="38"/>
      <c r="C150" s="218" t="s">
        <v>247</v>
      </c>
      <c r="D150" s="218" t="s">
        <v>133</v>
      </c>
      <c r="E150" s="219" t="s">
        <v>248</v>
      </c>
      <c r="F150" s="220" t="s">
        <v>249</v>
      </c>
      <c r="G150" s="221" t="s">
        <v>151</v>
      </c>
      <c r="H150" s="222">
        <v>10</v>
      </c>
      <c r="I150" s="223"/>
      <c r="J150" s="222">
        <f>ROUND(I150*H150,2)</f>
        <v>0</v>
      </c>
      <c r="K150" s="220" t="s">
        <v>152</v>
      </c>
      <c r="L150" s="43"/>
      <c r="M150" s="224" t="s">
        <v>1</v>
      </c>
      <c r="N150" s="225" t="s">
        <v>37</v>
      </c>
      <c r="O150" s="79"/>
      <c r="P150" s="226">
        <f>O150*H150</f>
        <v>0</v>
      </c>
      <c r="Q150" s="226">
        <v>0</v>
      </c>
      <c r="R150" s="226">
        <f>Q150*H150</f>
        <v>0</v>
      </c>
      <c r="S150" s="226">
        <v>0</v>
      </c>
      <c r="T150" s="227">
        <f>S150*H150</f>
        <v>0</v>
      </c>
      <c r="AR150" s="17" t="s">
        <v>137</v>
      </c>
      <c r="AT150" s="17" t="s">
        <v>133</v>
      </c>
      <c r="AU150" s="17" t="s">
        <v>76</v>
      </c>
      <c r="AY150" s="17" t="s">
        <v>131</v>
      </c>
      <c r="BE150" s="228">
        <f>IF(N150="základní",J150,0)</f>
        <v>0</v>
      </c>
      <c r="BF150" s="228">
        <f>IF(N150="snížená",J150,0)</f>
        <v>0</v>
      </c>
      <c r="BG150" s="228">
        <f>IF(N150="zákl. přenesená",J150,0)</f>
        <v>0</v>
      </c>
      <c r="BH150" s="228">
        <f>IF(N150="sníž. přenesená",J150,0)</f>
        <v>0</v>
      </c>
      <c r="BI150" s="228">
        <f>IF(N150="nulová",J150,0)</f>
        <v>0</v>
      </c>
      <c r="BJ150" s="17" t="s">
        <v>74</v>
      </c>
      <c r="BK150" s="228">
        <f>ROUND(I150*H150,2)</f>
        <v>0</v>
      </c>
      <c r="BL150" s="17" t="s">
        <v>137</v>
      </c>
      <c r="BM150" s="17" t="s">
        <v>250</v>
      </c>
    </row>
    <row r="151" spans="2:47" s="1" customFormat="1" ht="12">
      <c r="B151" s="38"/>
      <c r="C151" s="39"/>
      <c r="D151" s="229" t="s">
        <v>139</v>
      </c>
      <c r="E151" s="39"/>
      <c r="F151" s="230" t="s">
        <v>251</v>
      </c>
      <c r="G151" s="39"/>
      <c r="H151" s="39"/>
      <c r="I151" s="144"/>
      <c r="J151" s="39"/>
      <c r="K151" s="39"/>
      <c r="L151" s="43"/>
      <c r="M151" s="231"/>
      <c r="N151" s="79"/>
      <c r="O151" s="79"/>
      <c r="P151" s="79"/>
      <c r="Q151" s="79"/>
      <c r="R151" s="79"/>
      <c r="S151" s="79"/>
      <c r="T151" s="80"/>
      <c r="AT151" s="17" t="s">
        <v>139</v>
      </c>
      <c r="AU151" s="17" t="s">
        <v>76</v>
      </c>
    </row>
    <row r="152" spans="2:51" s="12" customFormat="1" ht="12">
      <c r="B152" s="232"/>
      <c r="C152" s="233"/>
      <c r="D152" s="229" t="s">
        <v>141</v>
      </c>
      <c r="E152" s="234" t="s">
        <v>1</v>
      </c>
      <c r="F152" s="235" t="s">
        <v>252</v>
      </c>
      <c r="G152" s="233"/>
      <c r="H152" s="236">
        <v>10</v>
      </c>
      <c r="I152" s="237"/>
      <c r="J152" s="233"/>
      <c r="K152" s="233"/>
      <c r="L152" s="238"/>
      <c r="M152" s="239"/>
      <c r="N152" s="240"/>
      <c r="O152" s="240"/>
      <c r="P152" s="240"/>
      <c r="Q152" s="240"/>
      <c r="R152" s="240"/>
      <c r="S152" s="240"/>
      <c r="T152" s="241"/>
      <c r="AT152" s="242" t="s">
        <v>141</v>
      </c>
      <c r="AU152" s="242" t="s">
        <v>76</v>
      </c>
      <c r="AV152" s="12" t="s">
        <v>76</v>
      </c>
      <c r="AW152" s="12" t="s">
        <v>29</v>
      </c>
      <c r="AX152" s="12" t="s">
        <v>66</v>
      </c>
      <c r="AY152" s="242" t="s">
        <v>131</v>
      </c>
    </row>
    <row r="153" spans="2:51" s="13" customFormat="1" ht="12">
      <c r="B153" s="243"/>
      <c r="C153" s="244"/>
      <c r="D153" s="229" t="s">
        <v>141</v>
      </c>
      <c r="E153" s="245" t="s">
        <v>1</v>
      </c>
      <c r="F153" s="246" t="s">
        <v>143</v>
      </c>
      <c r="G153" s="244"/>
      <c r="H153" s="247">
        <v>10</v>
      </c>
      <c r="I153" s="248"/>
      <c r="J153" s="244"/>
      <c r="K153" s="244"/>
      <c r="L153" s="249"/>
      <c r="M153" s="250"/>
      <c r="N153" s="251"/>
      <c r="O153" s="251"/>
      <c r="P153" s="251"/>
      <c r="Q153" s="251"/>
      <c r="R153" s="251"/>
      <c r="S153" s="251"/>
      <c r="T153" s="252"/>
      <c r="AT153" s="253" t="s">
        <v>141</v>
      </c>
      <c r="AU153" s="253" t="s">
        <v>76</v>
      </c>
      <c r="AV153" s="13" t="s">
        <v>137</v>
      </c>
      <c r="AW153" s="13" t="s">
        <v>29</v>
      </c>
      <c r="AX153" s="13" t="s">
        <v>74</v>
      </c>
      <c r="AY153" s="253" t="s">
        <v>131</v>
      </c>
    </row>
    <row r="154" spans="2:65" s="1" customFormat="1" ht="16.5" customHeight="1">
      <c r="B154" s="38"/>
      <c r="C154" s="218" t="s">
        <v>224</v>
      </c>
      <c r="D154" s="218" t="s">
        <v>133</v>
      </c>
      <c r="E154" s="219" t="s">
        <v>253</v>
      </c>
      <c r="F154" s="220" t="s">
        <v>254</v>
      </c>
      <c r="G154" s="221" t="s">
        <v>151</v>
      </c>
      <c r="H154" s="222">
        <v>10</v>
      </c>
      <c r="I154" s="223"/>
      <c r="J154" s="222">
        <f>ROUND(I154*H154,2)</f>
        <v>0</v>
      </c>
      <c r="K154" s="220" t="s">
        <v>152</v>
      </c>
      <c r="L154" s="43"/>
      <c r="M154" s="224" t="s">
        <v>1</v>
      </c>
      <c r="N154" s="225" t="s">
        <v>37</v>
      </c>
      <c r="O154" s="79"/>
      <c r="P154" s="226">
        <f>O154*H154</f>
        <v>0</v>
      </c>
      <c r="Q154" s="226">
        <v>0</v>
      </c>
      <c r="R154" s="226">
        <f>Q154*H154</f>
        <v>0</v>
      </c>
      <c r="S154" s="226">
        <v>0</v>
      </c>
      <c r="T154" s="227">
        <f>S154*H154</f>
        <v>0</v>
      </c>
      <c r="AR154" s="17" t="s">
        <v>137</v>
      </c>
      <c r="AT154" s="17" t="s">
        <v>133</v>
      </c>
      <c r="AU154" s="17" t="s">
        <v>76</v>
      </c>
      <c r="AY154" s="17" t="s">
        <v>131</v>
      </c>
      <c r="BE154" s="228">
        <f>IF(N154="základní",J154,0)</f>
        <v>0</v>
      </c>
      <c r="BF154" s="228">
        <f>IF(N154="snížená",J154,0)</f>
        <v>0</v>
      </c>
      <c r="BG154" s="228">
        <f>IF(N154="zákl. přenesená",J154,0)</f>
        <v>0</v>
      </c>
      <c r="BH154" s="228">
        <f>IF(N154="sníž. přenesená",J154,0)</f>
        <v>0</v>
      </c>
      <c r="BI154" s="228">
        <f>IF(N154="nulová",J154,0)</f>
        <v>0</v>
      </c>
      <c r="BJ154" s="17" t="s">
        <v>74</v>
      </c>
      <c r="BK154" s="228">
        <f>ROUND(I154*H154,2)</f>
        <v>0</v>
      </c>
      <c r="BL154" s="17" t="s">
        <v>137</v>
      </c>
      <c r="BM154" s="17" t="s">
        <v>255</v>
      </c>
    </row>
    <row r="155" spans="2:47" s="1" customFormat="1" ht="12">
      <c r="B155" s="38"/>
      <c r="C155" s="39"/>
      <c r="D155" s="229" t="s">
        <v>139</v>
      </c>
      <c r="E155" s="39"/>
      <c r="F155" s="230" t="s">
        <v>256</v>
      </c>
      <c r="G155" s="39"/>
      <c r="H155" s="39"/>
      <c r="I155" s="144"/>
      <c r="J155" s="39"/>
      <c r="K155" s="39"/>
      <c r="L155" s="43"/>
      <c r="M155" s="231"/>
      <c r="N155" s="79"/>
      <c r="O155" s="79"/>
      <c r="P155" s="79"/>
      <c r="Q155" s="79"/>
      <c r="R155" s="79"/>
      <c r="S155" s="79"/>
      <c r="T155" s="80"/>
      <c r="AT155" s="17" t="s">
        <v>139</v>
      </c>
      <c r="AU155" s="17" t="s">
        <v>76</v>
      </c>
    </row>
    <row r="156" spans="2:65" s="1" customFormat="1" ht="16.5" customHeight="1">
      <c r="B156" s="38"/>
      <c r="C156" s="218" t="s">
        <v>257</v>
      </c>
      <c r="D156" s="218" t="s">
        <v>133</v>
      </c>
      <c r="E156" s="219" t="s">
        <v>258</v>
      </c>
      <c r="F156" s="220" t="s">
        <v>259</v>
      </c>
      <c r="G156" s="221" t="s">
        <v>151</v>
      </c>
      <c r="H156" s="222">
        <v>10</v>
      </c>
      <c r="I156" s="223"/>
      <c r="J156" s="222">
        <f>ROUND(I156*H156,2)</f>
        <v>0</v>
      </c>
      <c r="K156" s="220" t="s">
        <v>152</v>
      </c>
      <c r="L156" s="43"/>
      <c r="M156" s="224" t="s">
        <v>1</v>
      </c>
      <c r="N156" s="225" t="s">
        <v>37</v>
      </c>
      <c r="O156" s="79"/>
      <c r="P156" s="226">
        <f>O156*H156</f>
        <v>0</v>
      </c>
      <c r="Q156" s="226">
        <v>0</v>
      </c>
      <c r="R156" s="226">
        <f>Q156*H156</f>
        <v>0</v>
      </c>
      <c r="S156" s="226">
        <v>0</v>
      </c>
      <c r="T156" s="227">
        <f>S156*H156</f>
        <v>0</v>
      </c>
      <c r="AR156" s="17" t="s">
        <v>137</v>
      </c>
      <c r="AT156" s="17" t="s">
        <v>133</v>
      </c>
      <c r="AU156" s="17" t="s">
        <v>76</v>
      </c>
      <c r="AY156" s="17" t="s">
        <v>131</v>
      </c>
      <c r="BE156" s="228">
        <f>IF(N156="základní",J156,0)</f>
        <v>0</v>
      </c>
      <c r="BF156" s="228">
        <f>IF(N156="snížená",J156,0)</f>
        <v>0</v>
      </c>
      <c r="BG156" s="228">
        <f>IF(N156="zákl. přenesená",J156,0)</f>
        <v>0</v>
      </c>
      <c r="BH156" s="228">
        <f>IF(N156="sníž. přenesená",J156,0)</f>
        <v>0</v>
      </c>
      <c r="BI156" s="228">
        <f>IF(N156="nulová",J156,0)</f>
        <v>0</v>
      </c>
      <c r="BJ156" s="17" t="s">
        <v>74</v>
      </c>
      <c r="BK156" s="228">
        <f>ROUND(I156*H156,2)</f>
        <v>0</v>
      </c>
      <c r="BL156" s="17" t="s">
        <v>137</v>
      </c>
      <c r="BM156" s="17" t="s">
        <v>260</v>
      </c>
    </row>
    <row r="157" spans="2:47" s="1" customFormat="1" ht="12">
      <c r="B157" s="38"/>
      <c r="C157" s="39"/>
      <c r="D157" s="229" t="s">
        <v>139</v>
      </c>
      <c r="E157" s="39"/>
      <c r="F157" s="230" t="s">
        <v>261</v>
      </c>
      <c r="G157" s="39"/>
      <c r="H157" s="39"/>
      <c r="I157" s="144"/>
      <c r="J157" s="39"/>
      <c r="K157" s="39"/>
      <c r="L157" s="43"/>
      <c r="M157" s="231"/>
      <c r="N157" s="79"/>
      <c r="O157" s="79"/>
      <c r="P157" s="79"/>
      <c r="Q157" s="79"/>
      <c r="R157" s="79"/>
      <c r="S157" s="79"/>
      <c r="T157" s="80"/>
      <c r="AT157" s="17" t="s">
        <v>139</v>
      </c>
      <c r="AU157" s="17" t="s">
        <v>76</v>
      </c>
    </row>
    <row r="158" spans="2:65" s="1" customFormat="1" ht="16.5" customHeight="1">
      <c r="B158" s="38"/>
      <c r="C158" s="218" t="s">
        <v>228</v>
      </c>
      <c r="D158" s="218" t="s">
        <v>133</v>
      </c>
      <c r="E158" s="219" t="s">
        <v>262</v>
      </c>
      <c r="F158" s="220" t="s">
        <v>263</v>
      </c>
      <c r="G158" s="221" t="s">
        <v>151</v>
      </c>
      <c r="H158" s="222">
        <v>10</v>
      </c>
      <c r="I158" s="223"/>
      <c r="J158" s="222">
        <f>ROUND(I158*H158,2)</f>
        <v>0</v>
      </c>
      <c r="K158" s="220" t="s">
        <v>152</v>
      </c>
      <c r="L158" s="43"/>
      <c r="M158" s="224" t="s">
        <v>1</v>
      </c>
      <c r="N158" s="225" t="s">
        <v>37</v>
      </c>
      <c r="O158" s="79"/>
      <c r="P158" s="226">
        <f>O158*H158</f>
        <v>0</v>
      </c>
      <c r="Q158" s="226">
        <v>0</v>
      </c>
      <c r="R158" s="226">
        <f>Q158*H158</f>
        <v>0</v>
      </c>
      <c r="S158" s="226">
        <v>0</v>
      </c>
      <c r="T158" s="227">
        <f>S158*H158</f>
        <v>0</v>
      </c>
      <c r="AR158" s="17" t="s">
        <v>137</v>
      </c>
      <c r="AT158" s="17" t="s">
        <v>133</v>
      </c>
      <c r="AU158" s="17" t="s">
        <v>76</v>
      </c>
      <c r="AY158" s="17" t="s">
        <v>131</v>
      </c>
      <c r="BE158" s="228">
        <f>IF(N158="základní",J158,0)</f>
        <v>0</v>
      </c>
      <c r="BF158" s="228">
        <f>IF(N158="snížená",J158,0)</f>
        <v>0</v>
      </c>
      <c r="BG158" s="228">
        <f>IF(N158="zákl. přenesená",J158,0)</f>
        <v>0</v>
      </c>
      <c r="BH158" s="228">
        <f>IF(N158="sníž. přenesená",J158,0)</f>
        <v>0</v>
      </c>
      <c r="BI158" s="228">
        <f>IF(N158="nulová",J158,0)</f>
        <v>0</v>
      </c>
      <c r="BJ158" s="17" t="s">
        <v>74</v>
      </c>
      <c r="BK158" s="228">
        <f>ROUND(I158*H158,2)</f>
        <v>0</v>
      </c>
      <c r="BL158" s="17" t="s">
        <v>137</v>
      </c>
      <c r="BM158" s="17" t="s">
        <v>264</v>
      </c>
    </row>
    <row r="159" spans="2:47" s="1" customFormat="1" ht="12">
      <c r="B159" s="38"/>
      <c r="C159" s="39"/>
      <c r="D159" s="229" t="s">
        <v>139</v>
      </c>
      <c r="E159" s="39"/>
      <c r="F159" s="230" t="s">
        <v>265</v>
      </c>
      <c r="G159" s="39"/>
      <c r="H159" s="39"/>
      <c r="I159" s="144"/>
      <c r="J159" s="39"/>
      <c r="K159" s="39"/>
      <c r="L159" s="43"/>
      <c r="M159" s="231"/>
      <c r="N159" s="79"/>
      <c r="O159" s="79"/>
      <c r="P159" s="79"/>
      <c r="Q159" s="79"/>
      <c r="R159" s="79"/>
      <c r="S159" s="79"/>
      <c r="T159" s="80"/>
      <c r="AT159" s="17" t="s">
        <v>139</v>
      </c>
      <c r="AU159" s="17" t="s">
        <v>76</v>
      </c>
    </row>
    <row r="160" spans="2:65" s="1" customFormat="1" ht="16.5" customHeight="1">
      <c r="B160" s="38"/>
      <c r="C160" s="218" t="s">
        <v>266</v>
      </c>
      <c r="D160" s="218" t="s">
        <v>133</v>
      </c>
      <c r="E160" s="219" t="s">
        <v>267</v>
      </c>
      <c r="F160" s="220" t="s">
        <v>268</v>
      </c>
      <c r="G160" s="221" t="s">
        <v>151</v>
      </c>
      <c r="H160" s="222">
        <v>10</v>
      </c>
      <c r="I160" s="223"/>
      <c r="J160" s="222">
        <f>ROUND(I160*H160,2)</f>
        <v>0</v>
      </c>
      <c r="K160" s="220" t="s">
        <v>152</v>
      </c>
      <c r="L160" s="43"/>
      <c r="M160" s="224" t="s">
        <v>1</v>
      </c>
      <c r="N160" s="225" t="s">
        <v>37</v>
      </c>
      <c r="O160" s="79"/>
      <c r="P160" s="226">
        <f>O160*H160</f>
        <v>0</v>
      </c>
      <c r="Q160" s="226">
        <v>0</v>
      </c>
      <c r="R160" s="226">
        <f>Q160*H160</f>
        <v>0</v>
      </c>
      <c r="S160" s="226">
        <v>0</v>
      </c>
      <c r="T160" s="227">
        <f>S160*H160</f>
        <v>0</v>
      </c>
      <c r="AR160" s="17" t="s">
        <v>137</v>
      </c>
      <c r="AT160" s="17" t="s">
        <v>133</v>
      </c>
      <c r="AU160" s="17" t="s">
        <v>76</v>
      </c>
      <c r="AY160" s="17" t="s">
        <v>131</v>
      </c>
      <c r="BE160" s="228">
        <f>IF(N160="základní",J160,0)</f>
        <v>0</v>
      </c>
      <c r="BF160" s="228">
        <f>IF(N160="snížená",J160,0)</f>
        <v>0</v>
      </c>
      <c r="BG160" s="228">
        <f>IF(N160="zákl. přenesená",J160,0)</f>
        <v>0</v>
      </c>
      <c r="BH160" s="228">
        <f>IF(N160="sníž. přenesená",J160,0)</f>
        <v>0</v>
      </c>
      <c r="BI160" s="228">
        <f>IF(N160="nulová",J160,0)</f>
        <v>0</v>
      </c>
      <c r="BJ160" s="17" t="s">
        <v>74</v>
      </c>
      <c r="BK160" s="228">
        <f>ROUND(I160*H160,2)</f>
        <v>0</v>
      </c>
      <c r="BL160" s="17" t="s">
        <v>137</v>
      </c>
      <c r="BM160" s="17" t="s">
        <v>269</v>
      </c>
    </row>
    <row r="161" spans="2:47" s="1" customFormat="1" ht="12">
      <c r="B161" s="38"/>
      <c r="C161" s="39"/>
      <c r="D161" s="229" t="s">
        <v>139</v>
      </c>
      <c r="E161" s="39"/>
      <c r="F161" s="230" t="s">
        <v>270</v>
      </c>
      <c r="G161" s="39"/>
      <c r="H161" s="39"/>
      <c r="I161" s="144"/>
      <c r="J161" s="39"/>
      <c r="K161" s="39"/>
      <c r="L161" s="43"/>
      <c r="M161" s="231"/>
      <c r="N161" s="79"/>
      <c r="O161" s="79"/>
      <c r="P161" s="79"/>
      <c r="Q161" s="79"/>
      <c r="R161" s="79"/>
      <c r="S161" s="79"/>
      <c r="T161" s="80"/>
      <c r="AT161" s="17" t="s">
        <v>139</v>
      </c>
      <c r="AU161" s="17" t="s">
        <v>76</v>
      </c>
    </row>
    <row r="162" spans="2:65" s="1" customFormat="1" ht="16.5" customHeight="1">
      <c r="B162" s="38"/>
      <c r="C162" s="218" t="s">
        <v>233</v>
      </c>
      <c r="D162" s="218" t="s">
        <v>133</v>
      </c>
      <c r="E162" s="219" t="s">
        <v>271</v>
      </c>
      <c r="F162" s="220" t="s">
        <v>272</v>
      </c>
      <c r="G162" s="221" t="s">
        <v>187</v>
      </c>
      <c r="H162" s="222">
        <v>3720</v>
      </c>
      <c r="I162" s="223"/>
      <c r="J162" s="222">
        <f>ROUND(I162*H162,2)</f>
        <v>0</v>
      </c>
      <c r="K162" s="220" t="s">
        <v>152</v>
      </c>
      <c r="L162" s="43"/>
      <c r="M162" s="224" t="s">
        <v>1</v>
      </c>
      <c r="N162" s="225" t="s">
        <v>37</v>
      </c>
      <c r="O162" s="79"/>
      <c r="P162" s="226">
        <f>O162*H162</f>
        <v>0</v>
      </c>
      <c r="Q162" s="226">
        <v>0</v>
      </c>
      <c r="R162" s="226">
        <f>Q162*H162</f>
        <v>0</v>
      </c>
      <c r="S162" s="226">
        <v>0</v>
      </c>
      <c r="T162" s="227">
        <f>S162*H162</f>
        <v>0</v>
      </c>
      <c r="AR162" s="17" t="s">
        <v>137</v>
      </c>
      <c r="AT162" s="17" t="s">
        <v>133</v>
      </c>
      <c r="AU162" s="17" t="s">
        <v>76</v>
      </c>
      <c r="AY162" s="17" t="s">
        <v>131</v>
      </c>
      <c r="BE162" s="228">
        <f>IF(N162="základní",J162,0)</f>
        <v>0</v>
      </c>
      <c r="BF162" s="228">
        <f>IF(N162="snížená",J162,0)</f>
        <v>0</v>
      </c>
      <c r="BG162" s="228">
        <f>IF(N162="zákl. přenesená",J162,0)</f>
        <v>0</v>
      </c>
      <c r="BH162" s="228">
        <f>IF(N162="sníž. přenesená",J162,0)</f>
        <v>0</v>
      </c>
      <c r="BI162" s="228">
        <f>IF(N162="nulová",J162,0)</f>
        <v>0</v>
      </c>
      <c r="BJ162" s="17" t="s">
        <v>74</v>
      </c>
      <c r="BK162" s="228">
        <f>ROUND(I162*H162,2)</f>
        <v>0</v>
      </c>
      <c r="BL162" s="17" t="s">
        <v>137</v>
      </c>
      <c r="BM162" s="17" t="s">
        <v>273</v>
      </c>
    </row>
    <row r="163" spans="2:47" s="1" customFormat="1" ht="12">
      <c r="B163" s="38"/>
      <c r="C163" s="39"/>
      <c r="D163" s="229" t="s">
        <v>139</v>
      </c>
      <c r="E163" s="39"/>
      <c r="F163" s="230" t="s">
        <v>274</v>
      </c>
      <c r="G163" s="39"/>
      <c r="H163" s="39"/>
      <c r="I163" s="144"/>
      <c r="J163" s="39"/>
      <c r="K163" s="39"/>
      <c r="L163" s="43"/>
      <c r="M163" s="231"/>
      <c r="N163" s="79"/>
      <c r="O163" s="79"/>
      <c r="P163" s="79"/>
      <c r="Q163" s="79"/>
      <c r="R163" s="79"/>
      <c r="S163" s="79"/>
      <c r="T163" s="80"/>
      <c r="AT163" s="17" t="s">
        <v>139</v>
      </c>
      <c r="AU163" s="17" t="s">
        <v>76</v>
      </c>
    </row>
    <row r="164" spans="2:51" s="12" customFormat="1" ht="12">
      <c r="B164" s="232"/>
      <c r="C164" s="233"/>
      <c r="D164" s="229" t="s">
        <v>141</v>
      </c>
      <c r="E164" s="234" t="s">
        <v>1</v>
      </c>
      <c r="F164" s="235" t="s">
        <v>196</v>
      </c>
      <c r="G164" s="233"/>
      <c r="H164" s="236">
        <v>3720</v>
      </c>
      <c r="I164" s="237"/>
      <c r="J164" s="233"/>
      <c r="K164" s="233"/>
      <c r="L164" s="238"/>
      <c r="M164" s="239"/>
      <c r="N164" s="240"/>
      <c r="O164" s="240"/>
      <c r="P164" s="240"/>
      <c r="Q164" s="240"/>
      <c r="R164" s="240"/>
      <c r="S164" s="240"/>
      <c r="T164" s="241"/>
      <c r="AT164" s="242" t="s">
        <v>141</v>
      </c>
      <c r="AU164" s="242" t="s">
        <v>76</v>
      </c>
      <c r="AV164" s="12" t="s">
        <v>76</v>
      </c>
      <c r="AW164" s="12" t="s">
        <v>29</v>
      </c>
      <c r="AX164" s="12" t="s">
        <v>66</v>
      </c>
      <c r="AY164" s="242" t="s">
        <v>131</v>
      </c>
    </row>
    <row r="165" spans="2:51" s="14" customFormat="1" ht="12">
      <c r="B165" s="254"/>
      <c r="C165" s="255"/>
      <c r="D165" s="229" t="s">
        <v>141</v>
      </c>
      <c r="E165" s="256" t="s">
        <v>1</v>
      </c>
      <c r="F165" s="257" t="s">
        <v>275</v>
      </c>
      <c r="G165" s="255"/>
      <c r="H165" s="258">
        <v>3720</v>
      </c>
      <c r="I165" s="259"/>
      <c r="J165" s="255"/>
      <c r="K165" s="255"/>
      <c r="L165" s="260"/>
      <c r="M165" s="261"/>
      <c r="N165" s="262"/>
      <c r="O165" s="262"/>
      <c r="P165" s="262"/>
      <c r="Q165" s="262"/>
      <c r="R165" s="262"/>
      <c r="S165" s="262"/>
      <c r="T165" s="263"/>
      <c r="AT165" s="264" t="s">
        <v>141</v>
      </c>
      <c r="AU165" s="264" t="s">
        <v>76</v>
      </c>
      <c r="AV165" s="14" t="s">
        <v>92</v>
      </c>
      <c r="AW165" s="14" t="s">
        <v>29</v>
      </c>
      <c r="AX165" s="14" t="s">
        <v>66</v>
      </c>
      <c r="AY165" s="264" t="s">
        <v>131</v>
      </c>
    </row>
    <row r="166" spans="2:51" s="13" customFormat="1" ht="12">
      <c r="B166" s="243"/>
      <c r="C166" s="244"/>
      <c r="D166" s="229" t="s">
        <v>141</v>
      </c>
      <c r="E166" s="245" t="s">
        <v>1</v>
      </c>
      <c r="F166" s="246" t="s">
        <v>143</v>
      </c>
      <c r="G166" s="244"/>
      <c r="H166" s="247">
        <v>3720</v>
      </c>
      <c r="I166" s="248"/>
      <c r="J166" s="244"/>
      <c r="K166" s="244"/>
      <c r="L166" s="249"/>
      <c r="M166" s="250"/>
      <c r="N166" s="251"/>
      <c r="O166" s="251"/>
      <c r="P166" s="251"/>
      <c r="Q166" s="251"/>
      <c r="R166" s="251"/>
      <c r="S166" s="251"/>
      <c r="T166" s="252"/>
      <c r="AT166" s="253" t="s">
        <v>141</v>
      </c>
      <c r="AU166" s="253" t="s">
        <v>76</v>
      </c>
      <c r="AV166" s="13" t="s">
        <v>137</v>
      </c>
      <c r="AW166" s="13" t="s">
        <v>29</v>
      </c>
      <c r="AX166" s="13" t="s">
        <v>74</v>
      </c>
      <c r="AY166" s="253" t="s">
        <v>131</v>
      </c>
    </row>
    <row r="167" spans="2:65" s="1" customFormat="1" ht="16.5" customHeight="1">
      <c r="B167" s="38"/>
      <c r="C167" s="218" t="s">
        <v>276</v>
      </c>
      <c r="D167" s="218" t="s">
        <v>133</v>
      </c>
      <c r="E167" s="219" t="s">
        <v>277</v>
      </c>
      <c r="F167" s="220" t="s">
        <v>278</v>
      </c>
      <c r="G167" s="221" t="s">
        <v>187</v>
      </c>
      <c r="H167" s="222">
        <v>9422</v>
      </c>
      <c r="I167" s="223"/>
      <c r="J167" s="222">
        <f>ROUND(I167*H167,2)</f>
        <v>0</v>
      </c>
      <c r="K167" s="220" t="s">
        <v>152</v>
      </c>
      <c r="L167" s="43"/>
      <c r="M167" s="224" t="s">
        <v>1</v>
      </c>
      <c r="N167" s="225" t="s">
        <v>37</v>
      </c>
      <c r="O167" s="79"/>
      <c r="P167" s="226">
        <f>O167*H167</f>
        <v>0</v>
      </c>
      <c r="Q167" s="226">
        <v>0</v>
      </c>
      <c r="R167" s="226">
        <f>Q167*H167</f>
        <v>0</v>
      </c>
      <c r="S167" s="226">
        <v>0</v>
      </c>
      <c r="T167" s="227">
        <f>S167*H167</f>
        <v>0</v>
      </c>
      <c r="AR167" s="17" t="s">
        <v>137</v>
      </c>
      <c r="AT167" s="17" t="s">
        <v>133</v>
      </c>
      <c r="AU167" s="17" t="s">
        <v>76</v>
      </c>
      <c r="AY167" s="17" t="s">
        <v>131</v>
      </c>
      <c r="BE167" s="228">
        <f>IF(N167="základní",J167,0)</f>
        <v>0</v>
      </c>
      <c r="BF167" s="228">
        <f>IF(N167="snížená",J167,0)</f>
        <v>0</v>
      </c>
      <c r="BG167" s="228">
        <f>IF(N167="zákl. přenesená",J167,0)</f>
        <v>0</v>
      </c>
      <c r="BH167" s="228">
        <f>IF(N167="sníž. přenesená",J167,0)</f>
        <v>0</v>
      </c>
      <c r="BI167" s="228">
        <f>IF(N167="nulová",J167,0)</f>
        <v>0</v>
      </c>
      <c r="BJ167" s="17" t="s">
        <v>74</v>
      </c>
      <c r="BK167" s="228">
        <f>ROUND(I167*H167,2)</f>
        <v>0</v>
      </c>
      <c r="BL167" s="17" t="s">
        <v>137</v>
      </c>
      <c r="BM167" s="17" t="s">
        <v>279</v>
      </c>
    </row>
    <row r="168" spans="2:47" s="1" customFormat="1" ht="12">
      <c r="B168" s="38"/>
      <c r="C168" s="39"/>
      <c r="D168" s="229" t="s">
        <v>139</v>
      </c>
      <c r="E168" s="39"/>
      <c r="F168" s="230" t="s">
        <v>280</v>
      </c>
      <c r="G168" s="39"/>
      <c r="H168" s="39"/>
      <c r="I168" s="144"/>
      <c r="J168" s="39"/>
      <c r="K168" s="39"/>
      <c r="L168" s="43"/>
      <c r="M168" s="231"/>
      <c r="N168" s="79"/>
      <c r="O168" s="79"/>
      <c r="P168" s="79"/>
      <c r="Q168" s="79"/>
      <c r="R168" s="79"/>
      <c r="S168" s="79"/>
      <c r="T168" s="80"/>
      <c r="AT168" s="17" t="s">
        <v>139</v>
      </c>
      <c r="AU168" s="17" t="s">
        <v>76</v>
      </c>
    </row>
    <row r="169" spans="2:51" s="15" customFormat="1" ht="12">
      <c r="B169" s="265"/>
      <c r="C169" s="266"/>
      <c r="D169" s="229" t="s">
        <v>141</v>
      </c>
      <c r="E169" s="267" t="s">
        <v>1</v>
      </c>
      <c r="F169" s="268" t="s">
        <v>281</v>
      </c>
      <c r="G169" s="266"/>
      <c r="H169" s="267" t="s">
        <v>1</v>
      </c>
      <c r="I169" s="269"/>
      <c r="J169" s="266"/>
      <c r="K169" s="266"/>
      <c r="L169" s="270"/>
      <c r="M169" s="271"/>
      <c r="N169" s="272"/>
      <c r="O169" s="272"/>
      <c r="P169" s="272"/>
      <c r="Q169" s="272"/>
      <c r="R169" s="272"/>
      <c r="S169" s="272"/>
      <c r="T169" s="273"/>
      <c r="AT169" s="274" t="s">
        <v>141</v>
      </c>
      <c r="AU169" s="274" t="s">
        <v>76</v>
      </c>
      <c r="AV169" s="15" t="s">
        <v>74</v>
      </c>
      <c r="AW169" s="15" t="s">
        <v>29</v>
      </c>
      <c r="AX169" s="15" t="s">
        <v>66</v>
      </c>
      <c r="AY169" s="274" t="s">
        <v>131</v>
      </c>
    </row>
    <row r="170" spans="2:51" s="12" customFormat="1" ht="12">
      <c r="B170" s="232"/>
      <c r="C170" s="233"/>
      <c r="D170" s="229" t="s">
        <v>141</v>
      </c>
      <c r="E170" s="234" t="s">
        <v>1</v>
      </c>
      <c r="F170" s="235" t="s">
        <v>282</v>
      </c>
      <c r="G170" s="233"/>
      <c r="H170" s="236">
        <v>9422</v>
      </c>
      <c r="I170" s="237"/>
      <c r="J170" s="233"/>
      <c r="K170" s="233"/>
      <c r="L170" s="238"/>
      <c r="M170" s="239"/>
      <c r="N170" s="240"/>
      <c r="O170" s="240"/>
      <c r="P170" s="240"/>
      <c r="Q170" s="240"/>
      <c r="R170" s="240"/>
      <c r="S170" s="240"/>
      <c r="T170" s="241"/>
      <c r="AT170" s="242" t="s">
        <v>141</v>
      </c>
      <c r="AU170" s="242" t="s">
        <v>76</v>
      </c>
      <c r="AV170" s="12" t="s">
        <v>76</v>
      </c>
      <c r="AW170" s="12" t="s">
        <v>29</v>
      </c>
      <c r="AX170" s="12" t="s">
        <v>66</v>
      </c>
      <c r="AY170" s="242" t="s">
        <v>131</v>
      </c>
    </row>
    <row r="171" spans="2:51" s="13" customFormat="1" ht="12">
      <c r="B171" s="243"/>
      <c r="C171" s="244"/>
      <c r="D171" s="229" t="s">
        <v>141</v>
      </c>
      <c r="E171" s="245" t="s">
        <v>1</v>
      </c>
      <c r="F171" s="246" t="s">
        <v>143</v>
      </c>
      <c r="G171" s="244"/>
      <c r="H171" s="247">
        <v>9422</v>
      </c>
      <c r="I171" s="248"/>
      <c r="J171" s="244"/>
      <c r="K171" s="244"/>
      <c r="L171" s="249"/>
      <c r="M171" s="250"/>
      <c r="N171" s="251"/>
      <c r="O171" s="251"/>
      <c r="P171" s="251"/>
      <c r="Q171" s="251"/>
      <c r="R171" s="251"/>
      <c r="S171" s="251"/>
      <c r="T171" s="252"/>
      <c r="AT171" s="253" t="s">
        <v>141</v>
      </c>
      <c r="AU171" s="253" t="s">
        <v>76</v>
      </c>
      <c r="AV171" s="13" t="s">
        <v>137</v>
      </c>
      <c r="AW171" s="13" t="s">
        <v>29</v>
      </c>
      <c r="AX171" s="13" t="s">
        <v>74</v>
      </c>
      <c r="AY171" s="253" t="s">
        <v>131</v>
      </c>
    </row>
    <row r="172" spans="2:65" s="1" customFormat="1" ht="16.5" customHeight="1">
      <c r="B172" s="38"/>
      <c r="C172" s="218" t="s">
        <v>237</v>
      </c>
      <c r="D172" s="218" t="s">
        <v>133</v>
      </c>
      <c r="E172" s="219" t="s">
        <v>283</v>
      </c>
      <c r="F172" s="220" t="s">
        <v>284</v>
      </c>
      <c r="G172" s="221" t="s">
        <v>187</v>
      </c>
      <c r="H172" s="222">
        <v>12000</v>
      </c>
      <c r="I172" s="223"/>
      <c r="J172" s="222">
        <f>ROUND(I172*H172,2)</f>
        <v>0</v>
      </c>
      <c r="K172" s="220" t="s">
        <v>1</v>
      </c>
      <c r="L172" s="43"/>
      <c r="M172" s="224" t="s">
        <v>1</v>
      </c>
      <c r="N172" s="225" t="s">
        <v>37</v>
      </c>
      <c r="O172" s="79"/>
      <c r="P172" s="226">
        <f>O172*H172</f>
        <v>0</v>
      </c>
      <c r="Q172" s="226">
        <v>0</v>
      </c>
      <c r="R172" s="226">
        <f>Q172*H172</f>
        <v>0</v>
      </c>
      <c r="S172" s="226">
        <v>0</v>
      </c>
      <c r="T172" s="227">
        <f>S172*H172</f>
        <v>0</v>
      </c>
      <c r="AR172" s="17" t="s">
        <v>137</v>
      </c>
      <c r="AT172" s="17" t="s">
        <v>133</v>
      </c>
      <c r="AU172" s="17" t="s">
        <v>76</v>
      </c>
      <c r="AY172" s="17" t="s">
        <v>131</v>
      </c>
      <c r="BE172" s="228">
        <f>IF(N172="základní",J172,0)</f>
        <v>0</v>
      </c>
      <c r="BF172" s="228">
        <f>IF(N172="snížená",J172,0)</f>
        <v>0</v>
      </c>
      <c r="BG172" s="228">
        <f>IF(N172="zákl. přenesená",J172,0)</f>
        <v>0</v>
      </c>
      <c r="BH172" s="228">
        <f>IF(N172="sníž. přenesená",J172,0)</f>
        <v>0</v>
      </c>
      <c r="BI172" s="228">
        <f>IF(N172="nulová",J172,0)</f>
        <v>0</v>
      </c>
      <c r="BJ172" s="17" t="s">
        <v>74</v>
      </c>
      <c r="BK172" s="228">
        <f>ROUND(I172*H172,2)</f>
        <v>0</v>
      </c>
      <c r="BL172" s="17" t="s">
        <v>137</v>
      </c>
      <c r="BM172" s="17" t="s">
        <v>285</v>
      </c>
    </row>
    <row r="173" spans="2:47" s="1" customFormat="1" ht="12">
      <c r="B173" s="38"/>
      <c r="C173" s="39"/>
      <c r="D173" s="229" t="s">
        <v>139</v>
      </c>
      <c r="E173" s="39"/>
      <c r="F173" s="230" t="s">
        <v>280</v>
      </c>
      <c r="G173" s="39"/>
      <c r="H173" s="39"/>
      <c r="I173" s="144"/>
      <c r="J173" s="39"/>
      <c r="K173" s="39"/>
      <c r="L173" s="43"/>
      <c r="M173" s="231"/>
      <c r="N173" s="79"/>
      <c r="O173" s="79"/>
      <c r="P173" s="79"/>
      <c r="Q173" s="79"/>
      <c r="R173" s="79"/>
      <c r="S173" s="79"/>
      <c r="T173" s="80"/>
      <c r="AT173" s="17" t="s">
        <v>139</v>
      </c>
      <c r="AU173" s="17" t="s">
        <v>76</v>
      </c>
    </row>
    <row r="174" spans="2:51" s="15" customFormat="1" ht="12">
      <c r="B174" s="265"/>
      <c r="C174" s="266"/>
      <c r="D174" s="229" t="s">
        <v>141</v>
      </c>
      <c r="E174" s="267" t="s">
        <v>1</v>
      </c>
      <c r="F174" s="268" t="s">
        <v>286</v>
      </c>
      <c r="G174" s="266"/>
      <c r="H174" s="267" t="s">
        <v>1</v>
      </c>
      <c r="I174" s="269"/>
      <c r="J174" s="266"/>
      <c r="K174" s="266"/>
      <c r="L174" s="270"/>
      <c r="M174" s="271"/>
      <c r="N174" s="272"/>
      <c r="O174" s="272"/>
      <c r="P174" s="272"/>
      <c r="Q174" s="272"/>
      <c r="R174" s="272"/>
      <c r="S174" s="272"/>
      <c r="T174" s="273"/>
      <c r="AT174" s="274" t="s">
        <v>141</v>
      </c>
      <c r="AU174" s="274" t="s">
        <v>76</v>
      </c>
      <c r="AV174" s="15" t="s">
        <v>74</v>
      </c>
      <c r="AW174" s="15" t="s">
        <v>29</v>
      </c>
      <c r="AX174" s="15" t="s">
        <v>66</v>
      </c>
      <c r="AY174" s="274" t="s">
        <v>131</v>
      </c>
    </row>
    <row r="175" spans="2:51" s="12" customFormat="1" ht="12">
      <c r="B175" s="232"/>
      <c r="C175" s="233"/>
      <c r="D175" s="229" t="s">
        <v>141</v>
      </c>
      <c r="E175" s="234" t="s">
        <v>1</v>
      </c>
      <c r="F175" s="235" t="s">
        <v>287</v>
      </c>
      <c r="G175" s="233"/>
      <c r="H175" s="236">
        <v>12000</v>
      </c>
      <c r="I175" s="237"/>
      <c r="J175" s="233"/>
      <c r="K175" s="233"/>
      <c r="L175" s="238"/>
      <c r="M175" s="239"/>
      <c r="N175" s="240"/>
      <c r="O175" s="240"/>
      <c r="P175" s="240"/>
      <c r="Q175" s="240"/>
      <c r="R175" s="240"/>
      <c r="S175" s="240"/>
      <c r="T175" s="241"/>
      <c r="AT175" s="242" t="s">
        <v>141</v>
      </c>
      <c r="AU175" s="242" t="s">
        <v>76</v>
      </c>
      <c r="AV175" s="12" t="s">
        <v>76</v>
      </c>
      <c r="AW175" s="12" t="s">
        <v>29</v>
      </c>
      <c r="AX175" s="12" t="s">
        <v>66</v>
      </c>
      <c r="AY175" s="242" t="s">
        <v>131</v>
      </c>
    </row>
    <row r="176" spans="2:51" s="13" customFormat="1" ht="12">
      <c r="B176" s="243"/>
      <c r="C176" s="244"/>
      <c r="D176" s="229" t="s">
        <v>141</v>
      </c>
      <c r="E176" s="245" t="s">
        <v>1</v>
      </c>
      <c r="F176" s="246" t="s">
        <v>143</v>
      </c>
      <c r="G176" s="244"/>
      <c r="H176" s="247">
        <v>12000</v>
      </c>
      <c r="I176" s="248"/>
      <c r="J176" s="244"/>
      <c r="K176" s="244"/>
      <c r="L176" s="249"/>
      <c r="M176" s="250"/>
      <c r="N176" s="251"/>
      <c r="O176" s="251"/>
      <c r="P176" s="251"/>
      <c r="Q176" s="251"/>
      <c r="R176" s="251"/>
      <c r="S176" s="251"/>
      <c r="T176" s="252"/>
      <c r="AT176" s="253" t="s">
        <v>141</v>
      </c>
      <c r="AU176" s="253" t="s">
        <v>76</v>
      </c>
      <c r="AV176" s="13" t="s">
        <v>137</v>
      </c>
      <c r="AW176" s="13" t="s">
        <v>29</v>
      </c>
      <c r="AX176" s="13" t="s">
        <v>74</v>
      </c>
      <c r="AY176" s="253" t="s">
        <v>131</v>
      </c>
    </row>
    <row r="177" spans="2:65" s="1" customFormat="1" ht="16.5" customHeight="1">
      <c r="B177" s="38"/>
      <c r="C177" s="218" t="s">
        <v>288</v>
      </c>
      <c r="D177" s="218" t="s">
        <v>133</v>
      </c>
      <c r="E177" s="219" t="s">
        <v>289</v>
      </c>
      <c r="F177" s="220" t="s">
        <v>290</v>
      </c>
      <c r="G177" s="221" t="s">
        <v>187</v>
      </c>
      <c r="H177" s="222">
        <v>9422</v>
      </c>
      <c r="I177" s="223"/>
      <c r="J177" s="222">
        <f>ROUND(I177*H177,2)</f>
        <v>0</v>
      </c>
      <c r="K177" s="220" t="s">
        <v>1</v>
      </c>
      <c r="L177" s="43"/>
      <c r="M177" s="224" t="s">
        <v>1</v>
      </c>
      <c r="N177" s="225" t="s">
        <v>37</v>
      </c>
      <c r="O177" s="79"/>
      <c r="P177" s="226">
        <f>O177*H177</f>
        <v>0</v>
      </c>
      <c r="Q177" s="226">
        <v>0</v>
      </c>
      <c r="R177" s="226">
        <f>Q177*H177</f>
        <v>0</v>
      </c>
      <c r="S177" s="226">
        <v>0</v>
      </c>
      <c r="T177" s="227">
        <f>S177*H177</f>
        <v>0</v>
      </c>
      <c r="AR177" s="17" t="s">
        <v>137</v>
      </c>
      <c r="AT177" s="17" t="s">
        <v>133</v>
      </c>
      <c r="AU177" s="17" t="s">
        <v>76</v>
      </c>
      <c r="AY177" s="17" t="s">
        <v>131</v>
      </c>
      <c r="BE177" s="228">
        <f>IF(N177="základní",J177,0)</f>
        <v>0</v>
      </c>
      <c r="BF177" s="228">
        <f>IF(N177="snížená",J177,0)</f>
        <v>0</v>
      </c>
      <c r="BG177" s="228">
        <f>IF(N177="zákl. přenesená",J177,0)</f>
        <v>0</v>
      </c>
      <c r="BH177" s="228">
        <f>IF(N177="sníž. přenesená",J177,0)</f>
        <v>0</v>
      </c>
      <c r="BI177" s="228">
        <f>IF(N177="nulová",J177,0)</f>
        <v>0</v>
      </c>
      <c r="BJ177" s="17" t="s">
        <v>74</v>
      </c>
      <c r="BK177" s="228">
        <f>ROUND(I177*H177,2)</f>
        <v>0</v>
      </c>
      <c r="BL177" s="17" t="s">
        <v>137</v>
      </c>
      <c r="BM177" s="17" t="s">
        <v>291</v>
      </c>
    </row>
    <row r="178" spans="2:47" s="1" customFormat="1" ht="12">
      <c r="B178" s="38"/>
      <c r="C178" s="39"/>
      <c r="D178" s="229" t="s">
        <v>139</v>
      </c>
      <c r="E178" s="39"/>
      <c r="F178" s="230" t="s">
        <v>280</v>
      </c>
      <c r="G178" s="39"/>
      <c r="H178" s="39"/>
      <c r="I178" s="144"/>
      <c r="J178" s="39"/>
      <c r="K178" s="39"/>
      <c r="L178" s="43"/>
      <c r="M178" s="231"/>
      <c r="N178" s="79"/>
      <c r="O178" s="79"/>
      <c r="P178" s="79"/>
      <c r="Q178" s="79"/>
      <c r="R178" s="79"/>
      <c r="S178" s="79"/>
      <c r="T178" s="80"/>
      <c r="AT178" s="17" t="s">
        <v>139</v>
      </c>
      <c r="AU178" s="17" t="s">
        <v>76</v>
      </c>
    </row>
    <row r="179" spans="2:65" s="1" customFormat="1" ht="16.5" customHeight="1">
      <c r="B179" s="38"/>
      <c r="C179" s="218" t="s">
        <v>241</v>
      </c>
      <c r="D179" s="218" t="s">
        <v>133</v>
      </c>
      <c r="E179" s="219" t="s">
        <v>292</v>
      </c>
      <c r="F179" s="220" t="s">
        <v>293</v>
      </c>
      <c r="G179" s="221" t="s">
        <v>187</v>
      </c>
      <c r="H179" s="222">
        <v>8741.6</v>
      </c>
      <c r="I179" s="223"/>
      <c r="J179" s="222">
        <f>ROUND(I179*H179,2)</f>
        <v>0</v>
      </c>
      <c r="K179" s="220" t="s">
        <v>1</v>
      </c>
      <c r="L179" s="43"/>
      <c r="M179" s="224" t="s">
        <v>1</v>
      </c>
      <c r="N179" s="225" t="s">
        <v>37</v>
      </c>
      <c r="O179" s="79"/>
      <c r="P179" s="226">
        <f>O179*H179</f>
        <v>0</v>
      </c>
      <c r="Q179" s="226">
        <v>0</v>
      </c>
      <c r="R179" s="226">
        <f>Q179*H179</f>
        <v>0</v>
      </c>
      <c r="S179" s="226">
        <v>0</v>
      </c>
      <c r="T179" s="227">
        <f>S179*H179</f>
        <v>0</v>
      </c>
      <c r="AR179" s="17" t="s">
        <v>137</v>
      </c>
      <c r="AT179" s="17" t="s">
        <v>133</v>
      </c>
      <c r="AU179" s="17" t="s">
        <v>76</v>
      </c>
      <c r="AY179" s="17" t="s">
        <v>131</v>
      </c>
      <c r="BE179" s="228">
        <f>IF(N179="základní",J179,0)</f>
        <v>0</v>
      </c>
      <c r="BF179" s="228">
        <f>IF(N179="snížená",J179,0)</f>
        <v>0</v>
      </c>
      <c r="BG179" s="228">
        <f>IF(N179="zákl. přenesená",J179,0)</f>
        <v>0</v>
      </c>
      <c r="BH179" s="228">
        <f>IF(N179="sníž. přenesená",J179,0)</f>
        <v>0</v>
      </c>
      <c r="BI179" s="228">
        <f>IF(N179="nulová",J179,0)</f>
        <v>0</v>
      </c>
      <c r="BJ179" s="17" t="s">
        <v>74</v>
      </c>
      <c r="BK179" s="228">
        <f>ROUND(I179*H179,2)</f>
        <v>0</v>
      </c>
      <c r="BL179" s="17" t="s">
        <v>137</v>
      </c>
      <c r="BM179" s="17" t="s">
        <v>294</v>
      </c>
    </row>
    <row r="180" spans="2:47" s="1" customFormat="1" ht="12">
      <c r="B180" s="38"/>
      <c r="C180" s="39"/>
      <c r="D180" s="229" t="s">
        <v>139</v>
      </c>
      <c r="E180" s="39"/>
      <c r="F180" s="230" t="s">
        <v>280</v>
      </c>
      <c r="G180" s="39"/>
      <c r="H180" s="39"/>
      <c r="I180" s="144"/>
      <c r="J180" s="39"/>
      <c r="K180" s="39"/>
      <c r="L180" s="43"/>
      <c r="M180" s="231"/>
      <c r="N180" s="79"/>
      <c r="O180" s="79"/>
      <c r="P180" s="79"/>
      <c r="Q180" s="79"/>
      <c r="R180" s="79"/>
      <c r="S180" s="79"/>
      <c r="T180" s="80"/>
      <c r="AT180" s="17" t="s">
        <v>139</v>
      </c>
      <c r="AU180" s="17" t="s">
        <v>76</v>
      </c>
    </row>
    <row r="181" spans="2:65" s="1" customFormat="1" ht="16.5" customHeight="1">
      <c r="B181" s="38"/>
      <c r="C181" s="218" t="s">
        <v>295</v>
      </c>
      <c r="D181" s="218" t="s">
        <v>133</v>
      </c>
      <c r="E181" s="219" t="s">
        <v>296</v>
      </c>
      <c r="F181" s="220" t="s">
        <v>297</v>
      </c>
      <c r="G181" s="221" t="s">
        <v>187</v>
      </c>
      <c r="H181" s="222">
        <v>11816.4</v>
      </c>
      <c r="I181" s="223"/>
      <c r="J181" s="222">
        <f>ROUND(I181*H181,2)</f>
        <v>0</v>
      </c>
      <c r="K181" s="220" t="s">
        <v>152</v>
      </c>
      <c r="L181" s="43"/>
      <c r="M181" s="224" t="s">
        <v>1</v>
      </c>
      <c r="N181" s="225" t="s">
        <v>37</v>
      </c>
      <c r="O181" s="79"/>
      <c r="P181" s="226">
        <f>O181*H181</f>
        <v>0</v>
      </c>
      <c r="Q181" s="226">
        <v>0</v>
      </c>
      <c r="R181" s="226">
        <f>Q181*H181</f>
        <v>0</v>
      </c>
      <c r="S181" s="226">
        <v>0</v>
      </c>
      <c r="T181" s="227">
        <f>S181*H181</f>
        <v>0</v>
      </c>
      <c r="AR181" s="17" t="s">
        <v>137</v>
      </c>
      <c r="AT181" s="17" t="s">
        <v>133</v>
      </c>
      <c r="AU181" s="17" t="s">
        <v>76</v>
      </c>
      <c r="AY181" s="17" t="s">
        <v>131</v>
      </c>
      <c r="BE181" s="228">
        <f>IF(N181="základní",J181,0)</f>
        <v>0</v>
      </c>
      <c r="BF181" s="228">
        <f>IF(N181="snížená",J181,0)</f>
        <v>0</v>
      </c>
      <c r="BG181" s="228">
        <f>IF(N181="zákl. přenesená",J181,0)</f>
        <v>0</v>
      </c>
      <c r="BH181" s="228">
        <f>IF(N181="sníž. přenesená",J181,0)</f>
        <v>0</v>
      </c>
      <c r="BI181" s="228">
        <f>IF(N181="nulová",J181,0)</f>
        <v>0</v>
      </c>
      <c r="BJ181" s="17" t="s">
        <v>74</v>
      </c>
      <c r="BK181" s="228">
        <f>ROUND(I181*H181,2)</f>
        <v>0</v>
      </c>
      <c r="BL181" s="17" t="s">
        <v>137</v>
      </c>
      <c r="BM181" s="17" t="s">
        <v>298</v>
      </c>
    </row>
    <row r="182" spans="2:47" s="1" customFormat="1" ht="12">
      <c r="B182" s="38"/>
      <c r="C182" s="39"/>
      <c r="D182" s="229" t="s">
        <v>139</v>
      </c>
      <c r="E182" s="39"/>
      <c r="F182" s="230" t="s">
        <v>299</v>
      </c>
      <c r="G182" s="39"/>
      <c r="H182" s="39"/>
      <c r="I182" s="144"/>
      <c r="J182" s="39"/>
      <c r="K182" s="39"/>
      <c r="L182" s="43"/>
      <c r="M182" s="231"/>
      <c r="N182" s="79"/>
      <c r="O182" s="79"/>
      <c r="P182" s="79"/>
      <c r="Q182" s="79"/>
      <c r="R182" s="79"/>
      <c r="S182" s="79"/>
      <c r="T182" s="80"/>
      <c r="AT182" s="17" t="s">
        <v>139</v>
      </c>
      <c r="AU182" s="17" t="s">
        <v>76</v>
      </c>
    </row>
    <row r="183" spans="2:65" s="1" customFormat="1" ht="16.5" customHeight="1">
      <c r="B183" s="38"/>
      <c r="C183" s="218" t="s">
        <v>245</v>
      </c>
      <c r="D183" s="218" t="s">
        <v>133</v>
      </c>
      <c r="E183" s="219" t="s">
        <v>300</v>
      </c>
      <c r="F183" s="220" t="s">
        <v>301</v>
      </c>
      <c r="G183" s="221" t="s">
        <v>187</v>
      </c>
      <c r="H183" s="222">
        <v>250</v>
      </c>
      <c r="I183" s="223"/>
      <c r="J183" s="222">
        <f>ROUND(I183*H183,2)</f>
        <v>0</v>
      </c>
      <c r="K183" s="220" t="s">
        <v>1</v>
      </c>
      <c r="L183" s="43"/>
      <c r="M183" s="224" t="s">
        <v>1</v>
      </c>
      <c r="N183" s="225" t="s">
        <v>37</v>
      </c>
      <c r="O183" s="79"/>
      <c r="P183" s="226">
        <f>O183*H183</f>
        <v>0</v>
      </c>
      <c r="Q183" s="226">
        <v>0</v>
      </c>
      <c r="R183" s="226">
        <f>Q183*H183</f>
        <v>0</v>
      </c>
      <c r="S183" s="226">
        <v>0</v>
      </c>
      <c r="T183" s="227">
        <f>S183*H183</f>
        <v>0</v>
      </c>
      <c r="AR183" s="17" t="s">
        <v>137</v>
      </c>
      <c r="AT183" s="17" t="s">
        <v>133</v>
      </c>
      <c r="AU183" s="17" t="s">
        <v>76</v>
      </c>
      <c r="AY183" s="17" t="s">
        <v>131</v>
      </c>
      <c r="BE183" s="228">
        <f>IF(N183="základní",J183,0)</f>
        <v>0</v>
      </c>
      <c r="BF183" s="228">
        <f>IF(N183="snížená",J183,0)</f>
        <v>0</v>
      </c>
      <c r="BG183" s="228">
        <f>IF(N183="zákl. přenesená",J183,0)</f>
        <v>0</v>
      </c>
      <c r="BH183" s="228">
        <f>IF(N183="sníž. přenesená",J183,0)</f>
        <v>0</v>
      </c>
      <c r="BI183" s="228">
        <f>IF(N183="nulová",J183,0)</f>
        <v>0</v>
      </c>
      <c r="BJ183" s="17" t="s">
        <v>74</v>
      </c>
      <c r="BK183" s="228">
        <f>ROUND(I183*H183,2)</f>
        <v>0</v>
      </c>
      <c r="BL183" s="17" t="s">
        <v>137</v>
      </c>
      <c r="BM183" s="17" t="s">
        <v>302</v>
      </c>
    </row>
    <row r="184" spans="2:47" s="1" customFormat="1" ht="12">
      <c r="B184" s="38"/>
      <c r="C184" s="39"/>
      <c r="D184" s="229" t="s">
        <v>139</v>
      </c>
      <c r="E184" s="39"/>
      <c r="F184" s="230" t="s">
        <v>299</v>
      </c>
      <c r="G184" s="39"/>
      <c r="H184" s="39"/>
      <c r="I184" s="144"/>
      <c r="J184" s="39"/>
      <c r="K184" s="39"/>
      <c r="L184" s="43"/>
      <c r="M184" s="231"/>
      <c r="N184" s="79"/>
      <c r="O184" s="79"/>
      <c r="P184" s="79"/>
      <c r="Q184" s="79"/>
      <c r="R184" s="79"/>
      <c r="S184" s="79"/>
      <c r="T184" s="80"/>
      <c r="AT184" s="17" t="s">
        <v>139</v>
      </c>
      <c r="AU184" s="17" t="s">
        <v>76</v>
      </c>
    </row>
    <row r="185" spans="2:65" s="1" customFormat="1" ht="16.5" customHeight="1">
      <c r="B185" s="38"/>
      <c r="C185" s="218" t="s">
        <v>303</v>
      </c>
      <c r="D185" s="218" t="s">
        <v>133</v>
      </c>
      <c r="E185" s="219" t="s">
        <v>304</v>
      </c>
      <c r="F185" s="220" t="s">
        <v>305</v>
      </c>
      <c r="G185" s="221" t="s">
        <v>187</v>
      </c>
      <c r="H185" s="222">
        <v>8712</v>
      </c>
      <c r="I185" s="223"/>
      <c r="J185" s="222">
        <f>ROUND(I185*H185,2)</f>
        <v>0</v>
      </c>
      <c r="K185" s="220" t="s">
        <v>152</v>
      </c>
      <c r="L185" s="43"/>
      <c r="M185" s="224" t="s">
        <v>1</v>
      </c>
      <c r="N185" s="225" t="s">
        <v>37</v>
      </c>
      <c r="O185" s="79"/>
      <c r="P185" s="226">
        <f>O185*H185</f>
        <v>0</v>
      </c>
      <c r="Q185" s="226">
        <v>0</v>
      </c>
      <c r="R185" s="226">
        <f>Q185*H185</f>
        <v>0</v>
      </c>
      <c r="S185" s="226">
        <v>0</v>
      </c>
      <c r="T185" s="227">
        <f>S185*H185</f>
        <v>0</v>
      </c>
      <c r="AR185" s="17" t="s">
        <v>137</v>
      </c>
      <c r="AT185" s="17" t="s">
        <v>133</v>
      </c>
      <c r="AU185" s="17" t="s">
        <v>76</v>
      </c>
      <c r="AY185" s="17" t="s">
        <v>131</v>
      </c>
      <c r="BE185" s="228">
        <f>IF(N185="základní",J185,0)</f>
        <v>0</v>
      </c>
      <c r="BF185" s="228">
        <f>IF(N185="snížená",J185,0)</f>
        <v>0</v>
      </c>
      <c r="BG185" s="228">
        <f>IF(N185="zákl. přenesená",J185,0)</f>
        <v>0</v>
      </c>
      <c r="BH185" s="228">
        <f>IF(N185="sníž. přenesená",J185,0)</f>
        <v>0</v>
      </c>
      <c r="BI185" s="228">
        <f>IF(N185="nulová",J185,0)</f>
        <v>0</v>
      </c>
      <c r="BJ185" s="17" t="s">
        <v>74</v>
      </c>
      <c r="BK185" s="228">
        <f>ROUND(I185*H185,2)</f>
        <v>0</v>
      </c>
      <c r="BL185" s="17" t="s">
        <v>137</v>
      </c>
      <c r="BM185" s="17" t="s">
        <v>306</v>
      </c>
    </row>
    <row r="186" spans="2:47" s="1" customFormat="1" ht="12">
      <c r="B186" s="38"/>
      <c r="C186" s="39"/>
      <c r="D186" s="229" t="s">
        <v>139</v>
      </c>
      <c r="E186" s="39"/>
      <c r="F186" s="230" t="s">
        <v>307</v>
      </c>
      <c r="G186" s="39"/>
      <c r="H186" s="39"/>
      <c r="I186" s="144"/>
      <c r="J186" s="39"/>
      <c r="K186" s="39"/>
      <c r="L186" s="43"/>
      <c r="M186" s="231"/>
      <c r="N186" s="79"/>
      <c r="O186" s="79"/>
      <c r="P186" s="79"/>
      <c r="Q186" s="79"/>
      <c r="R186" s="79"/>
      <c r="S186" s="79"/>
      <c r="T186" s="80"/>
      <c r="AT186" s="17" t="s">
        <v>139</v>
      </c>
      <c r="AU186" s="17" t="s">
        <v>76</v>
      </c>
    </row>
    <row r="187" spans="2:65" s="1" customFormat="1" ht="16.5" customHeight="1">
      <c r="B187" s="38"/>
      <c r="C187" s="218" t="s">
        <v>250</v>
      </c>
      <c r="D187" s="218" t="s">
        <v>133</v>
      </c>
      <c r="E187" s="219" t="s">
        <v>308</v>
      </c>
      <c r="F187" s="220" t="s">
        <v>309</v>
      </c>
      <c r="G187" s="221" t="s">
        <v>187</v>
      </c>
      <c r="H187" s="222">
        <v>8741.6</v>
      </c>
      <c r="I187" s="223"/>
      <c r="J187" s="222">
        <f>ROUND(I187*H187,2)</f>
        <v>0</v>
      </c>
      <c r="K187" s="220" t="s">
        <v>1</v>
      </c>
      <c r="L187" s="43"/>
      <c r="M187" s="224" t="s">
        <v>1</v>
      </c>
      <c r="N187" s="225" t="s">
        <v>37</v>
      </c>
      <c r="O187" s="79"/>
      <c r="P187" s="226">
        <f>O187*H187</f>
        <v>0</v>
      </c>
      <c r="Q187" s="226">
        <v>0</v>
      </c>
      <c r="R187" s="226">
        <f>Q187*H187</f>
        <v>0</v>
      </c>
      <c r="S187" s="226">
        <v>0</v>
      </c>
      <c r="T187" s="227">
        <f>S187*H187</f>
        <v>0</v>
      </c>
      <c r="AR187" s="17" t="s">
        <v>137</v>
      </c>
      <c r="AT187" s="17" t="s">
        <v>133</v>
      </c>
      <c r="AU187" s="17" t="s">
        <v>76</v>
      </c>
      <c r="AY187" s="17" t="s">
        <v>131</v>
      </c>
      <c r="BE187" s="228">
        <f>IF(N187="základní",J187,0)</f>
        <v>0</v>
      </c>
      <c r="BF187" s="228">
        <f>IF(N187="snížená",J187,0)</f>
        <v>0</v>
      </c>
      <c r="BG187" s="228">
        <f>IF(N187="zákl. přenesená",J187,0)</f>
        <v>0</v>
      </c>
      <c r="BH187" s="228">
        <f>IF(N187="sníž. přenesená",J187,0)</f>
        <v>0</v>
      </c>
      <c r="BI187" s="228">
        <f>IF(N187="nulová",J187,0)</f>
        <v>0</v>
      </c>
      <c r="BJ187" s="17" t="s">
        <v>74</v>
      </c>
      <c r="BK187" s="228">
        <f>ROUND(I187*H187,2)</f>
        <v>0</v>
      </c>
      <c r="BL187" s="17" t="s">
        <v>137</v>
      </c>
      <c r="BM187" s="17" t="s">
        <v>310</v>
      </c>
    </row>
    <row r="188" spans="2:47" s="1" customFormat="1" ht="12">
      <c r="B188" s="38"/>
      <c r="C188" s="39"/>
      <c r="D188" s="229" t="s">
        <v>139</v>
      </c>
      <c r="E188" s="39"/>
      <c r="F188" s="230" t="s">
        <v>307</v>
      </c>
      <c r="G188" s="39"/>
      <c r="H188" s="39"/>
      <c r="I188" s="144"/>
      <c r="J188" s="39"/>
      <c r="K188" s="39"/>
      <c r="L188" s="43"/>
      <c r="M188" s="231"/>
      <c r="N188" s="79"/>
      <c r="O188" s="79"/>
      <c r="P188" s="79"/>
      <c r="Q188" s="79"/>
      <c r="R188" s="79"/>
      <c r="S188" s="79"/>
      <c r="T188" s="80"/>
      <c r="AT188" s="17" t="s">
        <v>139</v>
      </c>
      <c r="AU188" s="17" t="s">
        <v>76</v>
      </c>
    </row>
    <row r="189" spans="2:65" s="1" customFormat="1" ht="16.5" customHeight="1">
      <c r="B189" s="38"/>
      <c r="C189" s="218" t="s">
        <v>311</v>
      </c>
      <c r="D189" s="218" t="s">
        <v>133</v>
      </c>
      <c r="E189" s="219" t="s">
        <v>312</v>
      </c>
      <c r="F189" s="220" t="s">
        <v>313</v>
      </c>
      <c r="G189" s="221" t="s">
        <v>187</v>
      </c>
      <c r="H189" s="222">
        <v>3258.4</v>
      </c>
      <c r="I189" s="223"/>
      <c r="J189" s="222">
        <f>ROUND(I189*H189,2)</f>
        <v>0</v>
      </c>
      <c r="K189" s="220" t="s">
        <v>1</v>
      </c>
      <c r="L189" s="43"/>
      <c r="M189" s="224" t="s">
        <v>1</v>
      </c>
      <c r="N189" s="225" t="s">
        <v>37</v>
      </c>
      <c r="O189" s="79"/>
      <c r="P189" s="226">
        <f>O189*H189</f>
        <v>0</v>
      </c>
      <c r="Q189" s="226">
        <v>0</v>
      </c>
      <c r="R189" s="226">
        <f>Q189*H189</f>
        <v>0</v>
      </c>
      <c r="S189" s="226">
        <v>0</v>
      </c>
      <c r="T189" s="227">
        <f>S189*H189</f>
        <v>0</v>
      </c>
      <c r="AR189" s="17" t="s">
        <v>137</v>
      </c>
      <c r="AT189" s="17" t="s">
        <v>133</v>
      </c>
      <c r="AU189" s="17" t="s">
        <v>76</v>
      </c>
      <c r="AY189" s="17" t="s">
        <v>131</v>
      </c>
      <c r="BE189" s="228">
        <f>IF(N189="základní",J189,0)</f>
        <v>0</v>
      </c>
      <c r="BF189" s="228">
        <f>IF(N189="snížená",J189,0)</f>
        <v>0</v>
      </c>
      <c r="BG189" s="228">
        <f>IF(N189="zákl. přenesená",J189,0)</f>
        <v>0</v>
      </c>
      <c r="BH189" s="228">
        <f>IF(N189="sníž. přenesená",J189,0)</f>
        <v>0</v>
      </c>
      <c r="BI189" s="228">
        <f>IF(N189="nulová",J189,0)</f>
        <v>0</v>
      </c>
      <c r="BJ189" s="17" t="s">
        <v>74</v>
      </c>
      <c r="BK189" s="228">
        <f>ROUND(I189*H189,2)</f>
        <v>0</v>
      </c>
      <c r="BL189" s="17" t="s">
        <v>137</v>
      </c>
      <c r="BM189" s="17" t="s">
        <v>314</v>
      </c>
    </row>
    <row r="190" spans="2:47" s="1" customFormat="1" ht="12">
      <c r="B190" s="38"/>
      <c r="C190" s="39"/>
      <c r="D190" s="229" t="s">
        <v>139</v>
      </c>
      <c r="E190" s="39"/>
      <c r="F190" s="230" t="s">
        <v>307</v>
      </c>
      <c r="G190" s="39"/>
      <c r="H190" s="39"/>
      <c r="I190" s="144"/>
      <c r="J190" s="39"/>
      <c r="K190" s="39"/>
      <c r="L190" s="43"/>
      <c r="M190" s="231"/>
      <c r="N190" s="79"/>
      <c r="O190" s="79"/>
      <c r="P190" s="79"/>
      <c r="Q190" s="79"/>
      <c r="R190" s="79"/>
      <c r="S190" s="79"/>
      <c r="T190" s="80"/>
      <c r="AT190" s="17" t="s">
        <v>139</v>
      </c>
      <c r="AU190" s="17" t="s">
        <v>76</v>
      </c>
    </row>
    <row r="191" spans="2:65" s="1" customFormat="1" ht="16.5" customHeight="1">
      <c r="B191" s="38"/>
      <c r="C191" s="218" t="s">
        <v>255</v>
      </c>
      <c r="D191" s="218" t="s">
        <v>133</v>
      </c>
      <c r="E191" s="219" t="s">
        <v>315</v>
      </c>
      <c r="F191" s="220" t="s">
        <v>316</v>
      </c>
      <c r="G191" s="221" t="s">
        <v>187</v>
      </c>
      <c r="H191" s="222">
        <v>13142</v>
      </c>
      <c r="I191" s="223"/>
      <c r="J191" s="222">
        <f>ROUND(I191*H191,2)</f>
        <v>0</v>
      </c>
      <c r="K191" s="220" t="s">
        <v>152</v>
      </c>
      <c r="L191" s="43"/>
      <c r="M191" s="224" t="s">
        <v>1</v>
      </c>
      <c r="N191" s="225" t="s">
        <v>37</v>
      </c>
      <c r="O191" s="79"/>
      <c r="P191" s="226">
        <f>O191*H191</f>
        <v>0</v>
      </c>
      <c r="Q191" s="226">
        <v>0</v>
      </c>
      <c r="R191" s="226">
        <f>Q191*H191</f>
        <v>0</v>
      </c>
      <c r="S191" s="226">
        <v>0</v>
      </c>
      <c r="T191" s="227">
        <f>S191*H191</f>
        <v>0</v>
      </c>
      <c r="AR191" s="17" t="s">
        <v>137</v>
      </c>
      <c r="AT191" s="17" t="s">
        <v>133</v>
      </c>
      <c r="AU191" s="17" t="s">
        <v>76</v>
      </c>
      <c r="AY191" s="17" t="s">
        <v>131</v>
      </c>
      <c r="BE191" s="228">
        <f>IF(N191="základní",J191,0)</f>
        <v>0</v>
      </c>
      <c r="BF191" s="228">
        <f>IF(N191="snížená",J191,0)</f>
        <v>0</v>
      </c>
      <c r="BG191" s="228">
        <f>IF(N191="zákl. přenesená",J191,0)</f>
        <v>0</v>
      </c>
      <c r="BH191" s="228">
        <f>IF(N191="sníž. přenesená",J191,0)</f>
        <v>0</v>
      </c>
      <c r="BI191" s="228">
        <f>IF(N191="nulová",J191,0)</f>
        <v>0</v>
      </c>
      <c r="BJ191" s="17" t="s">
        <v>74</v>
      </c>
      <c r="BK191" s="228">
        <f>ROUND(I191*H191,2)</f>
        <v>0</v>
      </c>
      <c r="BL191" s="17" t="s">
        <v>137</v>
      </c>
      <c r="BM191" s="17" t="s">
        <v>317</v>
      </c>
    </row>
    <row r="192" spans="2:47" s="1" customFormat="1" ht="12">
      <c r="B192" s="38"/>
      <c r="C192" s="39"/>
      <c r="D192" s="229" t="s">
        <v>139</v>
      </c>
      <c r="E192" s="39"/>
      <c r="F192" s="230" t="s">
        <v>318</v>
      </c>
      <c r="G192" s="39"/>
      <c r="H192" s="39"/>
      <c r="I192" s="144"/>
      <c r="J192" s="39"/>
      <c r="K192" s="39"/>
      <c r="L192" s="43"/>
      <c r="M192" s="231"/>
      <c r="N192" s="79"/>
      <c r="O192" s="79"/>
      <c r="P192" s="79"/>
      <c r="Q192" s="79"/>
      <c r="R192" s="79"/>
      <c r="S192" s="79"/>
      <c r="T192" s="80"/>
      <c r="AT192" s="17" t="s">
        <v>139</v>
      </c>
      <c r="AU192" s="17" t="s">
        <v>76</v>
      </c>
    </row>
    <row r="193" spans="2:51" s="12" customFormat="1" ht="12">
      <c r="B193" s="232"/>
      <c r="C193" s="233"/>
      <c r="D193" s="229" t="s">
        <v>141</v>
      </c>
      <c r="E193" s="234" t="s">
        <v>1</v>
      </c>
      <c r="F193" s="235" t="s">
        <v>282</v>
      </c>
      <c r="G193" s="233"/>
      <c r="H193" s="236">
        <v>9422</v>
      </c>
      <c r="I193" s="237"/>
      <c r="J193" s="233"/>
      <c r="K193" s="233"/>
      <c r="L193" s="238"/>
      <c r="M193" s="239"/>
      <c r="N193" s="240"/>
      <c r="O193" s="240"/>
      <c r="P193" s="240"/>
      <c r="Q193" s="240"/>
      <c r="R193" s="240"/>
      <c r="S193" s="240"/>
      <c r="T193" s="241"/>
      <c r="AT193" s="242" t="s">
        <v>141</v>
      </c>
      <c r="AU193" s="242" t="s">
        <v>76</v>
      </c>
      <c r="AV193" s="12" t="s">
        <v>76</v>
      </c>
      <c r="AW193" s="12" t="s">
        <v>29</v>
      </c>
      <c r="AX193" s="12" t="s">
        <v>66</v>
      </c>
      <c r="AY193" s="242" t="s">
        <v>131</v>
      </c>
    </row>
    <row r="194" spans="2:51" s="14" customFormat="1" ht="12">
      <c r="B194" s="254"/>
      <c r="C194" s="255"/>
      <c r="D194" s="229" t="s">
        <v>141</v>
      </c>
      <c r="E194" s="256" t="s">
        <v>1</v>
      </c>
      <c r="F194" s="257" t="s">
        <v>319</v>
      </c>
      <c r="G194" s="255"/>
      <c r="H194" s="258">
        <v>9422</v>
      </c>
      <c r="I194" s="259"/>
      <c r="J194" s="255"/>
      <c r="K194" s="255"/>
      <c r="L194" s="260"/>
      <c r="M194" s="261"/>
      <c r="N194" s="262"/>
      <c r="O194" s="262"/>
      <c r="P194" s="262"/>
      <c r="Q194" s="262"/>
      <c r="R194" s="262"/>
      <c r="S194" s="262"/>
      <c r="T194" s="263"/>
      <c r="AT194" s="264" t="s">
        <v>141</v>
      </c>
      <c r="AU194" s="264" t="s">
        <v>76</v>
      </c>
      <c r="AV194" s="14" t="s">
        <v>92</v>
      </c>
      <c r="AW194" s="14" t="s">
        <v>29</v>
      </c>
      <c r="AX194" s="14" t="s">
        <v>66</v>
      </c>
      <c r="AY194" s="264" t="s">
        <v>131</v>
      </c>
    </row>
    <row r="195" spans="2:51" s="12" customFormat="1" ht="12">
      <c r="B195" s="232"/>
      <c r="C195" s="233"/>
      <c r="D195" s="229" t="s">
        <v>141</v>
      </c>
      <c r="E195" s="234" t="s">
        <v>1</v>
      </c>
      <c r="F195" s="235" t="s">
        <v>196</v>
      </c>
      <c r="G195" s="233"/>
      <c r="H195" s="236">
        <v>3720</v>
      </c>
      <c r="I195" s="237"/>
      <c r="J195" s="233"/>
      <c r="K195" s="233"/>
      <c r="L195" s="238"/>
      <c r="M195" s="239"/>
      <c r="N195" s="240"/>
      <c r="O195" s="240"/>
      <c r="P195" s="240"/>
      <c r="Q195" s="240"/>
      <c r="R195" s="240"/>
      <c r="S195" s="240"/>
      <c r="T195" s="241"/>
      <c r="AT195" s="242" t="s">
        <v>141</v>
      </c>
      <c r="AU195" s="242" t="s">
        <v>76</v>
      </c>
      <c r="AV195" s="12" t="s">
        <v>76</v>
      </c>
      <c r="AW195" s="12" t="s">
        <v>29</v>
      </c>
      <c r="AX195" s="12" t="s">
        <v>66</v>
      </c>
      <c r="AY195" s="242" t="s">
        <v>131</v>
      </c>
    </row>
    <row r="196" spans="2:51" s="14" customFormat="1" ht="12">
      <c r="B196" s="254"/>
      <c r="C196" s="255"/>
      <c r="D196" s="229" t="s">
        <v>141</v>
      </c>
      <c r="E196" s="256" t="s">
        <v>1</v>
      </c>
      <c r="F196" s="257" t="s">
        <v>320</v>
      </c>
      <c r="G196" s="255"/>
      <c r="H196" s="258">
        <v>3720</v>
      </c>
      <c r="I196" s="259"/>
      <c r="J196" s="255"/>
      <c r="K196" s="255"/>
      <c r="L196" s="260"/>
      <c r="M196" s="261"/>
      <c r="N196" s="262"/>
      <c r="O196" s="262"/>
      <c r="P196" s="262"/>
      <c r="Q196" s="262"/>
      <c r="R196" s="262"/>
      <c r="S196" s="262"/>
      <c r="T196" s="263"/>
      <c r="AT196" s="264" t="s">
        <v>141</v>
      </c>
      <c r="AU196" s="264" t="s">
        <v>76</v>
      </c>
      <c r="AV196" s="14" t="s">
        <v>92</v>
      </c>
      <c r="AW196" s="14" t="s">
        <v>29</v>
      </c>
      <c r="AX196" s="14" t="s">
        <v>66</v>
      </c>
      <c r="AY196" s="264" t="s">
        <v>131</v>
      </c>
    </row>
    <row r="197" spans="2:51" s="13" customFormat="1" ht="12">
      <c r="B197" s="243"/>
      <c r="C197" s="244"/>
      <c r="D197" s="229" t="s">
        <v>141</v>
      </c>
      <c r="E197" s="245" t="s">
        <v>1</v>
      </c>
      <c r="F197" s="246" t="s">
        <v>143</v>
      </c>
      <c r="G197" s="244"/>
      <c r="H197" s="247">
        <v>13142</v>
      </c>
      <c r="I197" s="248"/>
      <c r="J197" s="244"/>
      <c r="K197" s="244"/>
      <c r="L197" s="249"/>
      <c r="M197" s="250"/>
      <c r="N197" s="251"/>
      <c r="O197" s="251"/>
      <c r="P197" s="251"/>
      <c r="Q197" s="251"/>
      <c r="R197" s="251"/>
      <c r="S197" s="251"/>
      <c r="T197" s="252"/>
      <c r="AT197" s="253" t="s">
        <v>141</v>
      </c>
      <c r="AU197" s="253" t="s">
        <v>76</v>
      </c>
      <c r="AV197" s="13" t="s">
        <v>137</v>
      </c>
      <c r="AW197" s="13" t="s">
        <v>29</v>
      </c>
      <c r="AX197" s="13" t="s">
        <v>74</v>
      </c>
      <c r="AY197" s="253" t="s">
        <v>131</v>
      </c>
    </row>
    <row r="198" spans="2:65" s="1" customFormat="1" ht="16.5" customHeight="1">
      <c r="B198" s="38"/>
      <c r="C198" s="218" t="s">
        <v>321</v>
      </c>
      <c r="D198" s="218" t="s">
        <v>133</v>
      </c>
      <c r="E198" s="219" t="s">
        <v>322</v>
      </c>
      <c r="F198" s="220" t="s">
        <v>323</v>
      </c>
      <c r="G198" s="221" t="s">
        <v>187</v>
      </c>
      <c r="H198" s="222">
        <v>5721.6</v>
      </c>
      <c r="I198" s="223"/>
      <c r="J198" s="222">
        <f>ROUND(I198*H198,2)</f>
        <v>0</v>
      </c>
      <c r="K198" s="220" t="s">
        <v>152</v>
      </c>
      <c r="L198" s="43"/>
      <c r="M198" s="224" t="s">
        <v>1</v>
      </c>
      <c r="N198" s="225" t="s">
        <v>37</v>
      </c>
      <c r="O198" s="79"/>
      <c r="P198" s="226">
        <f>O198*H198</f>
        <v>0</v>
      </c>
      <c r="Q198" s="226">
        <v>0</v>
      </c>
      <c r="R198" s="226">
        <f>Q198*H198</f>
        <v>0</v>
      </c>
      <c r="S198" s="226">
        <v>0</v>
      </c>
      <c r="T198" s="227">
        <f>S198*H198</f>
        <v>0</v>
      </c>
      <c r="AR198" s="17" t="s">
        <v>137</v>
      </c>
      <c r="AT198" s="17" t="s">
        <v>133</v>
      </c>
      <c r="AU198" s="17" t="s">
        <v>76</v>
      </c>
      <c r="AY198" s="17" t="s">
        <v>131</v>
      </c>
      <c r="BE198" s="228">
        <f>IF(N198="základní",J198,0)</f>
        <v>0</v>
      </c>
      <c r="BF198" s="228">
        <f>IF(N198="snížená",J198,0)</f>
        <v>0</v>
      </c>
      <c r="BG198" s="228">
        <f>IF(N198="zákl. přenesená",J198,0)</f>
        <v>0</v>
      </c>
      <c r="BH198" s="228">
        <f>IF(N198="sníž. přenesená",J198,0)</f>
        <v>0</v>
      </c>
      <c r="BI198" s="228">
        <f>IF(N198="nulová",J198,0)</f>
        <v>0</v>
      </c>
      <c r="BJ198" s="17" t="s">
        <v>74</v>
      </c>
      <c r="BK198" s="228">
        <f>ROUND(I198*H198,2)</f>
        <v>0</v>
      </c>
      <c r="BL198" s="17" t="s">
        <v>137</v>
      </c>
      <c r="BM198" s="17" t="s">
        <v>324</v>
      </c>
    </row>
    <row r="199" spans="2:47" s="1" customFormat="1" ht="12">
      <c r="B199" s="38"/>
      <c r="C199" s="39"/>
      <c r="D199" s="229" t="s">
        <v>139</v>
      </c>
      <c r="E199" s="39"/>
      <c r="F199" s="230" t="s">
        <v>325</v>
      </c>
      <c r="G199" s="39"/>
      <c r="H199" s="39"/>
      <c r="I199" s="144"/>
      <c r="J199" s="39"/>
      <c r="K199" s="39"/>
      <c r="L199" s="43"/>
      <c r="M199" s="231"/>
      <c r="N199" s="79"/>
      <c r="O199" s="79"/>
      <c r="P199" s="79"/>
      <c r="Q199" s="79"/>
      <c r="R199" s="79"/>
      <c r="S199" s="79"/>
      <c r="T199" s="80"/>
      <c r="AT199" s="17" t="s">
        <v>139</v>
      </c>
      <c r="AU199" s="17" t="s">
        <v>76</v>
      </c>
    </row>
    <row r="200" spans="2:65" s="1" customFormat="1" ht="16.5" customHeight="1">
      <c r="B200" s="38"/>
      <c r="C200" s="218" t="s">
        <v>260</v>
      </c>
      <c r="D200" s="218" t="s">
        <v>133</v>
      </c>
      <c r="E200" s="219" t="s">
        <v>326</v>
      </c>
      <c r="F200" s="220" t="s">
        <v>327</v>
      </c>
      <c r="G200" s="221" t="s">
        <v>187</v>
      </c>
      <c r="H200" s="222">
        <v>60</v>
      </c>
      <c r="I200" s="223"/>
      <c r="J200" s="222">
        <f>ROUND(I200*H200,2)</f>
        <v>0</v>
      </c>
      <c r="K200" s="220" t="s">
        <v>152</v>
      </c>
      <c r="L200" s="43"/>
      <c r="M200" s="224" t="s">
        <v>1</v>
      </c>
      <c r="N200" s="225" t="s">
        <v>37</v>
      </c>
      <c r="O200" s="79"/>
      <c r="P200" s="226">
        <f>O200*H200</f>
        <v>0</v>
      </c>
      <c r="Q200" s="226">
        <v>0</v>
      </c>
      <c r="R200" s="226">
        <f>Q200*H200</f>
        <v>0</v>
      </c>
      <c r="S200" s="226">
        <v>0</v>
      </c>
      <c r="T200" s="227">
        <f>S200*H200</f>
        <v>0</v>
      </c>
      <c r="AR200" s="17" t="s">
        <v>137</v>
      </c>
      <c r="AT200" s="17" t="s">
        <v>133</v>
      </c>
      <c r="AU200" s="17" t="s">
        <v>76</v>
      </c>
      <c r="AY200" s="17" t="s">
        <v>131</v>
      </c>
      <c r="BE200" s="228">
        <f>IF(N200="základní",J200,0)</f>
        <v>0</v>
      </c>
      <c r="BF200" s="228">
        <f>IF(N200="snížená",J200,0)</f>
        <v>0</v>
      </c>
      <c r="BG200" s="228">
        <f>IF(N200="zákl. přenesená",J200,0)</f>
        <v>0</v>
      </c>
      <c r="BH200" s="228">
        <f>IF(N200="sníž. přenesená",J200,0)</f>
        <v>0</v>
      </c>
      <c r="BI200" s="228">
        <f>IF(N200="nulová",J200,0)</f>
        <v>0</v>
      </c>
      <c r="BJ200" s="17" t="s">
        <v>74</v>
      </c>
      <c r="BK200" s="228">
        <f>ROUND(I200*H200,2)</f>
        <v>0</v>
      </c>
      <c r="BL200" s="17" t="s">
        <v>137</v>
      </c>
      <c r="BM200" s="17" t="s">
        <v>328</v>
      </c>
    </row>
    <row r="201" spans="2:47" s="1" customFormat="1" ht="12">
      <c r="B201" s="38"/>
      <c r="C201" s="39"/>
      <c r="D201" s="229" t="s">
        <v>139</v>
      </c>
      <c r="E201" s="39"/>
      <c r="F201" s="230" t="s">
        <v>329</v>
      </c>
      <c r="G201" s="39"/>
      <c r="H201" s="39"/>
      <c r="I201" s="144"/>
      <c r="J201" s="39"/>
      <c r="K201" s="39"/>
      <c r="L201" s="43"/>
      <c r="M201" s="231"/>
      <c r="N201" s="79"/>
      <c r="O201" s="79"/>
      <c r="P201" s="79"/>
      <c r="Q201" s="79"/>
      <c r="R201" s="79"/>
      <c r="S201" s="79"/>
      <c r="T201" s="80"/>
      <c r="AT201" s="17" t="s">
        <v>139</v>
      </c>
      <c r="AU201" s="17" t="s">
        <v>76</v>
      </c>
    </row>
    <row r="202" spans="2:51" s="15" customFormat="1" ht="12">
      <c r="B202" s="265"/>
      <c r="C202" s="266"/>
      <c r="D202" s="229" t="s">
        <v>141</v>
      </c>
      <c r="E202" s="267" t="s">
        <v>1</v>
      </c>
      <c r="F202" s="268" t="s">
        <v>330</v>
      </c>
      <c r="G202" s="266"/>
      <c r="H202" s="267" t="s">
        <v>1</v>
      </c>
      <c r="I202" s="269"/>
      <c r="J202" s="266"/>
      <c r="K202" s="266"/>
      <c r="L202" s="270"/>
      <c r="M202" s="271"/>
      <c r="N202" s="272"/>
      <c r="O202" s="272"/>
      <c r="P202" s="272"/>
      <c r="Q202" s="272"/>
      <c r="R202" s="272"/>
      <c r="S202" s="272"/>
      <c r="T202" s="273"/>
      <c r="AT202" s="274" t="s">
        <v>141</v>
      </c>
      <c r="AU202" s="274" t="s">
        <v>76</v>
      </c>
      <c r="AV202" s="15" t="s">
        <v>74</v>
      </c>
      <c r="AW202" s="15" t="s">
        <v>29</v>
      </c>
      <c r="AX202" s="15" t="s">
        <v>66</v>
      </c>
      <c r="AY202" s="274" t="s">
        <v>131</v>
      </c>
    </row>
    <row r="203" spans="2:51" s="12" customFormat="1" ht="12">
      <c r="B203" s="232"/>
      <c r="C203" s="233"/>
      <c r="D203" s="229" t="s">
        <v>141</v>
      </c>
      <c r="E203" s="234" t="s">
        <v>1</v>
      </c>
      <c r="F203" s="235" t="s">
        <v>331</v>
      </c>
      <c r="G203" s="233"/>
      <c r="H203" s="236">
        <v>60</v>
      </c>
      <c r="I203" s="237"/>
      <c r="J203" s="233"/>
      <c r="K203" s="233"/>
      <c r="L203" s="238"/>
      <c r="M203" s="239"/>
      <c r="N203" s="240"/>
      <c r="O203" s="240"/>
      <c r="P203" s="240"/>
      <c r="Q203" s="240"/>
      <c r="R203" s="240"/>
      <c r="S203" s="240"/>
      <c r="T203" s="241"/>
      <c r="AT203" s="242" t="s">
        <v>141</v>
      </c>
      <c r="AU203" s="242" t="s">
        <v>76</v>
      </c>
      <c r="AV203" s="12" t="s">
        <v>76</v>
      </c>
      <c r="AW203" s="12" t="s">
        <v>29</v>
      </c>
      <c r="AX203" s="12" t="s">
        <v>66</v>
      </c>
      <c r="AY203" s="242" t="s">
        <v>131</v>
      </c>
    </row>
    <row r="204" spans="2:51" s="13" customFormat="1" ht="12">
      <c r="B204" s="243"/>
      <c r="C204" s="244"/>
      <c r="D204" s="229" t="s">
        <v>141</v>
      </c>
      <c r="E204" s="245" t="s">
        <v>1</v>
      </c>
      <c r="F204" s="246" t="s">
        <v>143</v>
      </c>
      <c r="G204" s="244"/>
      <c r="H204" s="247">
        <v>60</v>
      </c>
      <c r="I204" s="248"/>
      <c r="J204" s="244"/>
      <c r="K204" s="244"/>
      <c r="L204" s="249"/>
      <c r="M204" s="250"/>
      <c r="N204" s="251"/>
      <c r="O204" s="251"/>
      <c r="P204" s="251"/>
      <c r="Q204" s="251"/>
      <c r="R204" s="251"/>
      <c r="S204" s="251"/>
      <c r="T204" s="252"/>
      <c r="AT204" s="253" t="s">
        <v>141</v>
      </c>
      <c r="AU204" s="253" t="s">
        <v>76</v>
      </c>
      <c r="AV204" s="13" t="s">
        <v>137</v>
      </c>
      <c r="AW204" s="13" t="s">
        <v>29</v>
      </c>
      <c r="AX204" s="13" t="s">
        <v>74</v>
      </c>
      <c r="AY204" s="253" t="s">
        <v>131</v>
      </c>
    </row>
    <row r="205" spans="2:65" s="1" customFormat="1" ht="16.5" customHeight="1">
      <c r="B205" s="38"/>
      <c r="C205" s="275" t="s">
        <v>332</v>
      </c>
      <c r="D205" s="275" t="s">
        <v>333</v>
      </c>
      <c r="E205" s="276" t="s">
        <v>334</v>
      </c>
      <c r="F205" s="277" t="s">
        <v>335</v>
      </c>
      <c r="G205" s="278" t="s">
        <v>336</v>
      </c>
      <c r="H205" s="279">
        <v>6</v>
      </c>
      <c r="I205" s="280"/>
      <c r="J205" s="279">
        <f>ROUND(I205*H205,2)</f>
        <v>0</v>
      </c>
      <c r="K205" s="277" t="s">
        <v>152</v>
      </c>
      <c r="L205" s="281"/>
      <c r="M205" s="282" t="s">
        <v>1</v>
      </c>
      <c r="N205" s="283" t="s">
        <v>37</v>
      </c>
      <c r="O205" s="79"/>
      <c r="P205" s="226">
        <f>O205*H205</f>
        <v>0</v>
      </c>
      <c r="Q205" s="226">
        <v>1</v>
      </c>
      <c r="R205" s="226">
        <f>Q205*H205</f>
        <v>6</v>
      </c>
      <c r="S205" s="226">
        <v>0</v>
      </c>
      <c r="T205" s="227">
        <f>S205*H205</f>
        <v>0</v>
      </c>
      <c r="AR205" s="17" t="s">
        <v>161</v>
      </c>
      <c r="AT205" s="17" t="s">
        <v>333</v>
      </c>
      <c r="AU205" s="17" t="s">
        <v>76</v>
      </c>
      <c r="AY205" s="17" t="s">
        <v>131</v>
      </c>
      <c r="BE205" s="228">
        <f>IF(N205="základní",J205,0)</f>
        <v>0</v>
      </c>
      <c r="BF205" s="228">
        <f>IF(N205="snížená",J205,0)</f>
        <v>0</v>
      </c>
      <c r="BG205" s="228">
        <f>IF(N205="zákl. přenesená",J205,0)</f>
        <v>0</v>
      </c>
      <c r="BH205" s="228">
        <f>IF(N205="sníž. přenesená",J205,0)</f>
        <v>0</v>
      </c>
      <c r="BI205" s="228">
        <f>IF(N205="nulová",J205,0)</f>
        <v>0</v>
      </c>
      <c r="BJ205" s="17" t="s">
        <v>74</v>
      </c>
      <c r="BK205" s="228">
        <f>ROUND(I205*H205,2)</f>
        <v>0</v>
      </c>
      <c r="BL205" s="17" t="s">
        <v>137</v>
      </c>
      <c r="BM205" s="17" t="s">
        <v>337</v>
      </c>
    </row>
    <row r="206" spans="2:47" s="1" customFormat="1" ht="12">
      <c r="B206" s="38"/>
      <c r="C206" s="39"/>
      <c r="D206" s="229" t="s">
        <v>139</v>
      </c>
      <c r="E206" s="39"/>
      <c r="F206" s="230" t="s">
        <v>335</v>
      </c>
      <c r="G206" s="39"/>
      <c r="H206" s="39"/>
      <c r="I206" s="144"/>
      <c r="J206" s="39"/>
      <c r="K206" s="39"/>
      <c r="L206" s="43"/>
      <c r="M206" s="231"/>
      <c r="N206" s="79"/>
      <c r="O206" s="79"/>
      <c r="P206" s="79"/>
      <c r="Q206" s="79"/>
      <c r="R206" s="79"/>
      <c r="S206" s="79"/>
      <c r="T206" s="80"/>
      <c r="AT206" s="17" t="s">
        <v>139</v>
      </c>
      <c r="AU206" s="17" t="s">
        <v>76</v>
      </c>
    </row>
    <row r="207" spans="2:65" s="1" customFormat="1" ht="16.5" customHeight="1">
      <c r="B207" s="38"/>
      <c r="C207" s="218" t="s">
        <v>264</v>
      </c>
      <c r="D207" s="218" t="s">
        <v>133</v>
      </c>
      <c r="E207" s="219" t="s">
        <v>338</v>
      </c>
      <c r="F207" s="220" t="s">
        <v>339</v>
      </c>
      <c r="G207" s="221" t="s">
        <v>336</v>
      </c>
      <c r="H207" s="222">
        <v>21719.52</v>
      </c>
      <c r="I207" s="223"/>
      <c r="J207" s="222">
        <f>ROUND(I207*H207,2)</f>
        <v>0</v>
      </c>
      <c r="K207" s="220" t="s">
        <v>152</v>
      </c>
      <c r="L207" s="43"/>
      <c r="M207" s="224" t="s">
        <v>1</v>
      </c>
      <c r="N207" s="225" t="s">
        <v>37</v>
      </c>
      <c r="O207" s="79"/>
      <c r="P207" s="226">
        <f>O207*H207</f>
        <v>0</v>
      </c>
      <c r="Q207" s="226">
        <v>0</v>
      </c>
      <c r="R207" s="226">
        <f>Q207*H207</f>
        <v>0</v>
      </c>
      <c r="S207" s="226">
        <v>0</v>
      </c>
      <c r="T207" s="227">
        <f>S207*H207</f>
        <v>0</v>
      </c>
      <c r="AR207" s="17" t="s">
        <v>137</v>
      </c>
      <c r="AT207" s="17" t="s">
        <v>133</v>
      </c>
      <c r="AU207" s="17" t="s">
        <v>76</v>
      </c>
      <c r="AY207" s="17" t="s">
        <v>131</v>
      </c>
      <c r="BE207" s="228">
        <f>IF(N207="základní",J207,0)</f>
        <v>0</v>
      </c>
      <c r="BF207" s="228">
        <f>IF(N207="snížená",J207,0)</f>
        <v>0</v>
      </c>
      <c r="BG207" s="228">
        <f>IF(N207="zákl. přenesená",J207,0)</f>
        <v>0</v>
      </c>
      <c r="BH207" s="228">
        <f>IF(N207="sníž. přenesená",J207,0)</f>
        <v>0</v>
      </c>
      <c r="BI207" s="228">
        <f>IF(N207="nulová",J207,0)</f>
        <v>0</v>
      </c>
      <c r="BJ207" s="17" t="s">
        <v>74</v>
      </c>
      <c r="BK207" s="228">
        <f>ROUND(I207*H207,2)</f>
        <v>0</v>
      </c>
      <c r="BL207" s="17" t="s">
        <v>137</v>
      </c>
      <c r="BM207" s="17" t="s">
        <v>340</v>
      </c>
    </row>
    <row r="208" spans="2:47" s="1" customFormat="1" ht="12">
      <c r="B208" s="38"/>
      <c r="C208" s="39"/>
      <c r="D208" s="229" t="s">
        <v>139</v>
      </c>
      <c r="E208" s="39"/>
      <c r="F208" s="230" t="s">
        <v>341</v>
      </c>
      <c r="G208" s="39"/>
      <c r="H208" s="39"/>
      <c r="I208" s="144"/>
      <c r="J208" s="39"/>
      <c r="K208" s="39"/>
      <c r="L208" s="43"/>
      <c r="M208" s="231"/>
      <c r="N208" s="79"/>
      <c r="O208" s="79"/>
      <c r="P208" s="79"/>
      <c r="Q208" s="79"/>
      <c r="R208" s="79"/>
      <c r="S208" s="79"/>
      <c r="T208" s="80"/>
      <c r="AT208" s="17" t="s">
        <v>139</v>
      </c>
      <c r="AU208" s="17" t="s">
        <v>76</v>
      </c>
    </row>
    <row r="209" spans="2:65" s="1" customFormat="1" ht="16.5" customHeight="1">
      <c r="B209" s="38"/>
      <c r="C209" s="218" t="s">
        <v>342</v>
      </c>
      <c r="D209" s="218" t="s">
        <v>133</v>
      </c>
      <c r="E209" s="219" t="s">
        <v>343</v>
      </c>
      <c r="F209" s="220" t="s">
        <v>344</v>
      </c>
      <c r="G209" s="221" t="s">
        <v>187</v>
      </c>
      <c r="H209" s="222">
        <v>3020</v>
      </c>
      <c r="I209" s="223"/>
      <c r="J209" s="222">
        <f>ROUND(I209*H209,2)</f>
        <v>0</v>
      </c>
      <c r="K209" s="220" t="s">
        <v>152</v>
      </c>
      <c r="L209" s="43"/>
      <c r="M209" s="224" t="s">
        <v>1</v>
      </c>
      <c r="N209" s="225" t="s">
        <v>37</v>
      </c>
      <c r="O209" s="79"/>
      <c r="P209" s="226">
        <f>O209*H209</f>
        <v>0</v>
      </c>
      <c r="Q209" s="226">
        <v>0</v>
      </c>
      <c r="R209" s="226">
        <f>Q209*H209</f>
        <v>0</v>
      </c>
      <c r="S209" s="226">
        <v>0</v>
      </c>
      <c r="T209" s="227">
        <f>S209*H209</f>
        <v>0</v>
      </c>
      <c r="AR209" s="17" t="s">
        <v>137</v>
      </c>
      <c r="AT209" s="17" t="s">
        <v>133</v>
      </c>
      <c r="AU209" s="17" t="s">
        <v>76</v>
      </c>
      <c r="AY209" s="17" t="s">
        <v>131</v>
      </c>
      <c r="BE209" s="228">
        <f>IF(N209="základní",J209,0)</f>
        <v>0</v>
      </c>
      <c r="BF209" s="228">
        <f>IF(N209="snížená",J209,0)</f>
        <v>0</v>
      </c>
      <c r="BG209" s="228">
        <f>IF(N209="zákl. přenesená",J209,0)</f>
        <v>0</v>
      </c>
      <c r="BH209" s="228">
        <f>IF(N209="sníž. přenesená",J209,0)</f>
        <v>0</v>
      </c>
      <c r="BI209" s="228">
        <f>IF(N209="nulová",J209,0)</f>
        <v>0</v>
      </c>
      <c r="BJ209" s="17" t="s">
        <v>74</v>
      </c>
      <c r="BK209" s="228">
        <f>ROUND(I209*H209,2)</f>
        <v>0</v>
      </c>
      <c r="BL209" s="17" t="s">
        <v>137</v>
      </c>
      <c r="BM209" s="17" t="s">
        <v>345</v>
      </c>
    </row>
    <row r="210" spans="2:47" s="1" customFormat="1" ht="12">
      <c r="B210" s="38"/>
      <c r="C210" s="39"/>
      <c r="D210" s="229" t="s">
        <v>139</v>
      </c>
      <c r="E210" s="39"/>
      <c r="F210" s="230" t="s">
        <v>346</v>
      </c>
      <c r="G210" s="39"/>
      <c r="H210" s="39"/>
      <c r="I210" s="144"/>
      <c r="J210" s="39"/>
      <c r="K210" s="39"/>
      <c r="L210" s="43"/>
      <c r="M210" s="231"/>
      <c r="N210" s="79"/>
      <c r="O210" s="79"/>
      <c r="P210" s="79"/>
      <c r="Q210" s="79"/>
      <c r="R210" s="79"/>
      <c r="S210" s="79"/>
      <c r="T210" s="80"/>
      <c r="AT210" s="17" t="s">
        <v>139</v>
      </c>
      <c r="AU210" s="17" t="s">
        <v>76</v>
      </c>
    </row>
    <row r="211" spans="2:51" s="12" customFormat="1" ht="12">
      <c r="B211" s="232"/>
      <c r="C211" s="233"/>
      <c r="D211" s="229" t="s">
        <v>141</v>
      </c>
      <c r="E211" s="234" t="s">
        <v>1</v>
      </c>
      <c r="F211" s="235" t="s">
        <v>347</v>
      </c>
      <c r="G211" s="233"/>
      <c r="H211" s="236">
        <v>3020</v>
      </c>
      <c r="I211" s="237"/>
      <c r="J211" s="233"/>
      <c r="K211" s="233"/>
      <c r="L211" s="238"/>
      <c r="M211" s="239"/>
      <c r="N211" s="240"/>
      <c r="O211" s="240"/>
      <c r="P211" s="240"/>
      <c r="Q211" s="240"/>
      <c r="R211" s="240"/>
      <c r="S211" s="240"/>
      <c r="T211" s="241"/>
      <c r="AT211" s="242" t="s">
        <v>141</v>
      </c>
      <c r="AU211" s="242" t="s">
        <v>76</v>
      </c>
      <c r="AV211" s="12" t="s">
        <v>76</v>
      </c>
      <c r="AW211" s="12" t="s">
        <v>29</v>
      </c>
      <c r="AX211" s="12" t="s">
        <v>66</v>
      </c>
      <c r="AY211" s="242" t="s">
        <v>131</v>
      </c>
    </row>
    <row r="212" spans="2:51" s="13" customFormat="1" ht="12">
      <c r="B212" s="243"/>
      <c r="C212" s="244"/>
      <c r="D212" s="229" t="s">
        <v>141</v>
      </c>
      <c r="E212" s="245" t="s">
        <v>1</v>
      </c>
      <c r="F212" s="246" t="s">
        <v>143</v>
      </c>
      <c r="G212" s="244"/>
      <c r="H212" s="247">
        <v>3020</v>
      </c>
      <c r="I212" s="248"/>
      <c r="J212" s="244"/>
      <c r="K212" s="244"/>
      <c r="L212" s="249"/>
      <c r="M212" s="250"/>
      <c r="N212" s="251"/>
      <c r="O212" s="251"/>
      <c r="P212" s="251"/>
      <c r="Q212" s="251"/>
      <c r="R212" s="251"/>
      <c r="S212" s="251"/>
      <c r="T212" s="252"/>
      <c r="AT212" s="253" t="s">
        <v>141</v>
      </c>
      <c r="AU212" s="253" t="s">
        <v>76</v>
      </c>
      <c r="AV212" s="13" t="s">
        <v>137</v>
      </c>
      <c r="AW212" s="13" t="s">
        <v>29</v>
      </c>
      <c r="AX212" s="13" t="s">
        <v>74</v>
      </c>
      <c r="AY212" s="253" t="s">
        <v>131</v>
      </c>
    </row>
    <row r="213" spans="2:65" s="1" customFormat="1" ht="16.5" customHeight="1">
      <c r="B213" s="38"/>
      <c r="C213" s="218" t="s">
        <v>269</v>
      </c>
      <c r="D213" s="218" t="s">
        <v>133</v>
      </c>
      <c r="E213" s="219" t="s">
        <v>348</v>
      </c>
      <c r="F213" s="220" t="s">
        <v>349</v>
      </c>
      <c r="G213" s="221" t="s">
        <v>146</v>
      </c>
      <c r="H213" s="222">
        <v>9300</v>
      </c>
      <c r="I213" s="223"/>
      <c r="J213" s="222">
        <f>ROUND(I213*H213,2)</f>
        <v>0</v>
      </c>
      <c r="K213" s="220" t="s">
        <v>152</v>
      </c>
      <c r="L213" s="43"/>
      <c r="M213" s="224" t="s">
        <v>1</v>
      </c>
      <c r="N213" s="225" t="s">
        <v>37</v>
      </c>
      <c r="O213" s="79"/>
      <c r="P213" s="226">
        <f>O213*H213</f>
        <v>0</v>
      </c>
      <c r="Q213" s="226">
        <v>0</v>
      </c>
      <c r="R213" s="226">
        <f>Q213*H213</f>
        <v>0</v>
      </c>
      <c r="S213" s="226">
        <v>0</v>
      </c>
      <c r="T213" s="227">
        <f>S213*H213</f>
        <v>0</v>
      </c>
      <c r="AR213" s="17" t="s">
        <v>137</v>
      </c>
      <c r="AT213" s="17" t="s">
        <v>133</v>
      </c>
      <c r="AU213" s="17" t="s">
        <v>76</v>
      </c>
      <c r="AY213" s="17" t="s">
        <v>131</v>
      </c>
      <c r="BE213" s="228">
        <f>IF(N213="základní",J213,0)</f>
        <v>0</v>
      </c>
      <c r="BF213" s="228">
        <f>IF(N213="snížená",J213,0)</f>
        <v>0</v>
      </c>
      <c r="BG213" s="228">
        <f>IF(N213="zákl. přenesená",J213,0)</f>
        <v>0</v>
      </c>
      <c r="BH213" s="228">
        <f>IF(N213="sníž. přenesená",J213,0)</f>
        <v>0</v>
      </c>
      <c r="BI213" s="228">
        <f>IF(N213="nulová",J213,0)</f>
        <v>0</v>
      </c>
      <c r="BJ213" s="17" t="s">
        <v>74</v>
      </c>
      <c r="BK213" s="228">
        <f>ROUND(I213*H213,2)</f>
        <v>0</v>
      </c>
      <c r="BL213" s="17" t="s">
        <v>137</v>
      </c>
      <c r="BM213" s="17" t="s">
        <v>350</v>
      </c>
    </row>
    <row r="214" spans="2:47" s="1" customFormat="1" ht="12">
      <c r="B214" s="38"/>
      <c r="C214" s="39"/>
      <c r="D214" s="229" t="s">
        <v>139</v>
      </c>
      <c r="E214" s="39"/>
      <c r="F214" s="230" t="s">
        <v>351</v>
      </c>
      <c r="G214" s="39"/>
      <c r="H214" s="39"/>
      <c r="I214" s="144"/>
      <c r="J214" s="39"/>
      <c r="K214" s="39"/>
      <c r="L214" s="43"/>
      <c r="M214" s="231"/>
      <c r="N214" s="79"/>
      <c r="O214" s="79"/>
      <c r="P214" s="79"/>
      <c r="Q214" s="79"/>
      <c r="R214" s="79"/>
      <c r="S214" s="79"/>
      <c r="T214" s="80"/>
      <c r="AT214" s="17" t="s">
        <v>139</v>
      </c>
      <c r="AU214" s="17" t="s">
        <v>76</v>
      </c>
    </row>
    <row r="215" spans="2:51" s="12" customFormat="1" ht="12">
      <c r="B215" s="232"/>
      <c r="C215" s="233"/>
      <c r="D215" s="229" t="s">
        <v>141</v>
      </c>
      <c r="E215" s="234" t="s">
        <v>1</v>
      </c>
      <c r="F215" s="235" t="s">
        <v>352</v>
      </c>
      <c r="G215" s="233"/>
      <c r="H215" s="236">
        <v>9300</v>
      </c>
      <c r="I215" s="237"/>
      <c r="J215" s="233"/>
      <c r="K215" s="233"/>
      <c r="L215" s="238"/>
      <c r="M215" s="239"/>
      <c r="N215" s="240"/>
      <c r="O215" s="240"/>
      <c r="P215" s="240"/>
      <c r="Q215" s="240"/>
      <c r="R215" s="240"/>
      <c r="S215" s="240"/>
      <c r="T215" s="241"/>
      <c r="AT215" s="242" t="s">
        <v>141</v>
      </c>
      <c r="AU215" s="242" t="s">
        <v>76</v>
      </c>
      <c r="AV215" s="12" t="s">
        <v>76</v>
      </c>
      <c r="AW215" s="12" t="s">
        <v>29</v>
      </c>
      <c r="AX215" s="12" t="s">
        <v>66</v>
      </c>
      <c r="AY215" s="242" t="s">
        <v>131</v>
      </c>
    </row>
    <row r="216" spans="2:51" s="14" customFormat="1" ht="12">
      <c r="B216" s="254"/>
      <c r="C216" s="255"/>
      <c r="D216" s="229" t="s">
        <v>141</v>
      </c>
      <c r="E216" s="256" t="s">
        <v>1</v>
      </c>
      <c r="F216" s="257" t="s">
        <v>353</v>
      </c>
      <c r="G216" s="255"/>
      <c r="H216" s="258">
        <v>9300</v>
      </c>
      <c r="I216" s="259"/>
      <c r="J216" s="255"/>
      <c r="K216" s="255"/>
      <c r="L216" s="260"/>
      <c r="M216" s="261"/>
      <c r="N216" s="262"/>
      <c r="O216" s="262"/>
      <c r="P216" s="262"/>
      <c r="Q216" s="262"/>
      <c r="R216" s="262"/>
      <c r="S216" s="262"/>
      <c r="T216" s="263"/>
      <c r="AT216" s="264" t="s">
        <v>141</v>
      </c>
      <c r="AU216" s="264" t="s">
        <v>76</v>
      </c>
      <c r="AV216" s="14" t="s">
        <v>92</v>
      </c>
      <c r="AW216" s="14" t="s">
        <v>29</v>
      </c>
      <c r="AX216" s="14" t="s">
        <v>66</v>
      </c>
      <c r="AY216" s="264" t="s">
        <v>131</v>
      </c>
    </row>
    <row r="217" spans="2:51" s="13" customFormat="1" ht="12">
      <c r="B217" s="243"/>
      <c r="C217" s="244"/>
      <c r="D217" s="229" t="s">
        <v>141</v>
      </c>
      <c r="E217" s="245" t="s">
        <v>1</v>
      </c>
      <c r="F217" s="246" t="s">
        <v>143</v>
      </c>
      <c r="G217" s="244"/>
      <c r="H217" s="247">
        <v>9300</v>
      </c>
      <c r="I217" s="248"/>
      <c r="J217" s="244"/>
      <c r="K217" s="244"/>
      <c r="L217" s="249"/>
      <c r="M217" s="250"/>
      <c r="N217" s="251"/>
      <c r="O217" s="251"/>
      <c r="P217" s="251"/>
      <c r="Q217" s="251"/>
      <c r="R217" s="251"/>
      <c r="S217" s="251"/>
      <c r="T217" s="252"/>
      <c r="AT217" s="253" t="s">
        <v>141</v>
      </c>
      <c r="AU217" s="253" t="s">
        <v>76</v>
      </c>
      <c r="AV217" s="13" t="s">
        <v>137</v>
      </c>
      <c r="AW217" s="13" t="s">
        <v>29</v>
      </c>
      <c r="AX217" s="13" t="s">
        <v>74</v>
      </c>
      <c r="AY217" s="253" t="s">
        <v>131</v>
      </c>
    </row>
    <row r="218" spans="2:65" s="1" customFormat="1" ht="16.5" customHeight="1">
      <c r="B218" s="38"/>
      <c r="C218" s="218" t="s">
        <v>354</v>
      </c>
      <c r="D218" s="218" t="s">
        <v>133</v>
      </c>
      <c r="E218" s="219" t="s">
        <v>355</v>
      </c>
      <c r="F218" s="220" t="s">
        <v>356</v>
      </c>
      <c r="G218" s="221" t="s">
        <v>146</v>
      </c>
      <c r="H218" s="222">
        <v>45380</v>
      </c>
      <c r="I218" s="223"/>
      <c r="J218" s="222">
        <f>ROUND(I218*H218,2)</f>
        <v>0</v>
      </c>
      <c r="K218" s="220" t="s">
        <v>152</v>
      </c>
      <c r="L218" s="43"/>
      <c r="M218" s="224" t="s">
        <v>1</v>
      </c>
      <c r="N218" s="225" t="s">
        <v>37</v>
      </c>
      <c r="O218" s="79"/>
      <c r="P218" s="226">
        <f>O218*H218</f>
        <v>0</v>
      </c>
      <c r="Q218" s="226">
        <v>0</v>
      </c>
      <c r="R218" s="226">
        <f>Q218*H218</f>
        <v>0</v>
      </c>
      <c r="S218" s="226">
        <v>0</v>
      </c>
      <c r="T218" s="227">
        <f>S218*H218</f>
        <v>0</v>
      </c>
      <c r="AR218" s="17" t="s">
        <v>137</v>
      </c>
      <c r="AT218" s="17" t="s">
        <v>133</v>
      </c>
      <c r="AU218" s="17" t="s">
        <v>76</v>
      </c>
      <c r="AY218" s="17" t="s">
        <v>131</v>
      </c>
      <c r="BE218" s="228">
        <f>IF(N218="základní",J218,0)</f>
        <v>0</v>
      </c>
      <c r="BF218" s="228">
        <f>IF(N218="snížená",J218,0)</f>
        <v>0</v>
      </c>
      <c r="BG218" s="228">
        <f>IF(N218="zákl. přenesená",J218,0)</f>
        <v>0</v>
      </c>
      <c r="BH218" s="228">
        <f>IF(N218="sníž. přenesená",J218,0)</f>
        <v>0</v>
      </c>
      <c r="BI218" s="228">
        <f>IF(N218="nulová",J218,0)</f>
        <v>0</v>
      </c>
      <c r="BJ218" s="17" t="s">
        <v>74</v>
      </c>
      <c r="BK218" s="228">
        <f>ROUND(I218*H218,2)</f>
        <v>0</v>
      </c>
      <c r="BL218" s="17" t="s">
        <v>137</v>
      </c>
      <c r="BM218" s="17" t="s">
        <v>357</v>
      </c>
    </row>
    <row r="219" spans="2:47" s="1" customFormat="1" ht="12">
      <c r="B219" s="38"/>
      <c r="C219" s="39"/>
      <c r="D219" s="229" t="s">
        <v>139</v>
      </c>
      <c r="E219" s="39"/>
      <c r="F219" s="230" t="s">
        <v>358</v>
      </c>
      <c r="G219" s="39"/>
      <c r="H219" s="39"/>
      <c r="I219" s="144"/>
      <c r="J219" s="39"/>
      <c r="K219" s="39"/>
      <c r="L219" s="43"/>
      <c r="M219" s="231"/>
      <c r="N219" s="79"/>
      <c r="O219" s="79"/>
      <c r="P219" s="79"/>
      <c r="Q219" s="79"/>
      <c r="R219" s="79"/>
      <c r="S219" s="79"/>
      <c r="T219" s="80"/>
      <c r="AT219" s="17" t="s">
        <v>139</v>
      </c>
      <c r="AU219" s="17" t="s">
        <v>76</v>
      </c>
    </row>
    <row r="220" spans="2:51" s="12" customFormat="1" ht="12">
      <c r="B220" s="232"/>
      <c r="C220" s="233"/>
      <c r="D220" s="229" t="s">
        <v>141</v>
      </c>
      <c r="E220" s="234" t="s">
        <v>1</v>
      </c>
      <c r="F220" s="235" t="s">
        <v>359</v>
      </c>
      <c r="G220" s="233"/>
      <c r="H220" s="236">
        <v>45380</v>
      </c>
      <c r="I220" s="237"/>
      <c r="J220" s="233"/>
      <c r="K220" s="233"/>
      <c r="L220" s="238"/>
      <c r="M220" s="239"/>
      <c r="N220" s="240"/>
      <c r="O220" s="240"/>
      <c r="P220" s="240"/>
      <c r="Q220" s="240"/>
      <c r="R220" s="240"/>
      <c r="S220" s="240"/>
      <c r="T220" s="241"/>
      <c r="AT220" s="242" t="s">
        <v>141</v>
      </c>
      <c r="AU220" s="242" t="s">
        <v>76</v>
      </c>
      <c r="AV220" s="12" t="s">
        <v>76</v>
      </c>
      <c r="AW220" s="12" t="s">
        <v>29</v>
      </c>
      <c r="AX220" s="12" t="s">
        <v>66</v>
      </c>
      <c r="AY220" s="242" t="s">
        <v>131</v>
      </c>
    </row>
    <row r="221" spans="2:51" s="13" customFormat="1" ht="12">
      <c r="B221" s="243"/>
      <c r="C221" s="244"/>
      <c r="D221" s="229" t="s">
        <v>141</v>
      </c>
      <c r="E221" s="245" t="s">
        <v>1</v>
      </c>
      <c r="F221" s="246" t="s">
        <v>143</v>
      </c>
      <c r="G221" s="244"/>
      <c r="H221" s="247">
        <v>45380</v>
      </c>
      <c r="I221" s="248"/>
      <c r="J221" s="244"/>
      <c r="K221" s="244"/>
      <c r="L221" s="249"/>
      <c r="M221" s="250"/>
      <c r="N221" s="251"/>
      <c r="O221" s="251"/>
      <c r="P221" s="251"/>
      <c r="Q221" s="251"/>
      <c r="R221" s="251"/>
      <c r="S221" s="251"/>
      <c r="T221" s="252"/>
      <c r="AT221" s="253" t="s">
        <v>141</v>
      </c>
      <c r="AU221" s="253" t="s">
        <v>76</v>
      </c>
      <c r="AV221" s="13" t="s">
        <v>137</v>
      </c>
      <c r="AW221" s="13" t="s">
        <v>29</v>
      </c>
      <c r="AX221" s="13" t="s">
        <v>74</v>
      </c>
      <c r="AY221" s="253" t="s">
        <v>131</v>
      </c>
    </row>
    <row r="222" spans="2:65" s="1" customFormat="1" ht="16.5" customHeight="1">
      <c r="B222" s="38"/>
      <c r="C222" s="218" t="s">
        <v>279</v>
      </c>
      <c r="D222" s="218" t="s">
        <v>133</v>
      </c>
      <c r="E222" s="219" t="s">
        <v>360</v>
      </c>
      <c r="F222" s="220" t="s">
        <v>361</v>
      </c>
      <c r="G222" s="221" t="s">
        <v>146</v>
      </c>
      <c r="H222" s="222">
        <v>8280</v>
      </c>
      <c r="I222" s="223"/>
      <c r="J222" s="222">
        <f>ROUND(I222*H222,2)</f>
        <v>0</v>
      </c>
      <c r="K222" s="220" t="s">
        <v>152</v>
      </c>
      <c r="L222" s="43"/>
      <c r="M222" s="224" t="s">
        <v>1</v>
      </c>
      <c r="N222" s="225" t="s">
        <v>37</v>
      </c>
      <c r="O222" s="79"/>
      <c r="P222" s="226">
        <f>O222*H222</f>
        <v>0</v>
      </c>
      <c r="Q222" s="226">
        <v>0</v>
      </c>
      <c r="R222" s="226">
        <f>Q222*H222</f>
        <v>0</v>
      </c>
      <c r="S222" s="226">
        <v>0</v>
      </c>
      <c r="T222" s="227">
        <f>S222*H222</f>
        <v>0</v>
      </c>
      <c r="AR222" s="17" t="s">
        <v>137</v>
      </c>
      <c r="AT222" s="17" t="s">
        <v>133</v>
      </c>
      <c r="AU222" s="17" t="s">
        <v>76</v>
      </c>
      <c r="AY222" s="17" t="s">
        <v>131</v>
      </c>
      <c r="BE222" s="228">
        <f>IF(N222="základní",J222,0)</f>
        <v>0</v>
      </c>
      <c r="BF222" s="228">
        <f>IF(N222="snížená",J222,0)</f>
        <v>0</v>
      </c>
      <c r="BG222" s="228">
        <f>IF(N222="zákl. přenesená",J222,0)</f>
        <v>0</v>
      </c>
      <c r="BH222" s="228">
        <f>IF(N222="sníž. přenesená",J222,0)</f>
        <v>0</v>
      </c>
      <c r="BI222" s="228">
        <f>IF(N222="nulová",J222,0)</f>
        <v>0</v>
      </c>
      <c r="BJ222" s="17" t="s">
        <v>74</v>
      </c>
      <c r="BK222" s="228">
        <f>ROUND(I222*H222,2)</f>
        <v>0</v>
      </c>
      <c r="BL222" s="17" t="s">
        <v>137</v>
      </c>
      <c r="BM222" s="17" t="s">
        <v>362</v>
      </c>
    </row>
    <row r="223" spans="2:47" s="1" customFormat="1" ht="12">
      <c r="B223" s="38"/>
      <c r="C223" s="39"/>
      <c r="D223" s="229" t="s">
        <v>139</v>
      </c>
      <c r="E223" s="39"/>
      <c r="F223" s="230" t="s">
        <v>363</v>
      </c>
      <c r="G223" s="39"/>
      <c r="H223" s="39"/>
      <c r="I223" s="144"/>
      <c r="J223" s="39"/>
      <c r="K223" s="39"/>
      <c r="L223" s="43"/>
      <c r="M223" s="231"/>
      <c r="N223" s="79"/>
      <c r="O223" s="79"/>
      <c r="P223" s="79"/>
      <c r="Q223" s="79"/>
      <c r="R223" s="79"/>
      <c r="S223" s="79"/>
      <c r="T223" s="80"/>
      <c r="AT223" s="17" t="s">
        <v>139</v>
      </c>
      <c r="AU223" s="17" t="s">
        <v>76</v>
      </c>
    </row>
    <row r="224" spans="2:51" s="12" customFormat="1" ht="12">
      <c r="B224" s="232"/>
      <c r="C224" s="233"/>
      <c r="D224" s="229" t="s">
        <v>141</v>
      </c>
      <c r="E224" s="234" t="s">
        <v>1</v>
      </c>
      <c r="F224" s="235" t="s">
        <v>364</v>
      </c>
      <c r="G224" s="233"/>
      <c r="H224" s="236">
        <v>8280</v>
      </c>
      <c r="I224" s="237"/>
      <c r="J224" s="233"/>
      <c r="K224" s="233"/>
      <c r="L224" s="238"/>
      <c r="M224" s="239"/>
      <c r="N224" s="240"/>
      <c r="O224" s="240"/>
      <c r="P224" s="240"/>
      <c r="Q224" s="240"/>
      <c r="R224" s="240"/>
      <c r="S224" s="240"/>
      <c r="T224" s="241"/>
      <c r="AT224" s="242" t="s">
        <v>141</v>
      </c>
      <c r="AU224" s="242" t="s">
        <v>76</v>
      </c>
      <c r="AV224" s="12" t="s">
        <v>76</v>
      </c>
      <c r="AW224" s="12" t="s">
        <v>29</v>
      </c>
      <c r="AX224" s="12" t="s">
        <v>66</v>
      </c>
      <c r="AY224" s="242" t="s">
        <v>131</v>
      </c>
    </row>
    <row r="225" spans="2:51" s="13" customFormat="1" ht="12">
      <c r="B225" s="243"/>
      <c r="C225" s="244"/>
      <c r="D225" s="229" t="s">
        <v>141</v>
      </c>
      <c r="E225" s="245" t="s">
        <v>1</v>
      </c>
      <c r="F225" s="246" t="s">
        <v>143</v>
      </c>
      <c r="G225" s="244"/>
      <c r="H225" s="247">
        <v>8280</v>
      </c>
      <c r="I225" s="248"/>
      <c r="J225" s="244"/>
      <c r="K225" s="244"/>
      <c r="L225" s="249"/>
      <c r="M225" s="250"/>
      <c r="N225" s="251"/>
      <c r="O225" s="251"/>
      <c r="P225" s="251"/>
      <c r="Q225" s="251"/>
      <c r="R225" s="251"/>
      <c r="S225" s="251"/>
      <c r="T225" s="252"/>
      <c r="AT225" s="253" t="s">
        <v>141</v>
      </c>
      <c r="AU225" s="253" t="s">
        <v>76</v>
      </c>
      <c r="AV225" s="13" t="s">
        <v>137</v>
      </c>
      <c r="AW225" s="13" t="s">
        <v>29</v>
      </c>
      <c r="AX225" s="13" t="s">
        <v>74</v>
      </c>
      <c r="AY225" s="253" t="s">
        <v>131</v>
      </c>
    </row>
    <row r="226" spans="2:65" s="1" customFormat="1" ht="16.5" customHeight="1">
      <c r="B226" s="38"/>
      <c r="C226" s="218" t="s">
        <v>365</v>
      </c>
      <c r="D226" s="218" t="s">
        <v>133</v>
      </c>
      <c r="E226" s="219" t="s">
        <v>366</v>
      </c>
      <c r="F226" s="220" t="s">
        <v>367</v>
      </c>
      <c r="G226" s="221" t="s">
        <v>146</v>
      </c>
      <c r="H226" s="222">
        <v>38830</v>
      </c>
      <c r="I226" s="223"/>
      <c r="J226" s="222">
        <f>ROUND(I226*H226,2)</f>
        <v>0</v>
      </c>
      <c r="K226" s="220" t="s">
        <v>152</v>
      </c>
      <c r="L226" s="43"/>
      <c r="M226" s="224" t="s">
        <v>1</v>
      </c>
      <c r="N226" s="225" t="s">
        <v>37</v>
      </c>
      <c r="O226" s="79"/>
      <c r="P226" s="226">
        <f>O226*H226</f>
        <v>0</v>
      </c>
      <c r="Q226" s="226">
        <v>0</v>
      </c>
      <c r="R226" s="226">
        <f>Q226*H226</f>
        <v>0</v>
      </c>
      <c r="S226" s="226">
        <v>0</v>
      </c>
      <c r="T226" s="227">
        <f>S226*H226</f>
        <v>0</v>
      </c>
      <c r="AR226" s="17" t="s">
        <v>137</v>
      </c>
      <c r="AT226" s="17" t="s">
        <v>133</v>
      </c>
      <c r="AU226" s="17" t="s">
        <v>76</v>
      </c>
      <c r="AY226" s="17" t="s">
        <v>131</v>
      </c>
      <c r="BE226" s="228">
        <f>IF(N226="základní",J226,0)</f>
        <v>0</v>
      </c>
      <c r="BF226" s="228">
        <f>IF(N226="snížená",J226,0)</f>
        <v>0</v>
      </c>
      <c r="BG226" s="228">
        <f>IF(N226="zákl. přenesená",J226,0)</f>
        <v>0</v>
      </c>
      <c r="BH226" s="228">
        <f>IF(N226="sníž. přenesená",J226,0)</f>
        <v>0</v>
      </c>
      <c r="BI226" s="228">
        <f>IF(N226="nulová",J226,0)</f>
        <v>0</v>
      </c>
      <c r="BJ226" s="17" t="s">
        <v>74</v>
      </c>
      <c r="BK226" s="228">
        <f>ROUND(I226*H226,2)</f>
        <v>0</v>
      </c>
      <c r="BL226" s="17" t="s">
        <v>137</v>
      </c>
      <c r="BM226" s="17" t="s">
        <v>368</v>
      </c>
    </row>
    <row r="227" spans="2:47" s="1" customFormat="1" ht="12">
      <c r="B227" s="38"/>
      <c r="C227" s="39"/>
      <c r="D227" s="229" t="s">
        <v>139</v>
      </c>
      <c r="E227" s="39"/>
      <c r="F227" s="230" t="s">
        <v>369</v>
      </c>
      <c r="G227" s="39"/>
      <c r="H227" s="39"/>
      <c r="I227" s="144"/>
      <c r="J227" s="39"/>
      <c r="K227" s="39"/>
      <c r="L227" s="43"/>
      <c r="M227" s="231"/>
      <c r="N227" s="79"/>
      <c r="O227" s="79"/>
      <c r="P227" s="79"/>
      <c r="Q227" s="79"/>
      <c r="R227" s="79"/>
      <c r="S227" s="79"/>
      <c r="T227" s="80"/>
      <c r="AT227" s="17" t="s">
        <v>139</v>
      </c>
      <c r="AU227" s="17" t="s">
        <v>76</v>
      </c>
    </row>
    <row r="228" spans="2:51" s="12" customFormat="1" ht="12">
      <c r="B228" s="232"/>
      <c r="C228" s="233"/>
      <c r="D228" s="229" t="s">
        <v>141</v>
      </c>
      <c r="E228" s="234" t="s">
        <v>1</v>
      </c>
      <c r="F228" s="235" t="s">
        <v>370</v>
      </c>
      <c r="G228" s="233"/>
      <c r="H228" s="236">
        <v>38830</v>
      </c>
      <c r="I228" s="237"/>
      <c r="J228" s="233"/>
      <c r="K228" s="233"/>
      <c r="L228" s="238"/>
      <c r="M228" s="239"/>
      <c r="N228" s="240"/>
      <c r="O228" s="240"/>
      <c r="P228" s="240"/>
      <c r="Q228" s="240"/>
      <c r="R228" s="240"/>
      <c r="S228" s="240"/>
      <c r="T228" s="241"/>
      <c r="AT228" s="242" t="s">
        <v>141</v>
      </c>
      <c r="AU228" s="242" t="s">
        <v>76</v>
      </c>
      <c r="AV228" s="12" t="s">
        <v>76</v>
      </c>
      <c r="AW228" s="12" t="s">
        <v>29</v>
      </c>
      <c r="AX228" s="12" t="s">
        <v>66</v>
      </c>
      <c r="AY228" s="242" t="s">
        <v>131</v>
      </c>
    </row>
    <row r="229" spans="2:51" s="13" customFormat="1" ht="12">
      <c r="B229" s="243"/>
      <c r="C229" s="244"/>
      <c r="D229" s="229" t="s">
        <v>141</v>
      </c>
      <c r="E229" s="245" t="s">
        <v>1</v>
      </c>
      <c r="F229" s="246" t="s">
        <v>143</v>
      </c>
      <c r="G229" s="244"/>
      <c r="H229" s="247">
        <v>38830</v>
      </c>
      <c r="I229" s="248"/>
      <c r="J229" s="244"/>
      <c r="K229" s="244"/>
      <c r="L229" s="249"/>
      <c r="M229" s="250"/>
      <c r="N229" s="251"/>
      <c r="O229" s="251"/>
      <c r="P229" s="251"/>
      <c r="Q229" s="251"/>
      <c r="R229" s="251"/>
      <c r="S229" s="251"/>
      <c r="T229" s="252"/>
      <c r="AT229" s="253" t="s">
        <v>141</v>
      </c>
      <c r="AU229" s="253" t="s">
        <v>76</v>
      </c>
      <c r="AV229" s="13" t="s">
        <v>137</v>
      </c>
      <c r="AW229" s="13" t="s">
        <v>29</v>
      </c>
      <c r="AX229" s="13" t="s">
        <v>74</v>
      </c>
      <c r="AY229" s="253" t="s">
        <v>131</v>
      </c>
    </row>
    <row r="230" spans="2:65" s="1" customFormat="1" ht="16.5" customHeight="1">
      <c r="B230" s="38"/>
      <c r="C230" s="218" t="s">
        <v>285</v>
      </c>
      <c r="D230" s="218" t="s">
        <v>133</v>
      </c>
      <c r="E230" s="219" t="s">
        <v>371</v>
      </c>
      <c r="F230" s="220" t="s">
        <v>372</v>
      </c>
      <c r="G230" s="221" t="s">
        <v>146</v>
      </c>
      <c r="H230" s="222">
        <v>431.28</v>
      </c>
      <c r="I230" s="223"/>
      <c r="J230" s="222">
        <f>ROUND(I230*H230,2)</f>
        <v>0</v>
      </c>
      <c r="K230" s="220" t="s">
        <v>1</v>
      </c>
      <c r="L230" s="43"/>
      <c r="M230" s="224" t="s">
        <v>1</v>
      </c>
      <c r="N230" s="225" t="s">
        <v>37</v>
      </c>
      <c r="O230" s="79"/>
      <c r="P230" s="226">
        <f>O230*H230</f>
        <v>0</v>
      </c>
      <c r="Q230" s="226">
        <v>0</v>
      </c>
      <c r="R230" s="226">
        <f>Q230*H230</f>
        <v>0</v>
      </c>
      <c r="S230" s="226">
        <v>0</v>
      </c>
      <c r="T230" s="227">
        <f>S230*H230</f>
        <v>0</v>
      </c>
      <c r="AR230" s="17" t="s">
        <v>137</v>
      </c>
      <c r="AT230" s="17" t="s">
        <v>133</v>
      </c>
      <c r="AU230" s="17" t="s">
        <v>76</v>
      </c>
      <c r="AY230" s="17" t="s">
        <v>131</v>
      </c>
      <c r="BE230" s="228">
        <f>IF(N230="základní",J230,0)</f>
        <v>0</v>
      </c>
      <c r="BF230" s="228">
        <f>IF(N230="snížená",J230,0)</f>
        <v>0</v>
      </c>
      <c r="BG230" s="228">
        <f>IF(N230="zákl. přenesená",J230,0)</f>
        <v>0</v>
      </c>
      <c r="BH230" s="228">
        <f>IF(N230="sníž. přenesená",J230,0)</f>
        <v>0</v>
      </c>
      <c r="BI230" s="228">
        <f>IF(N230="nulová",J230,0)</f>
        <v>0</v>
      </c>
      <c r="BJ230" s="17" t="s">
        <v>74</v>
      </c>
      <c r="BK230" s="228">
        <f>ROUND(I230*H230,2)</f>
        <v>0</v>
      </c>
      <c r="BL230" s="17" t="s">
        <v>137</v>
      </c>
      <c r="BM230" s="17" t="s">
        <v>373</v>
      </c>
    </row>
    <row r="231" spans="2:47" s="1" customFormat="1" ht="12">
      <c r="B231" s="38"/>
      <c r="C231" s="39"/>
      <c r="D231" s="229" t="s">
        <v>139</v>
      </c>
      <c r="E231" s="39"/>
      <c r="F231" s="230" t="s">
        <v>374</v>
      </c>
      <c r="G231" s="39"/>
      <c r="H231" s="39"/>
      <c r="I231" s="144"/>
      <c r="J231" s="39"/>
      <c r="K231" s="39"/>
      <c r="L231" s="43"/>
      <c r="M231" s="231"/>
      <c r="N231" s="79"/>
      <c r="O231" s="79"/>
      <c r="P231" s="79"/>
      <c r="Q231" s="79"/>
      <c r="R231" s="79"/>
      <c r="S231" s="79"/>
      <c r="T231" s="80"/>
      <c r="AT231" s="17" t="s">
        <v>139</v>
      </c>
      <c r="AU231" s="17" t="s">
        <v>76</v>
      </c>
    </row>
    <row r="232" spans="2:65" s="1" customFormat="1" ht="16.5" customHeight="1">
      <c r="B232" s="38"/>
      <c r="C232" s="218" t="s">
        <v>375</v>
      </c>
      <c r="D232" s="218" t="s">
        <v>133</v>
      </c>
      <c r="E232" s="219" t="s">
        <v>376</v>
      </c>
      <c r="F232" s="220" t="s">
        <v>377</v>
      </c>
      <c r="G232" s="221" t="s">
        <v>136</v>
      </c>
      <c r="H232" s="222">
        <v>0.93</v>
      </c>
      <c r="I232" s="223"/>
      <c r="J232" s="222">
        <f>ROUND(I232*H232,2)</f>
        <v>0</v>
      </c>
      <c r="K232" s="220" t="s">
        <v>152</v>
      </c>
      <c r="L232" s="43"/>
      <c r="M232" s="224" t="s">
        <v>1</v>
      </c>
      <c r="N232" s="225" t="s">
        <v>37</v>
      </c>
      <c r="O232" s="79"/>
      <c r="P232" s="226">
        <f>O232*H232</f>
        <v>0</v>
      </c>
      <c r="Q232" s="226">
        <v>0</v>
      </c>
      <c r="R232" s="226">
        <f>Q232*H232</f>
        <v>0</v>
      </c>
      <c r="S232" s="226">
        <v>0</v>
      </c>
      <c r="T232" s="227">
        <f>S232*H232</f>
        <v>0</v>
      </c>
      <c r="AR232" s="17" t="s">
        <v>137</v>
      </c>
      <c r="AT232" s="17" t="s">
        <v>133</v>
      </c>
      <c r="AU232" s="17" t="s">
        <v>76</v>
      </c>
      <c r="AY232" s="17" t="s">
        <v>131</v>
      </c>
      <c r="BE232" s="228">
        <f>IF(N232="základní",J232,0)</f>
        <v>0</v>
      </c>
      <c r="BF232" s="228">
        <f>IF(N232="snížená",J232,0)</f>
        <v>0</v>
      </c>
      <c r="BG232" s="228">
        <f>IF(N232="zákl. přenesená",J232,0)</f>
        <v>0</v>
      </c>
      <c r="BH232" s="228">
        <f>IF(N232="sníž. přenesená",J232,0)</f>
        <v>0</v>
      </c>
      <c r="BI232" s="228">
        <f>IF(N232="nulová",J232,0)</f>
        <v>0</v>
      </c>
      <c r="BJ232" s="17" t="s">
        <v>74</v>
      </c>
      <c r="BK232" s="228">
        <f>ROUND(I232*H232,2)</f>
        <v>0</v>
      </c>
      <c r="BL232" s="17" t="s">
        <v>137</v>
      </c>
      <c r="BM232" s="17" t="s">
        <v>378</v>
      </c>
    </row>
    <row r="233" spans="2:47" s="1" customFormat="1" ht="12">
      <c r="B233" s="38"/>
      <c r="C233" s="39"/>
      <c r="D233" s="229" t="s">
        <v>139</v>
      </c>
      <c r="E233" s="39"/>
      <c r="F233" s="230" t="s">
        <v>379</v>
      </c>
      <c r="G233" s="39"/>
      <c r="H233" s="39"/>
      <c r="I233" s="144"/>
      <c r="J233" s="39"/>
      <c r="K233" s="39"/>
      <c r="L233" s="43"/>
      <c r="M233" s="231"/>
      <c r="N233" s="79"/>
      <c r="O233" s="79"/>
      <c r="P233" s="79"/>
      <c r="Q233" s="79"/>
      <c r="R233" s="79"/>
      <c r="S233" s="79"/>
      <c r="T233" s="80"/>
      <c r="AT233" s="17" t="s">
        <v>139</v>
      </c>
      <c r="AU233" s="17" t="s">
        <v>76</v>
      </c>
    </row>
    <row r="234" spans="2:51" s="12" customFormat="1" ht="12">
      <c r="B234" s="232"/>
      <c r="C234" s="233"/>
      <c r="D234" s="229" t="s">
        <v>141</v>
      </c>
      <c r="E234" s="234" t="s">
        <v>1</v>
      </c>
      <c r="F234" s="235" t="s">
        <v>380</v>
      </c>
      <c r="G234" s="233"/>
      <c r="H234" s="236">
        <v>0.93</v>
      </c>
      <c r="I234" s="237"/>
      <c r="J234" s="233"/>
      <c r="K234" s="233"/>
      <c r="L234" s="238"/>
      <c r="M234" s="239"/>
      <c r="N234" s="240"/>
      <c r="O234" s="240"/>
      <c r="P234" s="240"/>
      <c r="Q234" s="240"/>
      <c r="R234" s="240"/>
      <c r="S234" s="240"/>
      <c r="T234" s="241"/>
      <c r="AT234" s="242" t="s">
        <v>141</v>
      </c>
      <c r="AU234" s="242" t="s">
        <v>76</v>
      </c>
      <c r="AV234" s="12" t="s">
        <v>76</v>
      </c>
      <c r="AW234" s="12" t="s">
        <v>29</v>
      </c>
      <c r="AX234" s="12" t="s">
        <v>66</v>
      </c>
      <c r="AY234" s="242" t="s">
        <v>131</v>
      </c>
    </row>
    <row r="235" spans="2:51" s="14" customFormat="1" ht="12">
      <c r="B235" s="254"/>
      <c r="C235" s="255"/>
      <c r="D235" s="229" t="s">
        <v>141</v>
      </c>
      <c r="E235" s="256" t="s">
        <v>1</v>
      </c>
      <c r="F235" s="257" t="s">
        <v>381</v>
      </c>
      <c r="G235" s="255"/>
      <c r="H235" s="258">
        <v>0.93</v>
      </c>
      <c r="I235" s="259"/>
      <c r="J235" s="255"/>
      <c r="K235" s="255"/>
      <c r="L235" s="260"/>
      <c r="M235" s="261"/>
      <c r="N235" s="262"/>
      <c r="O235" s="262"/>
      <c r="P235" s="262"/>
      <c r="Q235" s="262"/>
      <c r="R235" s="262"/>
      <c r="S235" s="262"/>
      <c r="T235" s="263"/>
      <c r="AT235" s="264" t="s">
        <v>141</v>
      </c>
      <c r="AU235" s="264" t="s">
        <v>76</v>
      </c>
      <c r="AV235" s="14" t="s">
        <v>92</v>
      </c>
      <c r="AW235" s="14" t="s">
        <v>29</v>
      </c>
      <c r="AX235" s="14" t="s">
        <v>66</v>
      </c>
      <c r="AY235" s="264" t="s">
        <v>131</v>
      </c>
    </row>
    <row r="236" spans="2:51" s="13" customFormat="1" ht="12">
      <c r="B236" s="243"/>
      <c r="C236" s="244"/>
      <c r="D236" s="229" t="s">
        <v>141</v>
      </c>
      <c r="E236" s="245" t="s">
        <v>1</v>
      </c>
      <c r="F236" s="246" t="s">
        <v>143</v>
      </c>
      <c r="G236" s="244"/>
      <c r="H236" s="247">
        <v>0.93</v>
      </c>
      <c r="I236" s="248"/>
      <c r="J236" s="244"/>
      <c r="K236" s="244"/>
      <c r="L236" s="249"/>
      <c r="M236" s="250"/>
      <c r="N236" s="251"/>
      <c r="O236" s="251"/>
      <c r="P236" s="251"/>
      <c r="Q236" s="251"/>
      <c r="R236" s="251"/>
      <c r="S236" s="251"/>
      <c r="T236" s="252"/>
      <c r="AT236" s="253" t="s">
        <v>141</v>
      </c>
      <c r="AU236" s="253" t="s">
        <v>76</v>
      </c>
      <c r="AV236" s="13" t="s">
        <v>137</v>
      </c>
      <c r="AW236" s="13" t="s">
        <v>29</v>
      </c>
      <c r="AX236" s="13" t="s">
        <v>74</v>
      </c>
      <c r="AY236" s="253" t="s">
        <v>131</v>
      </c>
    </row>
    <row r="237" spans="2:63" s="11" customFormat="1" ht="22.8" customHeight="1">
      <c r="B237" s="202"/>
      <c r="C237" s="203"/>
      <c r="D237" s="204" t="s">
        <v>65</v>
      </c>
      <c r="E237" s="216" t="s">
        <v>137</v>
      </c>
      <c r="F237" s="216" t="s">
        <v>382</v>
      </c>
      <c r="G237" s="203"/>
      <c r="H237" s="203"/>
      <c r="I237" s="206"/>
      <c r="J237" s="217">
        <f>BK237</f>
        <v>0</v>
      </c>
      <c r="K237" s="203"/>
      <c r="L237" s="208"/>
      <c r="M237" s="209"/>
      <c r="N237" s="210"/>
      <c r="O237" s="210"/>
      <c r="P237" s="211">
        <f>SUM(P238:P248)</f>
        <v>0</v>
      </c>
      <c r="Q237" s="210"/>
      <c r="R237" s="211">
        <f>SUM(R238:R248)</f>
        <v>768.2687999999999</v>
      </c>
      <c r="S237" s="210"/>
      <c r="T237" s="212">
        <f>SUM(T238:T248)</f>
        <v>0</v>
      </c>
      <c r="AR237" s="213" t="s">
        <v>74</v>
      </c>
      <c r="AT237" s="214" t="s">
        <v>65</v>
      </c>
      <c r="AU237" s="214" t="s">
        <v>74</v>
      </c>
      <c r="AY237" s="213" t="s">
        <v>131</v>
      </c>
      <c r="BK237" s="215">
        <f>SUM(BK238:BK248)</f>
        <v>0</v>
      </c>
    </row>
    <row r="238" spans="2:65" s="1" customFormat="1" ht="16.5" customHeight="1">
      <c r="B238" s="38"/>
      <c r="C238" s="218" t="s">
        <v>291</v>
      </c>
      <c r="D238" s="218" t="s">
        <v>133</v>
      </c>
      <c r="E238" s="219" t="s">
        <v>383</v>
      </c>
      <c r="F238" s="220" t="s">
        <v>384</v>
      </c>
      <c r="G238" s="221" t="s">
        <v>187</v>
      </c>
      <c r="H238" s="222">
        <v>360</v>
      </c>
      <c r="I238" s="223"/>
      <c r="J238" s="222">
        <f>ROUND(I238*H238,2)</f>
        <v>0</v>
      </c>
      <c r="K238" s="220" t="s">
        <v>152</v>
      </c>
      <c r="L238" s="43"/>
      <c r="M238" s="224" t="s">
        <v>1</v>
      </c>
      <c r="N238" s="225" t="s">
        <v>37</v>
      </c>
      <c r="O238" s="79"/>
      <c r="P238" s="226">
        <f>O238*H238</f>
        <v>0</v>
      </c>
      <c r="Q238" s="226">
        <v>2.13408</v>
      </c>
      <c r="R238" s="226">
        <f>Q238*H238</f>
        <v>768.2687999999999</v>
      </c>
      <c r="S238" s="226">
        <v>0</v>
      </c>
      <c r="T238" s="227">
        <f>S238*H238</f>
        <v>0</v>
      </c>
      <c r="AR238" s="17" t="s">
        <v>137</v>
      </c>
      <c r="AT238" s="17" t="s">
        <v>133</v>
      </c>
      <c r="AU238" s="17" t="s">
        <v>76</v>
      </c>
      <c r="AY238" s="17" t="s">
        <v>131</v>
      </c>
      <c r="BE238" s="228">
        <f>IF(N238="základní",J238,0)</f>
        <v>0</v>
      </c>
      <c r="BF238" s="228">
        <f>IF(N238="snížená",J238,0)</f>
        <v>0</v>
      </c>
      <c r="BG238" s="228">
        <f>IF(N238="zákl. přenesená",J238,0)</f>
        <v>0</v>
      </c>
      <c r="BH238" s="228">
        <f>IF(N238="sníž. přenesená",J238,0)</f>
        <v>0</v>
      </c>
      <c r="BI238" s="228">
        <f>IF(N238="nulová",J238,0)</f>
        <v>0</v>
      </c>
      <c r="BJ238" s="17" t="s">
        <v>74</v>
      </c>
      <c r="BK238" s="228">
        <f>ROUND(I238*H238,2)</f>
        <v>0</v>
      </c>
      <c r="BL238" s="17" t="s">
        <v>137</v>
      </c>
      <c r="BM238" s="17" t="s">
        <v>385</v>
      </c>
    </row>
    <row r="239" spans="2:47" s="1" customFormat="1" ht="12">
      <c r="B239" s="38"/>
      <c r="C239" s="39"/>
      <c r="D239" s="229" t="s">
        <v>139</v>
      </c>
      <c r="E239" s="39"/>
      <c r="F239" s="230" t="s">
        <v>386</v>
      </c>
      <c r="G239" s="39"/>
      <c r="H239" s="39"/>
      <c r="I239" s="144"/>
      <c r="J239" s="39"/>
      <c r="K239" s="39"/>
      <c r="L239" s="43"/>
      <c r="M239" s="231"/>
      <c r="N239" s="79"/>
      <c r="O239" s="79"/>
      <c r="P239" s="79"/>
      <c r="Q239" s="79"/>
      <c r="R239" s="79"/>
      <c r="S239" s="79"/>
      <c r="T239" s="80"/>
      <c r="AT239" s="17" t="s">
        <v>139</v>
      </c>
      <c r="AU239" s="17" t="s">
        <v>76</v>
      </c>
    </row>
    <row r="240" spans="2:51" s="15" customFormat="1" ht="12">
      <c r="B240" s="265"/>
      <c r="C240" s="266"/>
      <c r="D240" s="229" t="s">
        <v>141</v>
      </c>
      <c r="E240" s="267" t="s">
        <v>1</v>
      </c>
      <c r="F240" s="268" t="s">
        <v>387</v>
      </c>
      <c r="G240" s="266"/>
      <c r="H240" s="267" t="s">
        <v>1</v>
      </c>
      <c r="I240" s="269"/>
      <c r="J240" s="266"/>
      <c r="K240" s="266"/>
      <c r="L240" s="270"/>
      <c r="M240" s="271"/>
      <c r="N240" s="272"/>
      <c r="O240" s="272"/>
      <c r="P240" s="272"/>
      <c r="Q240" s="272"/>
      <c r="R240" s="272"/>
      <c r="S240" s="272"/>
      <c r="T240" s="273"/>
      <c r="AT240" s="274" t="s">
        <v>141</v>
      </c>
      <c r="AU240" s="274" t="s">
        <v>76</v>
      </c>
      <c r="AV240" s="15" t="s">
        <v>74</v>
      </c>
      <c r="AW240" s="15" t="s">
        <v>29</v>
      </c>
      <c r="AX240" s="15" t="s">
        <v>66</v>
      </c>
      <c r="AY240" s="274" t="s">
        <v>131</v>
      </c>
    </row>
    <row r="241" spans="2:51" s="12" customFormat="1" ht="12">
      <c r="B241" s="232"/>
      <c r="C241" s="233"/>
      <c r="D241" s="229" t="s">
        <v>141</v>
      </c>
      <c r="E241" s="234" t="s">
        <v>1</v>
      </c>
      <c r="F241" s="235" t="s">
        <v>388</v>
      </c>
      <c r="G241" s="233"/>
      <c r="H241" s="236">
        <v>360</v>
      </c>
      <c r="I241" s="237"/>
      <c r="J241" s="233"/>
      <c r="K241" s="233"/>
      <c r="L241" s="238"/>
      <c r="M241" s="239"/>
      <c r="N241" s="240"/>
      <c r="O241" s="240"/>
      <c r="P241" s="240"/>
      <c r="Q241" s="240"/>
      <c r="R241" s="240"/>
      <c r="S241" s="240"/>
      <c r="T241" s="241"/>
      <c r="AT241" s="242" t="s">
        <v>141</v>
      </c>
      <c r="AU241" s="242" t="s">
        <v>76</v>
      </c>
      <c r="AV241" s="12" t="s">
        <v>76</v>
      </c>
      <c r="AW241" s="12" t="s">
        <v>29</v>
      </c>
      <c r="AX241" s="12" t="s">
        <v>66</v>
      </c>
      <c r="AY241" s="242" t="s">
        <v>131</v>
      </c>
    </row>
    <row r="242" spans="2:51" s="13" customFormat="1" ht="12">
      <c r="B242" s="243"/>
      <c r="C242" s="244"/>
      <c r="D242" s="229" t="s">
        <v>141</v>
      </c>
      <c r="E242" s="245" t="s">
        <v>1</v>
      </c>
      <c r="F242" s="246" t="s">
        <v>143</v>
      </c>
      <c r="G242" s="244"/>
      <c r="H242" s="247">
        <v>360</v>
      </c>
      <c r="I242" s="248"/>
      <c r="J242" s="244"/>
      <c r="K242" s="244"/>
      <c r="L242" s="249"/>
      <c r="M242" s="250"/>
      <c r="N242" s="251"/>
      <c r="O242" s="251"/>
      <c r="P242" s="251"/>
      <c r="Q242" s="251"/>
      <c r="R242" s="251"/>
      <c r="S242" s="251"/>
      <c r="T242" s="252"/>
      <c r="AT242" s="253" t="s">
        <v>141</v>
      </c>
      <c r="AU242" s="253" t="s">
        <v>76</v>
      </c>
      <c r="AV242" s="13" t="s">
        <v>137</v>
      </c>
      <c r="AW242" s="13" t="s">
        <v>29</v>
      </c>
      <c r="AX242" s="13" t="s">
        <v>74</v>
      </c>
      <c r="AY242" s="253" t="s">
        <v>131</v>
      </c>
    </row>
    <row r="243" spans="2:65" s="1" customFormat="1" ht="22.5" customHeight="1">
      <c r="B243" s="38"/>
      <c r="C243" s="218" t="s">
        <v>389</v>
      </c>
      <c r="D243" s="218" t="s">
        <v>133</v>
      </c>
      <c r="E243" s="219" t="s">
        <v>390</v>
      </c>
      <c r="F243" s="220" t="s">
        <v>391</v>
      </c>
      <c r="G243" s="221" t="s">
        <v>146</v>
      </c>
      <c r="H243" s="222">
        <v>1684</v>
      </c>
      <c r="I243" s="223"/>
      <c r="J243" s="222">
        <f>ROUND(I243*H243,2)</f>
        <v>0</v>
      </c>
      <c r="K243" s="220" t="s">
        <v>1</v>
      </c>
      <c r="L243" s="43"/>
      <c r="M243" s="224" t="s">
        <v>1</v>
      </c>
      <c r="N243" s="225" t="s">
        <v>37</v>
      </c>
      <c r="O243" s="79"/>
      <c r="P243" s="226">
        <f>O243*H243</f>
        <v>0</v>
      </c>
      <c r="Q243" s="226">
        <v>0</v>
      </c>
      <c r="R243" s="226">
        <f>Q243*H243</f>
        <v>0</v>
      </c>
      <c r="S243" s="226">
        <v>0</v>
      </c>
      <c r="T243" s="227">
        <f>S243*H243</f>
        <v>0</v>
      </c>
      <c r="AR243" s="17" t="s">
        <v>137</v>
      </c>
      <c r="AT243" s="17" t="s">
        <v>133</v>
      </c>
      <c r="AU243" s="17" t="s">
        <v>76</v>
      </c>
      <c r="AY243" s="17" t="s">
        <v>131</v>
      </c>
      <c r="BE243" s="228">
        <f>IF(N243="základní",J243,0)</f>
        <v>0</v>
      </c>
      <c r="BF243" s="228">
        <f>IF(N243="snížená",J243,0)</f>
        <v>0</v>
      </c>
      <c r="BG243" s="228">
        <f>IF(N243="zákl. přenesená",J243,0)</f>
        <v>0</v>
      </c>
      <c r="BH243" s="228">
        <f>IF(N243="sníž. přenesená",J243,0)</f>
        <v>0</v>
      </c>
      <c r="BI243" s="228">
        <f>IF(N243="nulová",J243,0)</f>
        <v>0</v>
      </c>
      <c r="BJ243" s="17" t="s">
        <v>74</v>
      </c>
      <c r="BK243" s="228">
        <f>ROUND(I243*H243,2)</f>
        <v>0</v>
      </c>
      <c r="BL243" s="17" t="s">
        <v>137</v>
      </c>
      <c r="BM243" s="17" t="s">
        <v>392</v>
      </c>
    </row>
    <row r="244" spans="2:47" s="1" customFormat="1" ht="12">
      <c r="B244" s="38"/>
      <c r="C244" s="39"/>
      <c r="D244" s="229" t="s">
        <v>139</v>
      </c>
      <c r="E244" s="39"/>
      <c r="F244" s="230" t="s">
        <v>393</v>
      </c>
      <c r="G244" s="39"/>
      <c r="H244" s="39"/>
      <c r="I244" s="144"/>
      <c r="J244" s="39"/>
      <c r="K244" s="39"/>
      <c r="L244" s="43"/>
      <c r="M244" s="231"/>
      <c r="N244" s="79"/>
      <c r="O244" s="79"/>
      <c r="P244" s="79"/>
      <c r="Q244" s="79"/>
      <c r="R244" s="79"/>
      <c r="S244" s="79"/>
      <c r="T244" s="80"/>
      <c r="AT244" s="17" t="s">
        <v>139</v>
      </c>
      <c r="AU244" s="17" t="s">
        <v>76</v>
      </c>
    </row>
    <row r="245" spans="2:65" s="1" customFormat="1" ht="16.5" customHeight="1">
      <c r="B245" s="38"/>
      <c r="C245" s="218" t="s">
        <v>294</v>
      </c>
      <c r="D245" s="218" t="s">
        <v>133</v>
      </c>
      <c r="E245" s="219" t="s">
        <v>394</v>
      </c>
      <c r="F245" s="220" t="s">
        <v>395</v>
      </c>
      <c r="G245" s="221" t="s">
        <v>146</v>
      </c>
      <c r="H245" s="222">
        <v>5120</v>
      </c>
      <c r="I245" s="223"/>
      <c r="J245" s="222">
        <f>ROUND(I245*H245,2)</f>
        <v>0</v>
      </c>
      <c r="K245" s="220" t="s">
        <v>1</v>
      </c>
      <c r="L245" s="43"/>
      <c r="M245" s="224" t="s">
        <v>1</v>
      </c>
      <c r="N245" s="225" t="s">
        <v>37</v>
      </c>
      <c r="O245" s="79"/>
      <c r="P245" s="226">
        <f>O245*H245</f>
        <v>0</v>
      </c>
      <c r="Q245" s="226">
        <v>0</v>
      </c>
      <c r="R245" s="226">
        <f>Q245*H245</f>
        <v>0</v>
      </c>
      <c r="S245" s="226">
        <v>0</v>
      </c>
      <c r="T245" s="227">
        <f>S245*H245</f>
        <v>0</v>
      </c>
      <c r="AR245" s="17" t="s">
        <v>137</v>
      </c>
      <c r="AT245" s="17" t="s">
        <v>133</v>
      </c>
      <c r="AU245" s="17" t="s">
        <v>76</v>
      </c>
      <c r="AY245" s="17" t="s">
        <v>131</v>
      </c>
      <c r="BE245" s="228">
        <f>IF(N245="základní",J245,0)</f>
        <v>0</v>
      </c>
      <c r="BF245" s="228">
        <f>IF(N245="snížená",J245,0)</f>
        <v>0</v>
      </c>
      <c r="BG245" s="228">
        <f>IF(N245="zákl. přenesená",J245,0)</f>
        <v>0</v>
      </c>
      <c r="BH245" s="228">
        <f>IF(N245="sníž. přenesená",J245,0)</f>
        <v>0</v>
      </c>
      <c r="BI245" s="228">
        <f>IF(N245="nulová",J245,0)</f>
        <v>0</v>
      </c>
      <c r="BJ245" s="17" t="s">
        <v>74</v>
      </c>
      <c r="BK245" s="228">
        <f>ROUND(I245*H245,2)</f>
        <v>0</v>
      </c>
      <c r="BL245" s="17" t="s">
        <v>137</v>
      </c>
      <c r="BM245" s="17" t="s">
        <v>396</v>
      </c>
    </row>
    <row r="246" spans="2:47" s="1" customFormat="1" ht="12">
      <c r="B246" s="38"/>
      <c r="C246" s="39"/>
      <c r="D246" s="229" t="s">
        <v>139</v>
      </c>
      <c r="E246" s="39"/>
      <c r="F246" s="230" t="s">
        <v>397</v>
      </c>
      <c r="G246" s="39"/>
      <c r="H246" s="39"/>
      <c r="I246" s="144"/>
      <c r="J246" s="39"/>
      <c r="K246" s="39"/>
      <c r="L246" s="43"/>
      <c r="M246" s="231"/>
      <c r="N246" s="79"/>
      <c r="O246" s="79"/>
      <c r="P246" s="79"/>
      <c r="Q246" s="79"/>
      <c r="R246" s="79"/>
      <c r="S246" s="79"/>
      <c r="T246" s="80"/>
      <c r="AT246" s="17" t="s">
        <v>139</v>
      </c>
      <c r="AU246" s="17" t="s">
        <v>76</v>
      </c>
    </row>
    <row r="247" spans="2:51" s="12" customFormat="1" ht="12">
      <c r="B247" s="232"/>
      <c r="C247" s="233"/>
      <c r="D247" s="229" t="s">
        <v>141</v>
      </c>
      <c r="E247" s="234" t="s">
        <v>1</v>
      </c>
      <c r="F247" s="235" t="s">
        <v>398</v>
      </c>
      <c r="G247" s="233"/>
      <c r="H247" s="236">
        <v>5120</v>
      </c>
      <c r="I247" s="237"/>
      <c r="J247" s="233"/>
      <c r="K247" s="233"/>
      <c r="L247" s="238"/>
      <c r="M247" s="239"/>
      <c r="N247" s="240"/>
      <c r="O247" s="240"/>
      <c r="P247" s="240"/>
      <c r="Q247" s="240"/>
      <c r="R247" s="240"/>
      <c r="S247" s="240"/>
      <c r="T247" s="241"/>
      <c r="AT247" s="242" t="s">
        <v>141</v>
      </c>
      <c r="AU247" s="242" t="s">
        <v>76</v>
      </c>
      <c r="AV247" s="12" t="s">
        <v>76</v>
      </c>
      <c r="AW247" s="12" t="s">
        <v>29</v>
      </c>
      <c r="AX247" s="12" t="s">
        <v>66</v>
      </c>
      <c r="AY247" s="242" t="s">
        <v>131</v>
      </c>
    </row>
    <row r="248" spans="2:51" s="13" customFormat="1" ht="12">
      <c r="B248" s="243"/>
      <c r="C248" s="244"/>
      <c r="D248" s="229" t="s">
        <v>141</v>
      </c>
      <c r="E248" s="245" t="s">
        <v>1</v>
      </c>
      <c r="F248" s="246" t="s">
        <v>143</v>
      </c>
      <c r="G248" s="244"/>
      <c r="H248" s="247">
        <v>5120</v>
      </c>
      <c r="I248" s="248"/>
      <c r="J248" s="244"/>
      <c r="K248" s="244"/>
      <c r="L248" s="249"/>
      <c r="M248" s="250"/>
      <c r="N248" s="251"/>
      <c r="O248" s="251"/>
      <c r="P248" s="251"/>
      <c r="Q248" s="251"/>
      <c r="R248" s="251"/>
      <c r="S248" s="251"/>
      <c r="T248" s="252"/>
      <c r="AT248" s="253" t="s">
        <v>141</v>
      </c>
      <c r="AU248" s="253" t="s">
        <v>76</v>
      </c>
      <c r="AV248" s="13" t="s">
        <v>137</v>
      </c>
      <c r="AW248" s="13" t="s">
        <v>29</v>
      </c>
      <c r="AX248" s="13" t="s">
        <v>74</v>
      </c>
      <c r="AY248" s="253" t="s">
        <v>131</v>
      </c>
    </row>
    <row r="249" spans="2:63" s="11" customFormat="1" ht="22.8" customHeight="1">
      <c r="B249" s="202"/>
      <c r="C249" s="203"/>
      <c r="D249" s="204" t="s">
        <v>65</v>
      </c>
      <c r="E249" s="216" t="s">
        <v>161</v>
      </c>
      <c r="F249" s="216" t="s">
        <v>399</v>
      </c>
      <c r="G249" s="203"/>
      <c r="H249" s="203"/>
      <c r="I249" s="206"/>
      <c r="J249" s="217">
        <f>BK249</f>
        <v>0</v>
      </c>
      <c r="K249" s="203"/>
      <c r="L249" s="208"/>
      <c r="M249" s="209"/>
      <c r="N249" s="210"/>
      <c r="O249" s="210"/>
      <c r="P249" s="211">
        <f>SUM(P250:P251)</f>
        <v>0</v>
      </c>
      <c r="Q249" s="210"/>
      <c r="R249" s="211">
        <f>SUM(R250:R251)</f>
        <v>0</v>
      </c>
      <c r="S249" s="210"/>
      <c r="T249" s="212">
        <f>SUM(T250:T251)</f>
        <v>0</v>
      </c>
      <c r="AR249" s="213" t="s">
        <v>74</v>
      </c>
      <c r="AT249" s="214" t="s">
        <v>65</v>
      </c>
      <c r="AU249" s="214" t="s">
        <v>74</v>
      </c>
      <c r="AY249" s="213" t="s">
        <v>131</v>
      </c>
      <c r="BK249" s="215">
        <f>SUM(BK250:BK251)</f>
        <v>0</v>
      </c>
    </row>
    <row r="250" spans="2:65" s="1" customFormat="1" ht="22.5" customHeight="1">
      <c r="B250" s="38"/>
      <c r="C250" s="218" t="s">
        <v>400</v>
      </c>
      <c r="D250" s="218" t="s">
        <v>133</v>
      </c>
      <c r="E250" s="219" t="s">
        <v>401</v>
      </c>
      <c r="F250" s="220" t="s">
        <v>402</v>
      </c>
      <c r="G250" s="221" t="s">
        <v>187</v>
      </c>
      <c r="H250" s="222">
        <v>1</v>
      </c>
      <c r="I250" s="223"/>
      <c r="J250" s="222">
        <f>ROUND(I250*H250,2)</f>
        <v>0</v>
      </c>
      <c r="K250" s="220" t="s">
        <v>1</v>
      </c>
      <c r="L250" s="43"/>
      <c r="M250" s="224" t="s">
        <v>1</v>
      </c>
      <c r="N250" s="225" t="s">
        <v>37</v>
      </c>
      <c r="O250" s="79"/>
      <c r="P250" s="226">
        <f>O250*H250</f>
        <v>0</v>
      </c>
      <c r="Q250" s="226">
        <v>0</v>
      </c>
      <c r="R250" s="226">
        <f>Q250*H250</f>
        <v>0</v>
      </c>
      <c r="S250" s="226">
        <v>0</v>
      </c>
      <c r="T250" s="227">
        <f>S250*H250</f>
        <v>0</v>
      </c>
      <c r="AR250" s="17" t="s">
        <v>137</v>
      </c>
      <c r="AT250" s="17" t="s">
        <v>133</v>
      </c>
      <c r="AU250" s="17" t="s">
        <v>76</v>
      </c>
      <c r="AY250" s="17" t="s">
        <v>131</v>
      </c>
      <c r="BE250" s="228">
        <f>IF(N250="základní",J250,0)</f>
        <v>0</v>
      </c>
      <c r="BF250" s="228">
        <f>IF(N250="snížená",J250,0)</f>
        <v>0</v>
      </c>
      <c r="BG250" s="228">
        <f>IF(N250="zákl. přenesená",J250,0)</f>
        <v>0</v>
      </c>
      <c r="BH250" s="228">
        <f>IF(N250="sníž. přenesená",J250,0)</f>
        <v>0</v>
      </c>
      <c r="BI250" s="228">
        <f>IF(N250="nulová",J250,0)</f>
        <v>0</v>
      </c>
      <c r="BJ250" s="17" t="s">
        <v>74</v>
      </c>
      <c r="BK250" s="228">
        <f>ROUND(I250*H250,2)</f>
        <v>0</v>
      </c>
      <c r="BL250" s="17" t="s">
        <v>137</v>
      </c>
      <c r="BM250" s="17" t="s">
        <v>403</v>
      </c>
    </row>
    <row r="251" spans="2:47" s="1" customFormat="1" ht="12">
      <c r="B251" s="38"/>
      <c r="C251" s="39"/>
      <c r="D251" s="229" t="s">
        <v>139</v>
      </c>
      <c r="E251" s="39"/>
      <c r="F251" s="230" t="s">
        <v>402</v>
      </c>
      <c r="G251" s="39"/>
      <c r="H251" s="39"/>
      <c r="I251" s="144"/>
      <c r="J251" s="39"/>
      <c r="K251" s="39"/>
      <c r="L251" s="43"/>
      <c r="M251" s="231"/>
      <c r="N251" s="79"/>
      <c r="O251" s="79"/>
      <c r="P251" s="79"/>
      <c r="Q251" s="79"/>
      <c r="R251" s="79"/>
      <c r="S251" s="79"/>
      <c r="T251" s="80"/>
      <c r="AT251" s="17" t="s">
        <v>139</v>
      </c>
      <c r="AU251" s="17" t="s">
        <v>76</v>
      </c>
    </row>
    <row r="252" spans="2:63" s="11" customFormat="1" ht="22.8" customHeight="1">
      <c r="B252" s="202"/>
      <c r="C252" s="203"/>
      <c r="D252" s="204" t="s">
        <v>65</v>
      </c>
      <c r="E252" s="216" t="s">
        <v>404</v>
      </c>
      <c r="F252" s="216" t="s">
        <v>405</v>
      </c>
      <c r="G252" s="203"/>
      <c r="H252" s="203"/>
      <c r="I252" s="206"/>
      <c r="J252" s="217">
        <f>BK252</f>
        <v>0</v>
      </c>
      <c r="K252" s="203"/>
      <c r="L252" s="208"/>
      <c r="M252" s="209"/>
      <c r="N252" s="210"/>
      <c r="O252" s="210"/>
      <c r="P252" s="211">
        <f>SUM(P253:P254)</f>
        <v>0</v>
      </c>
      <c r="Q252" s="210"/>
      <c r="R252" s="211">
        <f>SUM(R253:R254)</f>
        <v>0</v>
      </c>
      <c r="S252" s="210"/>
      <c r="T252" s="212">
        <f>SUM(T253:T254)</f>
        <v>0</v>
      </c>
      <c r="AR252" s="213" t="s">
        <v>74</v>
      </c>
      <c r="AT252" s="214" t="s">
        <v>65</v>
      </c>
      <c r="AU252" s="214" t="s">
        <v>74</v>
      </c>
      <c r="AY252" s="213" t="s">
        <v>131</v>
      </c>
      <c r="BK252" s="215">
        <f>SUM(BK253:BK254)</f>
        <v>0</v>
      </c>
    </row>
    <row r="253" spans="2:65" s="1" customFormat="1" ht="16.5" customHeight="1">
      <c r="B253" s="38"/>
      <c r="C253" s="218" t="s">
        <v>298</v>
      </c>
      <c r="D253" s="218" t="s">
        <v>133</v>
      </c>
      <c r="E253" s="219" t="s">
        <v>406</v>
      </c>
      <c r="F253" s="220" t="s">
        <v>407</v>
      </c>
      <c r="G253" s="221" t="s">
        <v>336</v>
      </c>
      <c r="H253" s="222">
        <v>774.36</v>
      </c>
      <c r="I253" s="223"/>
      <c r="J253" s="222">
        <f>ROUND(I253*H253,2)</f>
        <v>0</v>
      </c>
      <c r="K253" s="220" t="s">
        <v>152</v>
      </c>
      <c r="L253" s="43"/>
      <c r="M253" s="224" t="s">
        <v>1</v>
      </c>
      <c r="N253" s="225" t="s">
        <v>37</v>
      </c>
      <c r="O253" s="79"/>
      <c r="P253" s="226">
        <f>O253*H253</f>
        <v>0</v>
      </c>
      <c r="Q253" s="226">
        <v>0</v>
      </c>
      <c r="R253" s="226">
        <f>Q253*H253</f>
        <v>0</v>
      </c>
      <c r="S253" s="226">
        <v>0</v>
      </c>
      <c r="T253" s="227">
        <f>S253*H253</f>
        <v>0</v>
      </c>
      <c r="AR253" s="17" t="s">
        <v>137</v>
      </c>
      <c r="AT253" s="17" t="s">
        <v>133</v>
      </c>
      <c r="AU253" s="17" t="s">
        <v>76</v>
      </c>
      <c r="AY253" s="17" t="s">
        <v>131</v>
      </c>
      <c r="BE253" s="228">
        <f>IF(N253="základní",J253,0)</f>
        <v>0</v>
      </c>
      <c r="BF253" s="228">
        <f>IF(N253="snížená",J253,0)</f>
        <v>0</v>
      </c>
      <c r="BG253" s="228">
        <f>IF(N253="zákl. přenesená",J253,0)</f>
        <v>0</v>
      </c>
      <c r="BH253" s="228">
        <f>IF(N253="sníž. přenesená",J253,0)</f>
        <v>0</v>
      </c>
      <c r="BI253" s="228">
        <f>IF(N253="nulová",J253,0)</f>
        <v>0</v>
      </c>
      <c r="BJ253" s="17" t="s">
        <v>74</v>
      </c>
      <c r="BK253" s="228">
        <f>ROUND(I253*H253,2)</f>
        <v>0</v>
      </c>
      <c r="BL253" s="17" t="s">
        <v>137</v>
      </c>
      <c r="BM253" s="17" t="s">
        <v>408</v>
      </c>
    </row>
    <row r="254" spans="2:47" s="1" customFormat="1" ht="12">
      <c r="B254" s="38"/>
      <c r="C254" s="39"/>
      <c r="D254" s="229" t="s">
        <v>139</v>
      </c>
      <c r="E254" s="39"/>
      <c r="F254" s="230" t="s">
        <v>409</v>
      </c>
      <c r="G254" s="39"/>
      <c r="H254" s="39"/>
      <c r="I254" s="144"/>
      <c r="J254" s="39"/>
      <c r="K254" s="39"/>
      <c r="L254" s="43"/>
      <c r="M254" s="284"/>
      <c r="N254" s="285"/>
      <c r="O254" s="285"/>
      <c r="P254" s="285"/>
      <c r="Q254" s="285"/>
      <c r="R254" s="285"/>
      <c r="S254" s="285"/>
      <c r="T254" s="286"/>
      <c r="AT254" s="17" t="s">
        <v>139</v>
      </c>
      <c r="AU254" s="17" t="s">
        <v>76</v>
      </c>
    </row>
    <row r="255" spans="2:12" s="1" customFormat="1" ht="6.95" customHeight="1">
      <c r="B255" s="57"/>
      <c r="C255" s="58"/>
      <c r="D255" s="58"/>
      <c r="E255" s="58"/>
      <c r="F255" s="58"/>
      <c r="G255" s="58"/>
      <c r="H255" s="58"/>
      <c r="I255" s="168"/>
      <c r="J255" s="58"/>
      <c r="K255" s="58"/>
      <c r="L255" s="43"/>
    </row>
  </sheetData>
  <sheetProtection password="CC35" sheet="1" objects="1" scenarios="1" formatColumns="0" formatRows="0" autoFilter="0"/>
  <autoFilter ref="C83:K254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98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37" customWidth="1"/>
    <col min="10" max="10" width="23.421875" style="0" customWidth="1"/>
    <col min="11" max="11" width="15.42187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7" t="s">
        <v>79</v>
      </c>
    </row>
    <row r="3" spans="2:46" ht="6.95" customHeight="1">
      <c r="B3" s="138"/>
      <c r="C3" s="139"/>
      <c r="D3" s="139"/>
      <c r="E3" s="139"/>
      <c r="F3" s="139"/>
      <c r="G3" s="139"/>
      <c r="H3" s="139"/>
      <c r="I3" s="140"/>
      <c r="J3" s="139"/>
      <c r="K3" s="139"/>
      <c r="L3" s="20"/>
      <c r="AT3" s="17" t="s">
        <v>76</v>
      </c>
    </row>
    <row r="4" spans="2:46" ht="24.95" customHeight="1">
      <c r="B4" s="20"/>
      <c r="D4" s="141" t="s">
        <v>103</v>
      </c>
      <c r="L4" s="20"/>
      <c r="M4" s="24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42" t="s">
        <v>15</v>
      </c>
      <c r="L6" s="20"/>
    </row>
    <row r="7" spans="2:12" ht="16.5" customHeight="1">
      <c r="B7" s="20"/>
      <c r="E7" s="143" t="str">
        <f>'Rekapitulace stavby'!K6</f>
        <v>Velké Pavlovice - revitalizace toku a nivy Trkmanky</v>
      </c>
      <c r="F7" s="142"/>
      <c r="G7" s="142"/>
      <c r="H7" s="142"/>
      <c r="L7" s="20"/>
    </row>
    <row r="8" spans="2:12" s="1" customFormat="1" ht="12" customHeight="1">
      <c r="B8" s="43"/>
      <c r="D8" s="142" t="s">
        <v>104</v>
      </c>
      <c r="I8" s="144"/>
      <c r="L8" s="43"/>
    </row>
    <row r="9" spans="2:12" s="1" customFormat="1" ht="36.95" customHeight="1">
      <c r="B9" s="43"/>
      <c r="E9" s="145" t="s">
        <v>410</v>
      </c>
      <c r="F9" s="1"/>
      <c r="G9" s="1"/>
      <c r="H9" s="1"/>
      <c r="I9" s="144"/>
      <c r="L9" s="43"/>
    </row>
    <row r="10" spans="2:12" s="1" customFormat="1" ht="12">
      <c r="B10" s="43"/>
      <c r="I10" s="144"/>
      <c r="L10" s="43"/>
    </row>
    <row r="11" spans="2:12" s="1" customFormat="1" ht="12" customHeight="1">
      <c r="B11" s="43"/>
      <c r="D11" s="142" t="s">
        <v>17</v>
      </c>
      <c r="F11" s="17" t="s">
        <v>1</v>
      </c>
      <c r="I11" s="146" t="s">
        <v>18</v>
      </c>
      <c r="J11" s="17" t="s">
        <v>1</v>
      </c>
      <c r="L11" s="43"/>
    </row>
    <row r="12" spans="2:12" s="1" customFormat="1" ht="12" customHeight="1">
      <c r="B12" s="43"/>
      <c r="D12" s="142" t="s">
        <v>19</v>
      </c>
      <c r="F12" s="17" t="s">
        <v>20</v>
      </c>
      <c r="I12" s="146" t="s">
        <v>21</v>
      </c>
      <c r="J12" s="147" t="str">
        <f>'Rekapitulace stavby'!AN8</f>
        <v>19. 6. 2019</v>
      </c>
      <c r="L12" s="43"/>
    </row>
    <row r="13" spans="2:12" s="1" customFormat="1" ht="10.8" customHeight="1">
      <c r="B13" s="43"/>
      <c r="I13" s="144"/>
      <c r="L13" s="43"/>
    </row>
    <row r="14" spans="2:12" s="1" customFormat="1" ht="12" customHeight="1">
      <c r="B14" s="43"/>
      <c r="D14" s="142" t="s">
        <v>23</v>
      </c>
      <c r="I14" s="146" t="s">
        <v>24</v>
      </c>
      <c r="J14" s="17" t="str">
        <f>IF('Rekapitulace stavby'!AN10="","",'Rekapitulace stavby'!AN10)</f>
        <v/>
      </c>
      <c r="L14" s="43"/>
    </row>
    <row r="15" spans="2:12" s="1" customFormat="1" ht="18" customHeight="1">
      <c r="B15" s="43"/>
      <c r="E15" s="17" t="str">
        <f>IF('Rekapitulace stavby'!E11="","",'Rekapitulace stavby'!E11)</f>
        <v xml:space="preserve"> </v>
      </c>
      <c r="I15" s="146" t="s">
        <v>25</v>
      </c>
      <c r="J15" s="17" t="str">
        <f>IF('Rekapitulace stavby'!AN11="","",'Rekapitulace stavby'!AN11)</f>
        <v/>
      </c>
      <c r="L15" s="43"/>
    </row>
    <row r="16" spans="2:12" s="1" customFormat="1" ht="6.95" customHeight="1">
      <c r="B16" s="43"/>
      <c r="I16" s="144"/>
      <c r="L16" s="43"/>
    </row>
    <row r="17" spans="2:12" s="1" customFormat="1" ht="12" customHeight="1">
      <c r="B17" s="43"/>
      <c r="D17" s="142" t="s">
        <v>26</v>
      </c>
      <c r="I17" s="146" t="s">
        <v>24</v>
      </c>
      <c r="J17" s="33" t="str">
        <f>'Rekapitulace stavby'!AN13</f>
        <v>Vyplň údaj</v>
      </c>
      <c r="L17" s="43"/>
    </row>
    <row r="18" spans="2:12" s="1" customFormat="1" ht="18" customHeight="1">
      <c r="B18" s="43"/>
      <c r="E18" s="33" t="str">
        <f>'Rekapitulace stavby'!E14</f>
        <v>Vyplň údaj</v>
      </c>
      <c r="F18" s="17"/>
      <c r="G18" s="17"/>
      <c r="H18" s="17"/>
      <c r="I18" s="146" t="s">
        <v>25</v>
      </c>
      <c r="J18" s="33" t="str">
        <f>'Rekapitulace stavby'!AN14</f>
        <v>Vyplň údaj</v>
      </c>
      <c r="L18" s="43"/>
    </row>
    <row r="19" spans="2:12" s="1" customFormat="1" ht="6.95" customHeight="1">
      <c r="B19" s="43"/>
      <c r="I19" s="144"/>
      <c r="L19" s="43"/>
    </row>
    <row r="20" spans="2:12" s="1" customFormat="1" ht="12" customHeight="1">
      <c r="B20" s="43"/>
      <c r="D20" s="142" t="s">
        <v>28</v>
      </c>
      <c r="I20" s="146" t="s">
        <v>24</v>
      </c>
      <c r="J20" s="17" t="str">
        <f>IF('Rekapitulace stavby'!AN16="","",'Rekapitulace stavby'!AN16)</f>
        <v/>
      </c>
      <c r="L20" s="43"/>
    </row>
    <row r="21" spans="2:12" s="1" customFormat="1" ht="18" customHeight="1">
      <c r="B21" s="43"/>
      <c r="E21" s="17" t="str">
        <f>IF('Rekapitulace stavby'!E17="","",'Rekapitulace stavby'!E17)</f>
        <v xml:space="preserve"> </v>
      </c>
      <c r="I21" s="146" t="s">
        <v>25</v>
      </c>
      <c r="J21" s="17" t="str">
        <f>IF('Rekapitulace stavby'!AN17="","",'Rekapitulace stavby'!AN17)</f>
        <v/>
      </c>
      <c r="L21" s="43"/>
    </row>
    <row r="22" spans="2:12" s="1" customFormat="1" ht="6.95" customHeight="1">
      <c r="B22" s="43"/>
      <c r="I22" s="144"/>
      <c r="L22" s="43"/>
    </row>
    <row r="23" spans="2:12" s="1" customFormat="1" ht="12" customHeight="1">
      <c r="B23" s="43"/>
      <c r="D23" s="142" t="s">
        <v>30</v>
      </c>
      <c r="I23" s="146" t="s">
        <v>24</v>
      </c>
      <c r="J23" s="17" t="str">
        <f>IF('Rekapitulace stavby'!AN19="","",'Rekapitulace stavby'!AN19)</f>
        <v/>
      </c>
      <c r="L23" s="43"/>
    </row>
    <row r="24" spans="2:12" s="1" customFormat="1" ht="18" customHeight="1">
      <c r="B24" s="43"/>
      <c r="E24" s="17" t="str">
        <f>IF('Rekapitulace stavby'!E20="","",'Rekapitulace stavby'!E20)</f>
        <v xml:space="preserve"> </v>
      </c>
      <c r="I24" s="146" t="s">
        <v>25</v>
      </c>
      <c r="J24" s="17" t="str">
        <f>IF('Rekapitulace stavby'!AN20="","",'Rekapitulace stavby'!AN20)</f>
        <v/>
      </c>
      <c r="L24" s="43"/>
    </row>
    <row r="25" spans="2:12" s="1" customFormat="1" ht="6.95" customHeight="1">
      <c r="B25" s="43"/>
      <c r="I25" s="144"/>
      <c r="L25" s="43"/>
    </row>
    <row r="26" spans="2:12" s="1" customFormat="1" ht="12" customHeight="1">
      <c r="B26" s="43"/>
      <c r="D26" s="142" t="s">
        <v>31</v>
      </c>
      <c r="I26" s="144"/>
      <c r="L26" s="43"/>
    </row>
    <row r="27" spans="2:12" s="7" customFormat="1" ht="16.5" customHeight="1">
      <c r="B27" s="148"/>
      <c r="E27" s="149" t="s">
        <v>1</v>
      </c>
      <c r="F27" s="149"/>
      <c r="G27" s="149"/>
      <c r="H27" s="149"/>
      <c r="I27" s="150"/>
      <c r="L27" s="148"/>
    </row>
    <row r="28" spans="2:12" s="1" customFormat="1" ht="6.95" customHeight="1">
      <c r="B28" s="43"/>
      <c r="I28" s="144"/>
      <c r="L28" s="43"/>
    </row>
    <row r="29" spans="2:12" s="1" customFormat="1" ht="6.95" customHeight="1">
      <c r="B29" s="43"/>
      <c r="D29" s="71"/>
      <c r="E29" s="71"/>
      <c r="F29" s="71"/>
      <c r="G29" s="71"/>
      <c r="H29" s="71"/>
      <c r="I29" s="151"/>
      <c r="J29" s="71"/>
      <c r="K29" s="71"/>
      <c r="L29" s="43"/>
    </row>
    <row r="30" spans="2:12" s="1" customFormat="1" ht="25.4" customHeight="1">
      <c r="B30" s="43"/>
      <c r="D30" s="152" t="s">
        <v>32</v>
      </c>
      <c r="I30" s="144"/>
      <c r="J30" s="153">
        <f>ROUND(J82,2)</f>
        <v>0</v>
      </c>
      <c r="L30" s="43"/>
    </row>
    <row r="31" spans="2:12" s="1" customFormat="1" ht="6.95" customHeight="1">
      <c r="B31" s="43"/>
      <c r="D31" s="71"/>
      <c r="E31" s="71"/>
      <c r="F31" s="71"/>
      <c r="G31" s="71"/>
      <c r="H31" s="71"/>
      <c r="I31" s="151"/>
      <c r="J31" s="71"/>
      <c r="K31" s="71"/>
      <c r="L31" s="43"/>
    </row>
    <row r="32" spans="2:12" s="1" customFormat="1" ht="14.4" customHeight="1">
      <c r="B32" s="43"/>
      <c r="F32" s="154" t="s">
        <v>34</v>
      </c>
      <c r="I32" s="155" t="s">
        <v>33</v>
      </c>
      <c r="J32" s="154" t="s">
        <v>35</v>
      </c>
      <c r="L32" s="43"/>
    </row>
    <row r="33" spans="2:12" s="1" customFormat="1" ht="14.4" customHeight="1">
      <c r="B33" s="43"/>
      <c r="D33" s="142" t="s">
        <v>36</v>
      </c>
      <c r="E33" s="142" t="s">
        <v>37</v>
      </c>
      <c r="F33" s="156">
        <f>ROUND((SUM(BE82:BE97)),2)</f>
        <v>0</v>
      </c>
      <c r="I33" s="157">
        <v>0.21</v>
      </c>
      <c r="J33" s="156">
        <f>ROUND(((SUM(BE82:BE97))*I33),2)</f>
        <v>0</v>
      </c>
      <c r="L33" s="43"/>
    </row>
    <row r="34" spans="2:12" s="1" customFormat="1" ht="14.4" customHeight="1">
      <c r="B34" s="43"/>
      <c r="E34" s="142" t="s">
        <v>38</v>
      </c>
      <c r="F34" s="156">
        <f>ROUND((SUM(BF82:BF97)),2)</f>
        <v>0</v>
      </c>
      <c r="I34" s="157">
        <v>0.15</v>
      </c>
      <c r="J34" s="156">
        <f>ROUND(((SUM(BF82:BF97))*I34),2)</f>
        <v>0</v>
      </c>
      <c r="L34" s="43"/>
    </row>
    <row r="35" spans="2:12" s="1" customFormat="1" ht="14.4" customHeight="1" hidden="1">
      <c r="B35" s="43"/>
      <c r="E35" s="142" t="s">
        <v>39</v>
      </c>
      <c r="F35" s="156">
        <f>ROUND((SUM(BG82:BG97)),2)</f>
        <v>0</v>
      </c>
      <c r="I35" s="157">
        <v>0.21</v>
      </c>
      <c r="J35" s="156">
        <f>0</f>
        <v>0</v>
      </c>
      <c r="L35" s="43"/>
    </row>
    <row r="36" spans="2:12" s="1" customFormat="1" ht="14.4" customHeight="1" hidden="1">
      <c r="B36" s="43"/>
      <c r="E36" s="142" t="s">
        <v>40</v>
      </c>
      <c r="F36" s="156">
        <f>ROUND((SUM(BH82:BH97)),2)</f>
        <v>0</v>
      </c>
      <c r="I36" s="157">
        <v>0.15</v>
      </c>
      <c r="J36" s="156">
        <f>0</f>
        <v>0</v>
      </c>
      <c r="L36" s="43"/>
    </row>
    <row r="37" spans="2:12" s="1" customFormat="1" ht="14.4" customHeight="1" hidden="1">
      <c r="B37" s="43"/>
      <c r="E37" s="142" t="s">
        <v>41</v>
      </c>
      <c r="F37" s="156">
        <f>ROUND((SUM(BI82:BI97)),2)</f>
        <v>0</v>
      </c>
      <c r="I37" s="157">
        <v>0</v>
      </c>
      <c r="J37" s="156">
        <f>0</f>
        <v>0</v>
      </c>
      <c r="L37" s="43"/>
    </row>
    <row r="38" spans="2:12" s="1" customFormat="1" ht="6.95" customHeight="1">
      <c r="B38" s="43"/>
      <c r="I38" s="144"/>
      <c r="L38" s="43"/>
    </row>
    <row r="39" spans="2:12" s="1" customFormat="1" ht="25.4" customHeight="1">
      <c r="B39" s="43"/>
      <c r="C39" s="158"/>
      <c r="D39" s="159" t="s">
        <v>42</v>
      </c>
      <c r="E39" s="160"/>
      <c r="F39" s="160"/>
      <c r="G39" s="161" t="s">
        <v>43</v>
      </c>
      <c r="H39" s="162" t="s">
        <v>44</v>
      </c>
      <c r="I39" s="163"/>
      <c r="J39" s="164">
        <f>SUM(J30:J37)</f>
        <v>0</v>
      </c>
      <c r="K39" s="165"/>
      <c r="L39" s="43"/>
    </row>
    <row r="40" spans="2:12" s="1" customFormat="1" ht="14.4" customHeight="1">
      <c r="B40" s="166"/>
      <c r="C40" s="167"/>
      <c r="D40" s="167"/>
      <c r="E40" s="167"/>
      <c r="F40" s="167"/>
      <c r="G40" s="167"/>
      <c r="H40" s="167"/>
      <c r="I40" s="168"/>
      <c r="J40" s="167"/>
      <c r="K40" s="167"/>
      <c r="L40" s="43"/>
    </row>
    <row r="44" spans="2:12" s="1" customFormat="1" ht="6.95" customHeight="1">
      <c r="B44" s="169"/>
      <c r="C44" s="170"/>
      <c r="D44" s="170"/>
      <c r="E44" s="170"/>
      <c r="F44" s="170"/>
      <c r="G44" s="170"/>
      <c r="H44" s="170"/>
      <c r="I44" s="171"/>
      <c r="J44" s="170"/>
      <c r="K44" s="170"/>
      <c r="L44" s="43"/>
    </row>
    <row r="45" spans="2:12" s="1" customFormat="1" ht="24.95" customHeight="1">
      <c r="B45" s="38"/>
      <c r="C45" s="23" t="s">
        <v>106</v>
      </c>
      <c r="D45" s="39"/>
      <c r="E45" s="39"/>
      <c r="F45" s="39"/>
      <c r="G45" s="39"/>
      <c r="H45" s="39"/>
      <c r="I45" s="144"/>
      <c r="J45" s="39"/>
      <c r="K45" s="39"/>
      <c r="L45" s="43"/>
    </row>
    <row r="46" spans="2:12" s="1" customFormat="1" ht="6.95" customHeight="1">
      <c r="B46" s="38"/>
      <c r="C46" s="39"/>
      <c r="D46" s="39"/>
      <c r="E46" s="39"/>
      <c r="F46" s="39"/>
      <c r="G46" s="39"/>
      <c r="H46" s="39"/>
      <c r="I46" s="144"/>
      <c r="J46" s="39"/>
      <c r="K46" s="39"/>
      <c r="L46" s="43"/>
    </row>
    <row r="47" spans="2:12" s="1" customFormat="1" ht="12" customHeight="1">
      <c r="B47" s="38"/>
      <c r="C47" s="32" t="s">
        <v>15</v>
      </c>
      <c r="D47" s="39"/>
      <c r="E47" s="39"/>
      <c r="F47" s="39"/>
      <c r="G47" s="39"/>
      <c r="H47" s="39"/>
      <c r="I47" s="144"/>
      <c r="J47" s="39"/>
      <c r="K47" s="39"/>
      <c r="L47" s="43"/>
    </row>
    <row r="48" spans="2:12" s="1" customFormat="1" ht="16.5" customHeight="1">
      <c r="B48" s="38"/>
      <c r="C48" s="39"/>
      <c r="D48" s="39"/>
      <c r="E48" s="172" t="str">
        <f>E7</f>
        <v>Velké Pavlovice - revitalizace toku a nivy Trkmanky</v>
      </c>
      <c r="F48" s="32"/>
      <c r="G48" s="32"/>
      <c r="H48" s="32"/>
      <c r="I48" s="144"/>
      <c r="J48" s="39"/>
      <c r="K48" s="39"/>
      <c r="L48" s="43"/>
    </row>
    <row r="49" spans="2:12" s="1" customFormat="1" ht="12" customHeight="1">
      <c r="B49" s="38"/>
      <c r="C49" s="32" t="s">
        <v>104</v>
      </c>
      <c r="D49" s="39"/>
      <c r="E49" s="39"/>
      <c r="F49" s="39"/>
      <c r="G49" s="39"/>
      <c r="H49" s="39"/>
      <c r="I49" s="144"/>
      <c r="J49" s="39"/>
      <c r="K49" s="39"/>
      <c r="L49" s="43"/>
    </row>
    <row r="50" spans="2:12" s="1" customFormat="1" ht="16.5" customHeight="1">
      <c r="B50" s="38"/>
      <c r="C50" s="39"/>
      <c r="D50" s="39"/>
      <c r="E50" s="64" t="str">
        <f>E9</f>
        <v>SO 02 - SO 02 Biotechnické objekty</v>
      </c>
      <c r="F50" s="39"/>
      <c r="G50" s="39"/>
      <c r="H50" s="39"/>
      <c r="I50" s="144"/>
      <c r="J50" s="39"/>
      <c r="K50" s="39"/>
      <c r="L50" s="43"/>
    </row>
    <row r="51" spans="2:12" s="1" customFormat="1" ht="6.95" customHeight="1">
      <c r="B51" s="38"/>
      <c r="C51" s="39"/>
      <c r="D51" s="39"/>
      <c r="E51" s="39"/>
      <c r="F51" s="39"/>
      <c r="G51" s="39"/>
      <c r="H51" s="39"/>
      <c r="I51" s="144"/>
      <c r="J51" s="39"/>
      <c r="K51" s="39"/>
      <c r="L51" s="43"/>
    </row>
    <row r="52" spans="2:12" s="1" customFormat="1" ht="12" customHeight="1">
      <c r="B52" s="38"/>
      <c r="C52" s="32" t="s">
        <v>19</v>
      </c>
      <c r="D52" s="39"/>
      <c r="E52" s="39"/>
      <c r="F52" s="27" t="str">
        <f>F12</f>
        <v xml:space="preserve"> </v>
      </c>
      <c r="G52" s="39"/>
      <c r="H52" s="39"/>
      <c r="I52" s="146" t="s">
        <v>21</v>
      </c>
      <c r="J52" s="67" t="str">
        <f>IF(J12="","",J12)</f>
        <v>19. 6. 2019</v>
      </c>
      <c r="K52" s="39"/>
      <c r="L52" s="43"/>
    </row>
    <row r="53" spans="2:12" s="1" customFormat="1" ht="6.95" customHeight="1">
      <c r="B53" s="38"/>
      <c r="C53" s="39"/>
      <c r="D53" s="39"/>
      <c r="E53" s="39"/>
      <c r="F53" s="39"/>
      <c r="G53" s="39"/>
      <c r="H53" s="39"/>
      <c r="I53" s="144"/>
      <c r="J53" s="39"/>
      <c r="K53" s="39"/>
      <c r="L53" s="43"/>
    </row>
    <row r="54" spans="2:12" s="1" customFormat="1" ht="13.65" customHeight="1">
      <c r="B54" s="38"/>
      <c r="C54" s="32" t="s">
        <v>23</v>
      </c>
      <c r="D54" s="39"/>
      <c r="E54" s="39"/>
      <c r="F54" s="27" t="str">
        <f>E15</f>
        <v xml:space="preserve"> </v>
      </c>
      <c r="G54" s="39"/>
      <c r="H54" s="39"/>
      <c r="I54" s="146" t="s">
        <v>28</v>
      </c>
      <c r="J54" s="36" t="str">
        <f>E21</f>
        <v xml:space="preserve"> </v>
      </c>
      <c r="K54" s="39"/>
      <c r="L54" s="43"/>
    </row>
    <row r="55" spans="2:12" s="1" customFormat="1" ht="13.65" customHeight="1">
      <c r="B55" s="38"/>
      <c r="C55" s="32" t="s">
        <v>26</v>
      </c>
      <c r="D55" s="39"/>
      <c r="E55" s="39"/>
      <c r="F55" s="27" t="str">
        <f>IF(E18="","",E18)</f>
        <v>Vyplň údaj</v>
      </c>
      <c r="G55" s="39"/>
      <c r="H55" s="39"/>
      <c r="I55" s="146" t="s">
        <v>30</v>
      </c>
      <c r="J55" s="36" t="str">
        <f>E24</f>
        <v xml:space="preserve"> </v>
      </c>
      <c r="K55" s="39"/>
      <c r="L55" s="43"/>
    </row>
    <row r="56" spans="2:12" s="1" customFormat="1" ht="10.3" customHeight="1">
      <c r="B56" s="38"/>
      <c r="C56" s="39"/>
      <c r="D56" s="39"/>
      <c r="E56" s="39"/>
      <c r="F56" s="39"/>
      <c r="G56" s="39"/>
      <c r="H56" s="39"/>
      <c r="I56" s="144"/>
      <c r="J56" s="39"/>
      <c r="K56" s="39"/>
      <c r="L56" s="43"/>
    </row>
    <row r="57" spans="2:12" s="1" customFormat="1" ht="29.25" customHeight="1">
      <c r="B57" s="38"/>
      <c r="C57" s="173" t="s">
        <v>107</v>
      </c>
      <c r="D57" s="174"/>
      <c r="E57" s="174"/>
      <c r="F57" s="174"/>
      <c r="G57" s="174"/>
      <c r="H57" s="174"/>
      <c r="I57" s="175"/>
      <c r="J57" s="176" t="s">
        <v>108</v>
      </c>
      <c r="K57" s="174"/>
      <c r="L57" s="43"/>
    </row>
    <row r="58" spans="2:12" s="1" customFormat="1" ht="10.3" customHeight="1">
      <c r="B58" s="38"/>
      <c r="C58" s="39"/>
      <c r="D58" s="39"/>
      <c r="E58" s="39"/>
      <c r="F58" s="39"/>
      <c r="G58" s="39"/>
      <c r="H58" s="39"/>
      <c r="I58" s="144"/>
      <c r="J58" s="39"/>
      <c r="K58" s="39"/>
      <c r="L58" s="43"/>
    </row>
    <row r="59" spans="2:47" s="1" customFormat="1" ht="22.8" customHeight="1">
      <c r="B59" s="38"/>
      <c r="C59" s="177" t="s">
        <v>109</v>
      </c>
      <c r="D59" s="39"/>
      <c r="E59" s="39"/>
      <c r="F59" s="39"/>
      <c r="G59" s="39"/>
      <c r="H59" s="39"/>
      <c r="I59" s="144"/>
      <c r="J59" s="98">
        <f>J82</f>
        <v>0</v>
      </c>
      <c r="K59" s="39"/>
      <c r="L59" s="43"/>
      <c r="AU59" s="17" t="s">
        <v>110</v>
      </c>
    </row>
    <row r="60" spans="2:12" s="8" customFormat="1" ht="24.95" customHeight="1">
      <c r="B60" s="178"/>
      <c r="C60" s="179"/>
      <c r="D60" s="180" t="s">
        <v>111</v>
      </c>
      <c r="E60" s="181"/>
      <c r="F60" s="181"/>
      <c r="G60" s="181"/>
      <c r="H60" s="181"/>
      <c r="I60" s="182"/>
      <c r="J60" s="183">
        <f>J83</f>
        <v>0</v>
      </c>
      <c r="K60" s="179"/>
      <c r="L60" s="184"/>
    </row>
    <row r="61" spans="2:12" s="9" customFormat="1" ht="19.9" customHeight="1">
      <c r="B61" s="185"/>
      <c r="C61" s="122"/>
      <c r="D61" s="186" t="s">
        <v>411</v>
      </c>
      <c r="E61" s="187"/>
      <c r="F61" s="187"/>
      <c r="G61" s="187"/>
      <c r="H61" s="187"/>
      <c r="I61" s="188"/>
      <c r="J61" s="189">
        <f>J84</f>
        <v>0</v>
      </c>
      <c r="K61" s="122"/>
      <c r="L61" s="190"/>
    </row>
    <row r="62" spans="2:12" s="9" customFormat="1" ht="19.9" customHeight="1">
      <c r="B62" s="185"/>
      <c r="C62" s="122"/>
      <c r="D62" s="186" t="s">
        <v>115</v>
      </c>
      <c r="E62" s="187"/>
      <c r="F62" s="187"/>
      <c r="G62" s="187"/>
      <c r="H62" s="187"/>
      <c r="I62" s="188"/>
      <c r="J62" s="189">
        <f>J95</f>
        <v>0</v>
      </c>
      <c r="K62" s="122"/>
      <c r="L62" s="190"/>
    </row>
    <row r="63" spans="2:12" s="1" customFormat="1" ht="21.8" customHeight="1">
      <c r="B63" s="38"/>
      <c r="C63" s="39"/>
      <c r="D63" s="39"/>
      <c r="E63" s="39"/>
      <c r="F63" s="39"/>
      <c r="G63" s="39"/>
      <c r="H63" s="39"/>
      <c r="I63" s="144"/>
      <c r="J63" s="39"/>
      <c r="K63" s="39"/>
      <c r="L63" s="43"/>
    </row>
    <row r="64" spans="2:12" s="1" customFormat="1" ht="6.95" customHeight="1">
      <c r="B64" s="57"/>
      <c r="C64" s="58"/>
      <c r="D64" s="58"/>
      <c r="E64" s="58"/>
      <c r="F64" s="58"/>
      <c r="G64" s="58"/>
      <c r="H64" s="58"/>
      <c r="I64" s="168"/>
      <c r="J64" s="58"/>
      <c r="K64" s="58"/>
      <c r="L64" s="43"/>
    </row>
    <row r="68" spans="2:12" s="1" customFormat="1" ht="6.95" customHeight="1">
      <c r="B68" s="59"/>
      <c r="C68" s="60"/>
      <c r="D68" s="60"/>
      <c r="E68" s="60"/>
      <c r="F68" s="60"/>
      <c r="G68" s="60"/>
      <c r="H68" s="60"/>
      <c r="I68" s="171"/>
      <c r="J68" s="60"/>
      <c r="K68" s="60"/>
      <c r="L68" s="43"/>
    </row>
    <row r="69" spans="2:12" s="1" customFormat="1" ht="24.95" customHeight="1">
      <c r="B69" s="38"/>
      <c r="C69" s="23" t="s">
        <v>116</v>
      </c>
      <c r="D69" s="39"/>
      <c r="E69" s="39"/>
      <c r="F69" s="39"/>
      <c r="G69" s="39"/>
      <c r="H69" s="39"/>
      <c r="I69" s="144"/>
      <c r="J69" s="39"/>
      <c r="K69" s="39"/>
      <c r="L69" s="43"/>
    </row>
    <row r="70" spans="2:12" s="1" customFormat="1" ht="6.95" customHeight="1">
      <c r="B70" s="38"/>
      <c r="C70" s="39"/>
      <c r="D70" s="39"/>
      <c r="E70" s="39"/>
      <c r="F70" s="39"/>
      <c r="G70" s="39"/>
      <c r="H70" s="39"/>
      <c r="I70" s="144"/>
      <c r="J70" s="39"/>
      <c r="K70" s="39"/>
      <c r="L70" s="43"/>
    </row>
    <row r="71" spans="2:12" s="1" customFormat="1" ht="12" customHeight="1">
      <c r="B71" s="38"/>
      <c r="C71" s="32" t="s">
        <v>15</v>
      </c>
      <c r="D71" s="39"/>
      <c r="E71" s="39"/>
      <c r="F71" s="39"/>
      <c r="G71" s="39"/>
      <c r="H71" s="39"/>
      <c r="I71" s="144"/>
      <c r="J71" s="39"/>
      <c r="K71" s="39"/>
      <c r="L71" s="43"/>
    </row>
    <row r="72" spans="2:12" s="1" customFormat="1" ht="16.5" customHeight="1">
      <c r="B72" s="38"/>
      <c r="C72" s="39"/>
      <c r="D72" s="39"/>
      <c r="E72" s="172" t="str">
        <f>E7</f>
        <v>Velké Pavlovice - revitalizace toku a nivy Trkmanky</v>
      </c>
      <c r="F72" s="32"/>
      <c r="G72" s="32"/>
      <c r="H72" s="32"/>
      <c r="I72" s="144"/>
      <c r="J72" s="39"/>
      <c r="K72" s="39"/>
      <c r="L72" s="43"/>
    </row>
    <row r="73" spans="2:12" s="1" customFormat="1" ht="12" customHeight="1">
      <c r="B73" s="38"/>
      <c r="C73" s="32" t="s">
        <v>104</v>
      </c>
      <c r="D73" s="39"/>
      <c r="E73" s="39"/>
      <c r="F73" s="39"/>
      <c r="G73" s="39"/>
      <c r="H73" s="39"/>
      <c r="I73" s="144"/>
      <c r="J73" s="39"/>
      <c r="K73" s="39"/>
      <c r="L73" s="43"/>
    </row>
    <row r="74" spans="2:12" s="1" customFormat="1" ht="16.5" customHeight="1">
      <c r="B74" s="38"/>
      <c r="C74" s="39"/>
      <c r="D74" s="39"/>
      <c r="E74" s="64" t="str">
        <f>E9</f>
        <v>SO 02 - SO 02 Biotechnické objekty</v>
      </c>
      <c r="F74" s="39"/>
      <c r="G74" s="39"/>
      <c r="H74" s="39"/>
      <c r="I74" s="144"/>
      <c r="J74" s="39"/>
      <c r="K74" s="39"/>
      <c r="L74" s="43"/>
    </row>
    <row r="75" spans="2:12" s="1" customFormat="1" ht="6.95" customHeight="1">
      <c r="B75" s="38"/>
      <c r="C75" s="39"/>
      <c r="D75" s="39"/>
      <c r="E75" s="39"/>
      <c r="F75" s="39"/>
      <c r="G75" s="39"/>
      <c r="H75" s="39"/>
      <c r="I75" s="144"/>
      <c r="J75" s="39"/>
      <c r="K75" s="39"/>
      <c r="L75" s="43"/>
    </row>
    <row r="76" spans="2:12" s="1" customFormat="1" ht="12" customHeight="1">
      <c r="B76" s="38"/>
      <c r="C76" s="32" t="s">
        <v>19</v>
      </c>
      <c r="D76" s="39"/>
      <c r="E76" s="39"/>
      <c r="F76" s="27" t="str">
        <f>F12</f>
        <v xml:space="preserve"> </v>
      </c>
      <c r="G76" s="39"/>
      <c r="H76" s="39"/>
      <c r="I76" s="146" t="s">
        <v>21</v>
      </c>
      <c r="J76" s="67" t="str">
        <f>IF(J12="","",J12)</f>
        <v>19. 6. 2019</v>
      </c>
      <c r="K76" s="39"/>
      <c r="L76" s="43"/>
    </row>
    <row r="77" spans="2:12" s="1" customFormat="1" ht="6.95" customHeight="1">
      <c r="B77" s="38"/>
      <c r="C77" s="39"/>
      <c r="D77" s="39"/>
      <c r="E77" s="39"/>
      <c r="F77" s="39"/>
      <c r="G77" s="39"/>
      <c r="H77" s="39"/>
      <c r="I77" s="144"/>
      <c r="J77" s="39"/>
      <c r="K77" s="39"/>
      <c r="L77" s="43"/>
    </row>
    <row r="78" spans="2:12" s="1" customFormat="1" ht="13.65" customHeight="1">
      <c r="B78" s="38"/>
      <c r="C78" s="32" t="s">
        <v>23</v>
      </c>
      <c r="D78" s="39"/>
      <c r="E78" s="39"/>
      <c r="F78" s="27" t="str">
        <f>E15</f>
        <v xml:space="preserve"> </v>
      </c>
      <c r="G78" s="39"/>
      <c r="H78" s="39"/>
      <c r="I78" s="146" t="s">
        <v>28</v>
      </c>
      <c r="J78" s="36" t="str">
        <f>E21</f>
        <v xml:space="preserve"> </v>
      </c>
      <c r="K78" s="39"/>
      <c r="L78" s="43"/>
    </row>
    <row r="79" spans="2:12" s="1" customFormat="1" ht="13.65" customHeight="1">
      <c r="B79" s="38"/>
      <c r="C79" s="32" t="s">
        <v>26</v>
      </c>
      <c r="D79" s="39"/>
      <c r="E79" s="39"/>
      <c r="F79" s="27" t="str">
        <f>IF(E18="","",E18)</f>
        <v>Vyplň údaj</v>
      </c>
      <c r="G79" s="39"/>
      <c r="H79" s="39"/>
      <c r="I79" s="146" t="s">
        <v>30</v>
      </c>
      <c r="J79" s="36" t="str">
        <f>E24</f>
        <v xml:space="preserve"> </v>
      </c>
      <c r="K79" s="39"/>
      <c r="L79" s="43"/>
    </row>
    <row r="80" spans="2:12" s="1" customFormat="1" ht="10.3" customHeight="1">
      <c r="B80" s="38"/>
      <c r="C80" s="39"/>
      <c r="D80" s="39"/>
      <c r="E80" s="39"/>
      <c r="F80" s="39"/>
      <c r="G80" s="39"/>
      <c r="H80" s="39"/>
      <c r="I80" s="144"/>
      <c r="J80" s="39"/>
      <c r="K80" s="39"/>
      <c r="L80" s="43"/>
    </row>
    <row r="81" spans="2:20" s="10" customFormat="1" ht="29.25" customHeight="1">
      <c r="B81" s="191"/>
      <c r="C81" s="192" t="s">
        <v>117</v>
      </c>
      <c r="D81" s="193" t="s">
        <v>51</v>
      </c>
      <c r="E81" s="193" t="s">
        <v>47</v>
      </c>
      <c r="F81" s="193" t="s">
        <v>48</v>
      </c>
      <c r="G81" s="193" t="s">
        <v>118</v>
      </c>
      <c r="H81" s="193" t="s">
        <v>119</v>
      </c>
      <c r="I81" s="194" t="s">
        <v>120</v>
      </c>
      <c r="J81" s="195" t="s">
        <v>108</v>
      </c>
      <c r="K81" s="196" t="s">
        <v>121</v>
      </c>
      <c r="L81" s="197"/>
      <c r="M81" s="88" t="s">
        <v>1</v>
      </c>
      <c r="N81" s="89" t="s">
        <v>36</v>
      </c>
      <c r="O81" s="89" t="s">
        <v>122</v>
      </c>
      <c r="P81" s="89" t="s">
        <v>123</v>
      </c>
      <c r="Q81" s="89" t="s">
        <v>124</v>
      </c>
      <c r="R81" s="89" t="s">
        <v>125</v>
      </c>
      <c r="S81" s="89" t="s">
        <v>126</v>
      </c>
      <c r="T81" s="90" t="s">
        <v>127</v>
      </c>
    </row>
    <row r="82" spans="2:63" s="1" customFormat="1" ht="22.8" customHeight="1">
      <c r="B82" s="38"/>
      <c r="C82" s="95" t="s">
        <v>128</v>
      </c>
      <c r="D82" s="39"/>
      <c r="E82" s="39"/>
      <c r="F82" s="39"/>
      <c r="G82" s="39"/>
      <c r="H82" s="39"/>
      <c r="I82" s="144"/>
      <c r="J82" s="198">
        <f>BK82</f>
        <v>0</v>
      </c>
      <c r="K82" s="39"/>
      <c r="L82" s="43"/>
      <c r="M82" s="91"/>
      <c r="N82" s="92"/>
      <c r="O82" s="92"/>
      <c r="P82" s="199">
        <f>P83</f>
        <v>0</v>
      </c>
      <c r="Q82" s="92"/>
      <c r="R82" s="199">
        <f>R83</f>
        <v>0</v>
      </c>
      <c r="S82" s="92"/>
      <c r="T82" s="200">
        <f>T83</f>
        <v>0</v>
      </c>
      <c r="AT82" s="17" t="s">
        <v>65</v>
      </c>
      <c r="AU82" s="17" t="s">
        <v>110</v>
      </c>
      <c r="BK82" s="201">
        <f>BK83</f>
        <v>0</v>
      </c>
    </row>
    <row r="83" spans="2:63" s="11" customFormat="1" ht="25.9" customHeight="1">
      <c r="B83" s="202"/>
      <c r="C83" s="203"/>
      <c r="D83" s="204" t="s">
        <v>65</v>
      </c>
      <c r="E83" s="205" t="s">
        <v>129</v>
      </c>
      <c r="F83" s="205" t="s">
        <v>130</v>
      </c>
      <c r="G83" s="203"/>
      <c r="H83" s="203"/>
      <c r="I83" s="206"/>
      <c r="J83" s="207">
        <f>BK83</f>
        <v>0</v>
      </c>
      <c r="K83" s="203"/>
      <c r="L83" s="208"/>
      <c r="M83" s="209"/>
      <c r="N83" s="210"/>
      <c r="O83" s="210"/>
      <c r="P83" s="211">
        <f>P84+P95</f>
        <v>0</v>
      </c>
      <c r="Q83" s="210"/>
      <c r="R83" s="211">
        <f>R84+R95</f>
        <v>0</v>
      </c>
      <c r="S83" s="210"/>
      <c r="T83" s="212">
        <f>T84+T95</f>
        <v>0</v>
      </c>
      <c r="AR83" s="213" t="s">
        <v>74</v>
      </c>
      <c r="AT83" s="214" t="s">
        <v>65</v>
      </c>
      <c r="AU83" s="214" t="s">
        <v>66</v>
      </c>
      <c r="AY83" s="213" t="s">
        <v>131</v>
      </c>
      <c r="BK83" s="215">
        <f>BK84+BK95</f>
        <v>0</v>
      </c>
    </row>
    <row r="84" spans="2:63" s="11" customFormat="1" ht="22.8" customHeight="1">
      <c r="B84" s="202"/>
      <c r="C84" s="203"/>
      <c r="D84" s="204" t="s">
        <v>65</v>
      </c>
      <c r="E84" s="216" t="s">
        <v>92</v>
      </c>
      <c r="F84" s="216" t="s">
        <v>412</v>
      </c>
      <c r="G84" s="203"/>
      <c r="H84" s="203"/>
      <c r="I84" s="206"/>
      <c r="J84" s="217">
        <f>BK84</f>
        <v>0</v>
      </c>
      <c r="K84" s="203"/>
      <c r="L84" s="208"/>
      <c r="M84" s="209"/>
      <c r="N84" s="210"/>
      <c r="O84" s="210"/>
      <c r="P84" s="211">
        <f>SUM(P85:P94)</f>
        <v>0</v>
      </c>
      <c r="Q84" s="210"/>
      <c r="R84" s="211">
        <f>SUM(R85:R94)</f>
        <v>0</v>
      </c>
      <c r="S84" s="210"/>
      <c r="T84" s="212">
        <f>SUM(T85:T94)</f>
        <v>0</v>
      </c>
      <c r="AR84" s="213" t="s">
        <v>74</v>
      </c>
      <c r="AT84" s="214" t="s">
        <v>65</v>
      </c>
      <c r="AU84" s="214" t="s">
        <v>74</v>
      </c>
      <c r="AY84" s="213" t="s">
        <v>131</v>
      </c>
      <c r="BK84" s="215">
        <f>SUM(BK85:BK94)</f>
        <v>0</v>
      </c>
    </row>
    <row r="85" spans="2:65" s="1" customFormat="1" ht="33.75" customHeight="1">
      <c r="B85" s="38"/>
      <c r="C85" s="218" t="s">
        <v>74</v>
      </c>
      <c r="D85" s="218" t="s">
        <v>133</v>
      </c>
      <c r="E85" s="219" t="s">
        <v>413</v>
      </c>
      <c r="F85" s="220" t="s">
        <v>414</v>
      </c>
      <c r="G85" s="221" t="s">
        <v>415</v>
      </c>
      <c r="H85" s="222">
        <v>2</v>
      </c>
      <c r="I85" s="223"/>
      <c r="J85" s="222">
        <f>ROUND(I85*H85,2)</f>
        <v>0</v>
      </c>
      <c r="K85" s="220" t="s">
        <v>1</v>
      </c>
      <c r="L85" s="43"/>
      <c r="M85" s="224" t="s">
        <v>1</v>
      </c>
      <c r="N85" s="225" t="s">
        <v>37</v>
      </c>
      <c r="O85" s="79"/>
      <c r="P85" s="226">
        <f>O85*H85</f>
        <v>0</v>
      </c>
      <c r="Q85" s="226">
        <v>0</v>
      </c>
      <c r="R85" s="226">
        <f>Q85*H85</f>
        <v>0</v>
      </c>
      <c r="S85" s="226">
        <v>0</v>
      </c>
      <c r="T85" s="227">
        <f>S85*H85</f>
        <v>0</v>
      </c>
      <c r="AR85" s="17" t="s">
        <v>137</v>
      </c>
      <c r="AT85" s="17" t="s">
        <v>133</v>
      </c>
      <c r="AU85" s="17" t="s">
        <v>76</v>
      </c>
      <c r="AY85" s="17" t="s">
        <v>131</v>
      </c>
      <c r="BE85" s="228">
        <f>IF(N85="základní",J85,0)</f>
        <v>0</v>
      </c>
      <c r="BF85" s="228">
        <f>IF(N85="snížená",J85,0)</f>
        <v>0</v>
      </c>
      <c r="BG85" s="228">
        <f>IF(N85="zákl. přenesená",J85,0)</f>
        <v>0</v>
      </c>
      <c r="BH85" s="228">
        <f>IF(N85="sníž. přenesená",J85,0)</f>
        <v>0</v>
      </c>
      <c r="BI85" s="228">
        <f>IF(N85="nulová",J85,0)</f>
        <v>0</v>
      </c>
      <c r="BJ85" s="17" t="s">
        <v>74</v>
      </c>
      <c r="BK85" s="228">
        <f>ROUND(I85*H85,2)</f>
        <v>0</v>
      </c>
      <c r="BL85" s="17" t="s">
        <v>137</v>
      </c>
      <c r="BM85" s="17" t="s">
        <v>76</v>
      </c>
    </row>
    <row r="86" spans="2:47" s="1" customFormat="1" ht="12">
      <c r="B86" s="38"/>
      <c r="C86" s="39"/>
      <c r="D86" s="229" t="s">
        <v>139</v>
      </c>
      <c r="E86" s="39"/>
      <c r="F86" s="230" t="s">
        <v>416</v>
      </c>
      <c r="G86" s="39"/>
      <c r="H86" s="39"/>
      <c r="I86" s="144"/>
      <c r="J86" s="39"/>
      <c r="K86" s="39"/>
      <c r="L86" s="43"/>
      <c r="M86" s="231"/>
      <c r="N86" s="79"/>
      <c r="O86" s="79"/>
      <c r="P86" s="79"/>
      <c r="Q86" s="79"/>
      <c r="R86" s="79"/>
      <c r="S86" s="79"/>
      <c r="T86" s="80"/>
      <c r="AT86" s="17" t="s">
        <v>139</v>
      </c>
      <c r="AU86" s="17" t="s">
        <v>76</v>
      </c>
    </row>
    <row r="87" spans="2:51" s="12" customFormat="1" ht="12">
      <c r="B87" s="232"/>
      <c r="C87" s="233"/>
      <c r="D87" s="229" t="s">
        <v>141</v>
      </c>
      <c r="E87" s="234" t="s">
        <v>1</v>
      </c>
      <c r="F87" s="235" t="s">
        <v>76</v>
      </c>
      <c r="G87" s="233"/>
      <c r="H87" s="236">
        <v>2</v>
      </c>
      <c r="I87" s="237"/>
      <c r="J87" s="233"/>
      <c r="K87" s="233"/>
      <c r="L87" s="238"/>
      <c r="M87" s="239"/>
      <c r="N87" s="240"/>
      <c r="O87" s="240"/>
      <c r="P87" s="240"/>
      <c r="Q87" s="240"/>
      <c r="R87" s="240"/>
      <c r="S87" s="240"/>
      <c r="T87" s="241"/>
      <c r="AT87" s="242" t="s">
        <v>141</v>
      </c>
      <c r="AU87" s="242" t="s">
        <v>76</v>
      </c>
      <c r="AV87" s="12" t="s">
        <v>76</v>
      </c>
      <c r="AW87" s="12" t="s">
        <v>29</v>
      </c>
      <c r="AX87" s="12" t="s">
        <v>66</v>
      </c>
      <c r="AY87" s="242" t="s">
        <v>131</v>
      </c>
    </row>
    <row r="88" spans="2:51" s="13" customFormat="1" ht="12">
      <c r="B88" s="243"/>
      <c r="C88" s="244"/>
      <c r="D88" s="229" t="s">
        <v>141</v>
      </c>
      <c r="E88" s="245" t="s">
        <v>1</v>
      </c>
      <c r="F88" s="246" t="s">
        <v>143</v>
      </c>
      <c r="G88" s="244"/>
      <c r="H88" s="247">
        <v>2</v>
      </c>
      <c r="I88" s="248"/>
      <c r="J88" s="244"/>
      <c r="K88" s="244"/>
      <c r="L88" s="249"/>
      <c r="M88" s="250"/>
      <c r="N88" s="251"/>
      <c r="O88" s="251"/>
      <c r="P88" s="251"/>
      <c r="Q88" s="251"/>
      <c r="R88" s="251"/>
      <c r="S88" s="251"/>
      <c r="T88" s="252"/>
      <c r="AT88" s="253" t="s">
        <v>141</v>
      </c>
      <c r="AU88" s="253" t="s">
        <v>76</v>
      </c>
      <c r="AV88" s="13" t="s">
        <v>137</v>
      </c>
      <c r="AW88" s="13" t="s">
        <v>29</v>
      </c>
      <c r="AX88" s="13" t="s">
        <v>74</v>
      </c>
      <c r="AY88" s="253" t="s">
        <v>131</v>
      </c>
    </row>
    <row r="89" spans="2:65" s="1" customFormat="1" ht="16.5" customHeight="1">
      <c r="B89" s="38"/>
      <c r="C89" s="218" t="s">
        <v>76</v>
      </c>
      <c r="D89" s="218" t="s">
        <v>133</v>
      </c>
      <c r="E89" s="219" t="s">
        <v>417</v>
      </c>
      <c r="F89" s="220" t="s">
        <v>418</v>
      </c>
      <c r="G89" s="221" t="s">
        <v>187</v>
      </c>
      <c r="H89" s="222">
        <v>20</v>
      </c>
      <c r="I89" s="223"/>
      <c r="J89" s="222">
        <f>ROUND(I89*H89,2)</f>
        <v>0</v>
      </c>
      <c r="K89" s="220" t="s">
        <v>152</v>
      </c>
      <c r="L89" s="43"/>
      <c r="M89" s="224" t="s">
        <v>1</v>
      </c>
      <c r="N89" s="225" t="s">
        <v>37</v>
      </c>
      <c r="O89" s="79"/>
      <c r="P89" s="226">
        <f>O89*H89</f>
        <v>0</v>
      </c>
      <c r="Q89" s="226">
        <v>0</v>
      </c>
      <c r="R89" s="226">
        <f>Q89*H89</f>
        <v>0</v>
      </c>
      <c r="S89" s="226">
        <v>0</v>
      </c>
      <c r="T89" s="227">
        <f>S89*H89</f>
        <v>0</v>
      </c>
      <c r="AR89" s="17" t="s">
        <v>137</v>
      </c>
      <c r="AT89" s="17" t="s">
        <v>133</v>
      </c>
      <c r="AU89" s="17" t="s">
        <v>76</v>
      </c>
      <c r="AY89" s="17" t="s">
        <v>131</v>
      </c>
      <c r="BE89" s="228">
        <f>IF(N89="základní",J89,0)</f>
        <v>0</v>
      </c>
      <c r="BF89" s="228">
        <f>IF(N89="snížená",J89,0)</f>
        <v>0</v>
      </c>
      <c r="BG89" s="228">
        <f>IF(N89="zákl. přenesená",J89,0)</f>
        <v>0</v>
      </c>
      <c r="BH89" s="228">
        <f>IF(N89="sníž. přenesená",J89,0)</f>
        <v>0</v>
      </c>
      <c r="BI89" s="228">
        <f>IF(N89="nulová",J89,0)</f>
        <v>0</v>
      </c>
      <c r="BJ89" s="17" t="s">
        <v>74</v>
      </c>
      <c r="BK89" s="228">
        <f>ROUND(I89*H89,2)</f>
        <v>0</v>
      </c>
      <c r="BL89" s="17" t="s">
        <v>137</v>
      </c>
      <c r="BM89" s="17" t="s">
        <v>137</v>
      </c>
    </row>
    <row r="90" spans="2:47" s="1" customFormat="1" ht="12">
      <c r="B90" s="38"/>
      <c r="C90" s="39"/>
      <c r="D90" s="229" t="s">
        <v>139</v>
      </c>
      <c r="E90" s="39"/>
      <c r="F90" s="230" t="s">
        <v>419</v>
      </c>
      <c r="G90" s="39"/>
      <c r="H90" s="39"/>
      <c r="I90" s="144"/>
      <c r="J90" s="39"/>
      <c r="K90" s="39"/>
      <c r="L90" s="43"/>
      <c r="M90" s="231"/>
      <c r="N90" s="79"/>
      <c r="O90" s="79"/>
      <c r="P90" s="79"/>
      <c r="Q90" s="79"/>
      <c r="R90" s="79"/>
      <c r="S90" s="79"/>
      <c r="T90" s="80"/>
      <c r="AT90" s="17" t="s">
        <v>139</v>
      </c>
      <c r="AU90" s="17" t="s">
        <v>76</v>
      </c>
    </row>
    <row r="91" spans="2:65" s="1" customFormat="1" ht="16.5" customHeight="1">
      <c r="B91" s="38"/>
      <c r="C91" s="275" t="s">
        <v>92</v>
      </c>
      <c r="D91" s="275" t="s">
        <v>333</v>
      </c>
      <c r="E91" s="276" t="s">
        <v>420</v>
      </c>
      <c r="F91" s="277" t="s">
        <v>421</v>
      </c>
      <c r="G91" s="278" t="s">
        <v>336</v>
      </c>
      <c r="H91" s="279">
        <v>40</v>
      </c>
      <c r="I91" s="280"/>
      <c r="J91" s="279">
        <f>ROUND(I91*H91,2)</f>
        <v>0</v>
      </c>
      <c r="K91" s="277" t="s">
        <v>1</v>
      </c>
      <c r="L91" s="281"/>
      <c r="M91" s="282" t="s">
        <v>1</v>
      </c>
      <c r="N91" s="283" t="s">
        <v>37</v>
      </c>
      <c r="O91" s="79"/>
      <c r="P91" s="226">
        <f>O91*H91</f>
        <v>0</v>
      </c>
      <c r="Q91" s="226">
        <v>0</v>
      </c>
      <c r="R91" s="226">
        <f>Q91*H91</f>
        <v>0</v>
      </c>
      <c r="S91" s="226">
        <v>0</v>
      </c>
      <c r="T91" s="227">
        <f>S91*H91</f>
        <v>0</v>
      </c>
      <c r="AR91" s="17" t="s">
        <v>161</v>
      </c>
      <c r="AT91" s="17" t="s">
        <v>333</v>
      </c>
      <c r="AU91" s="17" t="s">
        <v>76</v>
      </c>
      <c r="AY91" s="17" t="s">
        <v>131</v>
      </c>
      <c r="BE91" s="228">
        <f>IF(N91="základní",J91,0)</f>
        <v>0</v>
      </c>
      <c r="BF91" s="228">
        <f>IF(N91="snížená",J91,0)</f>
        <v>0</v>
      </c>
      <c r="BG91" s="228">
        <f>IF(N91="zákl. přenesená",J91,0)</f>
        <v>0</v>
      </c>
      <c r="BH91" s="228">
        <f>IF(N91="sníž. přenesená",J91,0)</f>
        <v>0</v>
      </c>
      <c r="BI91" s="228">
        <f>IF(N91="nulová",J91,0)</f>
        <v>0</v>
      </c>
      <c r="BJ91" s="17" t="s">
        <v>74</v>
      </c>
      <c r="BK91" s="228">
        <f>ROUND(I91*H91,2)</f>
        <v>0</v>
      </c>
      <c r="BL91" s="17" t="s">
        <v>137</v>
      </c>
      <c r="BM91" s="17" t="s">
        <v>156</v>
      </c>
    </row>
    <row r="92" spans="2:47" s="1" customFormat="1" ht="12">
      <c r="B92" s="38"/>
      <c r="C92" s="39"/>
      <c r="D92" s="229" t="s">
        <v>139</v>
      </c>
      <c r="E92" s="39"/>
      <c r="F92" s="230" t="s">
        <v>422</v>
      </c>
      <c r="G92" s="39"/>
      <c r="H92" s="39"/>
      <c r="I92" s="144"/>
      <c r="J92" s="39"/>
      <c r="K92" s="39"/>
      <c r="L92" s="43"/>
      <c r="M92" s="231"/>
      <c r="N92" s="79"/>
      <c r="O92" s="79"/>
      <c r="P92" s="79"/>
      <c r="Q92" s="79"/>
      <c r="R92" s="79"/>
      <c r="S92" s="79"/>
      <c r="T92" s="80"/>
      <c r="AT92" s="17" t="s">
        <v>139</v>
      </c>
      <c r="AU92" s="17" t="s">
        <v>76</v>
      </c>
    </row>
    <row r="93" spans="2:51" s="12" customFormat="1" ht="12">
      <c r="B93" s="232"/>
      <c r="C93" s="233"/>
      <c r="D93" s="229" t="s">
        <v>141</v>
      </c>
      <c r="E93" s="234" t="s">
        <v>1</v>
      </c>
      <c r="F93" s="235" t="s">
        <v>423</v>
      </c>
      <c r="G93" s="233"/>
      <c r="H93" s="236">
        <v>40</v>
      </c>
      <c r="I93" s="237"/>
      <c r="J93" s="233"/>
      <c r="K93" s="233"/>
      <c r="L93" s="238"/>
      <c r="M93" s="239"/>
      <c r="N93" s="240"/>
      <c r="O93" s="240"/>
      <c r="P93" s="240"/>
      <c r="Q93" s="240"/>
      <c r="R93" s="240"/>
      <c r="S93" s="240"/>
      <c r="T93" s="241"/>
      <c r="AT93" s="242" t="s">
        <v>141</v>
      </c>
      <c r="AU93" s="242" t="s">
        <v>76</v>
      </c>
      <c r="AV93" s="12" t="s">
        <v>76</v>
      </c>
      <c r="AW93" s="12" t="s">
        <v>29</v>
      </c>
      <c r="AX93" s="12" t="s">
        <v>66</v>
      </c>
      <c r="AY93" s="242" t="s">
        <v>131</v>
      </c>
    </row>
    <row r="94" spans="2:51" s="13" customFormat="1" ht="12">
      <c r="B94" s="243"/>
      <c r="C94" s="244"/>
      <c r="D94" s="229" t="s">
        <v>141</v>
      </c>
      <c r="E94" s="245" t="s">
        <v>1</v>
      </c>
      <c r="F94" s="246" t="s">
        <v>143</v>
      </c>
      <c r="G94" s="244"/>
      <c r="H94" s="247">
        <v>40</v>
      </c>
      <c r="I94" s="248"/>
      <c r="J94" s="244"/>
      <c r="K94" s="244"/>
      <c r="L94" s="249"/>
      <c r="M94" s="250"/>
      <c r="N94" s="251"/>
      <c r="O94" s="251"/>
      <c r="P94" s="251"/>
      <c r="Q94" s="251"/>
      <c r="R94" s="251"/>
      <c r="S94" s="251"/>
      <c r="T94" s="252"/>
      <c r="AT94" s="253" t="s">
        <v>141</v>
      </c>
      <c r="AU94" s="253" t="s">
        <v>76</v>
      </c>
      <c r="AV94" s="13" t="s">
        <v>137</v>
      </c>
      <c r="AW94" s="13" t="s">
        <v>29</v>
      </c>
      <c r="AX94" s="13" t="s">
        <v>74</v>
      </c>
      <c r="AY94" s="253" t="s">
        <v>131</v>
      </c>
    </row>
    <row r="95" spans="2:63" s="11" customFormat="1" ht="22.8" customHeight="1">
      <c r="B95" s="202"/>
      <c r="C95" s="203"/>
      <c r="D95" s="204" t="s">
        <v>65</v>
      </c>
      <c r="E95" s="216" t="s">
        <v>404</v>
      </c>
      <c r="F95" s="216" t="s">
        <v>405</v>
      </c>
      <c r="G95" s="203"/>
      <c r="H95" s="203"/>
      <c r="I95" s="206"/>
      <c r="J95" s="217">
        <f>BK95</f>
        <v>0</v>
      </c>
      <c r="K95" s="203"/>
      <c r="L95" s="208"/>
      <c r="M95" s="209"/>
      <c r="N95" s="210"/>
      <c r="O95" s="210"/>
      <c r="P95" s="211">
        <f>SUM(P96:P97)</f>
        <v>0</v>
      </c>
      <c r="Q95" s="210"/>
      <c r="R95" s="211">
        <f>SUM(R96:R97)</f>
        <v>0</v>
      </c>
      <c r="S95" s="210"/>
      <c r="T95" s="212">
        <f>SUM(T96:T97)</f>
        <v>0</v>
      </c>
      <c r="AR95" s="213" t="s">
        <v>74</v>
      </c>
      <c r="AT95" s="214" t="s">
        <v>65</v>
      </c>
      <c r="AU95" s="214" t="s">
        <v>74</v>
      </c>
      <c r="AY95" s="213" t="s">
        <v>131</v>
      </c>
      <c r="BK95" s="215">
        <f>SUM(BK96:BK97)</f>
        <v>0</v>
      </c>
    </row>
    <row r="96" spans="2:65" s="1" customFormat="1" ht="16.5" customHeight="1">
      <c r="B96" s="38"/>
      <c r="C96" s="218" t="s">
        <v>137</v>
      </c>
      <c r="D96" s="218" t="s">
        <v>133</v>
      </c>
      <c r="E96" s="219" t="s">
        <v>406</v>
      </c>
      <c r="F96" s="220" t="s">
        <v>407</v>
      </c>
      <c r="G96" s="221" t="s">
        <v>336</v>
      </c>
      <c r="H96" s="222">
        <v>40</v>
      </c>
      <c r="I96" s="223"/>
      <c r="J96" s="222">
        <f>ROUND(I96*H96,2)</f>
        <v>0</v>
      </c>
      <c r="K96" s="220" t="s">
        <v>152</v>
      </c>
      <c r="L96" s="43"/>
      <c r="M96" s="224" t="s">
        <v>1</v>
      </c>
      <c r="N96" s="225" t="s">
        <v>37</v>
      </c>
      <c r="O96" s="79"/>
      <c r="P96" s="226">
        <f>O96*H96</f>
        <v>0</v>
      </c>
      <c r="Q96" s="226">
        <v>0</v>
      </c>
      <c r="R96" s="226">
        <f>Q96*H96</f>
        <v>0</v>
      </c>
      <c r="S96" s="226">
        <v>0</v>
      </c>
      <c r="T96" s="227">
        <f>S96*H96</f>
        <v>0</v>
      </c>
      <c r="AR96" s="17" t="s">
        <v>137</v>
      </c>
      <c r="AT96" s="17" t="s">
        <v>133</v>
      </c>
      <c r="AU96" s="17" t="s">
        <v>76</v>
      </c>
      <c r="AY96" s="17" t="s">
        <v>131</v>
      </c>
      <c r="BE96" s="228">
        <f>IF(N96="základní",J96,0)</f>
        <v>0</v>
      </c>
      <c r="BF96" s="228">
        <f>IF(N96="snížená",J96,0)</f>
        <v>0</v>
      </c>
      <c r="BG96" s="228">
        <f>IF(N96="zákl. přenesená",J96,0)</f>
        <v>0</v>
      </c>
      <c r="BH96" s="228">
        <f>IF(N96="sníž. přenesená",J96,0)</f>
        <v>0</v>
      </c>
      <c r="BI96" s="228">
        <f>IF(N96="nulová",J96,0)</f>
        <v>0</v>
      </c>
      <c r="BJ96" s="17" t="s">
        <v>74</v>
      </c>
      <c r="BK96" s="228">
        <f>ROUND(I96*H96,2)</f>
        <v>0</v>
      </c>
      <c r="BL96" s="17" t="s">
        <v>137</v>
      </c>
      <c r="BM96" s="17" t="s">
        <v>161</v>
      </c>
    </row>
    <row r="97" spans="2:47" s="1" customFormat="1" ht="12">
      <c r="B97" s="38"/>
      <c r="C97" s="39"/>
      <c r="D97" s="229" t="s">
        <v>139</v>
      </c>
      <c r="E97" s="39"/>
      <c r="F97" s="230" t="s">
        <v>409</v>
      </c>
      <c r="G97" s="39"/>
      <c r="H97" s="39"/>
      <c r="I97" s="144"/>
      <c r="J97" s="39"/>
      <c r="K97" s="39"/>
      <c r="L97" s="43"/>
      <c r="M97" s="284"/>
      <c r="N97" s="285"/>
      <c r="O97" s="285"/>
      <c r="P97" s="285"/>
      <c r="Q97" s="285"/>
      <c r="R97" s="285"/>
      <c r="S97" s="285"/>
      <c r="T97" s="286"/>
      <c r="AT97" s="17" t="s">
        <v>139</v>
      </c>
      <c r="AU97" s="17" t="s">
        <v>76</v>
      </c>
    </row>
    <row r="98" spans="2:12" s="1" customFormat="1" ht="6.95" customHeight="1">
      <c r="B98" s="57"/>
      <c r="C98" s="58"/>
      <c r="D98" s="58"/>
      <c r="E98" s="58"/>
      <c r="F98" s="58"/>
      <c r="G98" s="58"/>
      <c r="H98" s="58"/>
      <c r="I98" s="168"/>
      <c r="J98" s="58"/>
      <c r="K98" s="58"/>
      <c r="L98" s="43"/>
    </row>
  </sheetData>
  <sheetProtection password="CC35" sheet="1" objects="1" scenarios="1" formatColumns="0" formatRows="0" autoFilter="0"/>
  <autoFilter ref="C81:K97"/>
  <mergeCells count="9">
    <mergeCell ref="E7:H7"/>
    <mergeCell ref="E9:H9"/>
    <mergeCell ref="E18:H18"/>
    <mergeCell ref="E27:H27"/>
    <mergeCell ref="E48:H48"/>
    <mergeCell ref="E50:H50"/>
    <mergeCell ref="E72:H72"/>
    <mergeCell ref="E74:H7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210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37" customWidth="1"/>
    <col min="10" max="10" width="23.421875" style="0" customWidth="1"/>
    <col min="11" max="11" width="15.42187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7" t="s">
        <v>86</v>
      </c>
    </row>
    <row r="3" spans="2:46" ht="6.95" customHeight="1">
      <c r="B3" s="138"/>
      <c r="C3" s="139"/>
      <c r="D3" s="139"/>
      <c r="E3" s="139"/>
      <c r="F3" s="139"/>
      <c r="G3" s="139"/>
      <c r="H3" s="139"/>
      <c r="I3" s="140"/>
      <c r="J3" s="139"/>
      <c r="K3" s="139"/>
      <c r="L3" s="20"/>
      <c r="AT3" s="17" t="s">
        <v>76</v>
      </c>
    </row>
    <row r="4" spans="2:46" ht="24.95" customHeight="1">
      <c r="B4" s="20"/>
      <c r="D4" s="141" t="s">
        <v>103</v>
      </c>
      <c r="L4" s="20"/>
      <c r="M4" s="24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42" t="s">
        <v>15</v>
      </c>
      <c r="L6" s="20"/>
    </row>
    <row r="7" spans="2:12" ht="16.5" customHeight="1">
      <c r="B7" s="20"/>
      <c r="E7" s="143" t="str">
        <f>'Rekapitulace stavby'!K6</f>
        <v>Velké Pavlovice - revitalizace toku a nivy Trkmanky</v>
      </c>
      <c r="F7" s="142"/>
      <c r="G7" s="142"/>
      <c r="H7" s="142"/>
      <c r="L7" s="20"/>
    </row>
    <row r="8" spans="2:12" ht="12" customHeight="1">
      <c r="B8" s="20"/>
      <c r="D8" s="142" t="s">
        <v>104</v>
      </c>
      <c r="L8" s="20"/>
    </row>
    <row r="9" spans="2:12" s="1" customFormat="1" ht="16.5" customHeight="1">
      <c r="B9" s="43"/>
      <c r="E9" s="143" t="s">
        <v>424</v>
      </c>
      <c r="F9" s="1"/>
      <c r="G9" s="1"/>
      <c r="H9" s="1"/>
      <c r="I9" s="144"/>
      <c r="L9" s="43"/>
    </row>
    <row r="10" spans="2:12" s="1" customFormat="1" ht="12" customHeight="1">
      <c r="B10" s="43"/>
      <c r="D10" s="142" t="s">
        <v>425</v>
      </c>
      <c r="I10" s="144"/>
      <c r="L10" s="43"/>
    </row>
    <row r="11" spans="2:12" s="1" customFormat="1" ht="36.95" customHeight="1">
      <c r="B11" s="43"/>
      <c r="E11" s="145" t="s">
        <v>426</v>
      </c>
      <c r="F11" s="1"/>
      <c r="G11" s="1"/>
      <c r="H11" s="1"/>
      <c r="I11" s="144"/>
      <c r="L11" s="43"/>
    </row>
    <row r="12" spans="2:12" s="1" customFormat="1" ht="12">
      <c r="B12" s="43"/>
      <c r="I12" s="144"/>
      <c r="L12" s="43"/>
    </row>
    <row r="13" spans="2:12" s="1" customFormat="1" ht="12" customHeight="1">
      <c r="B13" s="43"/>
      <c r="D13" s="142" t="s">
        <v>17</v>
      </c>
      <c r="F13" s="17" t="s">
        <v>1</v>
      </c>
      <c r="I13" s="146" t="s">
        <v>18</v>
      </c>
      <c r="J13" s="17" t="s">
        <v>1</v>
      </c>
      <c r="L13" s="43"/>
    </row>
    <row r="14" spans="2:12" s="1" customFormat="1" ht="12" customHeight="1">
      <c r="B14" s="43"/>
      <c r="D14" s="142" t="s">
        <v>19</v>
      </c>
      <c r="F14" s="17" t="s">
        <v>20</v>
      </c>
      <c r="I14" s="146" t="s">
        <v>21</v>
      </c>
      <c r="J14" s="147" t="str">
        <f>'Rekapitulace stavby'!AN8</f>
        <v>19. 6. 2019</v>
      </c>
      <c r="L14" s="43"/>
    </row>
    <row r="15" spans="2:12" s="1" customFormat="1" ht="10.8" customHeight="1">
      <c r="B15" s="43"/>
      <c r="I15" s="144"/>
      <c r="L15" s="43"/>
    </row>
    <row r="16" spans="2:12" s="1" customFormat="1" ht="12" customHeight="1">
      <c r="B16" s="43"/>
      <c r="D16" s="142" t="s">
        <v>23</v>
      </c>
      <c r="I16" s="146" t="s">
        <v>24</v>
      </c>
      <c r="J16" s="17" t="str">
        <f>IF('Rekapitulace stavby'!AN10="","",'Rekapitulace stavby'!AN10)</f>
        <v/>
      </c>
      <c r="L16" s="43"/>
    </row>
    <row r="17" spans="2:12" s="1" customFormat="1" ht="18" customHeight="1">
      <c r="B17" s="43"/>
      <c r="E17" s="17" t="str">
        <f>IF('Rekapitulace stavby'!E11="","",'Rekapitulace stavby'!E11)</f>
        <v xml:space="preserve"> </v>
      </c>
      <c r="I17" s="146" t="s">
        <v>25</v>
      </c>
      <c r="J17" s="17" t="str">
        <f>IF('Rekapitulace stavby'!AN11="","",'Rekapitulace stavby'!AN11)</f>
        <v/>
      </c>
      <c r="L17" s="43"/>
    </row>
    <row r="18" spans="2:12" s="1" customFormat="1" ht="6.95" customHeight="1">
      <c r="B18" s="43"/>
      <c r="I18" s="144"/>
      <c r="L18" s="43"/>
    </row>
    <row r="19" spans="2:12" s="1" customFormat="1" ht="12" customHeight="1">
      <c r="B19" s="43"/>
      <c r="D19" s="142" t="s">
        <v>26</v>
      </c>
      <c r="I19" s="146" t="s">
        <v>24</v>
      </c>
      <c r="J19" s="33" t="str">
        <f>'Rekapitulace stavby'!AN13</f>
        <v>Vyplň údaj</v>
      </c>
      <c r="L19" s="43"/>
    </row>
    <row r="20" spans="2:12" s="1" customFormat="1" ht="18" customHeight="1">
      <c r="B20" s="43"/>
      <c r="E20" s="33" t="str">
        <f>'Rekapitulace stavby'!E14</f>
        <v>Vyplň údaj</v>
      </c>
      <c r="F20" s="17"/>
      <c r="G20" s="17"/>
      <c r="H20" s="17"/>
      <c r="I20" s="146" t="s">
        <v>25</v>
      </c>
      <c r="J20" s="33" t="str">
        <f>'Rekapitulace stavby'!AN14</f>
        <v>Vyplň údaj</v>
      </c>
      <c r="L20" s="43"/>
    </row>
    <row r="21" spans="2:12" s="1" customFormat="1" ht="6.95" customHeight="1">
      <c r="B21" s="43"/>
      <c r="I21" s="144"/>
      <c r="L21" s="43"/>
    </row>
    <row r="22" spans="2:12" s="1" customFormat="1" ht="12" customHeight="1">
      <c r="B22" s="43"/>
      <c r="D22" s="142" t="s">
        <v>28</v>
      </c>
      <c r="I22" s="146" t="s">
        <v>24</v>
      </c>
      <c r="J22" s="17" t="str">
        <f>IF('Rekapitulace stavby'!AN16="","",'Rekapitulace stavby'!AN16)</f>
        <v/>
      </c>
      <c r="L22" s="43"/>
    </row>
    <row r="23" spans="2:12" s="1" customFormat="1" ht="18" customHeight="1">
      <c r="B23" s="43"/>
      <c r="E23" s="17" t="str">
        <f>IF('Rekapitulace stavby'!E17="","",'Rekapitulace stavby'!E17)</f>
        <v xml:space="preserve"> </v>
      </c>
      <c r="I23" s="146" t="s">
        <v>25</v>
      </c>
      <c r="J23" s="17" t="str">
        <f>IF('Rekapitulace stavby'!AN17="","",'Rekapitulace stavby'!AN17)</f>
        <v/>
      </c>
      <c r="L23" s="43"/>
    </row>
    <row r="24" spans="2:12" s="1" customFormat="1" ht="6.95" customHeight="1">
      <c r="B24" s="43"/>
      <c r="I24" s="144"/>
      <c r="L24" s="43"/>
    </row>
    <row r="25" spans="2:12" s="1" customFormat="1" ht="12" customHeight="1">
      <c r="B25" s="43"/>
      <c r="D25" s="142" t="s">
        <v>30</v>
      </c>
      <c r="I25" s="146" t="s">
        <v>24</v>
      </c>
      <c r="J25" s="17" t="str">
        <f>IF('Rekapitulace stavby'!AN19="","",'Rekapitulace stavby'!AN19)</f>
        <v/>
      </c>
      <c r="L25" s="43"/>
    </row>
    <row r="26" spans="2:12" s="1" customFormat="1" ht="18" customHeight="1">
      <c r="B26" s="43"/>
      <c r="E26" s="17" t="str">
        <f>IF('Rekapitulace stavby'!E20="","",'Rekapitulace stavby'!E20)</f>
        <v xml:space="preserve"> </v>
      </c>
      <c r="I26" s="146" t="s">
        <v>25</v>
      </c>
      <c r="J26" s="17" t="str">
        <f>IF('Rekapitulace stavby'!AN20="","",'Rekapitulace stavby'!AN20)</f>
        <v/>
      </c>
      <c r="L26" s="43"/>
    </row>
    <row r="27" spans="2:12" s="1" customFormat="1" ht="6.95" customHeight="1">
      <c r="B27" s="43"/>
      <c r="I27" s="144"/>
      <c r="L27" s="43"/>
    </row>
    <row r="28" spans="2:12" s="1" customFormat="1" ht="12" customHeight="1">
      <c r="B28" s="43"/>
      <c r="D28" s="142" t="s">
        <v>31</v>
      </c>
      <c r="I28" s="144"/>
      <c r="L28" s="43"/>
    </row>
    <row r="29" spans="2:12" s="7" customFormat="1" ht="16.5" customHeight="1">
      <c r="B29" s="148"/>
      <c r="E29" s="149" t="s">
        <v>1</v>
      </c>
      <c r="F29" s="149"/>
      <c r="G29" s="149"/>
      <c r="H29" s="149"/>
      <c r="I29" s="150"/>
      <c r="L29" s="148"/>
    </row>
    <row r="30" spans="2:12" s="1" customFormat="1" ht="6.95" customHeight="1">
      <c r="B30" s="43"/>
      <c r="I30" s="144"/>
      <c r="L30" s="43"/>
    </row>
    <row r="31" spans="2:12" s="1" customFormat="1" ht="6.95" customHeight="1">
      <c r="B31" s="43"/>
      <c r="D31" s="71"/>
      <c r="E31" s="71"/>
      <c r="F31" s="71"/>
      <c r="G31" s="71"/>
      <c r="H31" s="71"/>
      <c r="I31" s="151"/>
      <c r="J31" s="71"/>
      <c r="K31" s="71"/>
      <c r="L31" s="43"/>
    </row>
    <row r="32" spans="2:12" s="1" customFormat="1" ht="25.4" customHeight="1">
      <c r="B32" s="43"/>
      <c r="D32" s="152" t="s">
        <v>32</v>
      </c>
      <c r="I32" s="144"/>
      <c r="J32" s="153">
        <f>ROUND(J89,2)</f>
        <v>0</v>
      </c>
      <c r="L32" s="43"/>
    </row>
    <row r="33" spans="2:12" s="1" customFormat="1" ht="6.95" customHeight="1">
      <c r="B33" s="43"/>
      <c r="D33" s="71"/>
      <c r="E33" s="71"/>
      <c r="F33" s="71"/>
      <c r="G33" s="71"/>
      <c r="H33" s="71"/>
      <c r="I33" s="151"/>
      <c r="J33" s="71"/>
      <c r="K33" s="71"/>
      <c r="L33" s="43"/>
    </row>
    <row r="34" spans="2:12" s="1" customFormat="1" ht="14.4" customHeight="1">
      <c r="B34" s="43"/>
      <c r="F34" s="154" t="s">
        <v>34</v>
      </c>
      <c r="I34" s="155" t="s">
        <v>33</v>
      </c>
      <c r="J34" s="154" t="s">
        <v>35</v>
      </c>
      <c r="L34" s="43"/>
    </row>
    <row r="35" spans="2:12" s="1" customFormat="1" ht="14.4" customHeight="1">
      <c r="B35" s="43"/>
      <c r="D35" s="142" t="s">
        <v>36</v>
      </c>
      <c r="E35" s="142" t="s">
        <v>37</v>
      </c>
      <c r="F35" s="156">
        <f>ROUND((SUM(BE89:BE209)),2)</f>
        <v>0</v>
      </c>
      <c r="I35" s="157">
        <v>0.21</v>
      </c>
      <c r="J35" s="156">
        <f>ROUND(((SUM(BE89:BE209))*I35),2)</f>
        <v>0</v>
      </c>
      <c r="L35" s="43"/>
    </row>
    <row r="36" spans="2:12" s="1" customFormat="1" ht="14.4" customHeight="1">
      <c r="B36" s="43"/>
      <c r="E36" s="142" t="s">
        <v>38</v>
      </c>
      <c r="F36" s="156">
        <f>ROUND((SUM(BF89:BF209)),2)</f>
        <v>0</v>
      </c>
      <c r="I36" s="157">
        <v>0.15</v>
      </c>
      <c r="J36" s="156">
        <f>ROUND(((SUM(BF89:BF209))*I36),2)</f>
        <v>0</v>
      </c>
      <c r="L36" s="43"/>
    </row>
    <row r="37" spans="2:12" s="1" customFormat="1" ht="14.4" customHeight="1" hidden="1">
      <c r="B37" s="43"/>
      <c r="E37" s="142" t="s">
        <v>39</v>
      </c>
      <c r="F37" s="156">
        <f>ROUND((SUM(BG89:BG209)),2)</f>
        <v>0</v>
      </c>
      <c r="I37" s="157">
        <v>0.21</v>
      </c>
      <c r="J37" s="156">
        <f>0</f>
        <v>0</v>
      </c>
      <c r="L37" s="43"/>
    </row>
    <row r="38" spans="2:12" s="1" customFormat="1" ht="14.4" customHeight="1" hidden="1">
      <c r="B38" s="43"/>
      <c r="E38" s="142" t="s">
        <v>40</v>
      </c>
      <c r="F38" s="156">
        <f>ROUND((SUM(BH89:BH209)),2)</f>
        <v>0</v>
      </c>
      <c r="I38" s="157">
        <v>0.15</v>
      </c>
      <c r="J38" s="156">
        <f>0</f>
        <v>0</v>
      </c>
      <c r="L38" s="43"/>
    </row>
    <row r="39" spans="2:12" s="1" customFormat="1" ht="14.4" customHeight="1" hidden="1">
      <c r="B39" s="43"/>
      <c r="E39" s="142" t="s">
        <v>41</v>
      </c>
      <c r="F39" s="156">
        <f>ROUND((SUM(BI89:BI209)),2)</f>
        <v>0</v>
      </c>
      <c r="I39" s="157">
        <v>0</v>
      </c>
      <c r="J39" s="156">
        <f>0</f>
        <v>0</v>
      </c>
      <c r="L39" s="43"/>
    </row>
    <row r="40" spans="2:12" s="1" customFormat="1" ht="6.95" customHeight="1">
      <c r="B40" s="43"/>
      <c r="I40" s="144"/>
      <c r="L40" s="43"/>
    </row>
    <row r="41" spans="2:12" s="1" customFormat="1" ht="25.4" customHeight="1">
      <c r="B41" s="43"/>
      <c r="C41" s="158"/>
      <c r="D41" s="159" t="s">
        <v>42</v>
      </c>
      <c r="E41" s="160"/>
      <c r="F41" s="160"/>
      <c r="G41" s="161" t="s">
        <v>43</v>
      </c>
      <c r="H41" s="162" t="s">
        <v>44</v>
      </c>
      <c r="I41" s="163"/>
      <c r="J41" s="164">
        <f>SUM(J32:J39)</f>
        <v>0</v>
      </c>
      <c r="K41" s="165"/>
      <c r="L41" s="43"/>
    </row>
    <row r="42" spans="2:12" s="1" customFormat="1" ht="14.4" customHeight="1">
      <c r="B42" s="166"/>
      <c r="C42" s="167"/>
      <c r="D42" s="167"/>
      <c r="E42" s="167"/>
      <c r="F42" s="167"/>
      <c r="G42" s="167"/>
      <c r="H42" s="167"/>
      <c r="I42" s="168"/>
      <c r="J42" s="167"/>
      <c r="K42" s="167"/>
      <c r="L42" s="43"/>
    </row>
    <row r="46" spans="2:12" s="1" customFormat="1" ht="6.95" customHeight="1">
      <c r="B46" s="169"/>
      <c r="C46" s="170"/>
      <c r="D46" s="170"/>
      <c r="E46" s="170"/>
      <c r="F46" s="170"/>
      <c r="G46" s="170"/>
      <c r="H46" s="170"/>
      <c r="I46" s="171"/>
      <c r="J46" s="170"/>
      <c r="K46" s="170"/>
      <c r="L46" s="43"/>
    </row>
    <row r="47" spans="2:12" s="1" customFormat="1" ht="24.95" customHeight="1">
      <c r="B47" s="38"/>
      <c r="C47" s="23" t="s">
        <v>106</v>
      </c>
      <c r="D47" s="39"/>
      <c r="E47" s="39"/>
      <c r="F47" s="39"/>
      <c r="G47" s="39"/>
      <c r="H47" s="39"/>
      <c r="I47" s="144"/>
      <c r="J47" s="39"/>
      <c r="K47" s="39"/>
      <c r="L47" s="43"/>
    </row>
    <row r="48" spans="2:12" s="1" customFormat="1" ht="6.95" customHeight="1">
      <c r="B48" s="38"/>
      <c r="C48" s="39"/>
      <c r="D48" s="39"/>
      <c r="E48" s="39"/>
      <c r="F48" s="39"/>
      <c r="G48" s="39"/>
      <c r="H48" s="39"/>
      <c r="I48" s="144"/>
      <c r="J48" s="39"/>
      <c r="K48" s="39"/>
      <c r="L48" s="43"/>
    </row>
    <row r="49" spans="2:12" s="1" customFormat="1" ht="12" customHeight="1">
      <c r="B49" s="38"/>
      <c r="C49" s="32" t="s">
        <v>15</v>
      </c>
      <c r="D49" s="39"/>
      <c r="E49" s="39"/>
      <c r="F49" s="39"/>
      <c r="G49" s="39"/>
      <c r="H49" s="39"/>
      <c r="I49" s="144"/>
      <c r="J49" s="39"/>
      <c r="K49" s="39"/>
      <c r="L49" s="43"/>
    </row>
    <row r="50" spans="2:12" s="1" customFormat="1" ht="16.5" customHeight="1">
      <c r="B50" s="38"/>
      <c r="C50" s="39"/>
      <c r="D50" s="39"/>
      <c r="E50" s="172" t="str">
        <f>E7</f>
        <v>Velké Pavlovice - revitalizace toku a nivy Trkmanky</v>
      </c>
      <c r="F50" s="32"/>
      <c r="G50" s="32"/>
      <c r="H50" s="32"/>
      <c r="I50" s="144"/>
      <c r="J50" s="39"/>
      <c r="K50" s="39"/>
      <c r="L50" s="43"/>
    </row>
    <row r="51" spans="2:12" ht="12" customHeight="1">
      <c r="B51" s="21"/>
      <c r="C51" s="32" t="s">
        <v>104</v>
      </c>
      <c r="D51" s="22"/>
      <c r="E51" s="22"/>
      <c r="F51" s="22"/>
      <c r="G51" s="22"/>
      <c r="H51" s="22"/>
      <c r="I51" s="137"/>
      <c r="J51" s="22"/>
      <c r="K51" s="22"/>
      <c r="L51" s="20"/>
    </row>
    <row r="52" spans="2:12" s="1" customFormat="1" ht="16.5" customHeight="1">
      <c r="B52" s="38"/>
      <c r="C52" s="39"/>
      <c r="D52" s="39"/>
      <c r="E52" s="172" t="s">
        <v>424</v>
      </c>
      <c r="F52" s="39"/>
      <c r="G52" s="39"/>
      <c r="H52" s="39"/>
      <c r="I52" s="144"/>
      <c r="J52" s="39"/>
      <c r="K52" s="39"/>
      <c r="L52" s="43"/>
    </row>
    <row r="53" spans="2:12" s="1" customFormat="1" ht="12" customHeight="1">
      <c r="B53" s="38"/>
      <c r="C53" s="32" t="s">
        <v>425</v>
      </c>
      <c r="D53" s="39"/>
      <c r="E53" s="39"/>
      <c r="F53" s="39"/>
      <c r="G53" s="39"/>
      <c r="H53" s="39"/>
      <c r="I53" s="144"/>
      <c r="J53" s="39"/>
      <c r="K53" s="39"/>
      <c r="L53" s="43"/>
    </row>
    <row r="54" spans="2:12" s="1" customFormat="1" ht="16.5" customHeight="1">
      <c r="B54" s="38"/>
      <c r="C54" s="39"/>
      <c r="D54" s="39"/>
      <c r="E54" s="64" t="str">
        <f>E11</f>
        <v>SO 03.1 - SO 03.1 - Vegetační úpravy - založení</v>
      </c>
      <c r="F54" s="39"/>
      <c r="G54" s="39"/>
      <c r="H54" s="39"/>
      <c r="I54" s="144"/>
      <c r="J54" s="39"/>
      <c r="K54" s="39"/>
      <c r="L54" s="43"/>
    </row>
    <row r="55" spans="2:12" s="1" customFormat="1" ht="6.95" customHeight="1">
      <c r="B55" s="38"/>
      <c r="C55" s="39"/>
      <c r="D55" s="39"/>
      <c r="E55" s="39"/>
      <c r="F55" s="39"/>
      <c r="G55" s="39"/>
      <c r="H55" s="39"/>
      <c r="I55" s="144"/>
      <c r="J55" s="39"/>
      <c r="K55" s="39"/>
      <c r="L55" s="43"/>
    </row>
    <row r="56" spans="2:12" s="1" customFormat="1" ht="12" customHeight="1">
      <c r="B56" s="38"/>
      <c r="C56" s="32" t="s">
        <v>19</v>
      </c>
      <c r="D56" s="39"/>
      <c r="E56" s="39"/>
      <c r="F56" s="27" t="str">
        <f>F14</f>
        <v xml:space="preserve"> </v>
      </c>
      <c r="G56" s="39"/>
      <c r="H56" s="39"/>
      <c r="I56" s="146" t="s">
        <v>21</v>
      </c>
      <c r="J56" s="67" t="str">
        <f>IF(J14="","",J14)</f>
        <v>19. 6. 2019</v>
      </c>
      <c r="K56" s="39"/>
      <c r="L56" s="43"/>
    </row>
    <row r="57" spans="2:12" s="1" customFormat="1" ht="6.95" customHeight="1">
      <c r="B57" s="38"/>
      <c r="C57" s="39"/>
      <c r="D57" s="39"/>
      <c r="E57" s="39"/>
      <c r="F57" s="39"/>
      <c r="G57" s="39"/>
      <c r="H57" s="39"/>
      <c r="I57" s="144"/>
      <c r="J57" s="39"/>
      <c r="K57" s="39"/>
      <c r="L57" s="43"/>
    </row>
    <row r="58" spans="2:12" s="1" customFormat="1" ht="13.65" customHeight="1">
      <c r="B58" s="38"/>
      <c r="C58" s="32" t="s">
        <v>23</v>
      </c>
      <c r="D58" s="39"/>
      <c r="E58" s="39"/>
      <c r="F58" s="27" t="str">
        <f>E17</f>
        <v xml:space="preserve"> </v>
      </c>
      <c r="G58" s="39"/>
      <c r="H58" s="39"/>
      <c r="I58" s="146" t="s">
        <v>28</v>
      </c>
      <c r="J58" s="36" t="str">
        <f>E23</f>
        <v xml:space="preserve"> </v>
      </c>
      <c r="K58" s="39"/>
      <c r="L58" s="43"/>
    </row>
    <row r="59" spans="2:12" s="1" customFormat="1" ht="13.65" customHeight="1">
      <c r="B59" s="38"/>
      <c r="C59" s="32" t="s">
        <v>26</v>
      </c>
      <c r="D59" s="39"/>
      <c r="E59" s="39"/>
      <c r="F59" s="27" t="str">
        <f>IF(E20="","",E20)</f>
        <v>Vyplň údaj</v>
      </c>
      <c r="G59" s="39"/>
      <c r="H59" s="39"/>
      <c r="I59" s="146" t="s">
        <v>30</v>
      </c>
      <c r="J59" s="36" t="str">
        <f>E26</f>
        <v xml:space="preserve"> </v>
      </c>
      <c r="K59" s="39"/>
      <c r="L59" s="43"/>
    </row>
    <row r="60" spans="2:12" s="1" customFormat="1" ht="10.3" customHeight="1">
      <c r="B60" s="38"/>
      <c r="C60" s="39"/>
      <c r="D60" s="39"/>
      <c r="E60" s="39"/>
      <c r="F60" s="39"/>
      <c r="G60" s="39"/>
      <c r="H60" s="39"/>
      <c r="I60" s="144"/>
      <c r="J60" s="39"/>
      <c r="K60" s="39"/>
      <c r="L60" s="43"/>
    </row>
    <row r="61" spans="2:12" s="1" customFormat="1" ht="29.25" customHeight="1">
      <c r="B61" s="38"/>
      <c r="C61" s="173" t="s">
        <v>107</v>
      </c>
      <c r="D61" s="174"/>
      <c r="E61" s="174"/>
      <c r="F61" s="174"/>
      <c r="G61" s="174"/>
      <c r="H61" s="174"/>
      <c r="I61" s="175"/>
      <c r="J61" s="176" t="s">
        <v>108</v>
      </c>
      <c r="K61" s="174"/>
      <c r="L61" s="43"/>
    </row>
    <row r="62" spans="2:12" s="1" customFormat="1" ht="10.3" customHeight="1">
      <c r="B62" s="38"/>
      <c r="C62" s="39"/>
      <c r="D62" s="39"/>
      <c r="E62" s="39"/>
      <c r="F62" s="39"/>
      <c r="G62" s="39"/>
      <c r="H62" s="39"/>
      <c r="I62" s="144"/>
      <c r="J62" s="39"/>
      <c r="K62" s="39"/>
      <c r="L62" s="43"/>
    </row>
    <row r="63" spans="2:47" s="1" customFormat="1" ht="22.8" customHeight="1">
      <c r="B63" s="38"/>
      <c r="C63" s="177" t="s">
        <v>109</v>
      </c>
      <c r="D63" s="39"/>
      <c r="E63" s="39"/>
      <c r="F63" s="39"/>
      <c r="G63" s="39"/>
      <c r="H63" s="39"/>
      <c r="I63" s="144"/>
      <c r="J63" s="98">
        <f>J89</f>
        <v>0</v>
      </c>
      <c r="K63" s="39"/>
      <c r="L63" s="43"/>
      <c r="AU63" s="17" t="s">
        <v>110</v>
      </c>
    </row>
    <row r="64" spans="2:12" s="8" customFormat="1" ht="24.95" customHeight="1">
      <c r="B64" s="178"/>
      <c r="C64" s="179"/>
      <c r="D64" s="180" t="s">
        <v>111</v>
      </c>
      <c r="E64" s="181"/>
      <c r="F64" s="181"/>
      <c r="G64" s="181"/>
      <c r="H64" s="181"/>
      <c r="I64" s="182"/>
      <c r="J64" s="183">
        <f>J90</f>
        <v>0</v>
      </c>
      <c r="K64" s="179"/>
      <c r="L64" s="184"/>
    </row>
    <row r="65" spans="2:12" s="9" customFormat="1" ht="19.9" customHeight="1">
      <c r="B65" s="185"/>
      <c r="C65" s="122"/>
      <c r="D65" s="186" t="s">
        <v>112</v>
      </c>
      <c r="E65" s="187"/>
      <c r="F65" s="187"/>
      <c r="G65" s="187"/>
      <c r="H65" s="187"/>
      <c r="I65" s="188"/>
      <c r="J65" s="189">
        <f>J91</f>
        <v>0</v>
      </c>
      <c r="K65" s="122"/>
      <c r="L65" s="190"/>
    </row>
    <row r="66" spans="2:12" s="9" customFormat="1" ht="19.9" customHeight="1">
      <c r="B66" s="185"/>
      <c r="C66" s="122"/>
      <c r="D66" s="186" t="s">
        <v>427</v>
      </c>
      <c r="E66" s="187"/>
      <c r="F66" s="187"/>
      <c r="G66" s="187"/>
      <c r="H66" s="187"/>
      <c r="I66" s="188"/>
      <c r="J66" s="189">
        <f>J202</f>
        <v>0</v>
      </c>
      <c r="K66" s="122"/>
      <c r="L66" s="190"/>
    </row>
    <row r="67" spans="2:12" s="9" customFormat="1" ht="19.9" customHeight="1">
      <c r="B67" s="185"/>
      <c r="C67" s="122"/>
      <c r="D67" s="186" t="s">
        <v>115</v>
      </c>
      <c r="E67" s="187"/>
      <c r="F67" s="187"/>
      <c r="G67" s="187"/>
      <c r="H67" s="187"/>
      <c r="I67" s="188"/>
      <c r="J67" s="189">
        <f>J207</f>
        <v>0</v>
      </c>
      <c r="K67" s="122"/>
      <c r="L67" s="190"/>
    </row>
    <row r="68" spans="2:12" s="1" customFormat="1" ht="21.8" customHeight="1">
      <c r="B68" s="38"/>
      <c r="C68" s="39"/>
      <c r="D68" s="39"/>
      <c r="E68" s="39"/>
      <c r="F68" s="39"/>
      <c r="G68" s="39"/>
      <c r="H68" s="39"/>
      <c r="I68" s="144"/>
      <c r="J68" s="39"/>
      <c r="K68" s="39"/>
      <c r="L68" s="43"/>
    </row>
    <row r="69" spans="2:12" s="1" customFormat="1" ht="6.95" customHeight="1">
      <c r="B69" s="57"/>
      <c r="C69" s="58"/>
      <c r="D69" s="58"/>
      <c r="E69" s="58"/>
      <c r="F69" s="58"/>
      <c r="G69" s="58"/>
      <c r="H69" s="58"/>
      <c r="I69" s="168"/>
      <c r="J69" s="58"/>
      <c r="K69" s="58"/>
      <c r="L69" s="43"/>
    </row>
    <row r="73" spans="2:12" s="1" customFormat="1" ht="6.95" customHeight="1">
      <c r="B73" s="59"/>
      <c r="C73" s="60"/>
      <c r="D73" s="60"/>
      <c r="E73" s="60"/>
      <c r="F73" s="60"/>
      <c r="G73" s="60"/>
      <c r="H73" s="60"/>
      <c r="I73" s="171"/>
      <c r="J73" s="60"/>
      <c r="K73" s="60"/>
      <c r="L73" s="43"/>
    </row>
    <row r="74" spans="2:12" s="1" customFormat="1" ht="24.95" customHeight="1">
      <c r="B74" s="38"/>
      <c r="C74" s="23" t="s">
        <v>116</v>
      </c>
      <c r="D74" s="39"/>
      <c r="E74" s="39"/>
      <c r="F74" s="39"/>
      <c r="G74" s="39"/>
      <c r="H74" s="39"/>
      <c r="I74" s="144"/>
      <c r="J74" s="39"/>
      <c r="K74" s="39"/>
      <c r="L74" s="43"/>
    </row>
    <row r="75" spans="2:12" s="1" customFormat="1" ht="6.95" customHeight="1">
      <c r="B75" s="38"/>
      <c r="C75" s="39"/>
      <c r="D75" s="39"/>
      <c r="E75" s="39"/>
      <c r="F75" s="39"/>
      <c r="G75" s="39"/>
      <c r="H75" s="39"/>
      <c r="I75" s="144"/>
      <c r="J75" s="39"/>
      <c r="K75" s="39"/>
      <c r="L75" s="43"/>
    </row>
    <row r="76" spans="2:12" s="1" customFormat="1" ht="12" customHeight="1">
      <c r="B76" s="38"/>
      <c r="C76" s="32" t="s">
        <v>15</v>
      </c>
      <c r="D76" s="39"/>
      <c r="E76" s="39"/>
      <c r="F76" s="39"/>
      <c r="G76" s="39"/>
      <c r="H76" s="39"/>
      <c r="I76" s="144"/>
      <c r="J76" s="39"/>
      <c r="K76" s="39"/>
      <c r="L76" s="43"/>
    </row>
    <row r="77" spans="2:12" s="1" customFormat="1" ht="16.5" customHeight="1">
      <c r="B77" s="38"/>
      <c r="C77" s="39"/>
      <c r="D77" s="39"/>
      <c r="E77" s="172" t="str">
        <f>E7</f>
        <v>Velké Pavlovice - revitalizace toku a nivy Trkmanky</v>
      </c>
      <c r="F77" s="32"/>
      <c r="G77" s="32"/>
      <c r="H77" s="32"/>
      <c r="I77" s="144"/>
      <c r="J77" s="39"/>
      <c r="K77" s="39"/>
      <c r="L77" s="43"/>
    </row>
    <row r="78" spans="2:12" ht="12" customHeight="1">
      <c r="B78" s="21"/>
      <c r="C78" s="32" t="s">
        <v>104</v>
      </c>
      <c r="D78" s="22"/>
      <c r="E78" s="22"/>
      <c r="F78" s="22"/>
      <c r="G78" s="22"/>
      <c r="H78" s="22"/>
      <c r="I78" s="137"/>
      <c r="J78" s="22"/>
      <c r="K78" s="22"/>
      <c r="L78" s="20"/>
    </row>
    <row r="79" spans="2:12" s="1" customFormat="1" ht="16.5" customHeight="1">
      <c r="B79" s="38"/>
      <c r="C79" s="39"/>
      <c r="D79" s="39"/>
      <c r="E79" s="172" t="s">
        <v>424</v>
      </c>
      <c r="F79" s="39"/>
      <c r="G79" s="39"/>
      <c r="H79" s="39"/>
      <c r="I79" s="144"/>
      <c r="J79" s="39"/>
      <c r="K79" s="39"/>
      <c r="L79" s="43"/>
    </row>
    <row r="80" spans="2:12" s="1" customFormat="1" ht="12" customHeight="1">
      <c r="B80" s="38"/>
      <c r="C80" s="32" t="s">
        <v>425</v>
      </c>
      <c r="D80" s="39"/>
      <c r="E80" s="39"/>
      <c r="F80" s="39"/>
      <c r="G80" s="39"/>
      <c r="H80" s="39"/>
      <c r="I80" s="144"/>
      <c r="J80" s="39"/>
      <c r="K80" s="39"/>
      <c r="L80" s="43"/>
    </row>
    <row r="81" spans="2:12" s="1" customFormat="1" ht="16.5" customHeight="1">
      <c r="B81" s="38"/>
      <c r="C81" s="39"/>
      <c r="D81" s="39"/>
      <c r="E81" s="64" t="str">
        <f>E11</f>
        <v>SO 03.1 - SO 03.1 - Vegetační úpravy - založení</v>
      </c>
      <c r="F81" s="39"/>
      <c r="G81" s="39"/>
      <c r="H81" s="39"/>
      <c r="I81" s="144"/>
      <c r="J81" s="39"/>
      <c r="K81" s="39"/>
      <c r="L81" s="43"/>
    </row>
    <row r="82" spans="2:12" s="1" customFormat="1" ht="6.95" customHeight="1">
      <c r="B82" s="38"/>
      <c r="C82" s="39"/>
      <c r="D82" s="39"/>
      <c r="E82" s="39"/>
      <c r="F82" s="39"/>
      <c r="G82" s="39"/>
      <c r="H82" s="39"/>
      <c r="I82" s="144"/>
      <c r="J82" s="39"/>
      <c r="K82" s="39"/>
      <c r="L82" s="43"/>
    </row>
    <row r="83" spans="2:12" s="1" customFormat="1" ht="12" customHeight="1">
      <c r="B83" s="38"/>
      <c r="C83" s="32" t="s">
        <v>19</v>
      </c>
      <c r="D83" s="39"/>
      <c r="E83" s="39"/>
      <c r="F83" s="27" t="str">
        <f>F14</f>
        <v xml:space="preserve"> </v>
      </c>
      <c r="G83" s="39"/>
      <c r="H83" s="39"/>
      <c r="I83" s="146" t="s">
        <v>21</v>
      </c>
      <c r="J83" s="67" t="str">
        <f>IF(J14="","",J14)</f>
        <v>19. 6. 2019</v>
      </c>
      <c r="K83" s="39"/>
      <c r="L83" s="43"/>
    </row>
    <row r="84" spans="2:12" s="1" customFormat="1" ht="6.95" customHeight="1">
      <c r="B84" s="38"/>
      <c r="C84" s="39"/>
      <c r="D84" s="39"/>
      <c r="E84" s="39"/>
      <c r="F84" s="39"/>
      <c r="G84" s="39"/>
      <c r="H84" s="39"/>
      <c r="I84" s="144"/>
      <c r="J84" s="39"/>
      <c r="K84" s="39"/>
      <c r="L84" s="43"/>
    </row>
    <row r="85" spans="2:12" s="1" customFormat="1" ht="13.65" customHeight="1">
      <c r="B85" s="38"/>
      <c r="C85" s="32" t="s">
        <v>23</v>
      </c>
      <c r="D85" s="39"/>
      <c r="E85" s="39"/>
      <c r="F85" s="27" t="str">
        <f>E17</f>
        <v xml:space="preserve"> </v>
      </c>
      <c r="G85" s="39"/>
      <c r="H85" s="39"/>
      <c r="I85" s="146" t="s">
        <v>28</v>
      </c>
      <c r="J85" s="36" t="str">
        <f>E23</f>
        <v xml:space="preserve"> </v>
      </c>
      <c r="K85" s="39"/>
      <c r="L85" s="43"/>
    </row>
    <row r="86" spans="2:12" s="1" customFormat="1" ht="13.65" customHeight="1">
      <c r="B86" s="38"/>
      <c r="C86" s="32" t="s">
        <v>26</v>
      </c>
      <c r="D86" s="39"/>
      <c r="E86" s="39"/>
      <c r="F86" s="27" t="str">
        <f>IF(E20="","",E20)</f>
        <v>Vyplň údaj</v>
      </c>
      <c r="G86" s="39"/>
      <c r="H86" s="39"/>
      <c r="I86" s="146" t="s">
        <v>30</v>
      </c>
      <c r="J86" s="36" t="str">
        <f>E26</f>
        <v xml:space="preserve"> </v>
      </c>
      <c r="K86" s="39"/>
      <c r="L86" s="43"/>
    </row>
    <row r="87" spans="2:12" s="1" customFormat="1" ht="10.3" customHeight="1">
      <c r="B87" s="38"/>
      <c r="C87" s="39"/>
      <c r="D87" s="39"/>
      <c r="E87" s="39"/>
      <c r="F87" s="39"/>
      <c r="G87" s="39"/>
      <c r="H87" s="39"/>
      <c r="I87" s="144"/>
      <c r="J87" s="39"/>
      <c r="K87" s="39"/>
      <c r="L87" s="43"/>
    </row>
    <row r="88" spans="2:20" s="10" customFormat="1" ht="29.25" customHeight="1">
      <c r="B88" s="191"/>
      <c r="C88" s="192" t="s">
        <v>117</v>
      </c>
      <c r="D88" s="193" t="s">
        <v>51</v>
      </c>
      <c r="E88" s="193" t="s">
        <v>47</v>
      </c>
      <c r="F88" s="193" t="s">
        <v>48</v>
      </c>
      <c r="G88" s="193" t="s">
        <v>118</v>
      </c>
      <c r="H88" s="193" t="s">
        <v>119</v>
      </c>
      <c r="I88" s="194" t="s">
        <v>120</v>
      </c>
      <c r="J88" s="195" t="s">
        <v>108</v>
      </c>
      <c r="K88" s="196" t="s">
        <v>121</v>
      </c>
      <c r="L88" s="197"/>
      <c r="M88" s="88" t="s">
        <v>1</v>
      </c>
      <c r="N88" s="89" t="s">
        <v>36</v>
      </c>
      <c r="O88" s="89" t="s">
        <v>122</v>
      </c>
      <c r="P88" s="89" t="s">
        <v>123</v>
      </c>
      <c r="Q88" s="89" t="s">
        <v>124</v>
      </c>
      <c r="R88" s="89" t="s">
        <v>125</v>
      </c>
      <c r="S88" s="89" t="s">
        <v>126</v>
      </c>
      <c r="T88" s="90" t="s">
        <v>127</v>
      </c>
    </row>
    <row r="89" spans="2:63" s="1" customFormat="1" ht="22.8" customHeight="1">
      <c r="B89" s="38"/>
      <c r="C89" s="95" t="s">
        <v>128</v>
      </c>
      <c r="D89" s="39"/>
      <c r="E89" s="39"/>
      <c r="F89" s="39"/>
      <c r="G89" s="39"/>
      <c r="H89" s="39"/>
      <c r="I89" s="144"/>
      <c r="J89" s="198">
        <f>BK89</f>
        <v>0</v>
      </c>
      <c r="K89" s="39"/>
      <c r="L89" s="43"/>
      <c r="M89" s="91"/>
      <c r="N89" s="92"/>
      <c r="O89" s="92"/>
      <c r="P89" s="199">
        <f>P90</f>
        <v>0</v>
      </c>
      <c r="Q89" s="92"/>
      <c r="R89" s="199">
        <f>R90</f>
        <v>2.963672</v>
      </c>
      <c r="S89" s="92"/>
      <c r="T89" s="200">
        <f>T90</f>
        <v>0</v>
      </c>
      <c r="AT89" s="17" t="s">
        <v>65</v>
      </c>
      <c r="AU89" s="17" t="s">
        <v>110</v>
      </c>
      <c r="BK89" s="201">
        <f>BK90</f>
        <v>0</v>
      </c>
    </row>
    <row r="90" spans="2:63" s="11" customFormat="1" ht="25.9" customHeight="1">
      <c r="B90" s="202"/>
      <c r="C90" s="203"/>
      <c r="D90" s="204" t="s">
        <v>65</v>
      </c>
      <c r="E90" s="205" t="s">
        <v>129</v>
      </c>
      <c r="F90" s="205" t="s">
        <v>130</v>
      </c>
      <c r="G90" s="203"/>
      <c r="H90" s="203"/>
      <c r="I90" s="206"/>
      <c r="J90" s="207">
        <f>BK90</f>
        <v>0</v>
      </c>
      <c r="K90" s="203"/>
      <c r="L90" s="208"/>
      <c r="M90" s="209"/>
      <c r="N90" s="210"/>
      <c r="O90" s="210"/>
      <c r="P90" s="211">
        <f>P91+P202+P207</f>
        <v>0</v>
      </c>
      <c r="Q90" s="210"/>
      <c r="R90" s="211">
        <f>R91+R202+R207</f>
        <v>2.963672</v>
      </c>
      <c r="S90" s="210"/>
      <c r="T90" s="212">
        <f>T91+T202+T207</f>
        <v>0</v>
      </c>
      <c r="AR90" s="213" t="s">
        <v>74</v>
      </c>
      <c r="AT90" s="214" t="s">
        <v>65</v>
      </c>
      <c r="AU90" s="214" t="s">
        <v>66</v>
      </c>
      <c r="AY90" s="213" t="s">
        <v>131</v>
      </c>
      <c r="BK90" s="215">
        <f>BK91+BK202+BK207</f>
        <v>0</v>
      </c>
    </row>
    <row r="91" spans="2:63" s="11" customFormat="1" ht="22.8" customHeight="1">
      <c r="B91" s="202"/>
      <c r="C91" s="203"/>
      <c r="D91" s="204" t="s">
        <v>65</v>
      </c>
      <c r="E91" s="216" t="s">
        <v>74</v>
      </c>
      <c r="F91" s="216" t="s">
        <v>132</v>
      </c>
      <c r="G91" s="203"/>
      <c r="H91" s="203"/>
      <c r="I91" s="206"/>
      <c r="J91" s="217">
        <f>BK91</f>
        <v>0</v>
      </c>
      <c r="K91" s="203"/>
      <c r="L91" s="208"/>
      <c r="M91" s="209"/>
      <c r="N91" s="210"/>
      <c r="O91" s="210"/>
      <c r="P91" s="211">
        <f>SUM(P92:P201)</f>
        <v>0</v>
      </c>
      <c r="Q91" s="210"/>
      <c r="R91" s="211">
        <f>SUM(R92:R201)</f>
        <v>2.963672</v>
      </c>
      <c r="S91" s="210"/>
      <c r="T91" s="212">
        <f>SUM(T92:T201)</f>
        <v>0</v>
      </c>
      <c r="AR91" s="213" t="s">
        <v>74</v>
      </c>
      <c r="AT91" s="214" t="s">
        <v>65</v>
      </c>
      <c r="AU91" s="214" t="s">
        <v>74</v>
      </c>
      <c r="AY91" s="213" t="s">
        <v>131</v>
      </c>
      <c r="BK91" s="215">
        <f>SUM(BK92:BK201)</f>
        <v>0</v>
      </c>
    </row>
    <row r="92" spans="2:65" s="1" customFormat="1" ht="16.5" customHeight="1">
      <c r="B92" s="38"/>
      <c r="C92" s="218" t="s">
        <v>74</v>
      </c>
      <c r="D92" s="218" t="s">
        <v>133</v>
      </c>
      <c r="E92" s="219" t="s">
        <v>428</v>
      </c>
      <c r="F92" s="220" t="s">
        <v>429</v>
      </c>
      <c r="G92" s="221" t="s">
        <v>146</v>
      </c>
      <c r="H92" s="222">
        <v>56670</v>
      </c>
      <c r="I92" s="223"/>
      <c r="J92" s="222">
        <f>ROUND(I92*H92,2)</f>
        <v>0</v>
      </c>
      <c r="K92" s="220" t="s">
        <v>152</v>
      </c>
      <c r="L92" s="43"/>
      <c r="M92" s="224" t="s">
        <v>1</v>
      </c>
      <c r="N92" s="225" t="s">
        <v>37</v>
      </c>
      <c r="O92" s="79"/>
      <c r="P92" s="226">
        <f>O92*H92</f>
        <v>0</v>
      </c>
      <c r="Q92" s="226">
        <v>0</v>
      </c>
      <c r="R92" s="226">
        <f>Q92*H92</f>
        <v>0</v>
      </c>
      <c r="S92" s="226">
        <v>0</v>
      </c>
      <c r="T92" s="227">
        <f>S92*H92</f>
        <v>0</v>
      </c>
      <c r="AR92" s="17" t="s">
        <v>137</v>
      </c>
      <c r="AT92" s="17" t="s">
        <v>133</v>
      </c>
      <c r="AU92" s="17" t="s">
        <v>76</v>
      </c>
      <c r="AY92" s="17" t="s">
        <v>131</v>
      </c>
      <c r="BE92" s="228">
        <f>IF(N92="základní",J92,0)</f>
        <v>0</v>
      </c>
      <c r="BF92" s="228">
        <f>IF(N92="snížená",J92,0)</f>
        <v>0</v>
      </c>
      <c r="BG92" s="228">
        <f>IF(N92="zákl. přenesená",J92,0)</f>
        <v>0</v>
      </c>
      <c r="BH92" s="228">
        <f>IF(N92="sníž. přenesená",J92,0)</f>
        <v>0</v>
      </c>
      <c r="BI92" s="228">
        <f>IF(N92="nulová",J92,0)</f>
        <v>0</v>
      </c>
      <c r="BJ92" s="17" t="s">
        <v>74</v>
      </c>
      <c r="BK92" s="228">
        <f>ROUND(I92*H92,2)</f>
        <v>0</v>
      </c>
      <c r="BL92" s="17" t="s">
        <v>137</v>
      </c>
      <c r="BM92" s="17" t="s">
        <v>430</v>
      </c>
    </row>
    <row r="93" spans="2:47" s="1" customFormat="1" ht="12">
      <c r="B93" s="38"/>
      <c r="C93" s="39"/>
      <c r="D93" s="229" t="s">
        <v>139</v>
      </c>
      <c r="E93" s="39"/>
      <c r="F93" s="230" t="s">
        <v>431</v>
      </c>
      <c r="G93" s="39"/>
      <c r="H93" s="39"/>
      <c r="I93" s="144"/>
      <c r="J93" s="39"/>
      <c r="K93" s="39"/>
      <c r="L93" s="43"/>
      <c r="M93" s="231"/>
      <c r="N93" s="79"/>
      <c r="O93" s="79"/>
      <c r="P93" s="79"/>
      <c r="Q93" s="79"/>
      <c r="R93" s="79"/>
      <c r="S93" s="79"/>
      <c r="T93" s="80"/>
      <c r="AT93" s="17" t="s">
        <v>139</v>
      </c>
      <c r="AU93" s="17" t="s">
        <v>76</v>
      </c>
    </row>
    <row r="94" spans="2:51" s="12" customFormat="1" ht="12">
      <c r="B94" s="232"/>
      <c r="C94" s="233"/>
      <c r="D94" s="229" t="s">
        <v>141</v>
      </c>
      <c r="E94" s="234" t="s">
        <v>1</v>
      </c>
      <c r="F94" s="235" t="s">
        <v>432</v>
      </c>
      <c r="G94" s="233"/>
      <c r="H94" s="236">
        <v>56670</v>
      </c>
      <c r="I94" s="237"/>
      <c r="J94" s="233"/>
      <c r="K94" s="233"/>
      <c r="L94" s="238"/>
      <c r="M94" s="239"/>
      <c r="N94" s="240"/>
      <c r="O94" s="240"/>
      <c r="P94" s="240"/>
      <c r="Q94" s="240"/>
      <c r="R94" s="240"/>
      <c r="S94" s="240"/>
      <c r="T94" s="241"/>
      <c r="AT94" s="242" t="s">
        <v>141</v>
      </c>
      <c r="AU94" s="242" t="s">
        <v>76</v>
      </c>
      <c r="AV94" s="12" t="s">
        <v>76</v>
      </c>
      <c r="AW94" s="12" t="s">
        <v>29</v>
      </c>
      <c r="AX94" s="12" t="s">
        <v>66</v>
      </c>
      <c r="AY94" s="242" t="s">
        <v>131</v>
      </c>
    </row>
    <row r="95" spans="2:51" s="13" customFormat="1" ht="12">
      <c r="B95" s="243"/>
      <c r="C95" s="244"/>
      <c r="D95" s="229" t="s">
        <v>141</v>
      </c>
      <c r="E95" s="245" t="s">
        <v>1</v>
      </c>
      <c r="F95" s="246" t="s">
        <v>143</v>
      </c>
      <c r="G95" s="244"/>
      <c r="H95" s="247">
        <v>56670</v>
      </c>
      <c r="I95" s="248"/>
      <c r="J95" s="244"/>
      <c r="K95" s="244"/>
      <c r="L95" s="249"/>
      <c r="M95" s="250"/>
      <c r="N95" s="251"/>
      <c r="O95" s="251"/>
      <c r="P95" s="251"/>
      <c r="Q95" s="251"/>
      <c r="R95" s="251"/>
      <c r="S95" s="251"/>
      <c r="T95" s="252"/>
      <c r="AT95" s="253" t="s">
        <v>141</v>
      </c>
      <c r="AU95" s="253" t="s">
        <v>76</v>
      </c>
      <c r="AV95" s="13" t="s">
        <v>137</v>
      </c>
      <c r="AW95" s="13" t="s">
        <v>29</v>
      </c>
      <c r="AX95" s="13" t="s">
        <v>74</v>
      </c>
      <c r="AY95" s="253" t="s">
        <v>131</v>
      </c>
    </row>
    <row r="96" spans="2:65" s="1" customFormat="1" ht="16.5" customHeight="1">
      <c r="B96" s="38"/>
      <c r="C96" s="275" t="s">
        <v>76</v>
      </c>
      <c r="D96" s="275" t="s">
        <v>333</v>
      </c>
      <c r="E96" s="276" t="s">
        <v>433</v>
      </c>
      <c r="F96" s="277" t="s">
        <v>434</v>
      </c>
      <c r="G96" s="278" t="s">
        <v>435</v>
      </c>
      <c r="H96" s="279">
        <v>396.69</v>
      </c>
      <c r="I96" s="280"/>
      <c r="J96" s="279">
        <f>ROUND(I96*H96,2)</f>
        <v>0</v>
      </c>
      <c r="K96" s="277" t="s">
        <v>152</v>
      </c>
      <c r="L96" s="281"/>
      <c r="M96" s="282" t="s">
        <v>1</v>
      </c>
      <c r="N96" s="283" t="s">
        <v>37</v>
      </c>
      <c r="O96" s="79"/>
      <c r="P96" s="226">
        <f>O96*H96</f>
        <v>0</v>
      </c>
      <c r="Q96" s="226">
        <v>0.001</v>
      </c>
      <c r="R96" s="226">
        <f>Q96*H96</f>
        <v>0.39669</v>
      </c>
      <c r="S96" s="226">
        <v>0</v>
      </c>
      <c r="T96" s="227">
        <f>S96*H96</f>
        <v>0</v>
      </c>
      <c r="AR96" s="17" t="s">
        <v>161</v>
      </c>
      <c r="AT96" s="17" t="s">
        <v>333</v>
      </c>
      <c r="AU96" s="17" t="s">
        <v>76</v>
      </c>
      <c r="AY96" s="17" t="s">
        <v>131</v>
      </c>
      <c r="BE96" s="228">
        <f>IF(N96="základní",J96,0)</f>
        <v>0</v>
      </c>
      <c r="BF96" s="228">
        <f>IF(N96="snížená",J96,0)</f>
        <v>0</v>
      </c>
      <c r="BG96" s="228">
        <f>IF(N96="zákl. přenesená",J96,0)</f>
        <v>0</v>
      </c>
      <c r="BH96" s="228">
        <f>IF(N96="sníž. přenesená",J96,0)</f>
        <v>0</v>
      </c>
      <c r="BI96" s="228">
        <f>IF(N96="nulová",J96,0)</f>
        <v>0</v>
      </c>
      <c r="BJ96" s="17" t="s">
        <v>74</v>
      </c>
      <c r="BK96" s="228">
        <f>ROUND(I96*H96,2)</f>
        <v>0</v>
      </c>
      <c r="BL96" s="17" t="s">
        <v>137</v>
      </c>
      <c r="BM96" s="17" t="s">
        <v>436</v>
      </c>
    </row>
    <row r="97" spans="2:47" s="1" customFormat="1" ht="12">
      <c r="B97" s="38"/>
      <c r="C97" s="39"/>
      <c r="D97" s="229" t="s">
        <v>139</v>
      </c>
      <c r="E97" s="39"/>
      <c r="F97" s="230" t="s">
        <v>434</v>
      </c>
      <c r="G97" s="39"/>
      <c r="H97" s="39"/>
      <c r="I97" s="144"/>
      <c r="J97" s="39"/>
      <c r="K97" s="39"/>
      <c r="L97" s="43"/>
      <c r="M97" s="231"/>
      <c r="N97" s="79"/>
      <c r="O97" s="79"/>
      <c r="P97" s="79"/>
      <c r="Q97" s="79"/>
      <c r="R97" s="79"/>
      <c r="S97" s="79"/>
      <c r="T97" s="80"/>
      <c r="AT97" s="17" t="s">
        <v>139</v>
      </c>
      <c r="AU97" s="17" t="s">
        <v>76</v>
      </c>
    </row>
    <row r="98" spans="2:65" s="1" customFormat="1" ht="16.5" customHeight="1">
      <c r="B98" s="38"/>
      <c r="C98" s="218" t="s">
        <v>92</v>
      </c>
      <c r="D98" s="218" t="s">
        <v>133</v>
      </c>
      <c r="E98" s="219" t="s">
        <v>437</v>
      </c>
      <c r="F98" s="220" t="s">
        <v>438</v>
      </c>
      <c r="G98" s="221" t="s">
        <v>146</v>
      </c>
      <c r="H98" s="222">
        <v>38830</v>
      </c>
      <c r="I98" s="223"/>
      <c r="J98" s="222">
        <f>ROUND(I98*H98,2)</f>
        <v>0</v>
      </c>
      <c r="K98" s="220" t="s">
        <v>152</v>
      </c>
      <c r="L98" s="43"/>
      <c r="M98" s="224" t="s">
        <v>1</v>
      </c>
      <c r="N98" s="225" t="s">
        <v>37</v>
      </c>
      <c r="O98" s="79"/>
      <c r="P98" s="226">
        <f>O98*H98</f>
        <v>0</v>
      </c>
      <c r="Q98" s="226">
        <v>0</v>
      </c>
      <c r="R98" s="226">
        <f>Q98*H98</f>
        <v>0</v>
      </c>
      <c r="S98" s="226">
        <v>0</v>
      </c>
      <c r="T98" s="227">
        <f>S98*H98</f>
        <v>0</v>
      </c>
      <c r="AR98" s="17" t="s">
        <v>137</v>
      </c>
      <c r="AT98" s="17" t="s">
        <v>133</v>
      </c>
      <c r="AU98" s="17" t="s">
        <v>76</v>
      </c>
      <c r="AY98" s="17" t="s">
        <v>131</v>
      </c>
      <c r="BE98" s="228">
        <f>IF(N98="základní",J98,0)</f>
        <v>0</v>
      </c>
      <c r="BF98" s="228">
        <f>IF(N98="snížená",J98,0)</f>
        <v>0</v>
      </c>
      <c r="BG98" s="228">
        <f>IF(N98="zákl. přenesená",J98,0)</f>
        <v>0</v>
      </c>
      <c r="BH98" s="228">
        <f>IF(N98="sníž. přenesená",J98,0)</f>
        <v>0</v>
      </c>
      <c r="BI98" s="228">
        <f>IF(N98="nulová",J98,0)</f>
        <v>0</v>
      </c>
      <c r="BJ98" s="17" t="s">
        <v>74</v>
      </c>
      <c r="BK98" s="228">
        <f>ROUND(I98*H98,2)</f>
        <v>0</v>
      </c>
      <c r="BL98" s="17" t="s">
        <v>137</v>
      </c>
      <c r="BM98" s="17" t="s">
        <v>439</v>
      </c>
    </row>
    <row r="99" spans="2:47" s="1" customFormat="1" ht="12">
      <c r="B99" s="38"/>
      <c r="C99" s="39"/>
      <c r="D99" s="229" t="s">
        <v>139</v>
      </c>
      <c r="E99" s="39"/>
      <c r="F99" s="230" t="s">
        <v>440</v>
      </c>
      <c r="G99" s="39"/>
      <c r="H99" s="39"/>
      <c r="I99" s="144"/>
      <c r="J99" s="39"/>
      <c r="K99" s="39"/>
      <c r="L99" s="43"/>
      <c r="M99" s="231"/>
      <c r="N99" s="79"/>
      <c r="O99" s="79"/>
      <c r="P99" s="79"/>
      <c r="Q99" s="79"/>
      <c r="R99" s="79"/>
      <c r="S99" s="79"/>
      <c r="T99" s="80"/>
      <c r="AT99" s="17" t="s">
        <v>139</v>
      </c>
      <c r="AU99" s="17" t="s">
        <v>76</v>
      </c>
    </row>
    <row r="100" spans="2:51" s="12" customFormat="1" ht="12">
      <c r="B100" s="232"/>
      <c r="C100" s="233"/>
      <c r="D100" s="229" t="s">
        <v>141</v>
      </c>
      <c r="E100" s="234" t="s">
        <v>1</v>
      </c>
      <c r="F100" s="235" t="s">
        <v>370</v>
      </c>
      <c r="G100" s="233"/>
      <c r="H100" s="236">
        <v>38830</v>
      </c>
      <c r="I100" s="237"/>
      <c r="J100" s="233"/>
      <c r="K100" s="233"/>
      <c r="L100" s="238"/>
      <c r="M100" s="239"/>
      <c r="N100" s="240"/>
      <c r="O100" s="240"/>
      <c r="P100" s="240"/>
      <c r="Q100" s="240"/>
      <c r="R100" s="240"/>
      <c r="S100" s="240"/>
      <c r="T100" s="241"/>
      <c r="AT100" s="242" t="s">
        <v>141</v>
      </c>
      <c r="AU100" s="242" t="s">
        <v>76</v>
      </c>
      <c r="AV100" s="12" t="s">
        <v>76</v>
      </c>
      <c r="AW100" s="12" t="s">
        <v>29</v>
      </c>
      <c r="AX100" s="12" t="s">
        <v>66</v>
      </c>
      <c r="AY100" s="242" t="s">
        <v>131</v>
      </c>
    </row>
    <row r="101" spans="2:51" s="13" customFormat="1" ht="12">
      <c r="B101" s="243"/>
      <c r="C101" s="244"/>
      <c r="D101" s="229" t="s">
        <v>141</v>
      </c>
      <c r="E101" s="245" t="s">
        <v>1</v>
      </c>
      <c r="F101" s="246" t="s">
        <v>143</v>
      </c>
      <c r="G101" s="244"/>
      <c r="H101" s="247">
        <v>38830</v>
      </c>
      <c r="I101" s="248"/>
      <c r="J101" s="244"/>
      <c r="K101" s="244"/>
      <c r="L101" s="249"/>
      <c r="M101" s="250"/>
      <c r="N101" s="251"/>
      <c r="O101" s="251"/>
      <c r="P101" s="251"/>
      <c r="Q101" s="251"/>
      <c r="R101" s="251"/>
      <c r="S101" s="251"/>
      <c r="T101" s="252"/>
      <c r="AT101" s="253" t="s">
        <v>141</v>
      </c>
      <c r="AU101" s="253" t="s">
        <v>76</v>
      </c>
      <c r="AV101" s="13" t="s">
        <v>137</v>
      </c>
      <c r="AW101" s="13" t="s">
        <v>29</v>
      </c>
      <c r="AX101" s="13" t="s">
        <v>74</v>
      </c>
      <c r="AY101" s="253" t="s">
        <v>131</v>
      </c>
    </row>
    <row r="102" spans="2:65" s="1" customFormat="1" ht="16.5" customHeight="1">
      <c r="B102" s="38"/>
      <c r="C102" s="275" t="s">
        <v>137</v>
      </c>
      <c r="D102" s="275" t="s">
        <v>333</v>
      </c>
      <c r="E102" s="276" t="s">
        <v>441</v>
      </c>
      <c r="F102" s="277" t="s">
        <v>442</v>
      </c>
      <c r="G102" s="278" t="s">
        <v>435</v>
      </c>
      <c r="H102" s="279">
        <v>271.81</v>
      </c>
      <c r="I102" s="280"/>
      <c r="J102" s="279">
        <f>ROUND(I102*H102,2)</f>
        <v>0</v>
      </c>
      <c r="K102" s="277" t="s">
        <v>152</v>
      </c>
      <c r="L102" s="281"/>
      <c r="M102" s="282" t="s">
        <v>1</v>
      </c>
      <c r="N102" s="283" t="s">
        <v>37</v>
      </c>
      <c r="O102" s="79"/>
      <c r="P102" s="226">
        <f>O102*H102</f>
        <v>0</v>
      </c>
      <c r="Q102" s="226">
        <v>0.001</v>
      </c>
      <c r="R102" s="226">
        <f>Q102*H102</f>
        <v>0.27181</v>
      </c>
      <c r="S102" s="226">
        <v>0</v>
      </c>
      <c r="T102" s="227">
        <f>S102*H102</f>
        <v>0</v>
      </c>
      <c r="AR102" s="17" t="s">
        <v>161</v>
      </c>
      <c r="AT102" s="17" t="s">
        <v>333</v>
      </c>
      <c r="AU102" s="17" t="s">
        <v>76</v>
      </c>
      <c r="AY102" s="17" t="s">
        <v>131</v>
      </c>
      <c r="BE102" s="228">
        <f>IF(N102="základní",J102,0)</f>
        <v>0</v>
      </c>
      <c r="BF102" s="228">
        <f>IF(N102="snížená",J102,0)</f>
        <v>0</v>
      </c>
      <c r="BG102" s="228">
        <f>IF(N102="zákl. přenesená",J102,0)</f>
        <v>0</v>
      </c>
      <c r="BH102" s="228">
        <f>IF(N102="sníž. přenesená",J102,0)</f>
        <v>0</v>
      </c>
      <c r="BI102" s="228">
        <f>IF(N102="nulová",J102,0)</f>
        <v>0</v>
      </c>
      <c r="BJ102" s="17" t="s">
        <v>74</v>
      </c>
      <c r="BK102" s="228">
        <f>ROUND(I102*H102,2)</f>
        <v>0</v>
      </c>
      <c r="BL102" s="17" t="s">
        <v>137</v>
      </c>
      <c r="BM102" s="17" t="s">
        <v>443</v>
      </c>
    </row>
    <row r="103" spans="2:47" s="1" customFormat="1" ht="12">
      <c r="B103" s="38"/>
      <c r="C103" s="39"/>
      <c r="D103" s="229" t="s">
        <v>139</v>
      </c>
      <c r="E103" s="39"/>
      <c r="F103" s="230" t="s">
        <v>442</v>
      </c>
      <c r="G103" s="39"/>
      <c r="H103" s="39"/>
      <c r="I103" s="144"/>
      <c r="J103" s="39"/>
      <c r="K103" s="39"/>
      <c r="L103" s="43"/>
      <c r="M103" s="231"/>
      <c r="N103" s="79"/>
      <c r="O103" s="79"/>
      <c r="P103" s="79"/>
      <c r="Q103" s="79"/>
      <c r="R103" s="79"/>
      <c r="S103" s="79"/>
      <c r="T103" s="80"/>
      <c r="AT103" s="17" t="s">
        <v>139</v>
      </c>
      <c r="AU103" s="17" t="s">
        <v>76</v>
      </c>
    </row>
    <row r="104" spans="2:65" s="1" customFormat="1" ht="16.5" customHeight="1">
      <c r="B104" s="38"/>
      <c r="C104" s="218" t="s">
        <v>158</v>
      </c>
      <c r="D104" s="218" t="s">
        <v>133</v>
      </c>
      <c r="E104" s="219" t="s">
        <v>444</v>
      </c>
      <c r="F104" s="220" t="s">
        <v>445</v>
      </c>
      <c r="G104" s="221" t="s">
        <v>151</v>
      </c>
      <c r="H104" s="222">
        <v>450</v>
      </c>
      <c r="I104" s="223"/>
      <c r="J104" s="222">
        <f>ROUND(I104*H104,2)</f>
        <v>0</v>
      </c>
      <c r="K104" s="220" t="s">
        <v>152</v>
      </c>
      <c r="L104" s="43"/>
      <c r="M104" s="224" t="s">
        <v>1</v>
      </c>
      <c r="N104" s="225" t="s">
        <v>37</v>
      </c>
      <c r="O104" s="79"/>
      <c r="P104" s="226">
        <f>O104*H104</f>
        <v>0</v>
      </c>
      <c r="Q104" s="226">
        <v>0</v>
      </c>
      <c r="R104" s="226">
        <f>Q104*H104</f>
        <v>0</v>
      </c>
      <c r="S104" s="226">
        <v>0</v>
      </c>
      <c r="T104" s="227">
        <f>S104*H104</f>
        <v>0</v>
      </c>
      <c r="AR104" s="17" t="s">
        <v>137</v>
      </c>
      <c r="AT104" s="17" t="s">
        <v>133</v>
      </c>
      <c r="AU104" s="17" t="s">
        <v>76</v>
      </c>
      <c r="AY104" s="17" t="s">
        <v>131</v>
      </c>
      <c r="BE104" s="228">
        <f>IF(N104="základní",J104,0)</f>
        <v>0</v>
      </c>
      <c r="BF104" s="228">
        <f>IF(N104="snížená",J104,0)</f>
        <v>0</v>
      </c>
      <c r="BG104" s="228">
        <f>IF(N104="zákl. přenesená",J104,0)</f>
        <v>0</v>
      </c>
      <c r="BH104" s="228">
        <f>IF(N104="sníž. přenesená",J104,0)</f>
        <v>0</v>
      </c>
      <c r="BI104" s="228">
        <f>IF(N104="nulová",J104,0)</f>
        <v>0</v>
      </c>
      <c r="BJ104" s="17" t="s">
        <v>74</v>
      </c>
      <c r="BK104" s="228">
        <f>ROUND(I104*H104,2)</f>
        <v>0</v>
      </c>
      <c r="BL104" s="17" t="s">
        <v>137</v>
      </c>
      <c r="BM104" s="17" t="s">
        <v>446</v>
      </c>
    </row>
    <row r="105" spans="2:47" s="1" customFormat="1" ht="12">
      <c r="B105" s="38"/>
      <c r="C105" s="39"/>
      <c r="D105" s="229" t="s">
        <v>139</v>
      </c>
      <c r="E105" s="39"/>
      <c r="F105" s="230" t="s">
        <v>447</v>
      </c>
      <c r="G105" s="39"/>
      <c r="H105" s="39"/>
      <c r="I105" s="144"/>
      <c r="J105" s="39"/>
      <c r="K105" s="39"/>
      <c r="L105" s="43"/>
      <c r="M105" s="231"/>
      <c r="N105" s="79"/>
      <c r="O105" s="79"/>
      <c r="P105" s="79"/>
      <c r="Q105" s="79"/>
      <c r="R105" s="79"/>
      <c r="S105" s="79"/>
      <c r="T105" s="80"/>
      <c r="AT105" s="17" t="s">
        <v>139</v>
      </c>
      <c r="AU105" s="17" t="s">
        <v>76</v>
      </c>
    </row>
    <row r="106" spans="2:65" s="1" customFormat="1" ht="16.5" customHeight="1">
      <c r="B106" s="38"/>
      <c r="C106" s="218" t="s">
        <v>156</v>
      </c>
      <c r="D106" s="218" t="s">
        <v>133</v>
      </c>
      <c r="E106" s="219" t="s">
        <v>448</v>
      </c>
      <c r="F106" s="220" t="s">
        <v>449</v>
      </c>
      <c r="G106" s="221" t="s">
        <v>151</v>
      </c>
      <c r="H106" s="222">
        <v>180</v>
      </c>
      <c r="I106" s="223"/>
      <c r="J106" s="222">
        <f>ROUND(I106*H106,2)</f>
        <v>0</v>
      </c>
      <c r="K106" s="220" t="s">
        <v>152</v>
      </c>
      <c r="L106" s="43"/>
      <c r="M106" s="224" t="s">
        <v>1</v>
      </c>
      <c r="N106" s="225" t="s">
        <v>37</v>
      </c>
      <c r="O106" s="79"/>
      <c r="P106" s="226">
        <f>O106*H106</f>
        <v>0</v>
      </c>
      <c r="Q106" s="226">
        <v>0</v>
      </c>
      <c r="R106" s="226">
        <f>Q106*H106</f>
        <v>0</v>
      </c>
      <c r="S106" s="226">
        <v>0</v>
      </c>
      <c r="T106" s="227">
        <f>S106*H106</f>
        <v>0</v>
      </c>
      <c r="AR106" s="17" t="s">
        <v>137</v>
      </c>
      <c r="AT106" s="17" t="s">
        <v>133</v>
      </c>
      <c r="AU106" s="17" t="s">
        <v>76</v>
      </c>
      <c r="AY106" s="17" t="s">
        <v>131</v>
      </c>
      <c r="BE106" s="228">
        <f>IF(N106="základní",J106,0)</f>
        <v>0</v>
      </c>
      <c r="BF106" s="228">
        <f>IF(N106="snížená",J106,0)</f>
        <v>0</v>
      </c>
      <c r="BG106" s="228">
        <f>IF(N106="zákl. přenesená",J106,0)</f>
        <v>0</v>
      </c>
      <c r="BH106" s="228">
        <f>IF(N106="sníž. přenesená",J106,0)</f>
        <v>0</v>
      </c>
      <c r="BI106" s="228">
        <f>IF(N106="nulová",J106,0)</f>
        <v>0</v>
      </c>
      <c r="BJ106" s="17" t="s">
        <v>74</v>
      </c>
      <c r="BK106" s="228">
        <f>ROUND(I106*H106,2)</f>
        <v>0</v>
      </c>
      <c r="BL106" s="17" t="s">
        <v>137</v>
      </c>
      <c r="BM106" s="17" t="s">
        <v>450</v>
      </c>
    </row>
    <row r="107" spans="2:47" s="1" customFormat="1" ht="12">
      <c r="B107" s="38"/>
      <c r="C107" s="39"/>
      <c r="D107" s="229" t="s">
        <v>139</v>
      </c>
      <c r="E107" s="39"/>
      <c r="F107" s="230" t="s">
        <v>451</v>
      </c>
      <c r="G107" s="39"/>
      <c r="H107" s="39"/>
      <c r="I107" s="144"/>
      <c r="J107" s="39"/>
      <c r="K107" s="39"/>
      <c r="L107" s="43"/>
      <c r="M107" s="231"/>
      <c r="N107" s="79"/>
      <c r="O107" s="79"/>
      <c r="P107" s="79"/>
      <c r="Q107" s="79"/>
      <c r="R107" s="79"/>
      <c r="S107" s="79"/>
      <c r="T107" s="80"/>
      <c r="AT107" s="17" t="s">
        <v>139</v>
      </c>
      <c r="AU107" s="17" t="s">
        <v>76</v>
      </c>
    </row>
    <row r="108" spans="2:65" s="1" customFormat="1" ht="16.5" customHeight="1">
      <c r="B108" s="38"/>
      <c r="C108" s="218" t="s">
        <v>167</v>
      </c>
      <c r="D108" s="218" t="s">
        <v>133</v>
      </c>
      <c r="E108" s="219" t="s">
        <v>452</v>
      </c>
      <c r="F108" s="220" t="s">
        <v>453</v>
      </c>
      <c r="G108" s="221" t="s">
        <v>146</v>
      </c>
      <c r="H108" s="222">
        <v>56670</v>
      </c>
      <c r="I108" s="223"/>
      <c r="J108" s="222">
        <f>ROUND(I108*H108,2)</f>
        <v>0</v>
      </c>
      <c r="K108" s="220" t="s">
        <v>152</v>
      </c>
      <c r="L108" s="43"/>
      <c r="M108" s="224" t="s">
        <v>1</v>
      </c>
      <c r="N108" s="225" t="s">
        <v>37</v>
      </c>
      <c r="O108" s="79"/>
      <c r="P108" s="226">
        <f>O108*H108</f>
        <v>0</v>
      </c>
      <c r="Q108" s="226">
        <v>0</v>
      </c>
      <c r="R108" s="226">
        <f>Q108*H108</f>
        <v>0</v>
      </c>
      <c r="S108" s="226">
        <v>0</v>
      </c>
      <c r="T108" s="227">
        <f>S108*H108</f>
        <v>0</v>
      </c>
      <c r="AR108" s="17" t="s">
        <v>137</v>
      </c>
      <c r="AT108" s="17" t="s">
        <v>133</v>
      </c>
      <c r="AU108" s="17" t="s">
        <v>76</v>
      </c>
      <c r="AY108" s="17" t="s">
        <v>131</v>
      </c>
      <c r="BE108" s="228">
        <f>IF(N108="základní",J108,0)</f>
        <v>0</v>
      </c>
      <c r="BF108" s="228">
        <f>IF(N108="snížená",J108,0)</f>
        <v>0</v>
      </c>
      <c r="BG108" s="228">
        <f>IF(N108="zákl. přenesená",J108,0)</f>
        <v>0</v>
      </c>
      <c r="BH108" s="228">
        <f>IF(N108="sníž. přenesená",J108,0)</f>
        <v>0</v>
      </c>
      <c r="BI108" s="228">
        <f>IF(N108="nulová",J108,0)</f>
        <v>0</v>
      </c>
      <c r="BJ108" s="17" t="s">
        <v>74</v>
      </c>
      <c r="BK108" s="228">
        <f>ROUND(I108*H108,2)</f>
        <v>0</v>
      </c>
      <c r="BL108" s="17" t="s">
        <v>137</v>
      </c>
      <c r="BM108" s="17" t="s">
        <v>454</v>
      </c>
    </row>
    <row r="109" spans="2:47" s="1" customFormat="1" ht="12">
      <c r="B109" s="38"/>
      <c r="C109" s="39"/>
      <c r="D109" s="229" t="s">
        <v>139</v>
      </c>
      <c r="E109" s="39"/>
      <c r="F109" s="230" t="s">
        <v>455</v>
      </c>
      <c r="G109" s="39"/>
      <c r="H109" s="39"/>
      <c r="I109" s="144"/>
      <c r="J109" s="39"/>
      <c r="K109" s="39"/>
      <c r="L109" s="43"/>
      <c r="M109" s="231"/>
      <c r="N109" s="79"/>
      <c r="O109" s="79"/>
      <c r="P109" s="79"/>
      <c r="Q109" s="79"/>
      <c r="R109" s="79"/>
      <c r="S109" s="79"/>
      <c r="T109" s="80"/>
      <c r="AT109" s="17" t="s">
        <v>139</v>
      </c>
      <c r="AU109" s="17" t="s">
        <v>76</v>
      </c>
    </row>
    <row r="110" spans="2:65" s="1" customFormat="1" ht="16.5" customHeight="1">
      <c r="B110" s="38"/>
      <c r="C110" s="218" t="s">
        <v>161</v>
      </c>
      <c r="D110" s="218" t="s">
        <v>133</v>
      </c>
      <c r="E110" s="219" t="s">
        <v>456</v>
      </c>
      <c r="F110" s="220" t="s">
        <v>457</v>
      </c>
      <c r="G110" s="221" t="s">
        <v>146</v>
      </c>
      <c r="H110" s="222">
        <v>56670</v>
      </c>
      <c r="I110" s="223"/>
      <c r="J110" s="222">
        <f>ROUND(I110*H110,2)</f>
        <v>0</v>
      </c>
      <c r="K110" s="220" t="s">
        <v>152</v>
      </c>
      <c r="L110" s="43"/>
      <c r="M110" s="224" t="s">
        <v>1</v>
      </c>
      <c r="N110" s="225" t="s">
        <v>37</v>
      </c>
      <c r="O110" s="79"/>
      <c r="P110" s="226">
        <f>O110*H110</f>
        <v>0</v>
      </c>
      <c r="Q110" s="226">
        <v>0</v>
      </c>
      <c r="R110" s="226">
        <f>Q110*H110</f>
        <v>0</v>
      </c>
      <c r="S110" s="226">
        <v>0</v>
      </c>
      <c r="T110" s="227">
        <f>S110*H110</f>
        <v>0</v>
      </c>
      <c r="AR110" s="17" t="s">
        <v>137</v>
      </c>
      <c r="AT110" s="17" t="s">
        <v>133</v>
      </c>
      <c r="AU110" s="17" t="s">
        <v>76</v>
      </c>
      <c r="AY110" s="17" t="s">
        <v>131</v>
      </c>
      <c r="BE110" s="228">
        <f>IF(N110="základní",J110,0)</f>
        <v>0</v>
      </c>
      <c r="BF110" s="228">
        <f>IF(N110="snížená",J110,0)</f>
        <v>0</v>
      </c>
      <c r="BG110" s="228">
        <f>IF(N110="zákl. přenesená",J110,0)</f>
        <v>0</v>
      </c>
      <c r="BH110" s="228">
        <f>IF(N110="sníž. přenesená",J110,0)</f>
        <v>0</v>
      </c>
      <c r="BI110" s="228">
        <f>IF(N110="nulová",J110,0)</f>
        <v>0</v>
      </c>
      <c r="BJ110" s="17" t="s">
        <v>74</v>
      </c>
      <c r="BK110" s="228">
        <f>ROUND(I110*H110,2)</f>
        <v>0</v>
      </c>
      <c r="BL110" s="17" t="s">
        <v>137</v>
      </c>
      <c r="BM110" s="17" t="s">
        <v>458</v>
      </c>
    </row>
    <row r="111" spans="2:47" s="1" customFormat="1" ht="12">
      <c r="B111" s="38"/>
      <c r="C111" s="39"/>
      <c r="D111" s="229" t="s">
        <v>139</v>
      </c>
      <c r="E111" s="39"/>
      <c r="F111" s="230" t="s">
        <v>459</v>
      </c>
      <c r="G111" s="39"/>
      <c r="H111" s="39"/>
      <c r="I111" s="144"/>
      <c r="J111" s="39"/>
      <c r="K111" s="39"/>
      <c r="L111" s="43"/>
      <c r="M111" s="231"/>
      <c r="N111" s="79"/>
      <c r="O111" s="79"/>
      <c r="P111" s="79"/>
      <c r="Q111" s="79"/>
      <c r="R111" s="79"/>
      <c r="S111" s="79"/>
      <c r="T111" s="80"/>
      <c r="AT111" s="17" t="s">
        <v>139</v>
      </c>
      <c r="AU111" s="17" t="s">
        <v>76</v>
      </c>
    </row>
    <row r="112" spans="2:65" s="1" customFormat="1" ht="16.5" customHeight="1">
      <c r="B112" s="38"/>
      <c r="C112" s="218" t="s">
        <v>179</v>
      </c>
      <c r="D112" s="218" t="s">
        <v>133</v>
      </c>
      <c r="E112" s="219" t="s">
        <v>460</v>
      </c>
      <c r="F112" s="220" t="s">
        <v>461</v>
      </c>
      <c r="G112" s="221" t="s">
        <v>146</v>
      </c>
      <c r="H112" s="222">
        <v>38830</v>
      </c>
      <c r="I112" s="223"/>
      <c r="J112" s="222">
        <f>ROUND(I112*H112,2)</f>
        <v>0</v>
      </c>
      <c r="K112" s="220" t="s">
        <v>152</v>
      </c>
      <c r="L112" s="43"/>
      <c r="M112" s="224" t="s">
        <v>1</v>
      </c>
      <c r="N112" s="225" t="s">
        <v>37</v>
      </c>
      <c r="O112" s="79"/>
      <c r="P112" s="226">
        <f>O112*H112</f>
        <v>0</v>
      </c>
      <c r="Q112" s="226">
        <v>0</v>
      </c>
      <c r="R112" s="226">
        <f>Q112*H112</f>
        <v>0</v>
      </c>
      <c r="S112" s="226">
        <v>0</v>
      </c>
      <c r="T112" s="227">
        <f>S112*H112</f>
        <v>0</v>
      </c>
      <c r="AR112" s="17" t="s">
        <v>137</v>
      </c>
      <c r="AT112" s="17" t="s">
        <v>133</v>
      </c>
      <c r="AU112" s="17" t="s">
        <v>76</v>
      </c>
      <c r="AY112" s="17" t="s">
        <v>131</v>
      </c>
      <c r="BE112" s="228">
        <f>IF(N112="základní",J112,0)</f>
        <v>0</v>
      </c>
      <c r="BF112" s="228">
        <f>IF(N112="snížená",J112,0)</f>
        <v>0</v>
      </c>
      <c r="BG112" s="228">
        <f>IF(N112="zákl. přenesená",J112,0)</f>
        <v>0</v>
      </c>
      <c r="BH112" s="228">
        <f>IF(N112="sníž. přenesená",J112,0)</f>
        <v>0</v>
      </c>
      <c r="BI112" s="228">
        <f>IF(N112="nulová",J112,0)</f>
        <v>0</v>
      </c>
      <c r="BJ112" s="17" t="s">
        <v>74</v>
      </c>
      <c r="BK112" s="228">
        <f>ROUND(I112*H112,2)</f>
        <v>0</v>
      </c>
      <c r="BL112" s="17" t="s">
        <v>137</v>
      </c>
      <c r="BM112" s="17" t="s">
        <v>462</v>
      </c>
    </row>
    <row r="113" spans="2:47" s="1" customFormat="1" ht="12">
      <c r="B113" s="38"/>
      <c r="C113" s="39"/>
      <c r="D113" s="229" t="s">
        <v>139</v>
      </c>
      <c r="E113" s="39"/>
      <c r="F113" s="230" t="s">
        <v>463</v>
      </c>
      <c r="G113" s="39"/>
      <c r="H113" s="39"/>
      <c r="I113" s="144"/>
      <c r="J113" s="39"/>
      <c r="K113" s="39"/>
      <c r="L113" s="43"/>
      <c r="M113" s="231"/>
      <c r="N113" s="79"/>
      <c r="O113" s="79"/>
      <c r="P113" s="79"/>
      <c r="Q113" s="79"/>
      <c r="R113" s="79"/>
      <c r="S113" s="79"/>
      <c r="T113" s="80"/>
      <c r="AT113" s="17" t="s">
        <v>139</v>
      </c>
      <c r="AU113" s="17" t="s">
        <v>76</v>
      </c>
    </row>
    <row r="114" spans="2:65" s="1" customFormat="1" ht="16.5" customHeight="1">
      <c r="B114" s="38"/>
      <c r="C114" s="218" t="s">
        <v>165</v>
      </c>
      <c r="D114" s="218" t="s">
        <v>133</v>
      </c>
      <c r="E114" s="219" t="s">
        <v>464</v>
      </c>
      <c r="F114" s="220" t="s">
        <v>465</v>
      </c>
      <c r="G114" s="221" t="s">
        <v>146</v>
      </c>
      <c r="H114" s="222">
        <v>38830</v>
      </c>
      <c r="I114" s="223"/>
      <c r="J114" s="222">
        <f>ROUND(I114*H114,2)</f>
        <v>0</v>
      </c>
      <c r="K114" s="220" t="s">
        <v>152</v>
      </c>
      <c r="L114" s="43"/>
      <c r="M114" s="224" t="s">
        <v>1</v>
      </c>
      <c r="N114" s="225" t="s">
        <v>37</v>
      </c>
      <c r="O114" s="79"/>
      <c r="P114" s="226">
        <f>O114*H114</f>
        <v>0</v>
      </c>
      <c r="Q114" s="226">
        <v>0</v>
      </c>
      <c r="R114" s="226">
        <f>Q114*H114</f>
        <v>0</v>
      </c>
      <c r="S114" s="226">
        <v>0</v>
      </c>
      <c r="T114" s="227">
        <f>S114*H114</f>
        <v>0</v>
      </c>
      <c r="AR114" s="17" t="s">
        <v>137</v>
      </c>
      <c r="AT114" s="17" t="s">
        <v>133</v>
      </c>
      <c r="AU114" s="17" t="s">
        <v>76</v>
      </c>
      <c r="AY114" s="17" t="s">
        <v>131</v>
      </c>
      <c r="BE114" s="228">
        <f>IF(N114="základní",J114,0)</f>
        <v>0</v>
      </c>
      <c r="BF114" s="228">
        <f>IF(N114="snížená",J114,0)</f>
        <v>0</v>
      </c>
      <c r="BG114" s="228">
        <f>IF(N114="zákl. přenesená",J114,0)</f>
        <v>0</v>
      </c>
      <c r="BH114" s="228">
        <f>IF(N114="sníž. přenesená",J114,0)</f>
        <v>0</v>
      </c>
      <c r="BI114" s="228">
        <f>IF(N114="nulová",J114,0)</f>
        <v>0</v>
      </c>
      <c r="BJ114" s="17" t="s">
        <v>74</v>
      </c>
      <c r="BK114" s="228">
        <f>ROUND(I114*H114,2)</f>
        <v>0</v>
      </c>
      <c r="BL114" s="17" t="s">
        <v>137</v>
      </c>
      <c r="BM114" s="17" t="s">
        <v>466</v>
      </c>
    </row>
    <row r="115" spans="2:47" s="1" customFormat="1" ht="12">
      <c r="B115" s="38"/>
      <c r="C115" s="39"/>
      <c r="D115" s="229" t="s">
        <v>139</v>
      </c>
      <c r="E115" s="39"/>
      <c r="F115" s="230" t="s">
        <v>467</v>
      </c>
      <c r="G115" s="39"/>
      <c r="H115" s="39"/>
      <c r="I115" s="144"/>
      <c r="J115" s="39"/>
      <c r="K115" s="39"/>
      <c r="L115" s="43"/>
      <c r="M115" s="231"/>
      <c r="N115" s="79"/>
      <c r="O115" s="79"/>
      <c r="P115" s="79"/>
      <c r="Q115" s="79"/>
      <c r="R115" s="79"/>
      <c r="S115" s="79"/>
      <c r="T115" s="80"/>
      <c r="AT115" s="17" t="s">
        <v>139</v>
      </c>
      <c r="AU115" s="17" t="s">
        <v>76</v>
      </c>
    </row>
    <row r="116" spans="2:65" s="1" customFormat="1" ht="16.5" customHeight="1">
      <c r="B116" s="38"/>
      <c r="C116" s="218" t="s">
        <v>191</v>
      </c>
      <c r="D116" s="218" t="s">
        <v>133</v>
      </c>
      <c r="E116" s="219" t="s">
        <v>468</v>
      </c>
      <c r="F116" s="220" t="s">
        <v>469</v>
      </c>
      <c r="G116" s="221" t="s">
        <v>151</v>
      </c>
      <c r="H116" s="222">
        <v>450</v>
      </c>
      <c r="I116" s="223"/>
      <c r="J116" s="222">
        <f>ROUND(I116*H116,2)</f>
        <v>0</v>
      </c>
      <c r="K116" s="220" t="s">
        <v>152</v>
      </c>
      <c r="L116" s="43"/>
      <c r="M116" s="224" t="s">
        <v>1</v>
      </c>
      <c r="N116" s="225" t="s">
        <v>37</v>
      </c>
      <c r="O116" s="79"/>
      <c r="P116" s="226">
        <f>O116*H116</f>
        <v>0</v>
      </c>
      <c r="Q116" s="226">
        <v>0</v>
      </c>
      <c r="R116" s="226">
        <f>Q116*H116</f>
        <v>0</v>
      </c>
      <c r="S116" s="226">
        <v>0</v>
      </c>
      <c r="T116" s="227">
        <f>S116*H116</f>
        <v>0</v>
      </c>
      <c r="AR116" s="17" t="s">
        <v>137</v>
      </c>
      <c r="AT116" s="17" t="s">
        <v>133</v>
      </c>
      <c r="AU116" s="17" t="s">
        <v>76</v>
      </c>
      <c r="AY116" s="17" t="s">
        <v>131</v>
      </c>
      <c r="BE116" s="228">
        <f>IF(N116="základní",J116,0)</f>
        <v>0</v>
      </c>
      <c r="BF116" s="228">
        <f>IF(N116="snížená",J116,0)</f>
        <v>0</v>
      </c>
      <c r="BG116" s="228">
        <f>IF(N116="zákl. přenesená",J116,0)</f>
        <v>0</v>
      </c>
      <c r="BH116" s="228">
        <f>IF(N116="sníž. přenesená",J116,0)</f>
        <v>0</v>
      </c>
      <c r="BI116" s="228">
        <f>IF(N116="nulová",J116,0)</f>
        <v>0</v>
      </c>
      <c r="BJ116" s="17" t="s">
        <v>74</v>
      </c>
      <c r="BK116" s="228">
        <f>ROUND(I116*H116,2)</f>
        <v>0</v>
      </c>
      <c r="BL116" s="17" t="s">
        <v>137</v>
      </c>
      <c r="BM116" s="17" t="s">
        <v>470</v>
      </c>
    </row>
    <row r="117" spans="2:47" s="1" customFormat="1" ht="12">
      <c r="B117" s="38"/>
      <c r="C117" s="39"/>
      <c r="D117" s="229" t="s">
        <v>139</v>
      </c>
      <c r="E117" s="39"/>
      <c r="F117" s="230" t="s">
        <v>471</v>
      </c>
      <c r="G117" s="39"/>
      <c r="H117" s="39"/>
      <c r="I117" s="144"/>
      <c r="J117" s="39"/>
      <c r="K117" s="39"/>
      <c r="L117" s="43"/>
      <c r="M117" s="231"/>
      <c r="N117" s="79"/>
      <c r="O117" s="79"/>
      <c r="P117" s="79"/>
      <c r="Q117" s="79"/>
      <c r="R117" s="79"/>
      <c r="S117" s="79"/>
      <c r="T117" s="80"/>
      <c r="AT117" s="17" t="s">
        <v>139</v>
      </c>
      <c r="AU117" s="17" t="s">
        <v>76</v>
      </c>
    </row>
    <row r="118" spans="2:51" s="12" customFormat="1" ht="12">
      <c r="B118" s="232"/>
      <c r="C118" s="233"/>
      <c r="D118" s="229" t="s">
        <v>141</v>
      </c>
      <c r="E118" s="234" t="s">
        <v>1</v>
      </c>
      <c r="F118" s="235" t="s">
        <v>472</v>
      </c>
      <c r="G118" s="233"/>
      <c r="H118" s="236">
        <v>450</v>
      </c>
      <c r="I118" s="237"/>
      <c r="J118" s="233"/>
      <c r="K118" s="233"/>
      <c r="L118" s="238"/>
      <c r="M118" s="239"/>
      <c r="N118" s="240"/>
      <c r="O118" s="240"/>
      <c r="P118" s="240"/>
      <c r="Q118" s="240"/>
      <c r="R118" s="240"/>
      <c r="S118" s="240"/>
      <c r="T118" s="241"/>
      <c r="AT118" s="242" t="s">
        <v>141</v>
      </c>
      <c r="AU118" s="242" t="s">
        <v>76</v>
      </c>
      <c r="AV118" s="12" t="s">
        <v>76</v>
      </c>
      <c r="AW118" s="12" t="s">
        <v>29</v>
      </c>
      <c r="AX118" s="12" t="s">
        <v>66</v>
      </c>
      <c r="AY118" s="242" t="s">
        <v>131</v>
      </c>
    </row>
    <row r="119" spans="2:51" s="13" customFormat="1" ht="12">
      <c r="B119" s="243"/>
      <c r="C119" s="244"/>
      <c r="D119" s="229" t="s">
        <v>141</v>
      </c>
      <c r="E119" s="245" t="s">
        <v>1</v>
      </c>
      <c r="F119" s="246" t="s">
        <v>143</v>
      </c>
      <c r="G119" s="244"/>
      <c r="H119" s="247">
        <v>450</v>
      </c>
      <c r="I119" s="248"/>
      <c r="J119" s="244"/>
      <c r="K119" s="244"/>
      <c r="L119" s="249"/>
      <c r="M119" s="250"/>
      <c r="N119" s="251"/>
      <c r="O119" s="251"/>
      <c r="P119" s="251"/>
      <c r="Q119" s="251"/>
      <c r="R119" s="251"/>
      <c r="S119" s="251"/>
      <c r="T119" s="252"/>
      <c r="AT119" s="253" t="s">
        <v>141</v>
      </c>
      <c r="AU119" s="253" t="s">
        <v>76</v>
      </c>
      <c r="AV119" s="13" t="s">
        <v>137</v>
      </c>
      <c r="AW119" s="13" t="s">
        <v>29</v>
      </c>
      <c r="AX119" s="13" t="s">
        <v>74</v>
      </c>
      <c r="AY119" s="253" t="s">
        <v>131</v>
      </c>
    </row>
    <row r="120" spans="2:65" s="1" customFormat="1" ht="16.5" customHeight="1">
      <c r="B120" s="38"/>
      <c r="C120" s="275" t="s">
        <v>188</v>
      </c>
      <c r="D120" s="275" t="s">
        <v>333</v>
      </c>
      <c r="E120" s="276" t="s">
        <v>473</v>
      </c>
      <c r="F120" s="277" t="s">
        <v>474</v>
      </c>
      <c r="G120" s="278" t="s">
        <v>151</v>
      </c>
      <c r="H120" s="279">
        <v>103</v>
      </c>
      <c r="I120" s="280"/>
      <c r="J120" s="279">
        <f>ROUND(I120*H120,2)</f>
        <v>0</v>
      </c>
      <c r="K120" s="277" t="s">
        <v>1</v>
      </c>
      <c r="L120" s="281"/>
      <c r="M120" s="282" t="s">
        <v>1</v>
      </c>
      <c r="N120" s="283" t="s">
        <v>37</v>
      </c>
      <c r="O120" s="79"/>
      <c r="P120" s="226">
        <f>O120*H120</f>
        <v>0</v>
      </c>
      <c r="Q120" s="226">
        <v>0</v>
      </c>
      <c r="R120" s="226">
        <f>Q120*H120</f>
        <v>0</v>
      </c>
      <c r="S120" s="226">
        <v>0</v>
      </c>
      <c r="T120" s="227">
        <f>S120*H120</f>
        <v>0</v>
      </c>
      <c r="AR120" s="17" t="s">
        <v>161</v>
      </c>
      <c r="AT120" s="17" t="s">
        <v>333</v>
      </c>
      <c r="AU120" s="17" t="s">
        <v>76</v>
      </c>
      <c r="AY120" s="17" t="s">
        <v>131</v>
      </c>
      <c r="BE120" s="228">
        <f>IF(N120="základní",J120,0)</f>
        <v>0</v>
      </c>
      <c r="BF120" s="228">
        <f>IF(N120="snížená",J120,0)</f>
        <v>0</v>
      </c>
      <c r="BG120" s="228">
        <f>IF(N120="zákl. přenesená",J120,0)</f>
        <v>0</v>
      </c>
      <c r="BH120" s="228">
        <f>IF(N120="sníž. přenesená",J120,0)</f>
        <v>0</v>
      </c>
      <c r="BI120" s="228">
        <f>IF(N120="nulová",J120,0)</f>
        <v>0</v>
      </c>
      <c r="BJ120" s="17" t="s">
        <v>74</v>
      </c>
      <c r="BK120" s="228">
        <f>ROUND(I120*H120,2)</f>
        <v>0</v>
      </c>
      <c r="BL120" s="17" t="s">
        <v>137</v>
      </c>
      <c r="BM120" s="17" t="s">
        <v>475</v>
      </c>
    </row>
    <row r="121" spans="2:47" s="1" customFormat="1" ht="12">
      <c r="B121" s="38"/>
      <c r="C121" s="39"/>
      <c r="D121" s="229" t="s">
        <v>139</v>
      </c>
      <c r="E121" s="39"/>
      <c r="F121" s="230" t="s">
        <v>474</v>
      </c>
      <c r="G121" s="39"/>
      <c r="H121" s="39"/>
      <c r="I121" s="144"/>
      <c r="J121" s="39"/>
      <c r="K121" s="39"/>
      <c r="L121" s="43"/>
      <c r="M121" s="231"/>
      <c r="N121" s="79"/>
      <c r="O121" s="79"/>
      <c r="P121" s="79"/>
      <c r="Q121" s="79"/>
      <c r="R121" s="79"/>
      <c r="S121" s="79"/>
      <c r="T121" s="80"/>
      <c r="AT121" s="17" t="s">
        <v>139</v>
      </c>
      <c r="AU121" s="17" t="s">
        <v>76</v>
      </c>
    </row>
    <row r="122" spans="2:65" s="1" customFormat="1" ht="16.5" customHeight="1">
      <c r="B122" s="38"/>
      <c r="C122" s="275" t="s">
        <v>203</v>
      </c>
      <c r="D122" s="275" t="s">
        <v>333</v>
      </c>
      <c r="E122" s="276" t="s">
        <v>476</v>
      </c>
      <c r="F122" s="277" t="s">
        <v>477</v>
      </c>
      <c r="G122" s="278" t="s">
        <v>151</v>
      </c>
      <c r="H122" s="279">
        <v>103</v>
      </c>
      <c r="I122" s="280"/>
      <c r="J122" s="279">
        <f>ROUND(I122*H122,2)</f>
        <v>0</v>
      </c>
      <c r="K122" s="277" t="s">
        <v>1</v>
      </c>
      <c r="L122" s="281"/>
      <c r="M122" s="282" t="s">
        <v>1</v>
      </c>
      <c r="N122" s="283" t="s">
        <v>37</v>
      </c>
      <c r="O122" s="79"/>
      <c r="P122" s="226">
        <f>O122*H122</f>
        <v>0</v>
      </c>
      <c r="Q122" s="226">
        <v>0</v>
      </c>
      <c r="R122" s="226">
        <f>Q122*H122</f>
        <v>0</v>
      </c>
      <c r="S122" s="226">
        <v>0</v>
      </c>
      <c r="T122" s="227">
        <f>S122*H122</f>
        <v>0</v>
      </c>
      <c r="AR122" s="17" t="s">
        <v>161</v>
      </c>
      <c r="AT122" s="17" t="s">
        <v>333</v>
      </c>
      <c r="AU122" s="17" t="s">
        <v>76</v>
      </c>
      <c r="AY122" s="17" t="s">
        <v>131</v>
      </c>
      <c r="BE122" s="228">
        <f>IF(N122="základní",J122,0)</f>
        <v>0</v>
      </c>
      <c r="BF122" s="228">
        <f>IF(N122="snížená",J122,0)</f>
        <v>0</v>
      </c>
      <c r="BG122" s="228">
        <f>IF(N122="zákl. přenesená",J122,0)</f>
        <v>0</v>
      </c>
      <c r="BH122" s="228">
        <f>IF(N122="sníž. přenesená",J122,0)</f>
        <v>0</v>
      </c>
      <c r="BI122" s="228">
        <f>IF(N122="nulová",J122,0)</f>
        <v>0</v>
      </c>
      <c r="BJ122" s="17" t="s">
        <v>74</v>
      </c>
      <c r="BK122" s="228">
        <f>ROUND(I122*H122,2)</f>
        <v>0</v>
      </c>
      <c r="BL122" s="17" t="s">
        <v>137</v>
      </c>
      <c r="BM122" s="17" t="s">
        <v>478</v>
      </c>
    </row>
    <row r="123" spans="2:47" s="1" customFormat="1" ht="12">
      <c r="B123" s="38"/>
      <c r="C123" s="39"/>
      <c r="D123" s="229" t="s">
        <v>139</v>
      </c>
      <c r="E123" s="39"/>
      <c r="F123" s="230" t="s">
        <v>477</v>
      </c>
      <c r="G123" s="39"/>
      <c r="H123" s="39"/>
      <c r="I123" s="144"/>
      <c r="J123" s="39"/>
      <c r="K123" s="39"/>
      <c r="L123" s="43"/>
      <c r="M123" s="231"/>
      <c r="N123" s="79"/>
      <c r="O123" s="79"/>
      <c r="P123" s="79"/>
      <c r="Q123" s="79"/>
      <c r="R123" s="79"/>
      <c r="S123" s="79"/>
      <c r="T123" s="80"/>
      <c r="AT123" s="17" t="s">
        <v>139</v>
      </c>
      <c r="AU123" s="17" t="s">
        <v>76</v>
      </c>
    </row>
    <row r="124" spans="2:65" s="1" customFormat="1" ht="16.5" customHeight="1">
      <c r="B124" s="38"/>
      <c r="C124" s="275" t="s">
        <v>200</v>
      </c>
      <c r="D124" s="275" t="s">
        <v>333</v>
      </c>
      <c r="E124" s="276" t="s">
        <v>479</v>
      </c>
      <c r="F124" s="277" t="s">
        <v>480</v>
      </c>
      <c r="G124" s="278" t="s">
        <v>151</v>
      </c>
      <c r="H124" s="279">
        <v>36</v>
      </c>
      <c r="I124" s="280"/>
      <c r="J124" s="279">
        <f>ROUND(I124*H124,2)</f>
        <v>0</v>
      </c>
      <c r="K124" s="277" t="s">
        <v>1</v>
      </c>
      <c r="L124" s="281"/>
      <c r="M124" s="282" t="s">
        <v>1</v>
      </c>
      <c r="N124" s="283" t="s">
        <v>37</v>
      </c>
      <c r="O124" s="79"/>
      <c r="P124" s="226">
        <f>O124*H124</f>
        <v>0</v>
      </c>
      <c r="Q124" s="226">
        <v>0</v>
      </c>
      <c r="R124" s="226">
        <f>Q124*H124</f>
        <v>0</v>
      </c>
      <c r="S124" s="226">
        <v>0</v>
      </c>
      <c r="T124" s="227">
        <f>S124*H124</f>
        <v>0</v>
      </c>
      <c r="AR124" s="17" t="s">
        <v>161</v>
      </c>
      <c r="AT124" s="17" t="s">
        <v>333</v>
      </c>
      <c r="AU124" s="17" t="s">
        <v>76</v>
      </c>
      <c r="AY124" s="17" t="s">
        <v>131</v>
      </c>
      <c r="BE124" s="228">
        <f>IF(N124="základní",J124,0)</f>
        <v>0</v>
      </c>
      <c r="BF124" s="228">
        <f>IF(N124="snížená",J124,0)</f>
        <v>0</v>
      </c>
      <c r="BG124" s="228">
        <f>IF(N124="zákl. přenesená",J124,0)</f>
        <v>0</v>
      </c>
      <c r="BH124" s="228">
        <f>IF(N124="sníž. přenesená",J124,0)</f>
        <v>0</v>
      </c>
      <c r="BI124" s="228">
        <f>IF(N124="nulová",J124,0)</f>
        <v>0</v>
      </c>
      <c r="BJ124" s="17" t="s">
        <v>74</v>
      </c>
      <c r="BK124" s="228">
        <f>ROUND(I124*H124,2)</f>
        <v>0</v>
      </c>
      <c r="BL124" s="17" t="s">
        <v>137</v>
      </c>
      <c r="BM124" s="17" t="s">
        <v>481</v>
      </c>
    </row>
    <row r="125" spans="2:47" s="1" customFormat="1" ht="12">
      <c r="B125" s="38"/>
      <c r="C125" s="39"/>
      <c r="D125" s="229" t="s">
        <v>139</v>
      </c>
      <c r="E125" s="39"/>
      <c r="F125" s="230" t="s">
        <v>480</v>
      </c>
      <c r="G125" s="39"/>
      <c r="H125" s="39"/>
      <c r="I125" s="144"/>
      <c r="J125" s="39"/>
      <c r="K125" s="39"/>
      <c r="L125" s="43"/>
      <c r="M125" s="231"/>
      <c r="N125" s="79"/>
      <c r="O125" s="79"/>
      <c r="P125" s="79"/>
      <c r="Q125" s="79"/>
      <c r="R125" s="79"/>
      <c r="S125" s="79"/>
      <c r="T125" s="80"/>
      <c r="AT125" s="17" t="s">
        <v>139</v>
      </c>
      <c r="AU125" s="17" t="s">
        <v>76</v>
      </c>
    </row>
    <row r="126" spans="2:65" s="1" customFormat="1" ht="16.5" customHeight="1">
      <c r="B126" s="38"/>
      <c r="C126" s="275" t="s">
        <v>8</v>
      </c>
      <c r="D126" s="275" t="s">
        <v>333</v>
      </c>
      <c r="E126" s="276" t="s">
        <v>482</v>
      </c>
      <c r="F126" s="277" t="s">
        <v>483</v>
      </c>
      <c r="G126" s="278" t="s">
        <v>151</v>
      </c>
      <c r="H126" s="279">
        <v>45</v>
      </c>
      <c r="I126" s="280"/>
      <c r="J126" s="279">
        <f>ROUND(I126*H126,2)</f>
        <v>0</v>
      </c>
      <c r="K126" s="277" t="s">
        <v>1</v>
      </c>
      <c r="L126" s="281"/>
      <c r="M126" s="282" t="s">
        <v>1</v>
      </c>
      <c r="N126" s="283" t="s">
        <v>37</v>
      </c>
      <c r="O126" s="79"/>
      <c r="P126" s="226">
        <f>O126*H126</f>
        <v>0</v>
      </c>
      <c r="Q126" s="226">
        <v>0</v>
      </c>
      <c r="R126" s="226">
        <f>Q126*H126</f>
        <v>0</v>
      </c>
      <c r="S126" s="226">
        <v>0</v>
      </c>
      <c r="T126" s="227">
        <f>S126*H126</f>
        <v>0</v>
      </c>
      <c r="AR126" s="17" t="s">
        <v>161</v>
      </c>
      <c r="AT126" s="17" t="s">
        <v>333</v>
      </c>
      <c r="AU126" s="17" t="s">
        <v>76</v>
      </c>
      <c r="AY126" s="17" t="s">
        <v>131</v>
      </c>
      <c r="BE126" s="228">
        <f>IF(N126="základní",J126,0)</f>
        <v>0</v>
      </c>
      <c r="BF126" s="228">
        <f>IF(N126="snížená",J126,0)</f>
        <v>0</v>
      </c>
      <c r="BG126" s="228">
        <f>IF(N126="zákl. přenesená",J126,0)</f>
        <v>0</v>
      </c>
      <c r="BH126" s="228">
        <f>IF(N126="sníž. přenesená",J126,0)</f>
        <v>0</v>
      </c>
      <c r="BI126" s="228">
        <f>IF(N126="nulová",J126,0)</f>
        <v>0</v>
      </c>
      <c r="BJ126" s="17" t="s">
        <v>74</v>
      </c>
      <c r="BK126" s="228">
        <f>ROUND(I126*H126,2)</f>
        <v>0</v>
      </c>
      <c r="BL126" s="17" t="s">
        <v>137</v>
      </c>
      <c r="BM126" s="17" t="s">
        <v>484</v>
      </c>
    </row>
    <row r="127" spans="2:47" s="1" customFormat="1" ht="12">
      <c r="B127" s="38"/>
      <c r="C127" s="39"/>
      <c r="D127" s="229" t="s">
        <v>139</v>
      </c>
      <c r="E127" s="39"/>
      <c r="F127" s="230" t="s">
        <v>483</v>
      </c>
      <c r="G127" s="39"/>
      <c r="H127" s="39"/>
      <c r="I127" s="144"/>
      <c r="J127" s="39"/>
      <c r="K127" s="39"/>
      <c r="L127" s="43"/>
      <c r="M127" s="231"/>
      <c r="N127" s="79"/>
      <c r="O127" s="79"/>
      <c r="P127" s="79"/>
      <c r="Q127" s="79"/>
      <c r="R127" s="79"/>
      <c r="S127" s="79"/>
      <c r="T127" s="80"/>
      <c r="AT127" s="17" t="s">
        <v>139</v>
      </c>
      <c r="AU127" s="17" t="s">
        <v>76</v>
      </c>
    </row>
    <row r="128" spans="2:65" s="1" customFormat="1" ht="16.5" customHeight="1">
      <c r="B128" s="38"/>
      <c r="C128" s="275" t="s">
        <v>206</v>
      </c>
      <c r="D128" s="275" t="s">
        <v>333</v>
      </c>
      <c r="E128" s="276" t="s">
        <v>485</v>
      </c>
      <c r="F128" s="277" t="s">
        <v>486</v>
      </c>
      <c r="G128" s="278" t="s">
        <v>151</v>
      </c>
      <c r="H128" s="279">
        <v>81</v>
      </c>
      <c r="I128" s="280"/>
      <c r="J128" s="279">
        <f>ROUND(I128*H128,2)</f>
        <v>0</v>
      </c>
      <c r="K128" s="277" t="s">
        <v>1</v>
      </c>
      <c r="L128" s="281"/>
      <c r="M128" s="282" t="s">
        <v>1</v>
      </c>
      <c r="N128" s="283" t="s">
        <v>37</v>
      </c>
      <c r="O128" s="79"/>
      <c r="P128" s="226">
        <f>O128*H128</f>
        <v>0</v>
      </c>
      <c r="Q128" s="226">
        <v>0</v>
      </c>
      <c r="R128" s="226">
        <f>Q128*H128</f>
        <v>0</v>
      </c>
      <c r="S128" s="226">
        <v>0</v>
      </c>
      <c r="T128" s="227">
        <f>S128*H128</f>
        <v>0</v>
      </c>
      <c r="AR128" s="17" t="s">
        <v>161</v>
      </c>
      <c r="AT128" s="17" t="s">
        <v>333</v>
      </c>
      <c r="AU128" s="17" t="s">
        <v>76</v>
      </c>
      <c r="AY128" s="17" t="s">
        <v>131</v>
      </c>
      <c r="BE128" s="228">
        <f>IF(N128="základní",J128,0)</f>
        <v>0</v>
      </c>
      <c r="BF128" s="228">
        <f>IF(N128="snížená",J128,0)</f>
        <v>0</v>
      </c>
      <c r="BG128" s="228">
        <f>IF(N128="zákl. přenesená",J128,0)</f>
        <v>0</v>
      </c>
      <c r="BH128" s="228">
        <f>IF(N128="sníž. přenesená",J128,0)</f>
        <v>0</v>
      </c>
      <c r="BI128" s="228">
        <f>IF(N128="nulová",J128,0)</f>
        <v>0</v>
      </c>
      <c r="BJ128" s="17" t="s">
        <v>74</v>
      </c>
      <c r="BK128" s="228">
        <f>ROUND(I128*H128,2)</f>
        <v>0</v>
      </c>
      <c r="BL128" s="17" t="s">
        <v>137</v>
      </c>
      <c r="BM128" s="17" t="s">
        <v>487</v>
      </c>
    </row>
    <row r="129" spans="2:47" s="1" customFormat="1" ht="12">
      <c r="B129" s="38"/>
      <c r="C129" s="39"/>
      <c r="D129" s="229" t="s">
        <v>139</v>
      </c>
      <c r="E129" s="39"/>
      <c r="F129" s="230" t="s">
        <v>486</v>
      </c>
      <c r="G129" s="39"/>
      <c r="H129" s="39"/>
      <c r="I129" s="144"/>
      <c r="J129" s="39"/>
      <c r="K129" s="39"/>
      <c r="L129" s="43"/>
      <c r="M129" s="231"/>
      <c r="N129" s="79"/>
      <c r="O129" s="79"/>
      <c r="P129" s="79"/>
      <c r="Q129" s="79"/>
      <c r="R129" s="79"/>
      <c r="S129" s="79"/>
      <c r="T129" s="80"/>
      <c r="AT129" s="17" t="s">
        <v>139</v>
      </c>
      <c r="AU129" s="17" t="s">
        <v>76</v>
      </c>
    </row>
    <row r="130" spans="2:65" s="1" customFormat="1" ht="16.5" customHeight="1">
      <c r="B130" s="38"/>
      <c r="C130" s="275" t="s">
        <v>221</v>
      </c>
      <c r="D130" s="275" t="s">
        <v>333</v>
      </c>
      <c r="E130" s="276" t="s">
        <v>488</v>
      </c>
      <c r="F130" s="277" t="s">
        <v>489</v>
      </c>
      <c r="G130" s="278" t="s">
        <v>151</v>
      </c>
      <c r="H130" s="279">
        <v>41</v>
      </c>
      <c r="I130" s="280"/>
      <c r="J130" s="279">
        <f>ROUND(I130*H130,2)</f>
        <v>0</v>
      </c>
      <c r="K130" s="277" t="s">
        <v>1</v>
      </c>
      <c r="L130" s="281"/>
      <c r="M130" s="282" t="s">
        <v>1</v>
      </c>
      <c r="N130" s="283" t="s">
        <v>37</v>
      </c>
      <c r="O130" s="79"/>
      <c r="P130" s="226">
        <f>O130*H130</f>
        <v>0</v>
      </c>
      <c r="Q130" s="226">
        <v>0</v>
      </c>
      <c r="R130" s="226">
        <f>Q130*H130</f>
        <v>0</v>
      </c>
      <c r="S130" s="226">
        <v>0</v>
      </c>
      <c r="T130" s="227">
        <f>S130*H130</f>
        <v>0</v>
      </c>
      <c r="AR130" s="17" t="s">
        <v>161</v>
      </c>
      <c r="AT130" s="17" t="s">
        <v>333</v>
      </c>
      <c r="AU130" s="17" t="s">
        <v>76</v>
      </c>
      <c r="AY130" s="17" t="s">
        <v>131</v>
      </c>
      <c r="BE130" s="228">
        <f>IF(N130="základní",J130,0)</f>
        <v>0</v>
      </c>
      <c r="BF130" s="228">
        <f>IF(N130="snížená",J130,0)</f>
        <v>0</v>
      </c>
      <c r="BG130" s="228">
        <f>IF(N130="zákl. přenesená",J130,0)</f>
        <v>0</v>
      </c>
      <c r="BH130" s="228">
        <f>IF(N130="sníž. přenesená",J130,0)</f>
        <v>0</v>
      </c>
      <c r="BI130" s="228">
        <f>IF(N130="nulová",J130,0)</f>
        <v>0</v>
      </c>
      <c r="BJ130" s="17" t="s">
        <v>74</v>
      </c>
      <c r="BK130" s="228">
        <f>ROUND(I130*H130,2)</f>
        <v>0</v>
      </c>
      <c r="BL130" s="17" t="s">
        <v>137</v>
      </c>
      <c r="BM130" s="17" t="s">
        <v>490</v>
      </c>
    </row>
    <row r="131" spans="2:47" s="1" customFormat="1" ht="12">
      <c r="B131" s="38"/>
      <c r="C131" s="39"/>
      <c r="D131" s="229" t="s">
        <v>139</v>
      </c>
      <c r="E131" s="39"/>
      <c r="F131" s="230" t="s">
        <v>489</v>
      </c>
      <c r="G131" s="39"/>
      <c r="H131" s="39"/>
      <c r="I131" s="144"/>
      <c r="J131" s="39"/>
      <c r="K131" s="39"/>
      <c r="L131" s="43"/>
      <c r="M131" s="231"/>
      <c r="N131" s="79"/>
      <c r="O131" s="79"/>
      <c r="P131" s="79"/>
      <c r="Q131" s="79"/>
      <c r="R131" s="79"/>
      <c r="S131" s="79"/>
      <c r="T131" s="80"/>
      <c r="AT131" s="17" t="s">
        <v>139</v>
      </c>
      <c r="AU131" s="17" t="s">
        <v>76</v>
      </c>
    </row>
    <row r="132" spans="2:65" s="1" customFormat="1" ht="16.5" customHeight="1">
      <c r="B132" s="38"/>
      <c r="C132" s="275" t="s">
        <v>210</v>
      </c>
      <c r="D132" s="275" t="s">
        <v>333</v>
      </c>
      <c r="E132" s="276" t="s">
        <v>491</v>
      </c>
      <c r="F132" s="277" t="s">
        <v>492</v>
      </c>
      <c r="G132" s="278" t="s">
        <v>151</v>
      </c>
      <c r="H132" s="279">
        <v>41</v>
      </c>
      <c r="I132" s="280"/>
      <c r="J132" s="279">
        <f>ROUND(I132*H132,2)</f>
        <v>0</v>
      </c>
      <c r="K132" s="277" t="s">
        <v>1</v>
      </c>
      <c r="L132" s="281"/>
      <c r="M132" s="282" t="s">
        <v>1</v>
      </c>
      <c r="N132" s="283" t="s">
        <v>37</v>
      </c>
      <c r="O132" s="79"/>
      <c r="P132" s="226">
        <f>O132*H132</f>
        <v>0</v>
      </c>
      <c r="Q132" s="226">
        <v>0</v>
      </c>
      <c r="R132" s="226">
        <f>Q132*H132</f>
        <v>0</v>
      </c>
      <c r="S132" s="226">
        <v>0</v>
      </c>
      <c r="T132" s="227">
        <f>S132*H132</f>
        <v>0</v>
      </c>
      <c r="AR132" s="17" t="s">
        <v>161</v>
      </c>
      <c r="AT132" s="17" t="s">
        <v>333</v>
      </c>
      <c r="AU132" s="17" t="s">
        <v>76</v>
      </c>
      <c r="AY132" s="17" t="s">
        <v>131</v>
      </c>
      <c r="BE132" s="228">
        <f>IF(N132="základní",J132,0)</f>
        <v>0</v>
      </c>
      <c r="BF132" s="228">
        <f>IF(N132="snížená",J132,0)</f>
        <v>0</v>
      </c>
      <c r="BG132" s="228">
        <f>IF(N132="zákl. přenesená",J132,0)</f>
        <v>0</v>
      </c>
      <c r="BH132" s="228">
        <f>IF(N132="sníž. přenesená",J132,0)</f>
        <v>0</v>
      </c>
      <c r="BI132" s="228">
        <f>IF(N132="nulová",J132,0)</f>
        <v>0</v>
      </c>
      <c r="BJ132" s="17" t="s">
        <v>74</v>
      </c>
      <c r="BK132" s="228">
        <f>ROUND(I132*H132,2)</f>
        <v>0</v>
      </c>
      <c r="BL132" s="17" t="s">
        <v>137</v>
      </c>
      <c r="BM132" s="17" t="s">
        <v>493</v>
      </c>
    </row>
    <row r="133" spans="2:47" s="1" customFormat="1" ht="12">
      <c r="B133" s="38"/>
      <c r="C133" s="39"/>
      <c r="D133" s="229" t="s">
        <v>139</v>
      </c>
      <c r="E133" s="39"/>
      <c r="F133" s="230" t="s">
        <v>492</v>
      </c>
      <c r="G133" s="39"/>
      <c r="H133" s="39"/>
      <c r="I133" s="144"/>
      <c r="J133" s="39"/>
      <c r="K133" s="39"/>
      <c r="L133" s="43"/>
      <c r="M133" s="231"/>
      <c r="N133" s="79"/>
      <c r="O133" s="79"/>
      <c r="P133" s="79"/>
      <c r="Q133" s="79"/>
      <c r="R133" s="79"/>
      <c r="S133" s="79"/>
      <c r="T133" s="80"/>
      <c r="AT133" s="17" t="s">
        <v>139</v>
      </c>
      <c r="AU133" s="17" t="s">
        <v>76</v>
      </c>
    </row>
    <row r="134" spans="2:65" s="1" customFormat="1" ht="16.5" customHeight="1">
      <c r="B134" s="38"/>
      <c r="C134" s="218" t="s">
        <v>230</v>
      </c>
      <c r="D134" s="218" t="s">
        <v>133</v>
      </c>
      <c r="E134" s="219" t="s">
        <v>494</v>
      </c>
      <c r="F134" s="220" t="s">
        <v>495</v>
      </c>
      <c r="G134" s="221" t="s">
        <v>151</v>
      </c>
      <c r="H134" s="222">
        <v>180</v>
      </c>
      <c r="I134" s="223"/>
      <c r="J134" s="222">
        <f>ROUND(I134*H134,2)</f>
        <v>0</v>
      </c>
      <c r="K134" s="220" t="s">
        <v>152</v>
      </c>
      <c r="L134" s="43"/>
      <c r="M134" s="224" t="s">
        <v>1</v>
      </c>
      <c r="N134" s="225" t="s">
        <v>37</v>
      </c>
      <c r="O134" s="79"/>
      <c r="P134" s="226">
        <f>O134*H134</f>
        <v>0</v>
      </c>
      <c r="Q134" s="226">
        <v>0</v>
      </c>
      <c r="R134" s="226">
        <f>Q134*H134</f>
        <v>0</v>
      </c>
      <c r="S134" s="226">
        <v>0</v>
      </c>
      <c r="T134" s="227">
        <f>S134*H134</f>
        <v>0</v>
      </c>
      <c r="AR134" s="17" t="s">
        <v>137</v>
      </c>
      <c r="AT134" s="17" t="s">
        <v>133</v>
      </c>
      <c r="AU134" s="17" t="s">
        <v>76</v>
      </c>
      <c r="AY134" s="17" t="s">
        <v>131</v>
      </c>
      <c r="BE134" s="228">
        <f>IF(N134="základní",J134,0)</f>
        <v>0</v>
      </c>
      <c r="BF134" s="228">
        <f>IF(N134="snížená",J134,0)</f>
        <v>0</v>
      </c>
      <c r="BG134" s="228">
        <f>IF(N134="zákl. přenesená",J134,0)</f>
        <v>0</v>
      </c>
      <c r="BH134" s="228">
        <f>IF(N134="sníž. přenesená",J134,0)</f>
        <v>0</v>
      </c>
      <c r="BI134" s="228">
        <f>IF(N134="nulová",J134,0)</f>
        <v>0</v>
      </c>
      <c r="BJ134" s="17" t="s">
        <v>74</v>
      </c>
      <c r="BK134" s="228">
        <f>ROUND(I134*H134,2)</f>
        <v>0</v>
      </c>
      <c r="BL134" s="17" t="s">
        <v>137</v>
      </c>
      <c r="BM134" s="17" t="s">
        <v>496</v>
      </c>
    </row>
    <row r="135" spans="2:47" s="1" customFormat="1" ht="12">
      <c r="B135" s="38"/>
      <c r="C135" s="39"/>
      <c r="D135" s="229" t="s">
        <v>139</v>
      </c>
      <c r="E135" s="39"/>
      <c r="F135" s="230" t="s">
        <v>497</v>
      </c>
      <c r="G135" s="39"/>
      <c r="H135" s="39"/>
      <c r="I135" s="144"/>
      <c r="J135" s="39"/>
      <c r="K135" s="39"/>
      <c r="L135" s="43"/>
      <c r="M135" s="231"/>
      <c r="N135" s="79"/>
      <c r="O135" s="79"/>
      <c r="P135" s="79"/>
      <c r="Q135" s="79"/>
      <c r="R135" s="79"/>
      <c r="S135" s="79"/>
      <c r="T135" s="80"/>
      <c r="AT135" s="17" t="s">
        <v>139</v>
      </c>
      <c r="AU135" s="17" t="s">
        <v>76</v>
      </c>
    </row>
    <row r="136" spans="2:51" s="15" customFormat="1" ht="12">
      <c r="B136" s="265"/>
      <c r="C136" s="266"/>
      <c r="D136" s="229" t="s">
        <v>141</v>
      </c>
      <c r="E136" s="267" t="s">
        <v>1</v>
      </c>
      <c r="F136" s="268" t="s">
        <v>498</v>
      </c>
      <c r="G136" s="266"/>
      <c r="H136" s="267" t="s">
        <v>1</v>
      </c>
      <c r="I136" s="269"/>
      <c r="J136" s="266"/>
      <c r="K136" s="266"/>
      <c r="L136" s="270"/>
      <c r="M136" s="271"/>
      <c r="N136" s="272"/>
      <c r="O136" s="272"/>
      <c r="P136" s="272"/>
      <c r="Q136" s="272"/>
      <c r="R136" s="272"/>
      <c r="S136" s="272"/>
      <c r="T136" s="273"/>
      <c r="AT136" s="274" t="s">
        <v>141</v>
      </c>
      <c r="AU136" s="274" t="s">
        <v>76</v>
      </c>
      <c r="AV136" s="15" t="s">
        <v>74</v>
      </c>
      <c r="AW136" s="15" t="s">
        <v>29</v>
      </c>
      <c r="AX136" s="15" t="s">
        <v>66</v>
      </c>
      <c r="AY136" s="274" t="s">
        <v>131</v>
      </c>
    </row>
    <row r="137" spans="2:51" s="12" customFormat="1" ht="12">
      <c r="B137" s="232"/>
      <c r="C137" s="233"/>
      <c r="D137" s="229" t="s">
        <v>141</v>
      </c>
      <c r="E137" s="234" t="s">
        <v>1</v>
      </c>
      <c r="F137" s="235" t="s">
        <v>499</v>
      </c>
      <c r="G137" s="233"/>
      <c r="H137" s="236">
        <v>180</v>
      </c>
      <c r="I137" s="237"/>
      <c r="J137" s="233"/>
      <c r="K137" s="233"/>
      <c r="L137" s="238"/>
      <c r="M137" s="239"/>
      <c r="N137" s="240"/>
      <c r="O137" s="240"/>
      <c r="P137" s="240"/>
      <c r="Q137" s="240"/>
      <c r="R137" s="240"/>
      <c r="S137" s="240"/>
      <c r="T137" s="241"/>
      <c r="AT137" s="242" t="s">
        <v>141</v>
      </c>
      <c r="AU137" s="242" t="s">
        <v>76</v>
      </c>
      <c r="AV137" s="12" t="s">
        <v>76</v>
      </c>
      <c r="AW137" s="12" t="s">
        <v>29</v>
      </c>
      <c r="AX137" s="12" t="s">
        <v>66</v>
      </c>
      <c r="AY137" s="242" t="s">
        <v>131</v>
      </c>
    </row>
    <row r="138" spans="2:51" s="13" customFormat="1" ht="12">
      <c r="B138" s="243"/>
      <c r="C138" s="244"/>
      <c r="D138" s="229" t="s">
        <v>141</v>
      </c>
      <c r="E138" s="245" t="s">
        <v>1</v>
      </c>
      <c r="F138" s="246" t="s">
        <v>143</v>
      </c>
      <c r="G138" s="244"/>
      <c r="H138" s="247">
        <v>180</v>
      </c>
      <c r="I138" s="248"/>
      <c r="J138" s="244"/>
      <c r="K138" s="244"/>
      <c r="L138" s="249"/>
      <c r="M138" s="250"/>
      <c r="N138" s="251"/>
      <c r="O138" s="251"/>
      <c r="P138" s="251"/>
      <c r="Q138" s="251"/>
      <c r="R138" s="251"/>
      <c r="S138" s="251"/>
      <c r="T138" s="252"/>
      <c r="AT138" s="253" t="s">
        <v>141</v>
      </c>
      <c r="AU138" s="253" t="s">
        <v>76</v>
      </c>
      <c r="AV138" s="13" t="s">
        <v>137</v>
      </c>
      <c r="AW138" s="13" t="s">
        <v>29</v>
      </c>
      <c r="AX138" s="13" t="s">
        <v>74</v>
      </c>
      <c r="AY138" s="253" t="s">
        <v>131</v>
      </c>
    </row>
    <row r="139" spans="2:65" s="1" customFormat="1" ht="16.5" customHeight="1">
      <c r="B139" s="38"/>
      <c r="C139" s="275" t="s">
        <v>215</v>
      </c>
      <c r="D139" s="275" t="s">
        <v>333</v>
      </c>
      <c r="E139" s="276" t="s">
        <v>500</v>
      </c>
      <c r="F139" s="277" t="s">
        <v>501</v>
      </c>
      <c r="G139" s="278" t="s">
        <v>151</v>
      </c>
      <c r="H139" s="279">
        <v>45</v>
      </c>
      <c r="I139" s="280"/>
      <c r="J139" s="279">
        <f>ROUND(I139*H139,2)</f>
        <v>0</v>
      </c>
      <c r="K139" s="277" t="s">
        <v>1</v>
      </c>
      <c r="L139" s="281"/>
      <c r="M139" s="282" t="s">
        <v>1</v>
      </c>
      <c r="N139" s="283" t="s">
        <v>37</v>
      </c>
      <c r="O139" s="79"/>
      <c r="P139" s="226">
        <f>O139*H139</f>
        <v>0</v>
      </c>
      <c r="Q139" s="226">
        <v>0</v>
      </c>
      <c r="R139" s="226">
        <f>Q139*H139</f>
        <v>0</v>
      </c>
      <c r="S139" s="226">
        <v>0</v>
      </c>
      <c r="T139" s="227">
        <f>S139*H139</f>
        <v>0</v>
      </c>
      <c r="AR139" s="17" t="s">
        <v>161</v>
      </c>
      <c r="AT139" s="17" t="s">
        <v>333</v>
      </c>
      <c r="AU139" s="17" t="s">
        <v>76</v>
      </c>
      <c r="AY139" s="17" t="s">
        <v>131</v>
      </c>
      <c r="BE139" s="228">
        <f>IF(N139="základní",J139,0)</f>
        <v>0</v>
      </c>
      <c r="BF139" s="228">
        <f>IF(N139="snížená",J139,0)</f>
        <v>0</v>
      </c>
      <c r="BG139" s="228">
        <f>IF(N139="zákl. přenesená",J139,0)</f>
        <v>0</v>
      </c>
      <c r="BH139" s="228">
        <f>IF(N139="sníž. přenesená",J139,0)</f>
        <v>0</v>
      </c>
      <c r="BI139" s="228">
        <f>IF(N139="nulová",J139,0)</f>
        <v>0</v>
      </c>
      <c r="BJ139" s="17" t="s">
        <v>74</v>
      </c>
      <c r="BK139" s="228">
        <f>ROUND(I139*H139,2)</f>
        <v>0</v>
      </c>
      <c r="BL139" s="17" t="s">
        <v>137</v>
      </c>
      <c r="BM139" s="17" t="s">
        <v>502</v>
      </c>
    </row>
    <row r="140" spans="2:47" s="1" customFormat="1" ht="12">
      <c r="B140" s="38"/>
      <c r="C140" s="39"/>
      <c r="D140" s="229" t="s">
        <v>139</v>
      </c>
      <c r="E140" s="39"/>
      <c r="F140" s="230" t="s">
        <v>501</v>
      </c>
      <c r="G140" s="39"/>
      <c r="H140" s="39"/>
      <c r="I140" s="144"/>
      <c r="J140" s="39"/>
      <c r="K140" s="39"/>
      <c r="L140" s="43"/>
      <c r="M140" s="231"/>
      <c r="N140" s="79"/>
      <c r="O140" s="79"/>
      <c r="P140" s="79"/>
      <c r="Q140" s="79"/>
      <c r="R140" s="79"/>
      <c r="S140" s="79"/>
      <c r="T140" s="80"/>
      <c r="AT140" s="17" t="s">
        <v>139</v>
      </c>
      <c r="AU140" s="17" t="s">
        <v>76</v>
      </c>
    </row>
    <row r="141" spans="2:65" s="1" customFormat="1" ht="16.5" customHeight="1">
      <c r="B141" s="38"/>
      <c r="C141" s="275" t="s">
        <v>7</v>
      </c>
      <c r="D141" s="275" t="s">
        <v>333</v>
      </c>
      <c r="E141" s="276" t="s">
        <v>503</v>
      </c>
      <c r="F141" s="277" t="s">
        <v>504</v>
      </c>
      <c r="G141" s="278" t="s">
        <v>151</v>
      </c>
      <c r="H141" s="279">
        <v>54</v>
      </c>
      <c r="I141" s="280"/>
      <c r="J141" s="279">
        <f>ROUND(I141*H141,2)</f>
        <v>0</v>
      </c>
      <c r="K141" s="277" t="s">
        <v>1</v>
      </c>
      <c r="L141" s="281"/>
      <c r="M141" s="282" t="s">
        <v>1</v>
      </c>
      <c r="N141" s="283" t="s">
        <v>37</v>
      </c>
      <c r="O141" s="79"/>
      <c r="P141" s="226">
        <f>O141*H141</f>
        <v>0</v>
      </c>
      <c r="Q141" s="226">
        <v>0</v>
      </c>
      <c r="R141" s="226">
        <f>Q141*H141</f>
        <v>0</v>
      </c>
      <c r="S141" s="226">
        <v>0</v>
      </c>
      <c r="T141" s="227">
        <f>S141*H141</f>
        <v>0</v>
      </c>
      <c r="AR141" s="17" t="s">
        <v>161</v>
      </c>
      <c r="AT141" s="17" t="s">
        <v>333</v>
      </c>
      <c r="AU141" s="17" t="s">
        <v>76</v>
      </c>
      <c r="AY141" s="17" t="s">
        <v>131</v>
      </c>
      <c r="BE141" s="228">
        <f>IF(N141="základní",J141,0)</f>
        <v>0</v>
      </c>
      <c r="BF141" s="228">
        <f>IF(N141="snížená",J141,0)</f>
        <v>0</v>
      </c>
      <c r="BG141" s="228">
        <f>IF(N141="zákl. přenesená",J141,0)</f>
        <v>0</v>
      </c>
      <c r="BH141" s="228">
        <f>IF(N141="sníž. přenesená",J141,0)</f>
        <v>0</v>
      </c>
      <c r="BI141" s="228">
        <f>IF(N141="nulová",J141,0)</f>
        <v>0</v>
      </c>
      <c r="BJ141" s="17" t="s">
        <v>74</v>
      </c>
      <c r="BK141" s="228">
        <f>ROUND(I141*H141,2)</f>
        <v>0</v>
      </c>
      <c r="BL141" s="17" t="s">
        <v>137</v>
      </c>
      <c r="BM141" s="17" t="s">
        <v>505</v>
      </c>
    </row>
    <row r="142" spans="2:47" s="1" customFormat="1" ht="12">
      <c r="B142" s="38"/>
      <c r="C142" s="39"/>
      <c r="D142" s="229" t="s">
        <v>139</v>
      </c>
      <c r="E142" s="39"/>
      <c r="F142" s="230" t="s">
        <v>504</v>
      </c>
      <c r="G142" s="39"/>
      <c r="H142" s="39"/>
      <c r="I142" s="144"/>
      <c r="J142" s="39"/>
      <c r="K142" s="39"/>
      <c r="L142" s="43"/>
      <c r="M142" s="231"/>
      <c r="N142" s="79"/>
      <c r="O142" s="79"/>
      <c r="P142" s="79"/>
      <c r="Q142" s="79"/>
      <c r="R142" s="79"/>
      <c r="S142" s="79"/>
      <c r="T142" s="80"/>
      <c r="AT142" s="17" t="s">
        <v>139</v>
      </c>
      <c r="AU142" s="17" t="s">
        <v>76</v>
      </c>
    </row>
    <row r="143" spans="2:65" s="1" customFormat="1" ht="16.5" customHeight="1">
      <c r="B143" s="38"/>
      <c r="C143" s="275" t="s">
        <v>219</v>
      </c>
      <c r="D143" s="275" t="s">
        <v>333</v>
      </c>
      <c r="E143" s="276" t="s">
        <v>506</v>
      </c>
      <c r="F143" s="277" t="s">
        <v>507</v>
      </c>
      <c r="G143" s="278" t="s">
        <v>151</v>
      </c>
      <c r="H143" s="279">
        <v>54</v>
      </c>
      <c r="I143" s="280"/>
      <c r="J143" s="279">
        <f>ROUND(I143*H143,2)</f>
        <v>0</v>
      </c>
      <c r="K143" s="277" t="s">
        <v>1</v>
      </c>
      <c r="L143" s="281"/>
      <c r="M143" s="282" t="s">
        <v>1</v>
      </c>
      <c r="N143" s="283" t="s">
        <v>37</v>
      </c>
      <c r="O143" s="79"/>
      <c r="P143" s="226">
        <f>O143*H143</f>
        <v>0</v>
      </c>
      <c r="Q143" s="226">
        <v>0</v>
      </c>
      <c r="R143" s="226">
        <f>Q143*H143</f>
        <v>0</v>
      </c>
      <c r="S143" s="226">
        <v>0</v>
      </c>
      <c r="T143" s="227">
        <f>S143*H143</f>
        <v>0</v>
      </c>
      <c r="AR143" s="17" t="s">
        <v>161</v>
      </c>
      <c r="AT143" s="17" t="s">
        <v>333</v>
      </c>
      <c r="AU143" s="17" t="s">
        <v>76</v>
      </c>
      <c r="AY143" s="17" t="s">
        <v>131</v>
      </c>
      <c r="BE143" s="228">
        <f>IF(N143="základní",J143,0)</f>
        <v>0</v>
      </c>
      <c r="BF143" s="228">
        <f>IF(N143="snížená",J143,0)</f>
        <v>0</v>
      </c>
      <c r="BG143" s="228">
        <f>IF(N143="zákl. přenesená",J143,0)</f>
        <v>0</v>
      </c>
      <c r="BH143" s="228">
        <f>IF(N143="sníž. přenesená",J143,0)</f>
        <v>0</v>
      </c>
      <c r="BI143" s="228">
        <f>IF(N143="nulová",J143,0)</f>
        <v>0</v>
      </c>
      <c r="BJ143" s="17" t="s">
        <v>74</v>
      </c>
      <c r="BK143" s="228">
        <f>ROUND(I143*H143,2)</f>
        <v>0</v>
      </c>
      <c r="BL143" s="17" t="s">
        <v>137</v>
      </c>
      <c r="BM143" s="17" t="s">
        <v>508</v>
      </c>
    </row>
    <row r="144" spans="2:47" s="1" customFormat="1" ht="12">
      <c r="B144" s="38"/>
      <c r="C144" s="39"/>
      <c r="D144" s="229" t="s">
        <v>139</v>
      </c>
      <c r="E144" s="39"/>
      <c r="F144" s="230" t="s">
        <v>507</v>
      </c>
      <c r="G144" s="39"/>
      <c r="H144" s="39"/>
      <c r="I144" s="144"/>
      <c r="J144" s="39"/>
      <c r="K144" s="39"/>
      <c r="L144" s="43"/>
      <c r="M144" s="231"/>
      <c r="N144" s="79"/>
      <c r="O144" s="79"/>
      <c r="P144" s="79"/>
      <c r="Q144" s="79"/>
      <c r="R144" s="79"/>
      <c r="S144" s="79"/>
      <c r="T144" s="80"/>
      <c r="AT144" s="17" t="s">
        <v>139</v>
      </c>
      <c r="AU144" s="17" t="s">
        <v>76</v>
      </c>
    </row>
    <row r="145" spans="2:65" s="1" customFormat="1" ht="16.5" customHeight="1">
      <c r="B145" s="38"/>
      <c r="C145" s="275" t="s">
        <v>247</v>
      </c>
      <c r="D145" s="275" t="s">
        <v>333</v>
      </c>
      <c r="E145" s="276" t="s">
        <v>509</v>
      </c>
      <c r="F145" s="277" t="s">
        <v>510</v>
      </c>
      <c r="G145" s="278" t="s">
        <v>151</v>
      </c>
      <c r="H145" s="279">
        <v>18</v>
      </c>
      <c r="I145" s="280"/>
      <c r="J145" s="279">
        <f>ROUND(I145*H145,2)</f>
        <v>0</v>
      </c>
      <c r="K145" s="277" t="s">
        <v>152</v>
      </c>
      <c r="L145" s="281"/>
      <c r="M145" s="282" t="s">
        <v>1</v>
      </c>
      <c r="N145" s="283" t="s">
        <v>37</v>
      </c>
      <c r="O145" s="79"/>
      <c r="P145" s="226">
        <f>O145*H145</f>
        <v>0</v>
      </c>
      <c r="Q145" s="226">
        <v>0.01</v>
      </c>
      <c r="R145" s="226">
        <f>Q145*H145</f>
        <v>0.18</v>
      </c>
      <c r="S145" s="226">
        <v>0</v>
      </c>
      <c r="T145" s="227">
        <f>S145*H145</f>
        <v>0</v>
      </c>
      <c r="AR145" s="17" t="s">
        <v>161</v>
      </c>
      <c r="AT145" s="17" t="s">
        <v>333</v>
      </c>
      <c r="AU145" s="17" t="s">
        <v>76</v>
      </c>
      <c r="AY145" s="17" t="s">
        <v>131</v>
      </c>
      <c r="BE145" s="228">
        <f>IF(N145="základní",J145,0)</f>
        <v>0</v>
      </c>
      <c r="BF145" s="228">
        <f>IF(N145="snížená",J145,0)</f>
        <v>0</v>
      </c>
      <c r="BG145" s="228">
        <f>IF(N145="zákl. přenesená",J145,0)</f>
        <v>0</v>
      </c>
      <c r="BH145" s="228">
        <f>IF(N145="sníž. přenesená",J145,0)</f>
        <v>0</v>
      </c>
      <c r="BI145" s="228">
        <f>IF(N145="nulová",J145,0)</f>
        <v>0</v>
      </c>
      <c r="BJ145" s="17" t="s">
        <v>74</v>
      </c>
      <c r="BK145" s="228">
        <f>ROUND(I145*H145,2)</f>
        <v>0</v>
      </c>
      <c r="BL145" s="17" t="s">
        <v>137</v>
      </c>
      <c r="BM145" s="17" t="s">
        <v>511</v>
      </c>
    </row>
    <row r="146" spans="2:47" s="1" customFormat="1" ht="12">
      <c r="B146" s="38"/>
      <c r="C146" s="39"/>
      <c r="D146" s="229" t="s">
        <v>139</v>
      </c>
      <c r="E146" s="39"/>
      <c r="F146" s="230" t="s">
        <v>510</v>
      </c>
      <c r="G146" s="39"/>
      <c r="H146" s="39"/>
      <c r="I146" s="144"/>
      <c r="J146" s="39"/>
      <c r="K146" s="39"/>
      <c r="L146" s="43"/>
      <c r="M146" s="231"/>
      <c r="N146" s="79"/>
      <c r="O146" s="79"/>
      <c r="P146" s="79"/>
      <c r="Q146" s="79"/>
      <c r="R146" s="79"/>
      <c r="S146" s="79"/>
      <c r="T146" s="80"/>
      <c r="AT146" s="17" t="s">
        <v>139</v>
      </c>
      <c r="AU146" s="17" t="s">
        <v>76</v>
      </c>
    </row>
    <row r="147" spans="2:65" s="1" customFormat="1" ht="16.5" customHeight="1">
      <c r="B147" s="38"/>
      <c r="C147" s="275" t="s">
        <v>224</v>
      </c>
      <c r="D147" s="275" t="s">
        <v>333</v>
      </c>
      <c r="E147" s="276" t="s">
        <v>512</v>
      </c>
      <c r="F147" s="277" t="s">
        <v>513</v>
      </c>
      <c r="G147" s="278" t="s">
        <v>151</v>
      </c>
      <c r="H147" s="279">
        <v>5</v>
      </c>
      <c r="I147" s="280"/>
      <c r="J147" s="279">
        <f>ROUND(I147*H147,2)</f>
        <v>0</v>
      </c>
      <c r="K147" s="277" t="s">
        <v>1</v>
      </c>
      <c r="L147" s="281"/>
      <c r="M147" s="282" t="s">
        <v>1</v>
      </c>
      <c r="N147" s="283" t="s">
        <v>37</v>
      </c>
      <c r="O147" s="79"/>
      <c r="P147" s="226">
        <f>O147*H147</f>
        <v>0</v>
      </c>
      <c r="Q147" s="226">
        <v>0</v>
      </c>
      <c r="R147" s="226">
        <f>Q147*H147</f>
        <v>0</v>
      </c>
      <c r="S147" s="226">
        <v>0</v>
      </c>
      <c r="T147" s="227">
        <f>S147*H147</f>
        <v>0</v>
      </c>
      <c r="AR147" s="17" t="s">
        <v>161</v>
      </c>
      <c r="AT147" s="17" t="s">
        <v>333</v>
      </c>
      <c r="AU147" s="17" t="s">
        <v>76</v>
      </c>
      <c r="AY147" s="17" t="s">
        <v>131</v>
      </c>
      <c r="BE147" s="228">
        <f>IF(N147="základní",J147,0)</f>
        <v>0</v>
      </c>
      <c r="BF147" s="228">
        <f>IF(N147="snížená",J147,0)</f>
        <v>0</v>
      </c>
      <c r="BG147" s="228">
        <f>IF(N147="zákl. přenesená",J147,0)</f>
        <v>0</v>
      </c>
      <c r="BH147" s="228">
        <f>IF(N147="sníž. přenesená",J147,0)</f>
        <v>0</v>
      </c>
      <c r="BI147" s="228">
        <f>IF(N147="nulová",J147,0)</f>
        <v>0</v>
      </c>
      <c r="BJ147" s="17" t="s">
        <v>74</v>
      </c>
      <c r="BK147" s="228">
        <f>ROUND(I147*H147,2)</f>
        <v>0</v>
      </c>
      <c r="BL147" s="17" t="s">
        <v>137</v>
      </c>
      <c r="BM147" s="17" t="s">
        <v>514</v>
      </c>
    </row>
    <row r="148" spans="2:47" s="1" customFormat="1" ht="12">
      <c r="B148" s="38"/>
      <c r="C148" s="39"/>
      <c r="D148" s="229" t="s">
        <v>139</v>
      </c>
      <c r="E148" s="39"/>
      <c r="F148" s="230" t="s">
        <v>513</v>
      </c>
      <c r="G148" s="39"/>
      <c r="H148" s="39"/>
      <c r="I148" s="144"/>
      <c r="J148" s="39"/>
      <c r="K148" s="39"/>
      <c r="L148" s="43"/>
      <c r="M148" s="231"/>
      <c r="N148" s="79"/>
      <c r="O148" s="79"/>
      <c r="P148" s="79"/>
      <c r="Q148" s="79"/>
      <c r="R148" s="79"/>
      <c r="S148" s="79"/>
      <c r="T148" s="80"/>
      <c r="AT148" s="17" t="s">
        <v>139</v>
      </c>
      <c r="AU148" s="17" t="s">
        <v>76</v>
      </c>
    </row>
    <row r="149" spans="2:65" s="1" customFormat="1" ht="16.5" customHeight="1">
      <c r="B149" s="38"/>
      <c r="C149" s="275" t="s">
        <v>257</v>
      </c>
      <c r="D149" s="275" t="s">
        <v>333</v>
      </c>
      <c r="E149" s="276" t="s">
        <v>515</v>
      </c>
      <c r="F149" s="277" t="s">
        <v>516</v>
      </c>
      <c r="G149" s="278" t="s">
        <v>151</v>
      </c>
      <c r="H149" s="279">
        <v>4</v>
      </c>
      <c r="I149" s="280"/>
      <c r="J149" s="279">
        <f>ROUND(I149*H149,2)</f>
        <v>0</v>
      </c>
      <c r="K149" s="277" t="s">
        <v>1</v>
      </c>
      <c r="L149" s="281"/>
      <c r="M149" s="282" t="s">
        <v>1</v>
      </c>
      <c r="N149" s="283" t="s">
        <v>37</v>
      </c>
      <c r="O149" s="79"/>
      <c r="P149" s="226">
        <f>O149*H149</f>
        <v>0</v>
      </c>
      <c r="Q149" s="226">
        <v>0</v>
      </c>
      <c r="R149" s="226">
        <f>Q149*H149</f>
        <v>0</v>
      </c>
      <c r="S149" s="226">
        <v>0</v>
      </c>
      <c r="T149" s="227">
        <f>S149*H149</f>
        <v>0</v>
      </c>
      <c r="AR149" s="17" t="s">
        <v>161</v>
      </c>
      <c r="AT149" s="17" t="s">
        <v>333</v>
      </c>
      <c r="AU149" s="17" t="s">
        <v>76</v>
      </c>
      <c r="AY149" s="17" t="s">
        <v>131</v>
      </c>
      <c r="BE149" s="228">
        <f>IF(N149="základní",J149,0)</f>
        <v>0</v>
      </c>
      <c r="BF149" s="228">
        <f>IF(N149="snížená",J149,0)</f>
        <v>0</v>
      </c>
      <c r="BG149" s="228">
        <f>IF(N149="zákl. přenesená",J149,0)</f>
        <v>0</v>
      </c>
      <c r="BH149" s="228">
        <f>IF(N149="sníž. přenesená",J149,0)</f>
        <v>0</v>
      </c>
      <c r="BI149" s="228">
        <f>IF(N149="nulová",J149,0)</f>
        <v>0</v>
      </c>
      <c r="BJ149" s="17" t="s">
        <v>74</v>
      </c>
      <c r="BK149" s="228">
        <f>ROUND(I149*H149,2)</f>
        <v>0</v>
      </c>
      <c r="BL149" s="17" t="s">
        <v>137</v>
      </c>
      <c r="BM149" s="17" t="s">
        <v>517</v>
      </c>
    </row>
    <row r="150" spans="2:47" s="1" customFormat="1" ht="12">
      <c r="B150" s="38"/>
      <c r="C150" s="39"/>
      <c r="D150" s="229" t="s">
        <v>139</v>
      </c>
      <c r="E150" s="39"/>
      <c r="F150" s="230" t="s">
        <v>516</v>
      </c>
      <c r="G150" s="39"/>
      <c r="H150" s="39"/>
      <c r="I150" s="144"/>
      <c r="J150" s="39"/>
      <c r="K150" s="39"/>
      <c r="L150" s="43"/>
      <c r="M150" s="231"/>
      <c r="N150" s="79"/>
      <c r="O150" s="79"/>
      <c r="P150" s="79"/>
      <c r="Q150" s="79"/>
      <c r="R150" s="79"/>
      <c r="S150" s="79"/>
      <c r="T150" s="80"/>
      <c r="AT150" s="17" t="s">
        <v>139</v>
      </c>
      <c r="AU150" s="17" t="s">
        <v>76</v>
      </c>
    </row>
    <row r="151" spans="2:65" s="1" customFormat="1" ht="16.5" customHeight="1">
      <c r="B151" s="38"/>
      <c r="C151" s="218" t="s">
        <v>228</v>
      </c>
      <c r="D151" s="218" t="s">
        <v>133</v>
      </c>
      <c r="E151" s="219" t="s">
        <v>518</v>
      </c>
      <c r="F151" s="220" t="s">
        <v>519</v>
      </c>
      <c r="G151" s="221" t="s">
        <v>151</v>
      </c>
      <c r="H151" s="222">
        <v>540</v>
      </c>
      <c r="I151" s="223"/>
      <c r="J151" s="222">
        <f>ROUND(I151*H151,2)</f>
        <v>0</v>
      </c>
      <c r="K151" s="220" t="s">
        <v>152</v>
      </c>
      <c r="L151" s="43"/>
      <c r="M151" s="224" t="s">
        <v>1</v>
      </c>
      <c r="N151" s="225" t="s">
        <v>37</v>
      </c>
      <c r="O151" s="79"/>
      <c r="P151" s="226">
        <f>O151*H151</f>
        <v>0</v>
      </c>
      <c r="Q151" s="226">
        <v>4.6E-05</v>
      </c>
      <c r="R151" s="226">
        <f>Q151*H151</f>
        <v>0.02484</v>
      </c>
      <c r="S151" s="226">
        <v>0</v>
      </c>
      <c r="T151" s="227">
        <f>S151*H151</f>
        <v>0</v>
      </c>
      <c r="AR151" s="17" t="s">
        <v>137</v>
      </c>
      <c r="AT151" s="17" t="s">
        <v>133</v>
      </c>
      <c r="AU151" s="17" t="s">
        <v>76</v>
      </c>
      <c r="AY151" s="17" t="s">
        <v>131</v>
      </c>
      <c r="BE151" s="228">
        <f>IF(N151="základní",J151,0)</f>
        <v>0</v>
      </c>
      <c r="BF151" s="228">
        <f>IF(N151="snížená",J151,0)</f>
        <v>0</v>
      </c>
      <c r="BG151" s="228">
        <f>IF(N151="zákl. přenesená",J151,0)</f>
        <v>0</v>
      </c>
      <c r="BH151" s="228">
        <f>IF(N151="sníž. přenesená",J151,0)</f>
        <v>0</v>
      </c>
      <c r="BI151" s="228">
        <f>IF(N151="nulová",J151,0)</f>
        <v>0</v>
      </c>
      <c r="BJ151" s="17" t="s">
        <v>74</v>
      </c>
      <c r="BK151" s="228">
        <f>ROUND(I151*H151,2)</f>
        <v>0</v>
      </c>
      <c r="BL151" s="17" t="s">
        <v>137</v>
      </c>
      <c r="BM151" s="17" t="s">
        <v>520</v>
      </c>
    </row>
    <row r="152" spans="2:47" s="1" customFormat="1" ht="12">
      <c r="B152" s="38"/>
      <c r="C152" s="39"/>
      <c r="D152" s="229" t="s">
        <v>139</v>
      </c>
      <c r="E152" s="39"/>
      <c r="F152" s="230" t="s">
        <v>521</v>
      </c>
      <c r="G152" s="39"/>
      <c r="H152" s="39"/>
      <c r="I152" s="144"/>
      <c r="J152" s="39"/>
      <c r="K152" s="39"/>
      <c r="L152" s="43"/>
      <c r="M152" s="231"/>
      <c r="N152" s="79"/>
      <c r="O152" s="79"/>
      <c r="P152" s="79"/>
      <c r="Q152" s="79"/>
      <c r="R152" s="79"/>
      <c r="S152" s="79"/>
      <c r="T152" s="80"/>
      <c r="AT152" s="17" t="s">
        <v>139</v>
      </c>
      <c r="AU152" s="17" t="s">
        <v>76</v>
      </c>
    </row>
    <row r="153" spans="2:51" s="12" customFormat="1" ht="12">
      <c r="B153" s="232"/>
      <c r="C153" s="233"/>
      <c r="D153" s="229" t="s">
        <v>141</v>
      </c>
      <c r="E153" s="234" t="s">
        <v>1</v>
      </c>
      <c r="F153" s="235" t="s">
        <v>522</v>
      </c>
      <c r="G153" s="233"/>
      <c r="H153" s="236">
        <v>540</v>
      </c>
      <c r="I153" s="237"/>
      <c r="J153" s="233"/>
      <c r="K153" s="233"/>
      <c r="L153" s="238"/>
      <c r="M153" s="239"/>
      <c r="N153" s="240"/>
      <c r="O153" s="240"/>
      <c r="P153" s="240"/>
      <c r="Q153" s="240"/>
      <c r="R153" s="240"/>
      <c r="S153" s="240"/>
      <c r="T153" s="241"/>
      <c r="AT153" s="242" t="s">
        <v>141</v>
      </c>
      <c r="AU153" s="242" t="s">
        <v>76</v>
      </c>
      <c r="AV153" s="12" t="s">
        <v>76</v>
      </c>
      <c r="AW153" s="12" t="s">
        <v>29</v>
      </c>
      <c r="AX153" s="12" t="s">
        <v>66</v>
      </c>
      <c r="AY153" s="242" t="s">
        <v>131</v>
      </c>
    </row>
    <row r="154" spans="2:51" s="13" customFormat="1" ht="12">
      <c r="B154" s="243"/>
      <c r="C154" s="244"/>
      <c r="D154" s="229" t="s">
        <v>141</v>
      </c>
      <c r="E154" s="245" t="s">
        <v>1</v>
      </c>
      <c r="F154" s="246" t="s">
        <v>143</v>
      </c>
      <c r="G154" s="244"/>
      <c r="H154" s="247">
        <v>540</v>
      </c>
      <c r="I154" s="248"/>
      <c r="J154" s="244"/>
      <c r="K154" s="244"/>
      <c r="L154" s="249"/>
      <c r="M154" s="250"/>
      <c r="N154" s="251"/>
      <c r="O154" s="251"/>
      <c r="P154" s="251"/>
      <c r="Q154" s="251"/>
      <c r="R154" s="251"/>
      <c r="S154" s="251"/>
      <c r="T154" s="252"/>
      <c r="AT154" s="253" t="s">
        <v>141</v>
      </c>
      <c r="AU154" s="253" t="s">
        <v>76</v>
      </c>
      <c r="AV154" s="13" t="s">
        <v>137</v>
      </c>
      <c r="AW154" s="13" t="s">
        <v>29</v>
      </c>
      <c r="AX154" s="13" t="s">
        <v>74</v>
      </c>
      <c r="AY154" s="253" t="s">
        <v>131</v>
      </c>
    </row>
    <row r="155" spans="2:65" s="1" customFormat="1" ht="16.5" customHeight="1">
      <c r="B155" s="38"/>
      <c r="C155" s="275" t="s">
        <v>266</v>
      </c>
      <c r="D155" s="275" t="s">
        <v>333</v>
      </c>
      <c r="E155" s="276" t="s">
        <v>523</v>
      </c>
      <c r="F155" s="277" t="s">
        <v>524</v>
      </c>
      <c r="G155" s="278" t="s">
        <v>187</v>
      </c>
      <c r="H155" s="279">
        <v>3.12</v>
      </c>
      <c r="I155" s="280"/>
      <c r="J155" s="279">
        <f>ROUND(I155*H155,2)</f>
        <v>0</v>
      </c>
      <c r="K155" s="277" t="s">
        <v>1</v>
      </c>
      <c r="L155" s="281"/>
      <c r="M155" s="282" t="s">
        <v>1</v>
      </c>
      <c r="N155" s="283" t="s">
        <v>37</v>
      </c>
      <c r="O155" s="79"/>
      <c r="P155" s="226">
        <f>O155*H155</f>
        <v>0</v>
      </c>
      <c r="Q155" s="226">
        <v>0</v>
      </c>
      <c r="R155" s="226">
        <f>Q155*H155</f>
        <v>0</v>
      </c>
      <c r="S155" s="226">
        <v>0</v>
      </c>
      <c r="T155" s="227">
        <f>S155*H155</f>
        <v>0</v>
      </c>
      <c r="AR155" s="17" t="s">
        <v>161</v>
      </c>
      <c r="AT155" s="17" t="s">
        <v>333</v>
      </c>
      <c r="AU155" s="17" t="s">
        <v>76</v>
      </c>
      <c r="AY155" s="17" t="s">
        <v>131</v>
      </c>
      <c r="BE155" s="228">
        <f>IF(N155="základní",J155,0)</f>
        <v>0</v>
      </c>
      <c r="BF155" s="228">
        <f>IF(N155="snížená",J155,0)</f>
        <v>0</v>
      </c>
      <c r="BG155" s="228">
        <f>IF(N155="zákl. přenesená",J155,0)</f>
        <v>0</v>
      </c>
      <c r="BH155" s="228">
        <f>IF(N155="sníž. přenesená",J155,0)</f>
        <v>0</v>
      </c>
      <c r="BI155" s="228">
        <f>IF(N155="nulová",J155,0)</f>
        <v>0</v>
      </c>
      <c r="BJ155" s="17" t="s">
        <v>74</v>
      </c>
      <c r="BK155" s="228">
        <f>ROUND(I155*H155,2)</f>
        <v>0</v>
      </c>
      <c r="BL155" s="17" t="s">
        <v>137</v>
      </c>
      <c r="BM155" s="17" t="s">
        <v>525</v>
      </c>
    </row>
    <row r="156" spans="2:47" s="1" customFormat="1" ht="12">
      <c r="B156" s="38"/>
      <c r="C156" s="39"/>
      <c r="D156" s="229" t="s">
        <v>139</v>
      </c>
      <c r="E156" s="39"/>
      <c r="F156" s="230" t="s">
        <v>526</v>
      </c>
      <c r="G156" s="39"/>
      <c r="H156" s="39"/>
      <c r="I156" s="144"/>
      <c r="J156" s="39"/>
      <c r="K156" s="39"/>
      <c r="L156" s="43"/>
      <c r="M156" s="231"/>
      <c r="N156" s="79"/>
      <c r="O156" s="79"/>
      <c r="P156" s="79"/>
      <c r="Q156" s="79"/>
      <c r="R156" s="79"/>
      <c r="S156" s="79"/>
      <c r="T156" s="80"/>
      <c r="AT156" s="17" t="s">
        <v>139</v>
      </c>
      <c r="AU156" s="17" t="s">
        <v>76</v>
      </c>
    </row>
    <row r="157" spans="2:65" s="1" customFormat="1" ht="16.5" customHeight="1">
      <c r="B157" s="38"/>
      <c r="C157" s="218" t="s">
        <v>233</v>
      </c>
      <c r="D157" s="218" t="s">
        <v>133</v>
      </c>
      <c r="E157" s="219" t="s">
        <v>527</v>
      </c>
      <c r="F157" s="220" t="s">
        <v>528</v>
      </c>
      <c r="G157" s="221" t="s">
        <v>151</v>
      </c>
      <c r="H157" s="222">
        <v>180</v>
      </c>
      <c r="I157" s="223"/>
      <c r="J157" s="222">
        <f>ROUND(I157*H157,2)</f>
        <v>0</v>
      </c>
      <c r="K157" s="220" t="s">
        <v>152</v>
      </c>
      <c r="L157" s="43"/>
      <c r="M157" s="224" t="s">
        <v>1</v>
      </c>
      <c r="N157" s="225" t="s">
        <v>37</v>
      </c>
      <c r="O157" s="79"/>
      <c r="P157" s="226">
        <f>O157*H157</f>
        <v>0</v>
      </c>
      <c r="Q157" s="226">
        <v>0.0020824</v>
      </c>
      <c r="R157" s="226">
        <f>Q157*H157</f>
        <v>0.374832</v>
      </c>
      <c r="S157" s="226">
        <v>0</v>
      </c>
      <c r="T157" s="227">
        <f>S157*H157</f>
        <v>0</v>
      </c>
      <c r="AR157" s="17" t="s">
        <v>137</v>
      </c>
      <c r="AT157" s="17" t="s">
        <v>133</v>
      </c>
      <c r="AU157" s="17" t="s">
        <v>76</v>
      </c>
      <c r="AY157" s="17" t="s">
        <v>131</v>
      </c>
      <c r="BE157" s="228">
        <f>IF(N157="základní",J157,0)</f>
        <v>0</v>
      </c>
      <c r="BF157" s="228">
        <f>IF(N157="snížená",J157,0)</f>
        <v>0</v>
      </c>
      <c r="BG157" s="228">
        <f>IF(N157="zákl. přenesená",J157,0)</f>
        <v>0</v>
      </c>
      <c r="BH157" s="228">
        <f>IF(N157="sníž. přenesená",J157,0)</f>
        <v>0</v>
      </c>
      <c r="BI157" s="228">
        <f>IF(N157="nulová",J157,0)</f>
        <v>0</v>
      </c>
      <c r="BJ157" s="17" t="s">
        <v>74</v>
      </c>
      <c r="BK157" s="228">
        <f>ROUND(I157*H157,2)</f>
        <v>0</v>
      </c>
      <c r="BL157" s="17" t="s">
        <v>137</v>
      </c>
      <c r="BM157" s="17" t="s">
        <v>529</v>
      </c>
    </row>
    <row r="158" spans="2:47" s="1" customFormat="1" ht="12">
      <c r="B158" s="38"/>
      <c r="C158" s="39"/>
      <c r="D158" s="229" t="s">
        <v>139</v>
      </c>
      <c r="E158" s="39"/>
      <c r="F158" s="230" t="s">
        <v>530</v>
      </c>
      <c r="G158" s="39"/>
      <c r="H158" s="39"/>
      <c r="I158" s="144"/>
      <c r="J158" s="39"/>
      <c r="K158" s="39"/>
      <c r="L158" s="43"/>
      <c r="M158" s="231"/>
      <c r="N158" s="79"/>
      <c r="O158" s="79"/>
      <c r="P158" s="79"/>
      <c r="Q158" s="79"/>
      <c r="R158" s="79"/>
      <c r="S158" s="79"/>
      <c r="T158" s="80"/>
      <c r="AT158" s="17" t="s">
        <v>139</v>
      </c>
      <c r="AU158" s="17" t="s">
        <v>76</v>
      </c>
    </row>
    <row r="159" spans="2:65" s="1" customFormat="1" ht="16.5" customHeight="1">
      <c r="B159" s="38"/>
      <c r="C159" s="218" t="s">
        <v>276</v>
      </c>
      <c r="D159" s="218" t="s">
        <v>133</v>
      </c>
      <c r="E159" s="219" t="s">
        <v>531</v>
      </c>
      <c r="F159" s="220" t="s">
        <v>532</v>
      </c>
      <c r="G159" s="221" t="s">
        <v>533</v>
      </c>
      <c r="H159" s="222">
        <v>4.5</v>
      </c>
      <c r="I159" s="223"/>
      <c r="J159" s="222">
        <f>ROUND(I159*H159,2)</f>
        <v>0</v>
      </c>
      <c r="K159" s="220" t="s">
        <v>152</v>
      </c>
      <c r="L159" s="43"/>
      <c r="M159" s="224" t="s">
        <v>1</v>
      </c>
      <c r="N159" s="225" t="s">
        <v>37</v>
      </c>
      <c r="O159" s="79"/>
      <c r="P159" s="226">
        <f>O159*H159</f>
        <v>0</v>
      </c>
      <c r="Q159" s="226">
        <v>0</v>
      </c>
      <c r="R159" s="226">
        <f>Q159*H159</f>
        <v>0</v>
      </c>
      <c r="S159" s="226">
        <v>0</v>
      </c>
      <c r="T159" s="227">
        <f>S159*H159</f>
        <v>0</v>
      </c>
      <c r="AR159" s="17" t="s">
        <v>137</v>
      </c>
      <c r="AT159" s="17" t="s">
        <v>133</v>
      </c>
      <c r="AU159" s="17" t="s">
        <v>76</v>
      </c>
      <c r="AY159" s="17" t="s">
        <v>131</v>
      </c>
      <c r="BE159" s="228">
        <f>IF(N159="základní",J159,0)</f>
        <v>0</v>
      </c>
      <c r="BF159" s="228">
        <f>IF(N159="snížená",J159,0)</f>
        <v>0</v>
      </c>
      <c r="BG159" s="228">
        <f>IF(N159="zákl. přenesená",J159,0)</f>
        <v>0</v>
      </c>
      <c r="BH159" s="228">
        <f>IF(N159="sníž. přenesená",J159,0)</f>
        <v>0</v>
      </c>
      <c r="BI159" s="228">
        <f>IF(N159="nulová",J159,0)</f>
        <v>0</v>
      </c>
      <c r="BJ159" s="17" t="s">
        <v>74</v>
      </c>
      <c r="BK159" s="228">
        <f>ROUND(I159*H159,2)</f>
        <v>0</v>
      </c>
      <c r="BL159" s="17" t="s">
        <v>137</v>
      </c>
      <c r="BM159" s="17" t="s">
        <v>534</v>
      </c>
    </row>
    <row r="160" spans="2:47" s="1" customFormat="1" ht="12">
      <c r="B160" s="38"/>
      <c r="C160" s="39"/>
      <c r="D160" s="229" t="s">
        <v>139</v>
      </c>
      <c r="E160" s="39"/>
      <c r="F160" s="230" t="s">
        <v>535</v>
      </c>
      <c r="G160" s="39"/>
      <c r="H160" s="39"/>
      <c r="I160" s="144"/>
      <c r="J160" s="39"/>
      <c r="K160" s="39"/>
      <c r="L160" s="43"/>
      <c r="M160" s="231"/>
      <c r="N160" s="79"/>
      <c r="O160" s="79"/>
      <c r="P160" s="79"/>
      <c r="Q160" s="79"/>
      <c r="R160" s="79"/>
      <c r="S160" s="79"/>
      <c r="T160" s="80"/>
      <c r="AT160" s="17" t="s">
        <v>139</v>
      </c>
      <c r="AU160" s="17" t="s">
        <v>76</v>
      </c>
    </row>
    <row r="161" spans="2:65" s="1" customFormat="1" ht="16.5" customHeight="1">
      <c r="B161" s="38"/>
      <c r="C161" s="218" t="s">
        <v>237</v>
      </c>
      <c r="D161" s="218" t="s">
        <v>133</v>
      </c>
      <c r="E161" s="219" t="s">
        <v>536</v>
      </c>
      <c r="F161" s="220" t="s">
        <v>537</v>
      </c>
      <c r="G161" s="221" t="s">
        <v>336</v>
      </c>
      <c r="H161" s="222">
        <v>0.85</v>
      </c>
      <c r="I161" s="223"/>
      <c r="J161" s="222">
        <f>ROUND(I161*H161,2)</f>
        <v>0</v>
      </c>
      <c r="K161" s="220" t="s">
        <v>152</v>
      </c>
      <c r="L161" s="43"/>
      <c r="M161" s="224" t="s">
        <v>1</v>
      </c>
      <c r="N161" s="225" t="s">
        <v>37</v>
      </c>
      <c r="O161" s="79"/>
      <c r="P161" s="226">
        <f>O161*H161</f>
        <v>0</v>
      </c>
      <c r="Q161" s="226">
        <v>0</v>
      </c>
      <c r="R161" s="226">
        <f>Q161*H161</f>
        <v>0</v>
      </c>
      <c r="S161" s="226">
        <v>0</v>
      </c>
      <c r="T161" s="227">
        <f>S161*H161</f>
        <v>0</v>
      </c>
      <c r="AR161" s="17" t="s">
        <v>137</v>
      </c>
      <c r="AT161" s="17" t="s">
        <v>133</v>
      </c>
      <c r="AU161" s="17" t="s">
        <v>76</v>
      </c>
      <c r="AY161" s="17" t="s">
        <v>131</v>
      </c>
      <c r="BE161" s="228">
        <f>IF(N161="základní",J161,0)</f>
        <v>0</v>
      </c>
      <c r="BF161" s="228">
        <f>IF(N161="snížená",J161,0)</f>
        <v>0</v>
      </c>
      <c r="BG161" s="228">
        <f>IF(N161="zákl. přenesená",J161,0)</f>
        <v>0</v>
      </c>
      <c r="BH161" s="228">
        <f>IF(N161="sníž. přenesená",J161,0)</f>
        <v>0</v>
      </c>
      <c r="BI161" s="228">
        <f>IF(N161="nulová",J161,0)</f>
        <v>0</v>
      </c>
      <c r="BJ161" s="17" t="s">
        <v>74</v>
      </c>
      <c r="BK161" s="228">
        <f>ROUND(I161*H161,2)</f>
        <v>0</v>
      </c>
      <c r="BL161" s="17" t="s">
        <v>137</v>
      </c>
      <c r="BM161" s="17" t="s">
        <v>538</v>
      </c>
    </row>
    <row r="162" spans="2:47" s="1" customFormat="1" ht="12">
      <c r="B162" s="38"/>
      <c r="C162" s="39"/>
      <c r="D162" s="229" t="s">
        <v>139</v>
      </c>
      <c r="E162" s="39"/>
      <c r="F162" s="230" t="s">
        <v>539</v>
      </c>
      <c r="G162" s="39"/>
      <c r="H162" s="39"/>
      <c r="I162" s="144"/>
      <c r="J162" s="39"/>
      <c r="K162" s="39"/>
      <c r="L162" s="43"/>
      <c r="M162" s="231"/>
      <c r="N162" s="79"/>
      <c r="O162" s="79"/>
      <c r="P162" s="79"/>
      <c r="Q162" s="79"/>
      <c r="R162" s="79"/>
      <c r="S162" s="79"/>
      <c r="T162" s="80"/>
      <c r="AT162" s="17" t="s">
        <v>139</v>
      </c>
      <c r="AU162" s="17" t="s">
        <v>76</v>
      </c>
    </row>
    <row r="163" spans="2:65" s="1" customFormat="1" ht="16.5" customHeight="1">
      <c r="B163" s="38"/>
      <c r="C163" s="275" t="s">
        <v>288</v>
      </c>
      <c r="D163" s="275" t="s">
        <v>333</v>
      </c>
      <c r="E163" s="276" t="s">
        <v>540</v>
      </c>
      <c r="F163" s="277" t="s">
        <v>541</v>
      </c>
      <c r="G163" s="278" t="s">
        <v>435</v>
      </c>
      <c r="H163" s="279">
        <v>850</v>
      </c>
      <c r="I163" s="280"/>
      <c r="J163" s="279">
        <f>ROUND(I163*H163,2)</f>
        <v>0</v>
      </c>
      <c r="K163" s="277" t="s">
        <v>152</v>
      </c>
      <c r="L163" s="281"/>
      <c r="M163" s="282" t="s">
        <v>1</v>
      </c>
      <c r="N163" s="283" t="s">
        <v>37</v>
      </c>
      <c r="O163" s="79"/>
      <c r="P163" s="226">
        <f>O163*H163</f>
        <v>0</v>
      </c>
      <c r="Q163" s="226">
        <v>0.001</v>
      </c>
      <c r="R163" s="226">
        <f>Q163*H163</f>
        <v>0.85</v>
      </c>
      <c r="S163" s="226">
        <v>0</v>
      </c>
      <c r="T163" s="227">
        <f>S163*H163</f>
        <v>0</v>
      </c>
      <c r="AR163" s="17" t="s">
        <v>161</v>
      </c>
      <c r="AT163" s="17" t="s">
        <v>333</v>
      </c>
      <c r="AU163" s="17" t="s">
        <v>76</v>
      </c>
      <c r="AY163" s="17" t="s">
        <v>131</v>
      </c>
      <c r="BE163" s="228">
        <f>IF(N163="základní",J163,0)</f>
        <v>0</v>
      </c>
      <c r="BF163" s="228">
        <f>IF(N163="snížená",J163,0)</f>
        <v>0</v>
      </c>
      <c r="BG163" s="228">
        <f>IF(N163="zákl. přenesená",J163,0)</f>
        <v>0</v>
      </c>
      <c r="BH163" s="228">
        <f>IF(N163="sníž. přenesená",J163,0)</f>
        <v>0</v>
      </c>
      <c r="BI163" s="228">
        <f>IF(N163="nulová",J163,0)</f>
        <v>0</v>
      </c>
      <c r="BJ163" s="17" t="s">
        <v>74</v>
      </c>
      <c r="BK163" s="228">
        <f>ROUND(I163*H163,2)</f>
        <v>0</v>
      </c>
      <c r="BL163" s="17" t="s">
        <v>137</v>
      </c>
      <c r="BM163" s="17" t="s">
        <v>542</v>
      </c>
    </row>
    <row r="164" spans="2:47" s="1" customFormat="1" ht="12">
      <c r="B164" s="38"/>
      <c r="C164" s="39"/>
      <c r="D164" s="229" t="s">
        <v>139</v>
      </c>
      <c r="E164" s="39"/>
      <c r="F164" s="230" t="s">
        <v>541</v>
      </c>
      <c r="G164" s="39"/>
      <c r="H164" s="39"/>
      <c r="I164" s="144"/>
      <c r="J164" s="39"/>
      <c r="K164" s="39"/>
      <c r="L164" s="43"/>
      <c r="M164" s="231"/>
      <c r="N164" s="79"/>
      <c r="O164" s="79"/>
      <c r="P164" s="79"/>
      <c r="Q164" s="79"/>
      <c r="R164" s="79"/>
      <c r="S164" s="79"/>
      <c r="T164" s="80"/>
      <c r="AT164" s="17" t="s">
        <v>139</v>
      </c>
      <c r="AU164" s="17" t="s">
        <v>76</v>
      </c>
    </row>
    <row r="165" spans="2:65" s="1" customFormat="1" ht="16.5" customHeight="1">
      <c r="B165" s="38"/>
      <c r="C165" s="218" t="s">
        <v>241</v>
      </c>
      <c r="D165" s="218" t="s">
        <v>133</v>
      </c>
      <c r="E165" s="219" t="s">
        <v>543</v>
      </c>
      <c r="F165" s="220" t="s">
        <v>544</v>
      </c>
      <c r="G165" s="221" t="s">
        <v>336</v>
      </c>
      <c r="H165" s="222">
        <v>0.28</v>
      </c>
      <c r="I165" s="223"/>
      <c r="J165" s="222">
        <f>ROUND(I165*H165,2)</f>
        <v>0</v>
      </c>
      <c r="K165" s="220" t="s">
        <v>152</v>
      </c>
      <c r="L165" s="43"/>
      <c r="M165" s="224" t="s">
        <v>1</v>
      </c>
      <c r="N165" s="225" t="s">
        <v>37</v>
      </c>
      <c r="O165" s="79"/>
      <c r="P165" s="226">
        <f>O165*H165</f>
        <v>0</v>
      </c>
      <c r="Q165" s="226">
        <v>0</v>
      </c>
      <c r="R165" s="226">
        <f>Q165*H165</f>
        <v>0</v>
      </c>
      <c r="S165" s="226">
        <v>0</v>
      </c>
      <c r="T165" s="227">
        <f>S165*H165</f>
        <v>0</v>
      </c>
      <c r="AR165" s="17" t="s">
        <v>137</v>
      </c>
      <c r="AT165" s="17" t="s">
        <v>133</v>
      </c>
      <c r="AU165" s="17" t="s">
        <v>76</v>
      </c>
      <c r="AY165" s="17" t="s">
        <v>131</v>
      </c>
      <c r="BE165" s="228">
        <f>IF(N165="základní",J165,0)</f>
        <v>0</v>
      </c>
      <c r="BF165" s="228">
        <f>IF(N165="snížená",J165,0)</f>
        <v>0</v>
      </c>
      <c r="BG165" s="228">
        <f>IF(N165="zákl. přenesená",J165,0)</f>
        <v>0</v>
      </c>
      <c r="BH165" s="228">
        <f>IF(N165="sníž. přenesená",J165,0)</f>
        <v>0</v>
      </c>
      <c r="BI165" s="228">
        <f>IF(N165="nulová",J165,0)</f>
        <v>0</v>
      </c>
      <c r="BJ165" s="17" t="s">
        <v>74</v>
      </c>
      <c r="BK165" s="228">
        <f>ROUND(I165*H165,2)</f>
        <v>0</v>
      </c>
      <c r="BL165" s="17" t="s">
        <v>137</v>
      </c>
      <c r="BM165" s="17" t="s">
        <v>545</v>
      </c>
    </row>
    <row r="166" spans="2:47" s="1" customFormat="1" ht="12">
      <c r="B166" s="38"/>
      <c r="C166" s="39"/>
      <c r="D166" s="229" t="s">
        <v>139</v>
      </c>
      <c r="E166" s="39"/>
      <c r="F166" s="230" t="s">
        <v>546</v>
      </c>
      <c r="G166" s="39"/>
      <c r="H166" s="39"/>
      <c r="I166" s="144"/>
      <c r="J166" s="39"/>
      <c r="K166" s="39"/>
      <c r="L166" s="43"/>
      <c r="M166" s="231"/>
      <c r="N166" s="79"/>
      <c r="O166" s="79"/>
      <c r="P166" s="79"/>
      <c r="Q166" s="79"/>
      <c r="R166" s="79"/>
      <c r="S166" s="79"/>
      <c r="T166" s="80"/>
      <c r="AT166" s="17" t="s">
        <v>139</v>
      </c>
      <c r="AU166" s="17" t="s">
        <v>76</v>
      </c>
    </row>
    <row r="167" spans="2:51" s="12" customFormat="1" ht="12">
      <c r="B167" s="232"/>
      <c r="C167" s="233"/>
      <c r="D167" s="229" t="s">
        <v>141</v>
      </c>
      <c r="E167" s="234" t="s">
        <v>1</v>
      </c>
      <c r="F167" s="235" t="s">
        <v>547</v>
      </c>
      <c r="G167" s="233"/>
      <c r="H167" s="236">
        <v>0.28</v>
      </c>
      <c r="I167" s="237"/>
      <c r="J167" s="233"/>
      <c r="K167" s="233"/>
      <c r="L167" s="238"/>
      <c r="M167" s="239"/>
      <c r="N167" s="240"/>
      <c r="O167" s="240"/>
      <c r="P167" s="240"/>
      <c r="Q167" s="240"/>
      <c r="R167" s="240"/>
      <c r="S167" s="240"/>
      <c r="T167" s="241"/>
      <c r="AT167" s="242" t="s">
        <v>141</v>
      </c>
      <c r="AU167" s="242" t="s">
        <v>76</v>
      </c>
      <c r="AV167" s="12" t="s">
        <v>76</v>
      </c>
      <c r="AW167" s="12" t="s">
        <v>29</v>
      </c>
      <c r="AX167" s="12" t="s">
        <v>66</v>
      </c>
      <c r="AY167" s="242" t="s">
        <v>131</v>
      </c>
    </row>
    <row r="168" spans="2:51" s="13" customFormat="1" ht="12">
      <c r="B168" s="243"/>
      <c r="C168" s="244"/>
      <c r="D168" s="229" t="s">
        <v>141</v>
      </c>
      <c r="E168" s="245" t="s">
        <v>1</v>
      </c>
      <c r="F168" s="246" t="s">
        <v>143</v>
      </c>
      <c r="G168" s="244"/>
      <c r="H168" s="247">
        <v>0.28</v>
      </c>
      <c r="I168" s="248"/>
      <c r="J168" s="244"/>
      <c r="K168" s="244"/>
      <c r="L168" s="249"/>
      <c r="M168" s="250"/>
      <c r="N168" s="251"/>
      <c r="O168" s="251"/>
      <c r="P168" s="251"/>
      <c r="Q168" s="251"/>
      <c r="R168" s="251"/>
      <c r="S168" s="251"/>
      <c r="T168" s="252"/>
      <c r="AT168" s="253" t="s">
        <v>141</v>
      </c>
      <c r="AU168" s="253" t="s">
        <v>76</v>
      </c>
      <c r="AV168" s="13" t="s">
        <v>137</v>
      </c>
      <c r="AW168" s="13" t="s">
        <v>29</v>
      </c>
      <c r="AX168" s="13" t="s">
        <v>74</v>
      </c>
      <c r="AY168" s="253" t="s">
        <v>131</v>
      </c>
    </row>
    <row r="169" spans="2:65" s="1" customFormat="1" ht="16.5" customHeight="1">
      <c r="B169" s="38"/>
      <c r="C169" s="275" t="s">
        <v>295</v>
      </c>
      <c r="D169" s="275" t="s">
        <v>333</v>
      </c>
      <c r="E169" s="276" t="s">
        <v>548</v>
      </c>
      <c r="F169" s="277" t="s">
        <v>549</v>
      </c>
      <c r="G169" s="278" t="s">
        <v>435</v>
      </c>
      <c r="H169" s="279">
        <v>283.5</v>
      </c>
      <c r="I169" s="280"/>
      <c r="J169" s="279">
        <f>ROUND(I169*H169,2)</f>
        <v>0</v>
      </c>
      <c r="K169" s="277" t="s">
        <v>1</v>
      </c>
      <c r="L169" s="281"/>
      <c r="M169" s="282" t="s">
        <v>1</v>
      </c>
      <c r="N169" s="283" t="s">
        <v>37</v>
      </c>
      <c r="O169" s="79"/>
      <c r="P169" s="226">
        <f>O169*H169</f>
        <v>0</v>
      </c>
      <c r="Q169" s="226">
        <v>0.001</v>
      </c>
      <c r="R169" s="226">
        <f>Q169*H169</f>
        <v>0.28350000000000003</v>
      </c>
      <c r="S169" s="226">
        <v>0</v>
      </c>
      <c r="T169" s="227">
        <f>S169*H169</f>
        <v>0</v>
      </c>
      <c r="AR169" s="17" t="s">
        <v>161</v>
      </c>
      <c r="AT169" s="17" t="s">
        <v>333</v>
      </c>
      <c r="AU169" s="17" t="s">
        <v>76</v>
      </c>
      <c r="AY169" s="17" t="s">
        <v>131</v>
      </c>
      <c r="BE169" s="228">
        <f>IF(N169="základní",J169,0)</f>
        <v>0</v>
      </c>
      <c r="BF169" s="228">
        <f>IF(N169="snížená",J169,0)</f>
        <v>0</v>
      </c>
      <c r="BG169" s="228">
        <f>IF(N169="zákl. přenesená",J169,0)</f>
        <v>0</v>
      </c>
      <c r="BH169" s="228">
        <f>IF(N169="sníž. přenesená",J169,0)</f>
        <v>0</v>
      </c>
      <c r="BI169" s="228">
        <f>IF(N169="nulová",J169,0)</f>
        <v>0</v>
      </c>
      <c r="BJ169" s="17" t="s">
        <v>74</v>
      </c>
      <c r="BK169" s="228">
        <f>ROUND(I169*H169,2)</f>
        <v>0</v>
      </c>
      <c r="BL169" s="17" t="s">
        <v>137</v>
      </c>
      <c r="BM169" s="17" t="s">
        <v>550</v>
      </c>
    </row>
    <row r="170" spans="2:47" s="1" customFormat="1" ht="12">
      <c r="B170" s="38"/>
      <c r="C170" s="39"/>
      <c r="D170" s="229" t="s">
        <v>139</v>
      </c>
      <c r="E170" s="39"/>
      <c r="F170" s="230" t="s">
        <v>541</v>
      </c>
      <c r="G170" s="39"/>
      <c r="H170" s="39"/>
      <c r="I170" s="144"/>
      <c r="J170" s="39"/>
      <c r="K170" s="39"/>
      <c r="L170" s="43"/>
      <c r="M170" s="231"/>
      <c r="N170" s="79"/>
      <c r="O170" s="79"/>
      <c r="P170" s="79"/>
      <c r="Q170" s="79"/>
      <c r="R170" s="79"/>
      <c r="S170" s="79"/>
      <c r="T170" s="80"/>
      <c r="AT170" s="17" t="s">
        <v>139</v>
      </c>
      <c r="AU170" s="17" t="s">
        <v>76</v>
      </c>
    </row>
    <row r="171" spans="2:51" s="12" customFormat="1" ht="12">
      <c r="B171" s="232"/>
      <c r="C171" s="233"/>
      <c r="D171" s="229" t="s">
        <v>141</v>
      </c>
      <c r="E171" s="234" t="s">
        <v>1</v>
      </c>
      <c r="F171" s="235" t="s">
        <v>551</v>
      </c>
      <c r="G171" s="233"/>
      <c r="H171" s="236">
        <v>283.5</v>
      </c>
      <c r="I171" s="237"/>
      <c r="J171" s="233"/>
      <c r="K171" s="233"/>
      <c r="L171" s="238"/>
      <c r="M171" s="239"/>
      <c r="N171" s="240"/>
      <c r="O171" s="240"/>
      <c r="P171" s="240"/>
      <c r="Q171" s="240"/>
      <c r="R171" s="240"/>
      <c r="S171" s="240"/>
      <c r="T171" s="241"/>
      <c r="AT171" s="242" t="s">
        <v>141</v>
      </c>
      <c r="AU171" s="242" t="s">
        <v>76</v>
      </c>
      <c r="AV171" s="12" t="s">
        <v>76</v>
      </c>
      <c r="AW171" s="12" t="s">
        <v>29</v>
      </c>
      <c r="AX171" s="12" t="s">
        <v>66</v>
      </c>
      <c r="AY171" s="242" t="s">
        <v>131</v>
      </c>
    </row>
    <row r="172" spans="2:51" s="13" customFormat="1" ht="12">
      <c r="B172" s="243"/>
      <c r="C172" s="244"/>
      <c r="D172" s="229" t="s">
        <v>141</v>
      </c>
      <c r="E172" s="245" t="s">
        <v>1</v>
      </c>
      <c r="F172" s="246" t="s">
        <v>143</v>
      </c>
      <c r="G172" s="244"/>
      <c r="H172" s="247">
        <v>283.5</v>
      </c>
      <c r="I172" s="248"/>
      <c r="J172" s="244"/>
      <c r="K172" s="244"/>
      <c r="L172" s="249"/>
      <c r="M172" s="250"/>
      <c r="N172" s="251"/>
      <c r="O172" s="251"/>
      <c r="P172" s="251"/>
      <c r="Q172" s="251"/>
      <c r="R172" s="251"/>
      <c r="S172" s="251"/>
      <c r="T172" s="252"/>
      <c r="AT172" s="253" t="s">
        <v>141</v>
      </c>
      <c r="AU172" s="253" t="s">
        <v>76</v>
      </c>
      <c r="AV172" s="13" t="s">
        <v>137</v>
      </c>
      <c r="AW172" s="13" t="s">
        <v>29</v>
      </c>
      <c r="AX172" s="13" t="s">
        <v>74</v>
      </c>
      <c r="AY172" s="253" t="s">
        <v>131</v>
      </c>
    </row>
    <row r="173" spans="2:65" s="1" customFormat="1" ht="16.5" customHeight="1">
      <c r="B173" s="38"/>
      <c r="C173" s="218" t="s">
        <v>245</v>
      </c>
      <c r="D173" s="218" t="s">
        <v>133</v>
      </c>
      <c r="E173" s="219" t="s">
        <v>552</v>
      </c>
      <c r="F173" s="220" t="s">
        <v>553</v>
      </c>
      <c r="G173" s="221" t="s">
        <v>336</v>
      </c>
      <c r="H173" s="222">
        <v>0.58</v>
      </c>
      <c r="I173" s="223"/>
      <c r="J173" s="222">
        <f>ROUND(I173*H173,2)</f>
        <v>0</v>
      </c>
      <c r="K173" s="220" t="s">
        <v>152</v>
      </c>
      <c r="L173" s="43"/>
      <c r="M173" s="224" t="s">
        <v>1</v>
      </c>
      <c r="N173" s="225" t="s">
        <v>37</v>
      </c>
      <c r="O173" s="79"/>
      <c r="P173" s="226">
        <f>O173*H173</f>
        <v>0</v>
      </c>
      <c r="Q173" s="226">
        <v>0</v>
      </c>
      <c r="R173" s="226">
        <f>Q173*H173</f>
        <v>0</v>
      </c>
      <c r="S173" s="226">
        <v>0</v>
      </c>
      <c r="T173" s="227">
        <f>S173*H173</f>
        <v>0</v>
      </c>
      <c r="AR173" s="17" t="s">
        <v>137</v>
      </c>
      <c r="AT173" s="17" t="s">
        <v>133</v>
      </c>
      <c r="AU173" s="17" t="s">
        <v>76</v>
      </c>
      <c r="AY173" s="17" t="s">
        <v>131</v>
      </c>
      <c r="BE173" s="228">
        <f>IF(N173="základní",J173,0)</f>
        <v>0</v>
      </c>
      <c r="BF173" s="228">
        <f>IF(N173="snížená",J173,0)</f>
        <v>0</v>
      </c>
      <c r="BG173" s="228">
        <f>IF(N173="zákl. přenesená",J173,0)</f>
        <v>0</v>
      </c>
      <c r="BH173" s="228">
        <f>IF(N173="sníž. přenesená",J173,0)</f>
        <v>0</v>
      </c>
      <c r="BI173" s="228">
        <f>IF(N173="nulová",J173,0)</f>
        <v>0</v>
      </c>
      <c r="BJ173" s="17" t="s">
        <v>74</v>
      </c>
      <c r="BK173" s="228">
        <f>ROUND(I173*H173,2)</f>
        <v>0</v>
      </c>
      <c r="BL173" s="17" t="s">
        <v>137</v>
      </c>
      <c r="BM173" s="17" t="s">
        <v>554</v>
      </c>
    </row>
    <row r="174" spans="2:47" s="1" customFormat="1" ht="12">
      <c r="B174" s="38"/>
      <c r="C174" s="39"/>
      <c r="D174" s="229" t="s">
        <v>139</v>
      </c>
      <c r="E174" s="39"/>
      <c r="F174" s="230" t="s">
        <v>555</v>
      </c>
      <c r="G174" s="39"/>
      <c r="H174" s="39"/>
      <c r="I174" s="144"/>
      <c r="J174" s="39"/>
      <c r="K174" s="39"/>
      <c r="L174" s="43"/>
      <c r="M174" s="231"/>
      <c r="N174" s="79"/>
      <c r="O174" s="79"/>
      <c r="P174" s="79"/>
      <c r="Q174" s="79"/>
      <c r="R174" s="79"/>
      <c r="S174" s="79"/>
      <c r="T174" s="80"/>
      <c r="AT174" s="17" t="s">
        <v>139</v>
      </c>
      <c r="AU174" s="17" t="s">
        <v>76</v>
      </c>
    </row>
    <row r="175" spans="2:65" s="1" customFormat="1" ht="16.5" customHeight="1">
      <c r="B175" s="38"/>
      <c r="C175" s="275" t="s">
        <v>303</v>
      </c>
      <c r="D175" s="275" t="s">
        <v>333</v>
      </c>
      <c r="E175" s="276" t="s">
        <v>540</v>
      </c>
      <c r="F175" s="277" t="s">
        <v>541</v>
      </c>
      <c r="G175" s="278" t="s">
        <v>435</v>
      </c>
      <c r="H175" s="279">
        <v>582</v>
      </c>
      <c r="I175" s="280"/>
      <c r="J175" s="279">
        <f>ROUND(I175*H175,2)</f>
        <v>0</v>
      </c>
      <c r="K175" s="277" t="s">
        <v>152</v>
      </c>
      <c r="L175" s="281"/>
      <c r="M175" s="282" t="s">
        <v>1</v>
      </c>
      <c r="N175" s="283" t="s">
        <v>37</v>
      </c>
      <c r="O175" s="79"/>
      <c r="P175" s="226">
        <f>O175*H175</f>
        <v>0</v>
      </c>
      <c r="Q175" s="226">
        <v>0.001</v>
      </c>
      <c r="R175" s="226">
        <f>Q175*H175</f>
        <v>0.582</v>
      </c>
      <c r="S175" s="226">
        <v>0</v>
      </c>
      <c r="T175" s="227">
        <f>S175*H175</f>
        <v>0</v>
      </c>
      <c r="AR175" s="17" t="s">
        <v>161</v>
      </c>
      <c r="AT175" s="17" t="s">
        <v>333</v>
      </c>
      <c r="AU175" s="17" t="s">
        <v>76</v>
      </c>
      <c r="AY175" s="17" t="s">
        <v>131</v>
      </c>
      <c r="BE175" s="228">
        <f>IF(N175="základní",J175,0)</f>
        <v>0</v>
      </c>
      <c r="BF175" s="228">
        <f>IF(N175="snížená",J175,0)</f>
        <v>0</v>
      </c>
      <c r="BG175" s="228">
        <f>IF(N175="zákl. přenesená",J175,0)</f>
        <v>0</v>
      </c>
      <c r="BH175" s="228">
        <f>IF(N175="sníž. přenesená",J175,0)</f>
        <v>0</v>
      </c>
      <c r="BI175" s="228">
        <f>IF(N175="nulová",J175,0)</f>
        <v>0</v>
      </c>
      <c r="BJ175" s="17" t="s">
        <v>74</v>
      </c>
      <c r="BK175" s="228">
        <f>ROUND(I175*H175,2)</f>
        <v>0</v>
      </c>
      <c r="BL175" s="17" t="s">
        <v>137</v>
      </c>
      <c r="BM175" s="17" t="s">
        <v>556</v>
      </c>
    </row>
    <row r="176" spans="2:47" s="1" customFormat="1" ht="12">
      <c r="B176" s="38"/>
      <c r="C176" s="39"/>
      <c r="D176" s="229" t="s">
        <v>139</v>
      </c>
      <c r="E176" s="39"/>
      <c r="F176" s="230" t="s">
        <v>541</v>
      </c>
      <c r="G176" s="39"/>
      <c r="H176" s="39"/>
      <c r="I176" s="144"/>
      <c r="J176" s="39"/>
      <c r="K176" s="39"/>
      <c r="L176" s="43"/>
      <c r="M176" s="231"/>
      <c r="N176" s="79"/>
      <c r="O176" s="79"/>
      <c r="P176" s="79"/>
      <c r="Q176" s="79"/>
      <c r="R176" s="79"/>
      <c r="S176" s="79"/>
      <c r="T176" s="80"/>
      <c r="AT176" s="17" t="s">
        <v>139</v>
      </c>
      <c r="AU176" s="17" t="s">
        <v>76</v>
      </c>
    </row>
    <row r="177" spans="2:65" s="1" customFormat="1" ht="16.5" customHeight="1">
      <c r="B177" s="38"/>
      <c r="C177" s="218" t="s">
        <v>250</v>
      </c>
      <c r="D177" s="218" t="s">
        <v>133</v>
      </c>
      <c r="E177" s="219" t="s">
        <v>557</v>
      </c>
      <c r="F177" s="220" t="s">
        <v>558</v>
      </c>
      <c r="G177" s="221" t="s">
        <v>187</v>
      </c>
      <c r="H177" s="222">
        <v>9.9</v>
      </c>
      <c r="I177" s="223"/>
      <c r="J177" s="222">
        <f>ROUND(I177*H177,2)</f>
        <v>0</v>
      </c>
      <c r="K177" s="220" t="s">
        <v>152</v>
      </c>
      <c r="L177" s="43"/>
      <c r="M177" s="224" t="s">
        <v>1</v>
      </c>
      <c r="N177" s="225" t="s">
        <v>37</v>
      </c>
      <c r="O177" s="79"/>
      <c r="P177" s="226">
        <f>O177*H177</f>
        <v>0</v>
      </c>
      <c r="Q177" s="226">
        <v>0</v>
      </c>
      <c r="R177" s="226">
        <f>Q177*H177</f>
        <v>0</v>
      </c>
      <c r="S177" s="226">
        <v>0</v>
      </c>
      <c r="T177" s="227">
        <f>S177*H177</f>
        <v>0</v>
      </c>
      <c r="AR177" s="17" t="s">
        <v>137</v>
      </c>
      <c r="AT177" s="17" t="s">
        <v>133</v>
      </c>
      <c r="AU177" s="17" t="s">
        <v>76</v>
      </c>
      <c r="AY177" s="17" t="s">
        <v>131</v>
      </c>
      <c r="BE177" s="228">
        <f>IF(N177="základní",J177,0)</f>
        <v>0</v>
      </c>
      <c r="BF177" s="228">
        <f>IF(N177="snížená",J177,0)</f>
        <v>0</v>
      </c>
      <c r="BG177" s="228">
        <f>IF(N177="zákl. přenesená",J177,0)</f>
        <v>0</v>
      </c>
      <c r="BH177" s="228">
        <f>IF(N177="sníž. přenesená",J177,0)</f>
        <v>0</v>
      </c>
      <c r="BI177" s="228">
        <f>IF(N177="nulová",J177,0)</f>
        <v>0</v>
      </c>
      <c r="BJ177" s="17" t="s">
        <v>74</v>
      </c>
      <c r="BK177" s="228">
        <f>ROUND(I177*H177,2)</f>
        <v>0</v>
      </c>
      <c r="BL177" s="17" t="s">
        <v>137</v>
      </c>
      <c r="BM177" s="17" t="s">
        <v>559</v>
      </c>
    </row>
    <row r="178" spans="2:47" s="1" customFormat="1" ht="12">
      <c r="B178" s="38"/>
      <c r="C178" s="39"/>
      <c r="D178" s="229" t="s">
        <v>139</v>
      </c>
      <c r="E178" s="39"/>
      <c r="F178" s="230" t="s">
        <v>560</v>
      </c>
      <c r="G178" s="39"/>
      <c r="H178" s="39"/>
      <c r="I178" s="144"/>
      <c r="J178" s="39"/>
      <c r="K178" s="39"/>
      <c r="L178" s="43"/>
      <c r="M178" s="231"/>
      <c r="N178" s="79"/>
      <c r="O178" s="79"/>
      <c r="P178" s="79"/>
      <c r="Q178" s="79"/>
      <c r="R178" s="79"/>
      <c r="S178" s="79"/>
      <c r="T178" s="80"/>
      <c r="AT178" s="17" t="s">
        <v>139</v>
      </c>
      <c r="AU178" s="17" t="s">
        <v>76</v>
      </c>
    </row>
    <row r="179" spans="2:51" s="15" customFormat="1" ht="12">
      <c r="B179" s="265"/>
      <c r="C179" s="266"/>
      <c r="D179" s="229" t="s">
        <v>141</v>
      </c>
      <c r="E179" s="267" t="s">
        <v>1</v>
      </c>
      <c r="F179" s="268" t="s">
        <v>561</v>
      </c>
      <c r="G179" s="266"/>
      <c r="H179" s="267" t="s">
        <v>1</v>
      </c>
      <c r="I179" s="269"/>
      <c r="J179" s="266"/>
      <c r="K179" s="266"/>
      <c r="L179" s="270"/>
      <c r="M179" s="271"/>
      <c r="N179" s="272"/>
      <c r="O179" s="272"/>
      <c r="P179" s="272"/>
      <c r="Q179" s="272"/>
      <c r="R179" s="272"/>
      <c r="S179" s="272"/>
      <c r="T179" s="273"/>
      <c r="AT179" s="274" t="s">
        <v>141</v>
      </c>
      <c r="AU179" s="274" t="s">
        <v>76</v>
      </c>
      <c r="AV179" s="15" t="s">
        <v>74</v>
      </c>
      <c r="AW179" s="15" t="s">
        <v>29</v>
      </c>
      <c r="AX179" s="15" t="s">
        <v>66</v>
      </c>
      <c r="AY179" s="274" t="s">
        <v>131</v>
      </c>
    </row>
    <row r="180" spans="2:51" s="12" customFormat="1" ht="12">
      <c r="B180" s="232"/>
      <c r="C180" s="233"/>
      <c r="D180" s="229" t="s">
        <v>141</v>
      </c>
      <c r="E180" s="234" t="s">
        <v>1</v>
      </c>
      <c r="F180" s="235" t="s">
        <v>562</v>
      </c>
      <c r="G180" s="233"/>
      <c r="H180" s="236">
        <v>9.9</v>
      </c>
      <c r="I180" s="237"/>
      <c r="J180" s="233"/>
      <c r="K180" s="233"/>
      <c r="L180" s="238"/>
      <c r="M180" s="239"/>
      <c r="N180" s="240"/>
      <c r="O180" s="240"/>
      <c r="P180" s="240"/>
      <c r="Q180" s="240"/>
      <c r="R180" s="240"/>
      <c r="S180" s="240"/>
      <c r="T180" s="241"/>
      <c r="AT180" s="242" t="s">
        <v>141</v>
      </c>
      <c r="AU180" s="242" t="s">
        <v>76</v>
      </c>
      <c r="AV180" s="12" t="s">
        <v>76</v>
      </c>
      <c r="AW180" s="12" t="s">
        <v>29</v>
      </c>
      <c r="AX180" s="12" t="s">
        <v>66</v>
      </c>
      <c r="AY180" s="242" t="s">
        <v>131</v>
      </c>
    </row>
    <row r="181" spans="2:51" s="13" customFormat="1" ht="12">
      <c r="B181" s="243"/>
      <c r="C181" s="244"/>
      <c r="D181" s="229" t="s">
        <v>141</v>
      </c>
      <c r="E181" s="245" t="s">
        <v>1</v>
      </c>
      <c r="F181" s="246" t="s">
        <v>143</v>
      </c>
      <c r="G181" s="244"/>
      <c r="H181" s="247">
        <v>9.9</v>
      </c>
      <c r="I181" s="248"/>
      <c r="J181" s="244"/>
      <c r="K181" s="244"/>
      <c r="L181" s="249"/>
      <c r="M181" s="250"/>
      <c r="N181" s="251"/>
      <c r="O181" s="251"/>
      <c r="P181" s="251"/>
      <c r="Q181" s="251"/>
      <c r="R181" s="251"/>
      <c r="S181" s="251"/>
      <c r="T181" s="252"/>
      <c r="AT181" s="253" t="s">
        <v>141</v>
      </c>
      <c r="AU181" s="253" t="s">
        <v>76</v>
      </c>
      <c r="AV181" s="13" t="s">
        <v>137</v>
      </c>
      <c r="AW181" s="13" t="s">
        <v>29</v>
      </c>
      <c r="AX181" s="13" t="s">
        <v>74</v>
      </c>
      <c r="AY181" s="253" t="s">
        <v>131</v>
      </c>
    </row>
    <row r="182" spans="2:65" s="1" customFormat="1" ht="16.5" customHeight="1">
      <c r="B182" s="38"/>
      <c r="C182" s="218" t="s">
        <v>311</v>
      </c>
      <c r="D182" s="218" t="s">
        <v>133</v>
      </c>
      <c r="E182" s="219" t="s">
        <v>563</v>
      </c>
      <c r="F182" s="220" t="s">
        <v>564</v>
      </c>
      <c r="G182" s="221" t="s">
        <v>187</v>
      </c>
      <c r="H182" s="222">
        <v>9.9</v>
      </c>
      <c r="I182" s="223"/>
      <c r="J182" s="222">
        <f>ROUND(I182*H182,2)</f>
        <v>0</v>
      </c>
      <c r="K182" s="220" t="s">
        <v>152</v>
      </c>
      <c r="L182" s="43"/>
      <c r="M182" s="224" t="s">
        <v>1</v>
      </c>
      <c r="N182" s="225" t="s">
        <v>37</v>
      </c>
      <c r="O182" s="79"/>
      <c r="P182" s="226">
        <f>O182*H182</f>
        <v>0</v>
      </c>
      <c r="Q182" s="226">
        <v>0</v>
      </c>
      <c r="R182" s="226">
        <f>Q182*H182</f>
        <v>0</v>
      </c>
      <c r="S182" s="226">
        <v>0</v>
      </c>
      <c r="T182" s="227">
        <f>S182*H182</f>
        <v>0</v>
      </c>
      <c r="AR182" s="17" t="s">
        <v>137</v>
      </c>
      <c r="AT182" s="17" t="s">
        <v>133</v>
      </c>
      <c r="AU182" s="17" t="s">
        <v>76</v>
      </c>
      <c r="AY182" s="17" t="s">
        <v>131</v>
      </c>
      <c r="BE182" s="228">
        <f>IF(N182="základní",J182,0)</f>
        <v>0</v>
      </c>
      <c r="BF182" s="228">
        <f>IF(N182="snížená",J182,0)</f>
        <v>0</v>
      </c>
      <c r="BG182" s="228">
        <f>IF(N182="zákl. přenesená",J182,0)</f>
        <v>0</v>
      </c>
      <c r="BH182" s="228">
        <f>IF(N182="sníž. přenesená",J182,0)</f>
        <v>0</v>
      </c>
      <c r="BI182" s="228">
        <f>IF(N182="nulová",J182,0)</f>
        <v>0</v>
      </c>
      <c r="BJ182" s="17" t="s">
        <v>74</v>
      </c>
      <c r="BK182" s="228">
        <f>ROUND(I182*H182,2)</f>
        <v>0</v>
      </c>
      <c r="BL182" s="17" t="s">
        <v>137</v>
      </c>
      <c r="BM182" s="17" t="s">
        <v>565</v>
      </c>
    </row>
    <row r="183" spans="2:47" s="1" customFormat="1" ht="12">
      <c r="B183" s="38"/>
      <c r="C183" s="39"/>
      <c r="D183" s="229" t="s">
        <v>139</v>
      </c>
      <c r="E183" s="39"/>
      <c r="F183" s="230" t="s">
        <v>566</v>
      </c>
      <c r="G183" s="39"/>
      <c r="H183" s="39"/>
      <c r="I183" s="144"/>
      <c r="J183" s="39"/>
      <c r="K183" s="39"/>
      <c r="L183" s="43"/>
      <c r="M183" s="231"/>
      <c r="N183" s="79"/>
      <c r="O183" s="79"/>
      <c r="P183" s="79"/>
      <c r="Q183" s="79"/>
      <c r="R183" s="79"/>
      <c r="S183" s="79"/>
      <c r="T183" s="80"/>
      <c r="AT183" s="17" t="s">
        <v>139</v>
      </c>
      <c r="AU183" s="17" t="s">
        <v>76</v>
      </c>
    </row>
    <row r="184" spans="2:51" s="15" customFormat="1" ht="12">
      <c r="B184" s="265"/>
      <c r="C184" s="266"/>
      <c r="D184" s="229" t="s">
        <v>141</v>
      </c>
      <c r="E184" s="267" t="s">
        <v>1</v>
      </c>
      <c r="F184" s="268" t="s">
        <v>561</v>
      </c>
      <c r="G184" s="266"/>
      <c r="H184" s="267" t="s">
        <v>1</v>
      </c>
      <c r="I184" s="269"/>
      <c r="J184" s="266"/>
      <c r="K184" s="266"/>
      <c r="L184" s="270"/>
      <c r="M184" s="271"/>
      <c r="N184" s="272"/>
      <c r="O184" s="272"/>
      <c r="P184" s="272"/>
      <c r="Q184" s="272"/>
      <c r="R184" s="272"/>
      <c r="S184" s="272"/>
      <c r="T184" s="273"/>
      <c r="AT184" s="274" t="s">
        <v>141</v>
      </c>
      <c r="AU184" s="274" t="s">
        <v>76</v>
      </c>
      <c r="AV184" s="15" t="s">
        <v>74</v>
      </c>
      <c r="AW184" s="15" t="s">
        <v>29</v>
      </c>
      <c r="AX184" s="15" t="s">
        <v>66</v>
      </c>
      <c r="AY184" s="274" t="s">
        <v>131</v>
      </c>
    </row>
    <row r="185" spans="2:51" s="12" customFormat="1" ht="12">
      <c r="B185" s="232"/>
      <c r="C185" s="233"/>
      <c r="D185" s="229" t="s">
        <v>141</v>
      </c>
      <c r="E185" s="234" t="s">
        <v>1</v>
      </c>
      <c r="F185" s="235" t="s">
        <v>562</v>
      </c>
      <c r="G185" s="233"/>
      <c r="H185" s="236">
        <v>9.9</v>
      </c>
      <c r="I185" s="237"/>
      <c r="J185" s="233"/>
      <c r="K185" s="233"/>
      <c r="L185" s="238"/>
      <c r="M185" s="239"/>
      <c r="N185" s="240"/>
      <c r="O185" s="240"/>
      <c r="P185" s="240"/>
      <c r="Q185" s="240"/>
      <c r="R185" s="240"/>
      <c r="S185" s="240"/>
      <c r="T185" s="241"/>
      <c r="AT185" s="242" t="s">
        <v>141</v>
      </c>
      <c r="AU185" s="242" t="s">
        <v>76</v>
      </c>
      <c r="AV185" s="12" t="s">
        <v>76</v>
      </c>
      <c r="AW185" s="12" t="s">
        <v>29</v>
      </c>
      <c r="AX185" s="12" t="s">
        <v>66</v>
      </c>
      <c r="AY185" s="242" t="s">
        <v>131</v>
      </c>
    </row>
    <row r="186" spans="2:51" s="13" customFormat="1" ht="12">
      <c r="B186" s="243"/>
      <c r="C186" s="244"/>
      <c r="D186" s="229" t="s">
        <v>141</v>
      </c>
      <c r="E186" s="245" t="s">
        <v>1</v>
      </c>
      <c r="F186" s="246" t="s">
        <v>143</v>
      </c>
      <c r="G186" s="244"/>
      <c r="H186" s="247">
        <v>9.9</v>
      </c>
      <c r="I186" s="248"/>
      <c r="J186" s="244"/>
      <c r="K186" s="244"/>
      <c r="L186" s="249"/>
      <c r="M186" s="250"/>
      <c r="N186" s="251"/>
      <c r="O186" s="251"/>
      <c r="P186" s="251"/>
      <c r="Q186" s="251"/>
      <c r="R186" s="251"/>
      <c r="S186" s="251"/>
      <c r="T186" s="252"/>
      <c r="AT186" s="253" t="s">
        <v>141</v>
      </c>
      <c r="AU186" s="253" t="s">
        <v>76</v>
      </c>
      <c r="AV186" s="13" t="s">
        <v>137</v>
      </c>
      <c r="AW186" s="13" t="s">
        <v>29</v>
      </c>
      <c r="AX186" s="13" t="s">
        <v>74</v>
      </c>
      <c r="AY186" s="253" t="s">
        <v>131</v>
      </c>
    </row>
    <row r="187" spans="2:65" s="1" customFormat="1" ht="16.5" customHeight="1">
      <c r="B187" s="38"/>
      <c r="C187" s="218" t="s">
        <v>255</v>
      </c>
      <c r="D187" s="218" t="s">
        <v>133</v>
      </c>
      <c r="E187" s="219" t="s">
        <v>567</v>
      </c>
      <c r="F187" s="220" t="s">
        <v>568</v>
      </c>
      <c r="G187" s="221" t="s">
        <v>187</v>
      </c>
      <c r="H187" s="222">
        <v>39.6</v>
      </c>
      <c r="I187" s="223"/>
      <c r="J187" s="222">
        <f>ROUND(I187*H187,2)</f>
        <v>0</v>
      </c>
      <c r="K187" s="220" t="s">
        <v>152</v>
      </c>
      <c r="L187" s="43"/>
      <c r="M187" s="224" t="s">
        <v>1</v>
      </c>
      <c r="N187" s="225" t="s">
        <v>37</v>
      </c>
      <c r="O187" s="79"/>
      <c r="P187" s="226">
        <f>O187*H187</f>
        <v>0</v>
      </c>
      <c r="Q187" s="226">
        <v>0</v>
      </c>
      <c r="R187" s="226">
        <f>Q187*H187</f>
        <v>0</v>
      </c>
      <c r="S187" s="226">
        <v>0</v>
      </c>
      <c r="T187" s="227">
        <f>S187*H187</f>
        <v>0</v>
      </c>
      <c r="AR187" s="17" t="s">
        <v>137</v>
      </c>
      <c r="AT187" s="17" t="s">
        <v>133</v>
      </c>
      <c r="AU187" s="17" t="s">
        <v>76</v>
      </c>
      <c r="AY187" s="17" t="s">
        <v>131</v>
      </c>
      <c r="BE187" s="228">
        <f>IF(N187="základní",J187,0)</f>
        <v>0</v>
      </c>
      <c r="BF187" s="228">
        <f>IF(N187="snížená",J187,0)</f>
        <v>0</v>
      </c>
      <c r="BG187" s="228">
        <f>IF(N187="zákl. přenesená",J187,0)</f>
        <v>0</v>
      </c>
      <c r="BH187" s="228">
        <f>IF(N187="sníž. přenesená",J187,0)</f>
        <v>0</v>
      </c>
      <c r="BI187" s="228">
        <f>IF(N187="nulová",J187,0)</f>
        <v>0</v>
      </c>
      <c r="BJ187" s="17" t="s">
        <v>74</v>
      </c>
      <c r="BK187" s="228">
        <f>ROUND(I187*H187,2)</f>
        <v>0</v>
      </c>
      <c r="BL187" s="17" t="s">
        <v>137</v>
      </c>
      <c r="BM187" s="17" t="s">
        <v>569</v>
      </c>
    </row>
    <row r="188" spans="2:47" s="1" customFormat="1" ht="12">
      <c r="B188" s="38"/>
      <c r="C188" s="39"/>
      <c r="D188" s="229" t="s">
        <v>139</v>
      </c>
      <c r="E188" s="39"/>
      <c r="F188" s="230" t="s">
        <v>570</v>
      </c>
      <c r="G188" s="39"/>
      <c r="H188" s="39"/>
      <c r="I188" s="144"/>
      <c r="J188" s="39"/>
      <c r="K188" s="39"/>
      <c r="L188" s="43"/>
      <c r="M188" s="231"/>
      <c r="N188" s="79"/>
      <c r="O188" s="79"/>
      <c r="P188" s="79"/>
      <c r="Q188" s="79"/>
      <c r="R188" s="79"/>
      <c r="S188" s="79"/>
      <c r="T188" s="80"/>
      <c r="AT188" s="17" t="s">
        <v>139</v>
      </c>
      <c r="AU188" s="17" t="s">
        <v>76</v>
      </c>
    </row>
    <row r="189" spans="2:51" s="12" customFormat="1" ht="12">
      <c r="B189" s="232"/>
      <c r="C189" s="233"/>
      <c r="D189" s="229" t="s">
        <v>141</v>
      </c>
      <c r="E189" s="234" t="s">
        <v>1</v>
      </c>
      <c r="F189" s="235" t="s">
        <v>571</v>
      </c>
      <c r="G189" s="233"/>
      <c r="H189" s="236">
        <v>39.6</v>
      </c>
      <c r="I189" s="237"/>
      <c r="J189" s="233"/>
      <c r="K189" s="233"/>
      <c r="L189" s="238"/>
      <c r="M189" s="239"/>
      <c r="N189" s="240"/>
      <c r="O189" s="240"/>
      <c r="P189" s="240"/>
      <c r="Q189" s="240"/>
      <c r="R189" s="240"/>
      <c r="S189" s="240"/>
      <c r="T189" s="241"/>
      <c r="AT189" s="242" t="s">
        <v>141</v>
      </c>
      <c r="AU189" s="242" t="s">
        <v>76</v>
      </c>
      <c r="AV189" s="12" t="s">
        <v>76</v>
      </c>
      <c r="AW189" s="12" t="s">
        <v>29</v>
      </c>
      <c r="AX189" s="12" t="s">
        <v>66</v>
      </c>
      <c r="AY189" s="242" t="s">
        <v>131</v>
      </c>
    </row>
    <row r="190" spans="2:51" s="13" customFormat="1" ht="12">
      <c r="B190" s="243"/>
      <c r="C190" s="244"/>
      <c r="D190" s="229" t="s">
        <v>141</v>
      </c>
      <c r="E190" s="245" t="s">
        <v>1</v>
      </c>
      <c r="F190" s="246" t="s">
        <v>143</v>
      </c>
      <c r="G190" s="244"/>
      <c r="H190" s="247">
        <v>39.6</v>
      </c>
      <c r="I190" s="248"/>
      <c r="J190" s="244"/>
      <c r="K190" s="244"/>
      <c r="L190" s="249"/>
      <c r="M190" s="250"/>
      <c r="N190" s="251"/>
      <c r="O190" s="251"/>
      <c r="P190" s="251"/>
      <c r="Q190" s="251"/>
      <c r="R190" s="251"/>
      <c r="S190" s="251"/>
      <c r="T190" s="252"/>
      <c r="AT190" s="253" t="s">
        <v>141</v>
      </c>
      <c r="AU190" s="253" t="s">
        <v>76</v>
      </c>
      <c r="AV190" s="13" t="s">
        <v>137</v>
      </c>
      <c r="AW190" s="13" t="s">
        <v>29</v>
      </c>
      <c r="AX190" s="13" t="s">
        <v>74</v>
      </c>
      <c r="AY190" s="253" t="s">
        <v>131</v>
      </c>
    </row>
    <row r="191" spans="2:65" s="1" customFormat="1" ht="16.5" customHeight="1">
      <c r="B191" s="38"/>
      <c r="C191" s="218" t="s">
        <v>321</v>
      </c>
      <c r="D191" s="218" t="s">
        <v>133</v>
      </c>
      <c r="E191" s="219" t="s">
        <v>572</v>
      </c>
      <c r="F191" s="220" t="s">
        <v>573</v>
      </c>
      <c r="G191" s="221" t="s">
        <v>146</v>
      </c>
      <c r="H191" s="222">
        <v>292.5</v>
      </c>
      <c r="I191" s="223"/>
      <c r="J191" s="222">
        <f>ROUND(I191*H191,2)</f>
        <v>0</v>
      </c>
      <c r="K191" s="220" t="s">
        <v>1</v>
      </c>
      <c r="L191" s="43"/>
      <c r="M191" s="224" t="s">
        <v>1</v>
      </c>
      <c r="N191" s="225" t="s">
        <v>37</v>
      </c>
      <c r="O191" s="79"/>
      <c r="P191" s="226">
        <f>O191*H191</f>
        <v>0</v>
      </c>
      <c r="Q191" s="226">
        <v>0</v>
      </c>
      <c r="R191" s="226">
        <f>Q191*H191</f>
        <v>0</v>
      </c>
      <c r="S191" s="226">
        <v>0</v>
      </c>
      <c r="T191" s="227">
        <f>S191*H191</f>
        <v>0</v>
      </c>
      <c r="AR191" s="17" t="s">
        <v>137</v>
      </c>
      <c r="AT191" s="17" t="s">
        <v>133</v>
      </c>
      <c r="AU191" s="17" t="s">
        <v>76</v>
      </c>
      <c r="AY191" s="17" t="s">
        <v>131</v>
      </c>
      <c r="BE191" s="228">
        <f>IF(N191="základní",J191,0)</f>
        <v>0</v>
      </c>
      <c r="BF191" s="228">
        <f>IF(N191="snížená",J191,0)</f>
        <v>0</v>
      </c>
      <c r="BG191" s="228">
        <f>IF(N191="zákl. přenesená",J191,0)</f>
        <v>0</v>
      </c>
      <c r="BH191" s="228">
        <f>IF(N191="sníž. přenesená",J191,0)</f>
        <v>0</v>
      </c>
      <c r="BI191" s="228">
        <f>IF(N191="nulová",J191,0)</f>
        <v>0</v>
      </c>
      <c r="BJ191" s="17" t="s">
        <v>74</v>
      </c>
      <c r="BK191" s="228">
        <f>ROUND(I191*H191,2)</f>
        <v>0</v>
      </c>
      <c r="BL191" s="17" t="s">
        <v>137</v>
      </c>
      <c r="BM191" s="17" t="s">
        <v>574</v>
      </c>
    </row>
    <row r="192" spans="2:47" s="1" customFormat="1" ht="12">
      <c r="B192" s="38"/>
      <c r="C192" s="39"/>
      <c r="D192" s="229" t="s">
        <v>139</v>
      </c>
      <c r="E192" s="39"/>
      <c r="F192" s="230" t="s">
        <v>575</v>
      </c>
      <c r="G192" s="39"/>
      <c r="H192" s="39"/>
      <c r="I192" s="144"/>
      <c r="J192" s="39"/>
      <c r="K192" s="39"/>
      <c r="L192" s="43"/>
      <c r="M192" s="231"/>
      <c r="N192" s="79"/>
      <c r="O192" s="79"/>
      <c r="P192" s="79"/>
      <c r="Q192" s="79"/>
      <c r="R192" s="79"/>
      <c r="S192" s="79"/>
      <c r="T192" s="80"/>
      <c r="AT192" s="17" t="s">
        <v>139</v>
      </c>
      <c r="AU192" s="17" t="s">
        <v>76</v>
      </c>
    </row>
    <row r="193" spans="2:51" s="12" customFormat="1" ht="12">
      <c r="B193" s="232"/>
      <c r="C193" s="233"/>
      <c r="D193" s="229" t="s">
        <v>141</v>
      </c>
      <c r="E193" s="234" t="s">
        <v>1</v>
      </c>
      <c r="F193" s="235" t="s">
        <v>576</v>
      </c>
      <c r="G193" s="233"/>
      <c r="H193" s="236">
        <v>180</v>
      </c>
      <c r="I193" s="237"/>
      <c r="J193" s="233"/>
      <c r="K193" s="233"/>
      <c r="L193" s="238"/>
      <c r="M193" s="239"/>
      <c r="N193" s="240"/>
      <c r="O193" s="240"/>
      <c r="P193" s="240"/>
      <c r="Q193" s="240"/>
      <c r="R193" s="240"/>
      <c r="S193" s="240"/>
      <c r="T193" s="241"/>
      <c r="AT193" s="242" t="s">
        <v>141</v>
      </c>
      <c r="AU193" s="242" t="s">
        <v>76</v>
      </c>
      <c r="AV193" s="12" t="s">
        <v>76</v>
      </c>
      <c r="AW193" s="12" t="s">
        <v>29</v>
      </c>
      <c r="AX193" s="12" t="s">
        <v>66</v>
      </c>
      <c r="AY193" s="242" t="s">
        <v>131</v>
      </c>
    </row>
    <row r="194" spans="2:51" s="14" customFormat="1" ht="12">
      <c r="B194" s="254"/>
      <c r="C194" s="255"/>
      <c r="D194" s="229" t="s">
        <v>141</v>
      </c>
      <c r="E194" s="256" t="s">
        <v>1</v>
      </c>
      <c r="F194" s="257" t="s">
        <v>577</v>
      </c>
      <c r="G194" s="255"/>
      <c r="H194" s="258">
        <v>180</v>
      </c>
      <c r="I194" s="259"/>
      <c r="J194" s="255"/>
      <c r="K194" s="255"/>
      <c r="L194" s="260"/>
      <c r="M194" s="261"/>
      <c r="N194" s="262"/>
      <c r="O194" s="262"/>
      <c r="P194" s="262"/>
      <c r="Q194" s="262"/>
      <c r="R194" s="262"/>
      <c r="S194" s="262"/>
      <c r="T194" s="263"/>
      <c r="AT194" s="264" t="s">
        <v>141</v>
      </c>
      <c r="AU194" s="264" t="s">
        <v>76</v>
      </c>
      <c r="AV194" s="14" t="s">
        <v>92</v>
      </c>
      <c r="AW194" s="14" t="s">
        <v>29</v>
      </c>
      <c r="AX194" s="14" t="s">
        <v>66</v>
      </c>
      <c r="AY194" s="264" t="s">
        <v>131</v>
      </c>
    </row>
    <row r="195" spans="2:51" s="12" customFormat="1" ht="12">
      <c r="B195" s="232"/>
      <c r="C195" s="233"/>
      <c r="D195" s="229" t="s">
        <v>141</v>
      </c>
      <c r="E195" s="234" t="s">
        <v>1</v>
      </c>
      <c r="F195" s="235" t="s">
        <v>578</v>
      </c>
      <c r="G195" s="233"/>
      <c r="H195" s="236">
        <v>112.5</v>
      </c>
      <c r="I195" s="237"/>
      <c r="J195" s="233"/>
      <c r="K195" s="233"/>
      <c r="L195" s="238"/>
      <c r="M195" s="239"/>
      <c r="N195" s="240"/>
      <c r="O195" s="240"/>
      <c r="P195" s="240"/>
      <c r="Q195" s="240"/>
      <c r="R195" s="240"/>
      <c r="S195" s="240"/>
      <c r="T195" s="241"/>
      <c r="AT195" s="242" t="s">
        <v>141</v>
      </c>
      <c r="AU195" s="242" t="s">
        <v>76</v>
      </c>
      <c r="AV195" s="12" t="s">
        <v>76</v>
      </c>
      <c r="AW195" s="12" t="s">
        <v>29</v>
      </c>
      <c r="AX195" s="12" t="s">
        <v>66</v>
      </c>
      <c r="AY195" s="242" t="s">
        <v>131</v>
      </c>
    </row>
    <row r="196" spans="2:51" s="14" customFormat="1" ht="12">
      <c r="B196" s="254"/>
      <c r="C196" s="255"/>
      <c r="D196" s="229" t="s">
        <v>141</v>
      </c>
      <c r="E196" s="256" t="s">
        <v>1</v>
      </c>
      <c r="F196" s="257" t="s">
        <v>579</v>
      </c>
      <c r="G196" s="255"/>
      <c r="H196" s="258">
        <v>112.5</v>
      </c>
      <c r="I196" s="259"/>
      <c r="J196" s="255"/>
      <c r="K196" s="255"/>
      <c r="L196" s="260"/>
      <c r="M196" s="261"/>
      <c r="N196" s="262"/>
      <c r="O196" s="262"/>
      <c r="P196" s="262"/>
      <c r="Q196" s="262"/>
      <c r="R196" s="262"/>
      <c r="S196" s="262"/>
      <c r="T196" s="263"/>
      <c r="AT196" s="264" t="s">
        <v>141</v>
      </c>
      <c r="AU196" s="264" t="s">
        <v>76</v>
      </c>
      <c r="AV196" s="14" t="s">
        <v>92</v>
      </c>
      <c r="AW196" s="14" t="s">
        <v>29</v>
      </c>
      <c r="AX196" s="14" t="s">
        <v>66</v>
      </c>
      <c r="AY196" s="264" t="s">
        <v>131</v>
      </c>
    </row>
    <row r="197" spans="2:51" s="13" customFormat="1" ht="12">
      <c r="B197" s="243"/>
      <c r="C197" s="244"/>
      <c r="D197" s="229" t="s">
        <v>141</v>
      </c>
      <c r="E197" s="245" t="s">
        <v>1</v>
      </c>
      <c r="F197" s="246" t="s">
        <v>143</v>
      </c>
      <c r="G197" s="244"/>
      <c r="H197" s="247">
        <v>292.5</v>
      </c>
      <c r="I197" s="248"/>
      <c r="J197" s="244"/>
      <c r="K197" s="244"/>
      <c r="L197" s="249"/>
      <c r="M197" s="250"/>
      <c r="N197" s="251"/>
      <c r="O197" s="251"/>
      <c r="P197" s="251"/>
      <c r="Q197" s="251"/>
      <c r="R197" s="251"/>
      <c r="S197" s="251"/>
      <c r="T197" s="252"/>
      <c r="AT197" s="253" t="s">
        <v>141</v>
      </c>
      <c r="AU197" s="253" t="s">
        <v>76</v>
      </c>
      <c r="AV197" s="13" t="s">
        <v>137</v>
      </c>
      <c r="AW197" s="13" t="s">
        <v>29</v>
      </c>
      <c r="AX197" s="13" t="s">
        <v>74</v>
      </c>
      <c r="AY197" s="253" t="s">
        <v>131</v>
      </c>
    </row>
    <row r="198" spans="2:65" s="1" customFormat="1" ht="16.5" customHeight="1">
      <c r="B198" s="38"/>
      <c r="C198" s="218" t="s">
        <v>260</v>
      </c>
      <c r="D198" s="218" t="s">
        <v>133</v>
      </c>
      <c r="E198" s="219" t="s">
        <v>580</v>
      </c>
      <c r="F198" s="220" t="s">
        <v>581</v>
      </c>
      <c r="G198" s="221" t="s">
        <v>187</v>
      </c>
      <c r="H198" s="222">
        <v>29.25</v>
      </c>
      <c r="I198" s="223"/>
      <c r="J198" s="222">
        <f>ROUND(I198*H198,2)</f>
        <v>0</v>
      </c>
      <c r="K198" s="220" t="s">
        <v>1</v>
      </c>
      <c r="L198" s="43"/>
      <c r="M198" s="224" t="s">
        <v>1</v>
      </c>
      <c r="N198" s="225" t="s">
        <v>37</v>
      </c>
      <c r="O198" s="79"/>
      <c r="P198" s="226">
        <f>O198*H198</f>
        <v>0</v>
      </c>
      <c r="Q198" s="226">
        <v>0</v>
      </c>
      <c r="R198" s="226">
        <f>Q198*H198</f>
        <v>0</v>
      </c>
      <c r="S198" s="226">
        <v>0</v>
      </c>
      <c r="T198" s="227">
        <f>S198*H198</f>
        <v>0</v>
      </c>
      <c r="AR198" s="17" t="s">
        <v>137</v>
      </c>
      <c r="AT198" s="17" t="s">
        <v>133</v>
      </c>
      <c r="AU198" s="17" t="s">
        <v>76</v>
      </c>
      <c r="AY198" s="17" t="s">
        <v>131</v>
      </c>
      <c r="BE198" s="228">
        <f>IF(N198="základní",J198,0)</f>
        <v>0</v>
      </c>
      <c r="BF198" s="228">
        <f>IF(N198="snížená",J198,0)</f>
        <v>0</v>
      </c>
      <c r="BG198" s="228">
        <f>IF(N198="zákl. přenesená",J198,0)</f>
        <v>0</v>
      </c>
      <c r="BH198" s="228">
        <f>IF(N198="sníž. přenesená",J198,0)</f>
        <v>0</v>
      </c>
      <c r="BI198" s="228">
        <f>IF(N198="nulová",J198,0)</f>
        <v>0</v>
      </c>
      <c r="BJ198" s="17" t="s">
        <v>74</v>
      </c>
      <c r="BK198" s="228">
        <f>ROUND(I198*H198,2)</f>
        <v>0</v>
      </c>
      <c r="BL198" s="17" t="s">
        <v>137</v>
      </c>
      <c r="BM198" s="17" t="s">
        <v>582</v>
      </c>
    </row>
    <row r="199" spans="2:47" s="1" customFormat="1" ht="12">
      <c r="B199" s="38"/>
      <c r="C199" s="39"/>
      <c r="D199" s="229" t="s">
        <v>139</v>
      </c>
      <c r="E199" s="39"/>
      <c r="F199" s="230" t="s">
        <v>583</v>
      </c>
      <c r="G199" s="39"/>
      <c r="H199" s="39"/>
      <c r="I199" s="144"/>
      <c r="J199" s="39"/>
      <c r="K199" s="39"/>
      <c r="L199" s="43"/>
      <c r="M199" s="231"/>
      <c r="N199" s="79"/>
      <c r="O199" s="79"/>
      <c r="P199" s="79"/>
      <c r="Q199" s="79"/>
      <c r="R199" s="79"/>
      <c r="S199" s="79"/>
      <c r="T199" s="80"/>
      <c r="AT199" s="17" t="s">
        <v>139</v>
      </c>
      <c r="AU199" s="17" t="s">
        <v>76</v>
      </c>
    </row>
    <row r="200" spans="2:51" s="12" customFormat="1" ht="12">
      <c r="B200" s="232"/>
      <c r="C200" s="233"/>
      <c r="D200" s="229" t="s">
        <v>141</v>
      </c>
      <c r="E200" s="234" t="s">
        <v>1</v>
      </c>
      <c r="F200" s="235" t="s">
        <v>584</v>
      </c>
      <c r="G200" s="233"/>
      <c r="H200" s="236">
        <v>29.25</v>
      </c>
      <c r="I200" s="237"/>
      <c r="J200" s="233"/>
      <c r="K200" s="233"/>
      <c r="L200" s="238"/>
      <c r="M200" s="239"/>
      <c r="N200" s="240"/>
      <c r="O200" s="240"/>
      <c r="P200" s="240"/>
      <c r="Q200" s="240"/>
      <c r="R200" s="240"/>
      <c r="S200" s="240"/>
      <c r="T200" s="241"/>
      <c r="AT200" s="242" t="s">
        <v>141</v>
      </c>
      <c r="AU200" s="242" t="s">
        <v>76</v>
      </c>
      <c r="AV200" s="12" t="s">
        <v>76</v>
      </c>
      <c r="AW200" s="12" t="s">
        <v>29</v>
      </c>
      <c r="AX200" s="12" t="s">
        <v>66</v>
      </c>
      <c r="AY200" s="242" t="s">
        <v>131</v>
      </c>
    </row>
    <row r="201" spans="2:51" s="13" customFormat="1" ht="12">
      <c r="B201" s="243"/>
      <c r="C201" s="244"/>
      <c r="D201" s="229" t="s">
        <v>141</v>
      </c>
      <c r="E201" s="245" t="s">
        <v>1</v>
      </c>
      <c r="F201" s="246" t="s">
        <v>143</v>
      </c>
      <c r="G201" s="244"/>
      <c r="H201" s="247">
        <v>29.25</v>
      </c>
      <c r="I201" s="248"/>
      <c r="J201" s="244"/>
      <c r="K201" s="244"/>
      <c r="L201" s="249"/>
      <c r="M201" s="250"/>
      <c r="N201" s="251"/>
      <c r="O201" s="251"/>
      <c r="P201" s="251"/>
      <c r="Q201" s="251"/>
      <c r="R201" s="251"/>
      <c r="S201" s="251"/>
      <c r="T201" s="252"/>
      <c r="AT201" s="253" t="s">
        <v>141</v>
      </c>
      <c r="AU201" s="253" t="s">
        <v>76</v>
      </c>
      <c r="AV201" s="13" t="s">
        <v>137</v>
      </c>
      <c r="AW201" s="13" t="s">
        <v>29</v>
      </c>
      <c r="AX201" s="13" t="s">
        <v>74</v>
      </c>
      <c r="AY201" s="253" t="s">
        <v>131</v>
      </c>
    </row>
    <row r="202" spans="2:63" s="11" customFormat="1" ht="22.8" customHeight="1">
      <c r="B202" s="202"/>
      <c r="C202" s="203"/>
      <c r="D202" s="204" t="s">
        <v>65</v>
      </c>
      <c r="E202" s="216" t="s">
        <v>179</v>
      </c>
      <c r="F202" s="216" t="s">
        <v>585</v>
      </c>
      <c r="G202" s="203"/>
      <c r="H202" s="203"/>
      <c r="I202" s="206"/>
      <c r="J202" s="217">
        <f>BK202</f>
        <v>0</v>
      </c>
      <c r="K202" s="203"/>
      <c r="L202" s="208"/>
      <c r="M202" s="209"/>
      <c r="N202" s="210"/>
      <c r="O202" s="210"/>
      <c r="P202" s="211">
        <f>SUM(P203:P206)</f>
        <v>0</v>
      </c>
      <c r="Q202" s="210"/>
      <c r="R202" s="211">
        <f>SUM(R203:R206)</f>
        <v>0</v>
      </c>
      <c r="S202" s="210"/>
      <c r="T202" s="212">
        <f>SUM(T203:T206)</f>
        <v>0</v>
      </c>
      <c r="AR202" s="213" t="s">
        <v>74</v>
      </c>
      <c r="AT202" s="214" t="s">
        <v>65</v>
      </c>
      <c r="AU202" s="214" t="s">
        <v>74</v>
      </c>
      <c r="AY202" s="213" t="s">
        <v>131</v>
      </c>
      <c r="BK202" s="215">
        <f>SUM(BK203:BK206)</f>
        <v>0</v>
      </c>
    </row>
    <row r="203" spans="2:65" s="1" customFormat="1" ht="16.5" customHeight="1">
      <c r="B203" s="38"/>
      <c r="C203" s="218" t="s">
        <v>332</v>
      </c>
      <c r="D203" s="218" t="s">
        <v>133</v>
      </c>
      <c r="E203" s="219" t="s">
        <v>586</v>
      </c>
      <c r="F203" s="220" t="s">
        <v>587</v>
      </c>
      <c r="G203" s="221" t="s">
        <v>415</v>
      </c>
      <c r="H203" s="222">
        <v>60</v>
      </c>
      <c r="I203" s="223"/>
      <c r="J203" s="222">
        <f>ROUND(I203*H203,2)</f>
        <v>0</v>
      </c>
      <c r="K203" s="220" t="s">
        <v>1</v>
      </c>
      <c r="L203" s="43"/>
      <c r="M203" s="224" t="s">
        <v>1</v>
      </c>
      <c r="N203" s="225" t="s">
        <v>37</v>
      </c>
      <c r="O203" s="79"/>
      <c r="P203" s="226">
        <f>O203*H203</f>
        <v>0</v>
      </c>
      <c r="Q203" s="226">
        <v>0</v>
      </c>
      <c r="R203" s="226">
        <f>Q203*H203</f>
        <v>0</v>
      </c>
      <c r="S203" s="226">
        <v>0</v>
      </c>
      <c r="T203" s="227">
        <f>S203*H203</f>
        <v>0</v>
      </c>
      <c r="AR203" s="17" t="s">
        <v>137</v>
      </c>
      <c r="AT203" s="17" t="s">
        <v>133</v>
      </c>
      <c r="AU203" s="17" t="s">
        <v>76</v>
      </c>
      <c r="AY203" s="17" t="s">
        <v>131</v>
      </c>
      <c r="BE203" s="228">
        <f>IF(N203="základní",J203,0)</f>
        <v>0</v>
      </c>
      <c r="BF203" s="228">
        <f>IF(N203="snížená",J203,0)</f>
        <v>0</v>
      </c>
      <c r="BG203" s="228">
        <f>IF(N203="zákl. přenesená",J203,0)</f>
        <v>0</v>
      </c>
      <c r="BH203" s="228">
        <f>IF(N203="sníž. přenesená",J203,0)</f>
        <v>0</v>
      </c>
      <c r="BI203" s="228">
        <f>IF(N203="nulová",J203,0)</f>
        <v>0</v>
      </c>
      <c r="BJ203" s="17" t="s">
        <v>74</v>
      </c>
      <c r="BK203" s="228">
        <f>ROUND(I203*H203,2)</f>
        <v>0</v>
      </c>
      <c r="BL203" s="17" t="s">
        <v>137</v>
      </c>
      <c r="BM203" s="17" t="s">
        <v>588</v>
      </c>
    </row>
    <row r="204" spans="2:47" s="1" customFormat="1" ht="12">
      <c r="B204" s="38"/>
      <c r="C204" s="39"/>
      <c r="D204" s="229" t="s">
        <v>139</v>
      </c>
      <c r="E204" s="39"/>
      <c r="F204" s="230" t="s">
        <v>587</v>
      </c>
      <c r="G204" s="39"/>
      <c r="H204" s="39"/>
      <c r="I204" s="144"/>
      <c r="J204" s="39"/>
      <c r="K204" s="39"/>
      <c r="L204" s="43"/>
      <c r="M204" s="231"/>
      <c r="N204" s="79"/>
      <c r="O204" s="79"/>
      <c r="P204" s="79"/>
      <c r="Q204" s="79"/>
      <c r="R204" s="79"/>
      <c r="S204" s="79"/>
      <c r="T204" s="80"/>
      <c r="AT204" s="17" t="s">
        <v>139</v>
      </c>
      <c r="AU204" s="17" t="s">
        <v>76</v>
      </c>
    </row>
    <row r="205" spans="2:51" s="12" customFormat="1" ht="12">
      <c r="B205" s="232"/>
      <c r="C205" s="233"/>
      <c r="D205" s="229" t="s">
        <v>141</v>
      </c>
      <c r="E205" s="234" t="s">
        <v>1</v>
      </c>
      <c r="F205" s="235" t="s">
        <v>310</v>
      </c>
      <c r="G205" s="233"/>
      <c r="H205" s="236">
        <v>60</v>
      </c>
      <c r="I205" s="237"/>
      <c r="J205" s="233"/>
      <c r="K205" s="233"/>
      <c r="L205" s="238"/>
      <c r="M205" s="239"/>
      <c r="N205" s="240"/>
      <c r="O205" s="240"/>
      <c r="P205" s="240"/>
      <c r="Q205" s="240"/>
      <c r="R205" s="240"/>
      <c r="S205" s="240"/>
      <c r="T205" s="241"/>
      <c r="AT205" s="242" t="s">
        <v>141</v>
      </c>
      <c r="AU205" s="242" t="s">
        <v>76</v>
      </c>
      <c r="AV205" s="12" t="s">
        <v>76</v>
      </c>
      <c r="AW205" s="12" t="s">
        <v>29</v>
      </c>
      <c r="AX205" s="12" t="s">
        <v>66</v>
      </c>
      <c r="AY205" s="242" t="s">
        <v>131</v>
      </c>
    </row>
    <row r="206" spans="2:51" s="13" customFormat="1" ht="12">
      <c r="B206" s="243"/>
      <c r="C206" s="244"/>
      <c r="D206" s="229" t="s">
        <v>141</v>
      </c>
      <c r="E206" s="245" t="s">
        <v>1</v>
      </c>
      <c r="F206" s="246" t="s">
        <v>143</v>
      </c>
      <c r="G206" s="244"/>
      <c r="H206" s="247">
        <v>60</v>
      </c>
      <c r="I206" s="248"/>
      <c r="J206" s="244"/>
      <c r="K206" s="244"/>
      <c r="L206" s="249"/>
      <c r="M206" s="250"/>
      <c r="N206" s="251"/>
      <c r="O206" s="251"/>
      <c r="P206" s="251"/>
      <c r="Q206" s="251"/>
      <c r="R206" s="251"/>
      <c r="S206" s="251"/>
      <c r="T206" s="252"/>
      <c r="AT206" s="253" t="s">
        <v>141</v>
      </c>
      <c r="AU206" s="253" t="s">
        <v>76</v>
      </c>
      <c r="AV206" s="13" t="s">
        <v>137</v>
      </c>
      <c r="AW206" s="13" t="s">
        <v>29</v>
      </c>
      <c r="AX206" s="13" t="s">
        <v>74</v>
      </c>
      <c r="AY206" s="253" t="s">
        <v>131</v>
      </c>
    </row>
    <row r="207" spans="2:63" s="11" customFormat="1" ht="22.8" customHeight="1">
      <c r="B207" s="202"/>
      <c r="C207" s="203"/>
      <c r="D207" s="204" t="s">
        <v>65</v>
      </c>
      <c r="E207" s="216" t="s">
        <v>404</v>
      </c>
      <c r="F207" s="216" t="s">
        <v>405</v>
      </c>
      <c r="G207" s="203"/>
      <c r="H207" s="203"/>
      <c r="I207" s="206"/>
      <c r="J207" s="217">
        <f>BK207</f>
        <v>0</v>
      </c>
      <c r="K207" s="203"/>
      <c r="L207" s="208"/>
      <c r="M207" s="209"/>
      <c r="N207" s="210"/>
      <c r="O207" s="210"/>
      <c r="P207" s="211">
        <f>SUM(P208:P209)</f>
        <v>0</v>
      </c>
      <c r="Q207" s="210"/>
      <c r="R207" s="211">
        <f>SUM(R208:R209)</f>
        <v>0</v>
      </c>
      <c r="S207" s="210"/>
      <c r="T207" s="212">
        <f>SUM(T208:T209)</f>
        <v>0</v>
      </c>
      <c r="AR207" s="213" t="s">
        <v>74</v>
      </c>
      <c r="AT207" s="214" t="s">
        <v>65</v>
      </c>
      <c r="AU207" s="214" t="s">
        <v>74</v>
      </c>
      <c r="AY207" s="213" t="s">
        <v>131</v>
      </c>
      <c r="BK207" s="215">
        <f>SUM(BK208:BK209)</f>
        <v>0</v>
      </c>
    </row>
    <row r="208" spans="2:65" s="1" customFormat="1" ht="16.5" customHeight="1">
      <c r="B208" s="38"/>
      <c r="C208" s="218" t="s">
        <v>264</v>
      </c>
      <c r="D208" s="218" t="s">
        <v>133</v>
      </c>
      <c r="E208" s="219" t="s">
        <v>589</v>
      </c>
      <c r="F208" s="220" t="s">
        <v>590</v>
      </c>
      <c r="G208" s="221" t="s">
        <v>336</v>
      </c>
      <c r="H208" s="222">
        <v>17.89</v>
      </c>
      <c r="I208" s="223"/>
      <c r="J208" s="222">
        <f>ROUND(I208*H208,2)</f>
        <v>0</v>
      </c>
      <c r="K208" s="220" t="s">
        <v>152</v>
      </c>
      <c r="L208" s="43"/>
      <c r="M208" s="224" t="s">
        <v>1</v>
      </c>
      <c r="N208" s="225" t="s">
        <v>37</v>
      </c>
      <c r="O208" s="79"/>
      <c r="P208" s="226">
        <f>O208*H208</f>
        <v>0</v>
      </c>
      <c r="Q208" s="226">
        <v>0</v>
      </c>
      <c r="R208" s="226">
        <f>Q208*H208</f>
        <v>0</v>
      </c>
      <c r="S208" s="226">
        <v>0</v>
      </c>
      <c r="T208" s="227">
        <f>S208*H208</f>
        <v>0</v>
      </c>
      <c r="AR208" s="17" t="s">
        <v>137</v>
      </c>
      <c r="AT208" s="17" t="s">
        <v>133</v>
      </c>
      <c r="AU208" s="17" t="s">
        <v>76</v>
      </c>
      <c r="AY208" s="17" t="s">
        <v>131</v>
      </c>
      <c r="BE208" s="228">
        <f>IF(N208="základní",J208,0)</f>
        <v>0</v>
      </c>
      <c r="BF208" s="228">
        <f>IF(N208="snížená",J208,0)</f>
        <v>0</v>
      </c>
      <c r="BG208" s="228">
        <f>IF(N208="zákl. přenesená",J208,0)</f>
        <v>0</v>
      </c>
      <c r="BH208" s="228">
        <f>IF(N208="sníž. přenesená",J208,0)</f>
        <v>0</v>
      </c>
      <c r="BI208" s="228">
        <f>IF(N208="nulová",J208,0)</f>
        <v>0</v>
      </c>
      <c r="BJ208" s="17" t="s">
        <v>74</v>
      </c>
      <c r="BK208" s="228">
        <f>ROUND(I208*H208,2)</f>
        <v>0</v>
      </c>
      <c r="BL208" s="17" t="s">
        <v>137</v>
      </c>
      <c r="BM208" s="17" t="s">
        <v>591</v>
      </c>
    </row>
    <row r="209" spans="2:47" s="1" customFormat="1" ht="12">
      <c r="B209" s="38"/>
      <c r="C209" s="39"/>
      <c r="D209" s="229" t="s">
        <v>139</v>
      </c>
      <c r="E209" s="39"/>
      <c r="F209" s="230" t="s">
        <v>592</v>
      </c>
      <c r="G209" s="39"/>
      <c r="H209" s="39"/>
      <c r="I209" s="144"/>
      <c r="J209" s="39"/>
      <c r="K209" s="39"/>
      <c r="L209" s="43"/>
      <c r="M209" s="284"/>
      <c r="N209" s="285"/>
      <c r="O209" s="285"/>
      <c r="P209" s="285"/>
      <c r="Q209" s="285"/>
      <c r="R209" s="285"/>
      <c r="S209" s="285"/>
      <c r="T209" s="286"/>
      <c r="AT209" s="17" t="s">
        <v>139</v>
      </c>
      <c r="AU209" s="17" t="s">
        <v>76</v>
      </c>
    </row>
    <row r="210" spans="2:12" s="1" customFormat="1" ht="6.95" customHeight="1">
      <c r="B210" s="57"/>
      <c r="C210" s="58"/>
      <c r="D210" s="58"/>
      <c r="E210" s="58"/>
      <c r="F210" s="58"/>
      <c r="G210" s="58"/>
      <c r="H210" s="58"/>
      <c r="I210" s="168"/>
      <c r="J210" s="58"/>
      <c r="K210" s="58"/>
      <c r="L210" s="43"/>
    </row>
  </sheetData>
  <sheetProtection password="CC35" sheet="1" objects="1" scenarios="1" formatColumns="0" formatRows="0" autoFilter="0"/>
  <autoFilter ref="C88:K209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7:H77"/>
    <mergeCell ref="E79:H79"/>
    <mergeCell ref="E81:H8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30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37" customWidth="1"/>
    <col min="10" max="10" width="23.421875" style="0" customWidth="1"/>
    <col min="11" max="11" width="15.42187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7" t="s">
        <v>93</v>
      </c>
    </row>
    <row r="3" spans="2:46" ht="6.95" customHeight="1">
      <c r="B3" s="138"/>
      <c r="C3" s="139"/>
      <c r="D3" s="139"/>
      <c r="E3" s="139"/>
      <c r="F3" s="139"/>
      <c r="G3" s="139"/>
      <c r="H3" s="139"/>
      <c r="I3" s="140"/>
      <c r="J3" s="139"/>
      <c r="K3" s="139"/>
      <c r="L3" s="20"/>
      <c r="AT3" s="17" t="s">
        <v>76</v>
      </c>
    </row>
    <row r="4" spans="2:46" ht="24.95" customHeight="1">
      <c r="B4" s="20"/>
      <c r="D4" s="141" t="s">
        <v>103</v>
      </c>
      <c r="L4" s="20"/>
      <c r="M4" s="24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42" t="s">
        <v>15</v>
      </c>
      <c r="L6" s="20"/>
    </row>
    <row r="7" spans="2:12" ht="16.5" customHeight="1">
      <c r="B7" s="20"/>
      <c r="E7" s="143" t="str">
        <f>'Rekapitulace stavby'!K6</f>
        <v>Velké Pavlovice - revitalizace toku a nivy Trkmanky</v>
      </c>
      <c r="F7" s="142"/>
      <c r="G7" s="142"/>
      <c r="H7" s="142"/>
      <c r="L7" s="20"/>
    </row>
    <row r="8" spans="2:12" ht="12">
      <c r="B8" s="20"/>
      <c r="D8" s="142" t="s">
        <v>104</v>
      </c>
      <c r="L8" s="20"/>
    </row>
    <row r="9" spans="2:12" ht="16.5" customHeight="1">
      <c r="B9" s="20"/>
      <c r="E9" s="143" t="s">
        <v>424</v>
      </c>
      <c r="L9" s="20"/>
    </row>
    <row r="10" spans="2:12" ht="12" customHeight="1">
      <c r="B10" s="20"/>
      <c r="D10" s="142" t="s">
        <v>425</v>
      </c>
      <c r="L10" s="20"/>
    </row>
    <row r="11" spans="2:12" s="1" customFormat="1" ht="16.5" customHeight="1">
      <c r="B11" s="43"/>
      <c r="E11" s="142" t="s">
        <v>593</v>
      </c>
      <c r="F11" s="1"/>
      <c r="G11" s="1"/>
      <c r="H11" s="1"/>
      <c r="I11" s="144"/>
      <c r="L11" s="43"/>
    </row>
    <row r="12" spans="2:12" s="1" customFormat="1" ht="12" customHeight="1">
      <c r="B12" s="43"/>
      <c r="D12" s="142" t="s">
        <v>594</v>
      </c>
      <c r="I12" s="144"/>
      <c r="L12" s="43"/>
    </row>
    <row r="13" spans="2:12" s="1" customFormat="1" ht="36.95" customHeight="1">
      <c r="B13" s="43"/>
      <c r="E13" s="145" t="s">
        <v>595</v>
      </c>
      <c r="F13" s="1"/>
      <c r="G13" s="1"/>
      <c r="H13" s="1"/>
      <c r="I13" s="144"/>
      <c r="L13" s="43"/>
    </row>
    <row r="14" spans="2:12" s="1" customFormat="1" ht="12">
      <c r="B14" s="43"/>
      <c r="I14" s="144"/>
      <c r="L14" s="43"/>
    </row>
    <row r="15" spans="2:12" s="1" customFormat="1" ht="12" customHeight="1">
      <c r="B15" s="43"/>
      <c r="D15" s="142" t="s">
        <v>17</v>
      </c>
      <c r="F15" s="17" t="s">
        <v>1</v>
      </c>
      <c r="I15" s="146" t="s">
        <v>18</v>
      </c>
      <c r="J15" s="17" t="s">
        <v>1</v>
      </c>
      <c r="L15" s="43"/>
    </row>
    <row r="16" spans="2:12" s="1" customFormat="1" ht="12" customHeight="1">
      <c r="B16" s="43"/>
      <c r="D16" s="142" t="s">
        <v>19</v>
      </c>
      <c r="F16" s="17" t="s">
        <v>20</v>
      </c>
      <c r="I16" s="146" t="s">
        <v>21</v>
      </c>
      <c r="J16" s="147" t="str">
        <f>'Rekapitulace stavby'!AN8</f>
        <v>19. 6. 2019</v>
      </c>
      <c r="L16" s="43"/>
    </row>
    <row r="17" spans="2:12" s="1" customFormat="1" ht="10.8" customHeight="1">
      <c r="B17" s="43"/>
      <c r="I17" s="144"/>
      <c r="L17" s="43"/>
    </row>
    <row r="18" spans="2:12" s="1" customFormat="1" ht="12" customHeight="1">
      <c r="B18" s="43"/>
      <c r="D18" s="142" t="s">
        <v>23</v>
      </c>
      <c r="I18" s="146" t="s">
        <v>24</v>
      </c>
      <c r="J18" s="17" t="str">
        <f>IF('Rekapitulace stavby'!AN10="","",'Rekapitulace stavby'!AN10)</f>
        <v/>
      </c>
      <c r="L18" s="43"/>
    </row>
    <row r="19" spans="2:12" s="1" customFormat="1" ht="18" customHeight="1">
      <c r="B19" s="43"/>
      <c r="E19" s="17" t="str">
        <f>IF('Rekapitulace stavby'!E11="","",'Rekapitulace stavby'!E11)</f>
        <v xml:space="preserve"> </v>
      </c>
      <c r="I19" s="146" t="s">
        <v>25</v>
      </c>
      <c r="J19" s="17" t="str">
        <f>IF('Rekapitulace stavby'!AN11="","",'Rekapitulace stavby'!AN11)</f>
        <v/>
      </c>
      <c r="L19" s="43"/>
    </row>
    <row r="20" spans="2:12" s="1" customFormat="1" ht="6.95" customHeight="1">
      <c r="B20" s="43"/>
      <c r="I20" s="144"/>
      <c r="L20" s="43"/>
    </row>
    <row r="21" spans="2:12" s="1" customFormat="1" ht="12" customHeight="1">
      <c r="B21" s="43"/>
      <c r="D21" s="142" t="s">
        <v>26</v>
      </c>
      <c r="I21" s="146" t="s">
        <v>24</v>
      </c>
      <c r="J21" s="33" t="str">
        <f>'Rekapitulace stavby'!AN13</f>
        <v>Vyplň údaj</v>
      </c>
      <c r="L21" s="43"/>
    </row>
    <row r="22" spans="2:12" s="1" customFormat="1" ht="18" customHeight="1">
      <c r="B22" s="43"/>
      <c r="E22" s="33" t="str">
        <f>'Rekapitulace stavby'!E14</f>
        <v>Vyplň údaj</v>
      </c>
      <c r="F22" s="17"/>
      <c r="G22" s="17"/>
      <c r="H22" s="17"/>
      <c r="I22" s="146" t="s">
        <v>25</v>
      </c>
      <c r="J22" s="33" t="str">
        <f>'Rekapitulace stavby'!AN14</f>
        <v>Vyplň údaj</v>
      </c>
      <c r="L22" s="43"/>
    </row>
    <row r="23" spans="2:12" s="1" customFormat="1" ht="6.95" customHeight="1">
      <c r="B23" s="43"/>
      <c r="I23" s="144"/>
      <c r="L23" s="43"/>
    </row>
    <row r="24" spans="2:12" s="1" customFormat="1" ht="12" customHeight="1">
      <c r="B24" s="43"/>
      <c r="D24" s="142" t="s">
        <v>28</v>
      </c>
      <c r="I24" s="146" t="s">
        <v>24</v>
      </c>
      <c r="J24" s="17" t="str">
        <f>IF('Rekapitulace stavby'!AN16="","",'Rekapitulace stavby'!AN16)</f>
        <v/>
      </c>
      <c r="L24" s="43"/>
    </row>
    <row r="25" spans="2:12" s="1" customFormat="1" ht="18" customHeight="1">
      <c r="B25" s="43"/>
      <c r="E25" s="17" t="str">
        <f>IF('Rekapitulace stavby'!E17="","",'Rekapitulace stavby'!E17)</f>
        <v xml:space="preserve"> </v>
      </c>
      <c r="I25" s="146" t="s">
        <v>25</v>
      </c>
      <c r="J25" s="17" t="str">
        <f>IF('Rekapitulace stavby'!AN17="","",'Rekapitulace stavby'!AN17)</f>
        <v/>
      </c>
      <c r="L25" s="43"/>
    </row>
    <row r="26" spans="2:12" s="1" customFormat="1" ht="6.95" customHeight="1">
      <c r="B26" s="43"/>
      <c r="I26" s="144"/>
      <c r="L26" s="43"/>
    </row>
    <row r="27" spans="2:12" s="1" customFormat="1" ht="12" customHeight="1">
      <c r="B27" s="43"/>
      <c r="D27" s="142" t="s">
        <v>30</v>
      </c>
      <c r="I27" s="146" t="s">
        <v>24</v>
      </c>
      <c r="J27" s="17" t="str">
        <f>IF('Rekapitulace stavby'!AN19="","",'Rekapitulace stavby'!AN19)</f>
        <v/>
      </c>
      <c r="L27" s="43"/>
    </row>
    <row r="28" spans="2:12" s="1" customFormat="1" ht="18" customHeight="1">
      <c r="B28" s="43"/>
      <c r="E28" s="17" t="str">
        <f>IF('Rekapitulace stavby'!E20="","",'Rekapitulace stavby'!E20)</f>
        <v xml:space="preserve"> </v>
      </c>
      <c r="I28" s="146" t="s">
        <v>25</v>
      </c>
      <c r="J28" s="17" t="str">
        <f>IF('Rekapitulace stavby'!AN20="","",'Rekapitulace stavby'!AN20)</f>
        <v/>
      </c>
      <c r="L28" s="43"/>
    </row>
    <row r="29" spans="2:12" s="1" customFormat="1" ht="6.95" customHeight="1">
      <c r="B29" s="43"/>
      <c r="I29" s="144"/>
      <c r="L29" s="43"/>
    </row>
    <row r="30" spans="2:12" s="1" customFormat="1" ht="12" customHeight="1">
      <c r="B30" s="43"/>
      <c r="D30" s="142" t="s">
        <v>31</v>
      </c>
      <c r="I30" s="144"/>
      <c r="L30" s="43"/>
    </row>
    <row r="31" spans="2:12" s="7" customFormat="1" ht="16.5" customHeight="1">
      <c r="B31" s="148"/>
      <c r="E31" s="149" t="s">
        <v>1</v>
      </c>
      <c r="F31" s="149"/>
      <c r="G31" s="149"/>
      <c r="H31" s="149"/>
      <c r="I31" s="150"/>
      <c r="L31" s="148"/>
    </row>
    <row r="32" spans="2:12" s="1" customFormat="1" ht="6.95" customHeight="1">
      <c r="B32" s="43"/>
      <c r="I32" s="144"/>
      <c r="L32" s="43"/>
    </row>
    <row r="33" spans="2:12" s="1" customFormat="1" ht="6.95" customHeight="1">
      <c r="B33" s="43"/>
      <c r="D33" s="71"/>
      <c r="E33" s="71"/>
      <c r="F33" s="71"/>
      <c r="G33" s="71"/>
      <c r="H33" s="71"/>
      <c r="I33" s="151"/>
      <c r="J33" s="71"/>
      <c r="K33" s="71"/>
      <c r="L33" s="43"/>
    </row>
    <row r="34" spans="2:12" s="1" customFormat="1" ht="25.4" customHeight="1">
      <c r="B34" s="43"/>
      <c r="D34" s="152" t="s">
        <v>32</v>
      </c>
      <c r="I34" s="144"/>
      <c r="J34" s="153">
        <f>ROUND(J93,2)</f>
        <v>0</v>
      </c>
      <c r="L34" s="43"/>
    </row>
    <row r="35" spans="2:12" s="1" customFormat="1" ht="6.95" customHeight="1">
      <c r="B35" s="43"/>
      <c r="D35" s="71"/>
      <c r="E35" s="71"/>
      <c r="F35" s="71"/>
      <c r="G35" s="71"/>
      <c r="H35" s="71"/>
      <c r="I35" s="151"/>
      <c r="J35" s="71"/>
      <c r="K35" s="71"/>
      <c r="L35" s="43"/>
    </row>
    <row r="36" spans="2:12" s="1" customFormat="1" ht="14.4" customHeight="1">
      <c r="B36" s="43"/>
      <c r="F36" s="154" t="s">
        <v>34</v>
      </c>
      <c r="I36" s="155" t="s">
        <v>33</v>
      </c>
      <c r="J36" s="154" t="s">
        <v>35</v>
      </c>
      <c r="L36" s="43"/>
    </row>
    <row r="37" spans="2:12" s="1" customFormat="1" ht="14.4" customHeight="1">
      <c r="B37" s="43"/>
      <c r="D37" s="142" t="s">
        <v>36</v>
      </c>
      <c r="E37" s="142" t="s">
        <v>37</v>
      </c>
      <c r="F37" s="156">
        <f>ROUND((SUM(BE93:BE129)),2)</f>
        <v>0</v>
      </c>
      <c r="I37" s="157">
        <v>0.21</v>
      </c>
      <c r="J37" s="156">
        <f>ROUND(((SUM(BE93:BE129))*I37),2)</f>
        <v>0</v>
      </c>
      <c r="L37" s="43"/>
    </row>
    <row r="38" spans="2:12" s="1" customFormat="1" ht="14.4" customHeight="1">
      <c r="B38" s="43"/>
      <c r="E38" s="142" t="s">
        <v>38</v>
      </c>
      <c r="F38" s="156">
        <f>ROUND((SUM(BF93:BF129)),2)</f>
        <v>0</v>
      </c>
      <c r="I38" s="157">
        <v>0.15</v>
      </c>
      <c r="J38" s="156">
        <f>ROUND(((SUM(BF93:BF129))*I38),2)</f>
        <v>0</v>
      </c>
      <c r="L38" s="43"/>
    </row>
    <row r="39" spans="2:12" s="1" customFormat="1" ht="14.4" customHeight="1" hidden="1">
      <c r="B39" s="43"/>
      <c r="E39" s="142" t="s">
        <v>39</v>
      </c>
      <c r="F39" s="156">
        <f>ROUND((SUM(BG93:BG129)),2)</f>
        <v>0</v>
      </c>
      <c r="I39" s="157">
        <v>0.21</v>
      </c>
      <c r="J39" s="156">
        <f>0</f>
        <v>0</v>
      </c>
      <c r="L39" s="43"/>
    </row>
    <row r="40" spans="2:12" s="1" customFormat="1" ht="14.4" customHeight="1" hidden="1">
      <c r="B40" s="43"/>
      <c r="E40" s="142" t="s">
        <v>40</v>
      </c>
      <c r="F40" s="156">
        <f>ROUND((SUM(BH93:BH129)),2)</f>
        <v>0</v>
      </c>
      <c r="I40" s="157">
        <v>0.15</v>
      </c>
      <c r="J40" s="156">
        <f>0</f>
        <v>0</v>
      </c>
      <c r="L40" s="43"/>
    </row>
    <row r="41" spans="2:12" s="1" customFormat="1" ht="14.4" customHeight="1" hidden="1">
      <c r="B41" s="43"/>
      <c r="E41" s="142" t="s">
        <v>41</v>
      </c>
      <c r="F41" s="156">
        <f>ROUND((SUM(BI93:BI129)),2)</f>
        <v>0</v>
      </c>
      <c r="I41" s="157">
        <v>0</v>
      </c>
      <c r="J41" s="156">
        <f>0</f>
        <v>0</v>
      </c>
      <c r="L41" s="43"/>
    </row>
    <row r="42" spans="2:12" s="1" customFormat="1" ht="6.95" customHeight="1">
      <c r="B42" s="43"/>
      <c r="I42" s="144"/>
      <c r="L42" s="43"/>
    </row>
    <row r="43" spans="2:12" s="1" customFormat="1" ht="25.4" customHeight="1">
      <c r="B43" s="43"/>
      <c r="C43" s="158"/>
      <c r="D43" s="159" t="s">
        <v>42</v>
      </c>
      <c r="E43" s="160"/>
      <c r="F43" s="160"/>
      <c r="G43" s="161" t="s">
        <v>43</v>
      </c>
      <c r="H43" s="162" t="s">
        <v>44</v>
      </c>
      <c r="I43" s="163"/>
      <c r="J43" s="164">
        <f>SUM(J34:J41)</f>
        <v>0</v>
      </c>
      <c r="K43" s="165"/>
      <c r="L43" s="43"/>
    </row>
    <row r="44" spans="2:12" s="1" customFormat="1" ht="14.4" customHeight="1">
      <c r="B44" s="166"/>
      <c r="C44" s="167"/>
      <c r="D44" s="167"/>
      <c r="E44" s="167"/>
      <c r="F44" s="167"/>
      <c r="G44" s="167"/>
      <c r="H44" s="167"/>
      <c r="I44" s="168"/>
      <c r="J44" s="167"/>
      <c r="K44" s="167"/>
      <c r="L44" s="43"/>
    </row>
    <row r="48" spans="2:12" s="1" customFormat="1" ht="6.95" customHeight="1">
      <c r="B48" s="169"/>
      <c r="C48" s="170"/>
      <c r="D48" s="170"/>
      <c r="E48" s="170"/>
      <c r="F48" s="170"/>
      <c r="G48" s="170"/>
      <c r="H48" s="170"/>
      <c r="I48" s="171"/>
      <c r="J48" s="170"/>
      <c r="K48" s="170"/>
      <c r="L48" s="43"/>
    </row>
    <row r="49" spans="2:12" s="1" customFormat="1" ht="24.95" customHeight="1">
      <c r="B49" s="38"/>
      <c r="C49" s="23" t="s">
        <v>106</v>
      </c>
      <c r="D49" s="39"/>
      <c r="E49" s="39"/>
      <c r="F49" s="39"/>
      <c r="G49" s="39"/>
      <c r="H49" s="39"/>
      <c r="I49" s="144"/>
      <c r="J49" s="39"/>
      <c r="K49" s="39"/>
      <c r="L49" s="43"/>
    </row>
    <row r="50" spans="2:12" s="1" customFormat="1" ht="6.95" customHeight="1">
      <c r="B50" s="38"/>
      <c r="C50" s="39"/>
      <c r="D50" s="39"/>
      <c r="E50" s="39"/>
      <c r="F50" s="39"/>
      <c r="G50" s="39"/>
      <c r="H50" s="39"/>
      <c r="I50" s="144"/>
      <c r="J50" s="39"/>
      <c r="K50" s="39"/>
      <c r="L50" s="43"/>
    </row>
    <row r="51" spans="2:12" s="1" customFormat="1" ht="12" customHeight="1">
      <c r="B51" s="38"/>
      <c r="C51" s="32" t="s">
        <v>15</v>
      </c>
      <c r="D51" s="39"/>
      <c r="E51" s="39"/>
      <c r="F51" s="39"/>
      <c r="G51" s="39"/>
      <c r="H51" s="39"/>
      <c r="I51" s="144"/>
      <c r="J51" s="39"/>
      <c r="K51" s="39"/>
      <c r="L51" s="43"/>
    </row>
    <row r="52" spans="2:12" s="1" customFormat="1" ht="16.5" customHeight="1">
      <c r="B52" s="38"/>
      <c r="C52" s="39"/>
      <c r="D52" s="39"/>
      <c r="E52" s="172" t="str">
        <f>E7</f>
        <v>Velké Pavlovice - revitalizace toku a nivy Trkmanky</v>
      </c>
      <c r="F52" s="32"/>
      <c r="G52" s="32"/>
      <c r="H52" s="32"/>
      <c r="I52" s="144"/>
      <c r="J52" s="39"/>
      <c r="K52" s="39"/>
      <c r="L52" s="43"/>
    </row>
    <row r="53" spans="2:12" ht="12" customHeight="1">
      <c r="B53" s="21"/>
      <c r="C53" s="32" t="s">
        <v>104</v>
      </c>
      <c r="D53" s="22"/>
      <c r="E53" s="22"/>
      <c r="F53" s="22"/>
      <c r="G53" s="22"/>
      <c r="H53" s="22"/>
      <c r="I53" s="137"/>
      <c r="J53" s="22"/>
      <c r="K53" s="22"/>
      <c r="L53" s="20"/>
    </row>
    <row r="54" spans="2:12" ht="16.5" customHeight="1">
      <c r="B54" s="21"/>
      <c r="C54" s="22"/>
      <c r="D54" s="22"/>
      <c r="E54" s="172" t="s">
        <v>424</v>
      </c>
      <c r="F54" s="22"/>
      <c r="G54" s="22"/>
      <c r="H54" s="22"/>
      <c r="I54" s="137"/>
      <c r="J54" s="22"/>
      <c r="K54" s="22"/>
      <c r="L54" s="20"/>
    </row>
    <row r="55" spans="2:12" ht="12" customHeight="1">
      <c r="B55" s="21"/>
      <c r="C55" s="32" t="s">
        <v>425</v>
      </c>
      <c r="D55" s="22"/>
      <c r="E55" s="22"/>
      <c r="F55" s="22"/>
      <c r="G55" s="22"/>
      <c r="H55" s="22"/>
      <c r="I55" s="137"/>
      <c r="J55" s="22"/>
      <c r="K55" s="22"/>
      <c r="L55" s="20"/>
    </row>
    <row r="56" spans="2:12" s="1" customFormat="1" ht="16.5" customHeight="1">
      <c r="B56" s="38"/>
      <c r="C56" s="39"/>
      <c r="D56" s="39"/>
      <c r="E56" s="32" t="s">
        <v>593</v>
      </c>
      <c r="F56" s="39"/>
      <c r="G56" s="39"/>
      <c r="H56" s="39"/>
      <c r="I56" s="144"/>
      <c r="J56" s="39"/>
      <c r="K56" s="39"/>
      <c r="L56" s="43"/>
    </row>
    <row r="57" spans="2:12" s="1" customFormat="1" ht="12" customHeight="1">
      <c r="B57" s="38"/>
      <c r="C57" s="32" t="s">
        <v>594</v>
      </c>
      <c r="D57" s="39"/>
      <c r="E57" s="39"/>
      <c r="F57" s="39"/>
      <c r="G57" s="39"/>
      <c r="H57" s="39"/>
      <c r="I57" s="144"/>
      <c r="J57" s="39"/>
      <c r="K57" s="39"/>
      <c r="L57" s="43"/>
    </row>
    <row r="58" spans="2:12" s="1" customFormat="1" ht="16.5" customHeight="1">
      <c r="B58" s="38"/>
      <c r="C58" s="39"/>
      <c r="D58" s="39"/>
      <c r="E58" s="64" t="str">
        <f>E13</f>
        <v>SO 03.2.1 - SO 03.2.1 - Vegetační úpravy - následná péče rok č.1</v>
      </c>
      <c r="F58" s="39"/>
      <c r="G58" s="39"/>
      <c r="H58" s="39"/>
      <c r="I58" s="144"/>
      <c r="J58" s="39"/>
      <c r="K58" s="39"/>
      <c r="L58" s="43"/>
    </row>
    <row r="59" spans="2:12" s="1" customFormat="1" ht="6.95" customHeight="1">
      <c r="B59" s="38"/>
      <c r="C59" s="39"/>
      <c r="D59" s="39"/>
      <c r="E59" s="39"/>
      <c r="F59" s="39"/>
      <c r="G59" s="39"/>
      <c r="H59" s="39"/>
      <c r="I59" s="144"/>
      <c r="J59" s="39"/>
      <c r="K59" s="39"/>
      <c r="L59" s="43"/>
    </row>
    <row r="60" spans="2:12" s="1" customFormat="1" ht="12" customHeight="1">
      <c r="B60" s="38"/>
      <c r="C60" s="32" t="s">
        <v>19</v>
      </c>
      <c r="D60" s="39"/>
      <c r="E60" s="39"/>
      <c r="F60" s="27" t="str">
        <f>F16</f>
        <v xml:space="preserve"> </v>
      </c>
      <c r="G60" s="39"/>
      <c r="H60" s="39"/>
      <c r="I60" s="146" t="s">
        <v>21</v>
      </c>
      <c r="J60" s="67" t="str">
        <f>IF(J16="","",J16)</f>
        <v>19. 6. 2019</v>
      </c>
      <c r="K60" s="39"/>
      <c r="L60" s="43"/>
    </row>
    <row r="61" spans="2:12" s="1" customFormat="1" ht="6.95" customHeight="1">
      <c r="B61" s="38"/>
      <c r="C61" s="39"/>
      <c r="D61" s="39"/>
      <c r="E61" s="39"/>
      <c r="F61" s="39"/>
      <c r="G61" s="39"/>
      <c r="H61" s="39"/>
      <c r="I61" s="144"/>
      <c r="J61" s="39"/>
      <c r="K61" s="39"/>
      <c r="L61" s="43"/>
    </row>
    <row r="62" spans="2:12" s="1" customFormat="1" ht="13.65" customHeight="1">
      <c r="B62" s="38"/>
      <c r="C62" s="32" t="s">
        <v>23</v>
      </c>
      <c r="D62" s="39"/>
      <c r="E62" s="39"/>
      <c r="F62" s="27" t="str">
        <f>E19</f>
        <v xml:space="preserve"> </v>
      </c>
      <c r="G62" s="39"/>
      <c r="H62" s="39"/>
      <c r="I62" s="146" t="s">
        <v>28</v>
      </c>
      <c r="J62" s="36" t="str">
        <f>E25</f>
        <v xml:space="preserve"> </v>
      </c>
      <c r="K62" s="39"/>
      <c r="L62" s="43"/>
    </row>
    <row r="63" spans="2:12" s="1" customFormat="1" ht="13.65" customHeight="1">
      <c r="B63" s="38"/>
      <c r="C63" s="32" t="s">
        <v>26</v>
      </c>
      <c r="D63" s="39"/>
      <c r="E63" s="39"/>
      <c r="F63" s="27" t="str">
        <f>IF(E22="","",E22)</f>
        <v>Vyplň údaj</v>
      </c>
      <c r="G63" s="39"/>
      <c r="H63" s="39"/>
      <c r="I63" s="146" t="s">
        <v>30</v>
      </c>
      <c r="J63" s="36" t="str">
        <f>E28</f>
        <v xml:space="preserve"> </v>
      </c>
      <c r="K63" s="39"/>
      <c r="L63" s="43"/>
    </row>
    <row r="64" spans="2:12" s="1" customFormat="1" ht="10.3" customHeight="1">
      <c r="B64" s="38"/>
      <c r="C64" s="39"/>
      <c r="D64" s="39"/>
      <c r="E64" s="39"/>
      <c r="F64" s="39"/>
      <c r="G64" s="39"/>
      <c r="H64" s="39"/>
      <c r="I64" s="144"/>
      <c r="J64" s="39"/>
      <c r="K64" s="39"/>
      <c r="L64" s="43"/>
    </row>
    <row r="65" spans="2:12" s="1" customFormat="1" ht="29.25" customHeight="1">
      <c r="B65" s="38"/>
      <c r="C65" s="173" t="s">
        <v>107</v>
      </c>
      <c r="D65" s="174"/>
      <c r="E65" s="174"/>
      <c r="F65" s="174"/>
      <c r="G65" s="174"/>
      <c r="H65" s="174"/>
      <c r="I65" s="175"/>
      <c r="J65" s="176" t="s">
        <v>108</v>
      </c>
      <c r="K65" s="174"/>
      <c r="L65" s="43"/>
    </row>
    <row r="66" spans="2:12" s="1" customFormat="1" ht="10.3" customHeight="1">
      <c r="B66" s="38"/>
      <c r="C66" s="39"/>
      <c r="D66" s="39"/>
      <c r="E66" s="39"/>
      <c r="F66" s="39"/>
      <c r="G66" s="39"/>
      <c r="H66" s="39"/>
      <c r="I66" s="144"/>
      <c r="J66" s="39"/>
      <c r="K66" s="39"/>
      <c r="L66" s="43"/>
    </row>
    <row r="67" spans="2:47" s="1" customFormat="1" ht="22.8" customHeight="1">
      <c r="B67" s="38"/>
      <c r="C67" s="177" t="s">
        <v>109</v>
      </c>
      <c r="D67" s="39"/>
      <c r="E67" s="39"/>
      <c r="F67" s="39"/>
      <c r="G67" s="39"/>
      <c r="H67" s="39"/>
      <c r="I67" s="144"/>
      <c r="J67" s="98">
        <f>J93</f>
        <v>0</v>
      </c>
      <c r="K67" s="39"/>
      <c r="L67" s="43"/>
      <c r="AU67" s="17" t="s">
        <v>110</v>
      </c>
    </row>
    <row r="68" spans="2:12" s="8" customFormat="1" ht="24.95" customHeight="1">
      <c r="B68" s="178"/>
      <c r="C68" s="179"/>
      <c r="D68" s="180" t="s">
        <v>111</v>
      </c>
      <c r="E68" s="181"/>
      <c r="F68" s="181"/>
      <c r="G68" s="181"/>
      <c r="H68" s="181"/>
      <c r="I68" s="182"/>
      <c r="J68" s="183">
        <f>J94</f>
        <v>0</v>
      </c>
      <c r="K68" s="179"/>
      <c r="L68" s="184"/>
    </row>
    <row r="69" spans="2:12" s="9" customFormat="1" ht="19.9" customHeight="1">
      <c r="B69" s="185"/>
      <c r="C69" s="122"/>
      <c r="D69" s="186" t="s">
        <v>112</v>
      </c>
      <c r="E69" s="187"/>
      <c r="F69" s="187"/>
      <c r="G69" s="187"/>
      <c r="H69" s="187"/>
      <c r="I69" s="188"/>
      <c r="J69" s="189">
        <f>J95</f>
        <v>0</v>
      </c>
      <c r="K69" s="122"/>
      <c r="L69" s="190"/>
    </row>
    <row r="70" spans="2:12" s="1" customFormat="1" ht="21.8" customHeight="1">
      <c r="B70" s="38"/>
      <c r="C70" s="39"/>
      <c r="D70" s="39"/>
      <c r="E70" s="39"/>
      <c r="F70" s="39"/>
      <c r="G70" s="39"/>
      <c r="H70" s="39"/>
      <c r="I70" s="144"/>
      <c r="J70" s="39"/>
      <c r="K70" s="39"/>
      <c r="L70" s="43"/>
    </row>
    <row r="71" spans="2:12" s="1" customFormat="1" ht="6.95" customHeight="1">
      <c r="B71" s="57"/>
      <c r="C71" s="58"/>
      <c r="D71" s="58"/>
      <c r="E71" s="58"/>
      <c r="F71" s="58"/>
      <c r="G71" s="58"/>
      <c r="H71" s="58"/>
      <c r="I71" s="168"/>
      <c r="J71" s="58"/>
      <c r="K71" s="58"/>
      <c r="L71" s="43"/>
    </row>
    <row r="75" spans="2:12" s="1" customFormat="1" ht="6.95" customHeight="1">
      <c r="B75" s="59"/>
      <c r="C75" s="60"/>
      <c r="D75" s="60"/>
      <c r="E75" s="60"/>
      <c r="F75" s="60"/>
      <c r="G75" s="60"/>
      <c r="H75" s="60"/>
      <c r="I75" s="171"/>
      <c r="J75" s="60"/>
      <c r="K75" s="60"/>
      <c r="L75" s="43"/>
    </row>
    <row r="76" spans="2:12" s="1" customFormat="1" ht="24.95" customHeight="1">
      <c r="B76" s="38"/>
      <c r="C76" s="23" t="s">
        <v>116</v>
      </c>
      <c r="D76" s="39"/>
      <c r="E76" s="39"/>
      <c r="F76" s="39"/>
      <c r="G76" s="39"/>
      <c r="H76" s="39"/>
      <c r="I76" s="144"/>
      <c r="J76" s="39"/>
      <c r="K76" s="39"/>
      <c r="L76" s="43"/>
    </row>
    <row r="77" spans="2:12" s="1" customFormat="1" ht="6.95" customHeight="1">
      <c r="B77" s="38"/>
      <c r="C77" s="39"/>
      <c r="D77" s="39"/>
      <c r="E77" s="39"/>
      <c r="F77" s="39"/>
      <c r="G77" s="39"/>
      <c r="H77" s="39"/>
      <c r="I77" s="144"/>
      <c r="J77" s="39"/>
      <c r="K77" s="39"/>
      <c r="L77" s="43"/>
    </row>
    <row r="78" spans="2:12" s="1" customFormat="1" ht="12" customHeight="1">
      <c r="B78" s="38"/>
      <c r="C78" s="32" t="s">
        <v>15</v>
      </c>
      <c r="D78" s="39"/>
      <c r="E78" s="39"/>
      <c r="F78" s="39"/>
      <c r="G78" s="39"/>
      <c r="H78" s="39"/>
      <c r="I78" s="144"/>
      <c r="J78" s="39"/>
      <c r="K78" s="39"/>
      <c r="L78" s="43"/>
    </row>
    <row r="79" spans="2:12" s="1" customFormat="1" ht="16.5" customHeight="1">
      <c r="B79" s="38"/>
      <c r="C79" s="39"/>
      <c r="D79" s="39"/>
      <c r="E79" s="172" t="str">
        <f>E7</f>
        <v>Velké Pavlovice - revitalizace toku a nivy Trkmanky</v>
      </c>
      <c r="F79" s="32"/>
      <c r="G79" s="32"/>
      <c r="H79" s="32"/>
      <c r="I79" s="144"/>
      <c r="J79" s="39"/>
      <c r="K79" s="39"/>
      <c r="L79" s="43"/>
    </row>
    <row r="80" spans="2:12" ht="12" customHeight="1">
      <c r="B80" s="21"/>
      <c r="C80" s="32" t="s">
        <v>104</v>
      </c>
      <c r="D80" s="22"/>
      <c r="E80" s="22"/>
      <c r="F80" s="22"/>
      <c r="G80" s="22"/>
      <c r="H80" s="22"/>
      <c r="I80" s="137"/>
      <c r="J80" s="22"/>
      <c r="K80" s="22"/>
      <c r="L80" s="20"/>
    </row>
    <row r="81" spans="2:12" ht="16.5" customHeight="1">
      <c r="B81" s="21"/>
      <c r="C81" s="22"/>
      <c r="D81" s="22"/>
      <c r="E81" s="172" t="s">
        <v>424</v>
      </c>
      <c r="F81" s="22"/>
      <c r="G81" s="22"/>
      <c r="H81" s="22"/>
      <c r="I81" s="137"/>
      <c r="J81" s="22"/>
      <c r="K81" s="22"/>
      <c r="L81" s="20"/>
    </row>
    <row r="82" spans="2:12" ht="12" customHeight="1">
      <c r="B82" s="21"/>
      <c r="C82" s="32" t="s">
        <v>425</v>
      </c>
      <c r="D82" s="22"/>
      <c r="E82" s="22"/>
      <c r="F82" s="22"/>
      <c r="G82" s="22"/>
      <c r="H82" s="22"/>
      <c r="I82" s="137"/>
      <c r="J82" s="22"/>
      <c r="K82" s="22"/>
      <c r="L82" s="20"/>
    </row>
    <row r="83" spans="2:12" s="1" customFormat="1" ht="16.5" customHeight="1">
      <c r="B83" s="38"/>
      <c r="C83" s="39"/>
      <c r="D83" s="39"/>
      <c r="E83" s="32" t="s">
        <v>593</v>
      </c>
      <c r="F83" s="39"/>
      <c r="G83" s="39"/>
      <c r="H83" s="39"/>
      <c r="I83" s="144"/>
      <c r="J83" s="39"/>
      <c r="K83" s="39"/>
      <c r="L83" s="43"/>
    </row>
    <row r="84" spans="2:12" s="1" customFormat="1" ht="12" customHeight="1">
      <c r="B84" s="38"/>
      <c r="C84" s="32" t="s">
        <v>594</v>
      </c>
      <c r="D84" s="39"/>
      <c r="E84" s="39"/>
      <c r="F84" s="39"/>
      <c r="G84" s="39"/>
      <c r="H84" s="39"/>
      <c r="I84" s="144"/>
      <c r="J84" s="39"/>
      <c r="K84" s="39"/>
      <c r="L84" s="43"/>
    </row>
    <row r="85" spans="2:12" s="1" customFormat="1" ht="16.5" customHeight="1">
      <c r="B85" s="38"/>
      <c r="C85" s="39"/>
      <c r="D85" s="39"/>
      <c r="E85" s="64" t="str">
        <f>E13</f>
        <v>SO 03.2.1 - SO 03.2.1 - Vegetační úpravy - následná péče rok č.1</v>
      </c>
      <c r="F85" s="39"/>
      <c r="G85" s="39"/>
      <c r="H85" s="39"/>
      <c r="I85" s="144"/>
      <c r="J85" s="39"/>
      <c r="K85" s="39"/>
      <c r="L85" s="43"/>
    </row>
    <row r="86" spans="2:12" s="1" customFormat="1" ht="6.95" customHeight="1">
      <c r="B86" s="38"/>
      <c r="C86" s="39"/>
      <c r="D86" s="39"/>
      <c r="E86" s="39"/>
      <c r="F86" s="39"/>
      <c r="G86" s="39"/>
      <c r="H86" s="39"/>
      <c r="I86" s="144"/>
      <c r="J86" s="39"/>
      <c r="K86" s="39"/>
      <c r="L86" s="43"/>
    </row>
    <row r="87" spans="2:12" s="1" customFormat="1" ht="12" customHeight="1">
      <c r="B87" s="38"/>
      <c r="C87" s="32" t="s">
        <v>19</v>
      </c>
      <c r="D87" s="39"/>
      <c r="E87" s="39"/>
      <c r="F87" s="27" t="str">
        <f>F16</f>
        <v xml:space="preserve"> </v>
      </c>
      <c r="G87" s="39"/>
      <c r="H87" s="39"/>
      <c r="I87" s="146" t="s">
        <v>21</v>
      </c>
      <c r="J87" s="67" t="str">
        <f>IF(J16="","",J16)</f>
        <v>19. 6. 2019</v>
      </c>
      <c r="K87" s="39"/>
      <c r="L87" s="43"/>
    </row>
    <row r="88" spans="2:12" s="1" customFormat="1" ht="6.95" customHeight="1">
      <c r="B88" s="38"/>
      <c r="C88" s="39"/>
      <c r="D88" s="39"/>
      <c r="E88" s="39"/>
      <c r="F88" s="39"/>
      <c r="G88" s="39"/>
      <c r="H88" s="39"/>
      <c r="I88" s="144"/>
      <c r="J88" s="39"/>
      <c r="K88" s="39"/>
      <c r="L88" s="43"/>
    </row>
    <row r="89" spans="2:12" s="1" customFormat="1" ht="13.65" customHeight="1">
      <c r="B89" s="38"/>
      <c r="C89" s="32" t="s">
        <v>23</v>
      </c>
      <c r="D89" s="39"/>
      <c r="E89" s="39"/>
      <c r="F89" s="27" t="str">
        <f>E19</f>
        <v xml:space="preserve"> </v>
      </c>
      <c r="G89" s="39"/>
      <c r="H89" s="39"/>
      <c r="I89" s="146" t="s">
        <v>28</v>
      </c>
      <c r="J89" s="36" t="str">
        <f>E25</f>
        <v xml:space="preserve"> </v>
      </c>
      <c r="K89" s="39"/>
      <c r="L89" s="43"/>
    </row>
    <row r="90" spans="2:12" s="1" customFormat="1" ht="13.65" customHeight="1">
      <c r="B90" s="38"/>
      <c r="C90" s="32" t="s">
        <v>26</v>
      </c>
      <c r="D90" s="39"/>
      <c r="E90" s="39"/>
      <c r="F90" s="27" t="str">
        <f>IF(E22="","",E22)</f>
        <v>Vyplň údaj</v>
      </c>
      <c r="G90" s="39"/>
      <c r="H90" s="39"/>
      <c r="I90" s="146" t="s">
        <v>30</v>
      </c>
      <c r="J90" s="36" t="str">
        <f>E28</f>
        <v xml:space="preserve"> </v>
      </c>
      <c r="K90" s="39"/>
      <c r="L90" s="43"/>
    </row>
    <row r="91" spans="2:12" s="1" customFormat="1" ht="10.3" customHeight="1">
      <c r="B91" s="38"/>
      <c r="C91" s="39"/>
      <c r="D91" s="39"/>
      <c r="E91" s="39"/>
      <c r="F91" s="39"/>
      <c r="G91" s="39"/>
      <c r="H91" s="39"/>
      <c r="I91" s="144"/>
      <c r="J91" s="39"/>
      <c r="K91" s="39"/>
      <c r="L91" s="43"/>
    </row>
    <row r="92" spans="2:20" s="10" customFormat="1" ht="29.25" customHeight="1">
      <c r="B92" s="191"/>
      <c r="C92" s="192" t="s">
        <v>117</v>
      </c>
      <c r="D92" s="193" t="s">
        <v>51</v>
      </c>
      <c r="E92" s="193" t="s">
        <v>47</v>
      </c>
      <c r="F92" s="193" t="s">
        <v>48</v>
      </c>
      <c r="G92" s="193" t="s">
        <v>118</v>
      </c>
      <c r="H92" s="193" t="s">
        <v>119</v>
      </c>
      <c r="I92" s="194" t="s">
        <v>120</v>
      </c>
      <c r="J92" s="195" t="s">
        <v>108</v>
      </c>
      <c r="K92" s="196" t="s">
        <v>121</v>
      </c>
      <c r="L92" s="197"/>
      <c r="M92" s="88" t="s">
        <v>1</v>
      </c>
      <c r="N92" s="89" t="s">
        <v>36</v>
      </c>
      <c r="O92" s="89" t="s">
        <v>122</v>
      </c>
      <c r="P92" s="89" t="s">
        <v>123</v>
      </c>
      <c r="Q92" s="89" t="s">
        <v>124</v>
      </c>
      <c r="R92" s="89" t="s">
        <v>125</v>
      </c>
      <c r="S92" s="89" t="s">
        <v>126</v>
      </c>
      <c r="T92" s="90" t="s">
        <v>127</v>
      </c>
    </row>
    <row r="93" spans="2:63" s="1" customFormat="1" ht="22.8" customHeight="1">
      <c r="B93" s="38"/>
      <c r="C93" s="95" t="s">
        <v>128</v>
      </c>
      <c r="D93" s="39"/>
      <c r="E93" s="39"/>
      <c r="F93" s="39"/>
      <c r="G93" s="39"/>
      <c r="H93" s="39"/>
      <c r="I93" s="144"/>
      <c r="J93" s="198">
        <f>BK93</f>
        <v>0</v>
      </c>
      <c r="K93" s="39"/>
      <c r="L93" s="43"/>
      <c r="M93" s="91"/>
      <c r="N93" s="92"/>
      <c r="O93" s="92"/>
      <c r="P93" s="199">
        <f>P94</f>
        <v>0</v>
      </c>
      <c r="Q93" s="92"/>
      <c r="R93" s="199">
        <f>R94</f>
        <v>0.0032400000000000003</v>
      </c>
      <c r="S93" s="92"/>
      <c r="T93" s="200">
        <f>T94</f>
        <v>0</v>
      </c>
      <c r="AT93" s="17" t="s">
        <v>65</v>
      </c>
      <c r="AU93" s="17" t="s">
        <v>110</v>
      </c>
      <c r="BK93" s="201">
        <f>BK94</f>
        <v>0</v>
      </c>
    </row>
    <row r="94" spans="2:63" s="11" customFormat="1" ht="25.9" customHeight="1">
      <c r="B94" s="202"/>
      <c r="C94" s="203"/>
      <c r="D94" s="204" t="s">
        <v>65</v>
      </c>
      <c r="E94" s="205" t="s">
        <v>129</v>
      </c>
      <c r="F94" s="205" t="s">
        <v>130</v>
      </c>
      <c r="G94" s="203"/>
      <c r="H94" s="203"/>
      <c r="I94" s="206"/>
      <c r="J94" s="207">
        <f>BK94</f>
        <v>0</v>
      </c>
      <c r="K94" s="203"/>
      <c r="L94" s="208"/>
      <c r="M94" s="209"/>
      <c r="N94" s="210"/>
      <c r="O94" s="210"/>
      <c r="P94" s="211">
        <f>P95</f>
        <v>0</v>
      </c>
      <c r="Q94" s="210"/>
      <c r="R94" s="211">
        <f>R95</f>
        <v>0.0032400000000000003</v>
      </c>
      <c r="S94" s="210"/>
      <c r="T94" s="212">
        <f>T95</f>
        <v>0</v>
      </c>
      <c r="AR94" s="213" t="s">
        <v>74</v>
      </c>
      <c r="AT94" s="214" t="s">
        <v>65</v>
      </c>
      <c r="AU94" s="214" t="s">
        <v>66</v>
      </c>
      <c r="AY94" s="213" t="s">
        <v>131</v>
      </c>
      <c r="BK94" s="215">
        <f>BK95</f>
        <v>0</v>
      </c>
    </row>
    <row r="95" spans="2:63" s="11" customFormat="1" ht="22.8" customHeight="1">
      <c r="B95" s="202"/>
      <c r="C95" s="203"/>
      <c r="D95" s="204" t="s">
        <v>65</v>
      </c>
      <c r="E95" s="216" t="s">
        <v>74</v>
      </c>
      <c r="F95" s="216" t="s">
        <v>132</v>
      </c>
      <c r="G95" s="203"/>
      <c r="H95" s="203"/>
      <c r="I95" s="206"/>
      <c r="J95" s="217">
        <f>BK95</f>
        <v>0</v>
      </c>
      <c r="K95" s="203"/>
      <c r="L95" s="208"/>
      <c r="M95" s="209"/>
      <c r="N95" s="210"/>
      <c r="O95" s="210"/>
      <c r="P95" s="211">
        <f>SUM(P96:P129)</f>
        <v>0</v>
      </c>
      <c r="Q95" s="210"/>
      <c r="R95" s="211">
        <f>SUM(R96:R129)</f>
        <v>0.0032400000000000003</v>
      </c>
      <c r="S95" s="210"/>
      <c r="T95" s="212">
        <f>SUM(T96:T129)</f>
        <v>0</v>
      </c>
      <c r="AR95" s="213" t="s">
        <v>74</v>
      </c>
      <c r="AT95" s="214" t="s">
        <v>65</v>
      </c>
      <c r="AU95" s="214" t="s">
        <v>74</v>
      </c>
      <c r="AY95" s="213" t="s">
        <v>131</v>
      </c>
      <c r="BK95" s="215">
        <f>SUM(BK96:BK129)</f>
        <v>0</v>
      </c>
    </row>
    <row r="96" spans="2:65" s="1" customFormat="1" ht="16.5" customHeight="1">
      <c r="B96" s="38"/>
      <c r="C96" s="218" t="s">
        <v>74</v>
      </c>
      <c r="D96" s="218" t="s">
        <v>133</v>
      </c>
      <c r="E96" s="219" t="s">
        <v>596</v>
      </c>
      <c r="F96" s="220" t="s">
        <v>597</v>
      </c>
      <c r="G96" s="221" t="s">
        <v>151</v>
      </c>
      <c r="H96" s="222">
        <v>180</v>
      </c>
      <c r="I96" s="223"/>
      <c r="J96" s="222">
        <f>ROUND(I96*H96,2)</f>
        <v>0</v>
      </c>
      <c r="K96" s="220" t="s">
        <v>152</v>
      </c>
      <c r="L96" s="43"/>
      <c r="M96" s="224" t="s">
        <v>1</v>
      </c>
      <c r="N96" s="225" t="s">
        <v>37</v>
      </c>
      <c r="O96" s="79"/>
      <c r="P96" s="226">
        <f>O96*H96</f>
        <v>0</v>
      </c>
      <c r="Q96" s="226">
        <v>0</v>
      </c>
      <c r="R96" s="226">
        <f>Q96*H96</f>
        <v>0</v>
      </c>
      <c r="S96" s="226">
        <v>0</v>
      </c>
      <c r="T96" s="227">
        <f>S96*H96</f>
        <v>0</v>
      </c>
      <c r="AR96" s="17" t="s">
        <v>137</v>
      </c>
      <c r="AT96" s="17" t="s">
        <v>133</v>
      </c>
      <c r="AU96" s="17" t="s">
        <v>76</v>
      </c>
      <c r="AY96" s="17" t="s">
        <v>131</v>
      </c>
      <c r="BE96" s="228">
        <f>IF(N96="základní",J96,0)</f>
        <v>0</v>
      </c>
      <c r="BF96" s="228">
        <f>IF(N96="snížená",J96,0)</f>
        <v>0</v>
      </c>
      <c r="BG96" s="228">
        <f>IF(N96="zákl. přenesená",J96,0)</f>
        <v>0</v>
      </c>
      <c r="BH96" s="228">
        <f>IF(N96="sníž. přenesená",J96,0)</f>
        <v>0</v>
      </c>
      <c r="BI96" s="228">
        <f>IF(N96="nulová",J96,0)</f>
        <v>0</v>
      </c>
      <c r="BJ96" s="17" t="s">
        <v>74</v>
      </c>
      <c r="BK96" s="228">
        <f>ROUND(I96*H96,2)</f>
        <v>0</v>
      </c>
      <c r="BL96" s="17" t="s">
        <v>137</v>
      </c>
      <c r="BM96" s="17" t="s">
        <v>598</v>
      </c>
    </row>
    <row r="97" spans="2:47" s="1" customFormat="1" ht="12">
      <c r="B97" s="38"/>
      <c r="C97" s="39"/>
      <c r="D97" s="229" t="s">
        <v>139</v>
      </c>
      <c r="E97" s="39"/>
      <c r="F97" s="230" t="s">
        <v>599</v>
      </c>
      <c r="G97" s="39"/>
      <c r="H97" s="39"/>
      <c r="I97" s="144"/>
      <c r="J97" s="39"/>
      <c r="K97" s="39"/>
      <c r="L97" s="43"/>
      <c r="M97" s="231"/>
      <c r="N97" s="79"/>
      <c r="O97" s="79"/>
      <c r="P97" s="79"/>
      <c r="Q97" s="79"/>
      <c r="R97" s="79"/>
      <c r="S97" s="79"/>
      <c r="T97" s="80"/>
      <c r="AT97" s="17" t="s">
        <v>139</v>
      </c>
      <c r="AU97" s="17" t="s">
        <v>76</v>
      </c>
    </row>
    <row r="98" spans="2:65" s="1" customFormat="1" ht="16.5" customHeight="1">
      <c r="B98" s="38"/>
      <c r="C98" s="218" t="s">
        <v>76</v>
      </c>
      <c r="D98" s="218" t="s">
        <v>133</v>
      </c>
      <c r="E98" s="219" t="s">
        <v>600</v>
      </c>
      <c r="F98" s="220" t="s">
        <v>601</v>
      </c>
      <c r="G98" s="221" t="s">
        <v>151</v>
      </c>
      <c r="H98" s="222">
        <v>450</v>
      </c>
      <c r="I98" s="223"/>
      <c r="J98" s="222">
        <f>ROUND(I98*H98,2)</f>
        <v>0</v>
      </c>
      <c r="K98" s="220" t="s">
        <v>152</v>
      </c>
      <c r="L98" s="43"/>
      <c r="M98" s="224" t="s">
        <v>1</v>
      </c>
      <c r="N98" s="225" t="s">
        <v>37</v>
      </c>
      <c r="O98" s="79"/>
      <c r="P98" s="226">
        <f>O98*H98</f>
        <v>0</v>
      </c>
      <c r="Q98" s="226">
        <v>0</v>
      </c>
      <c r="R98" s="226">
        <f>Q98*H98</f>
        <v>0</v>
      </c>
      <c r="S98" s="226">
        <v>0</v>
      </c>
      <c r="T98" s="227">
        <f>S98*H98</f>
        <v>0</v>
      </c>
      <c r="AR98" s="17" t="s">
        <v>137</v>
      </c>
      <c r="AT98" s="17" t="s">
        <v>133</v>
      </c>
      <c r="AU98" s="17" t="s">
        <v>76</v>
      </c>
      <c r="AY98" s="17" t="s">
        <v>131</v>
      </c>
      <c r="BE98" s="228">
        <f>IF(N98="základní",J98,0)</f>
        <v>0</v>
      </c>
      <c r="BF98" s="228">
        <f>IF(N98="snížená",J98,0)</f>
        <v>0</v>
      </c>
      <c r="BG98" s="228">
        <f>IF(N98="zákl. přenesená",J98,0)</f>
        <v>0</v>
      </c>
      <c r="BH98" s="228">
        <f>IF(N98="sníž. přenesená",J98,0)</f>
        <v>0</v>
      </c>
      <c r="BI98" s="228">
        <f>IF(N98="nulová",J98,0)</f>
        <v>0</v>
      </c>
      <c r="BJ98" s="17" t="s">
        <v>74</v>
      </c>
      <c r="BK98" s="228">
        <f>ROUND(I98*H98,2)</f>
        <v>0</v>
      </c>
      <c r="BL98" s="17" t="s">
        <v>137</v>
      </c>
      <c r="BM98" s="17" t="s">
        <v>602</v>
      </c>
    </row>
    <row r="99" spans="2:47" s="1" customFormat="1" ht="12">
      <c r="B99" s="38"/>
      <c r="C99" s="39"/>
      <c r="D99" s="229" t="s">
        <v>139</v>
      </c>
      <c r="E99" s="39"/>
      <c r="F99" s="230" t="s">
        <v>603</v>
      </c>
      <c r="G99" s="39"/>
      <c r="H99" s="39"/>
      <c r="I99" s="144"/>
      <c r="J99" s="39"/>
      <c r="K99" s="39"/>
      <c r="L99" s="43"/>
      <c r="M99" s="231"/>
      <c r="N99" s="79"/>
      <c r="O99" s="79"/>
      <c r="P99" s="79"/>
      <c r="Q99" s="79"/>
      <c r="R99" s="79"/>
      <c r="S99" s="79"/>
      <c r="T99" s="80"/>
      <c r="AT99" s="17" t="s">
        <v>139</v>
      </c>
      <c r="AU99" s="17" t="s">
        <v>76</v>
      </c>
    </row>
    <row r="100" spans="2:65" s="1" customFormat="1" ht="16.5" customHeight="1">
      <c r="B100" s="38"/>
      <c r="C100" s="218" t="s">
        <v>92</v>
      </c>
      <c r="D100" s="218" t="s">
        <v>133</v>
      </c>
      <c r="E100" s="219" t="s">
        <v>604</v>
      </c>
      <c r="F100" s="220" t="s">
        <v>605</v>
      </c>
      <c r="G100" s="221" t="s">
        <v>606</v>
      </c>
      <c r="H100" s="222">
        <v>12.6</v>
      </c>
      <c r="I100" s="223"/>
      <c r="J100" s="222">
        <f>ROUND(I100*H100,2)</f>
        <v>0</v>
      </c>
      <c r="K100" s="220" t="s">
        <v>152</v>
      </c>
      <c r="L100" s="43"/>
      <c r="M100" s="224" t="s">
        <v>1</v>
      </c>
      <c r="N100" s="225" t="s">
        <v>37</v>
      </c>
      <c r="O100" s="79"/>
      <c r="P100" s="226">
        <f>O100*H100</f>
        <v>0</v>
      </c>
      <c r="Q100" s="226">
        <v>0</v>
      </c>
      <c r="R100" s="226">
        <f>Q100*H100</f>
        <v>0</v>
      </c>
      <c r="S100" s="226">
        <v>0</v>
      </c>
      <c r="T100" s="227">
        <f>S100*H100</f>
        <v>0</v>
      </c>
      <c r="AR100" s="17" t="s">
        <v>137</v>
      </c>
      <c r="AT100" s="17" t="s">
        <v>133</v>
      </c>
      <c r="AU100" s="17" t="s">
        <v>76</v>
      </c>
      <c r="AY100" s="17" t="s">
        <v>131</v>
      </c>
      <c r="BE100" s="228">
        <f>IF(N100="základní",J100,0)</f>
        <v>0</v>
      </c>
      <c r="BF100" s="228">
        <f>IF(N100="snížená",J100,0)</f>
        <v>0</v>
      </c>
      <c r="BG100" s="228">
        <f>IF(N100="zákl. přenesená",J100,0)</f>
        <v>0</v>
      </c>
      <c r="BH100" s="228">
        <f>IF(N100="sníž. přenesená",J100,0)</f>
        <v>0</v>
      </c>
      <c r="BI100" s="228">
        <f>IF(N100="nulová",J100,0)</f>
        <v>0</v>
      </c>
      <c r="BJ100" s="17" t="s">
        <v>74</v>
      </c>
      <c r="BK100" s="228">
        <f>ROUND(I100*H100,2)</f>
        <v>0</v>
      </c>
      <c r="BL100" s="17" t="s">
        <v>137</v>
      </c>
      <c r="BM100" s="17" t="s">
        <v>607</v>
      </c>
    </row>
    <row r="101" spans="2:47" s="1" customFormat="1" ht="12">
      <c r="B101" s="38"/>
      <c r="C101" s="39"/>
      <c r="D101" s="229" t="s">
        <v>139</v>
      </c>
      <c r="E101" s="39"/>
      <c r="F101" s="230" t="s">
        <v>608</v>
      </c>
      <c r="G101" s="39"/>
      <c r="H101" s="39"/>
      <c r="I101" s="144"/>
      <c r="J101" s="39"/>
      <c r="K101" s="39"/>
      <c r="L101" s="43"/>
      <c r="M101" s="231"/>
      <c r="N101" s="79"/>
      <c r="O101" s="79"/>
      <c r="P101" s="79"/>
      <c r="Q101" s="79"/>
      <c r="R101" s="79"/>
      <c r="S101" s="79"/>
      <c r="T101" s="80"/>
      <c r="AT101" s="17" t="s">
        <v>139</v>
      </c>
      <c r="AU101" s="17" t="s">
        <v>76</v>
      </c>
    </row>
    <row r="102" spans="2:51" s="12" customFormat="1" ht="12">
      <c r="B102" s="232"/>
      <c r="C102" s="233"/>
      <c r="D102" s="229" t="s">
        <v>141</v>
      </c>
      <c r="E102" s="234" t="s">
        <v>1</v>
      </c>
      <c r="F102" s="235" t="s">
        <v>609</v>
      </c>
      <c r="G102" s="233"/>
      <c r="H102" s="236">
        <v>12.6</v>
      </c>
      <c r="I102" s="237"/>
      <c r="J102" s="233"/>
      <c r="K102" s="233"/>
      <c r="L102" s="238"/>
      <c r="M102" s="239"/>
      <c r="N102" s="240"/>
      <c r="O102" s="240"/>
      <c r="P102" s="240"/>
      <c r="Q102" s="240"/>
      <c r="R102" s="240"/>
      <c r="S102" s="240"/>
      <c r="T102" s="241"/>
      <c r="AT102" s="242" t="s">
        <v>141</v>
      </c>
      <c r="AU102" s="242" t="s">
        <v>76</v>
      </c>
      <c r="AV102" s="12" t="s">
        <v>76</v>
      </c>
      <c r="AW102" s="12" t="s">
        <v>29</v>
      </c>
      <c r="AX102" s="12" t="s">
        <v>66</v>
      </c>
      <c r="AY102" s="242" t="s">
        <v>131</v>
      </c>
    </row>
    <row r="103" spans="2:51" s="14" customFormat="1" ht="12">
      <c r="B103" s="254"/>
      <c r="C103" s="255"/>
      <c r="D103" s="229" t="s">
        <v>141</v>
      </c>
      <c r="E103" s="256" t="s">
        <v>1</v>
      </c>
      <c r="F103" s="257" t="s">
        <v>610</v>
      </c>
      <c r="G103" s="255"/>
      <c r="H103" s="258">
        <v>12.6</v>
      </c>
      <c r="I103" s="259"/>
      <c r="J103" s="255"/>
      <c r="K103" s="255"/>
      <c r="L103" s="260"/>
      <c r="M103" s="261"/>
      <c r="N103" s="262"/>
      <c r="O103" s="262"/>
      <c r="P103" s="262"/>
      <c r="Q103" s="262"/>
      <c r="R103" s="262"/>
      <c r="S103" s="262"/>
      <c r="T103" s="263"/>
      <c r="AT103" s="264" t="s">
        <v>141</v>
      </c>
      <c r="AU103" s="264" t="s">
        <v>76</v>
      </c>
      <c r="AV103" s="14" t="s">
        <v>92</v>
      </c>
      <c r="AW103" s="14" t="s">
        <v>29</v>
      </c>
      <c r="AX103" s="14" t="s">
        <v>66</v>
      </c>
      <c r="AY103" s="264" t="s">
        <v>131</v>
      </c>
    </row>
    <row r="104" spans="2:51" s="13" customFormat="1" ht="12">
      <c r="B104" s="243"/>
      <c r="C104" s="244"/>
      <c r="D104" s="229" t="s">
        <v>141</v>
      </c>
      <c r="E104" s="245" t="s">
        <v>1</v>
      </c>
      <c r="F104" s="246" t="s">
        <v>143</v>
      </c>
      <c r="G104" s="244"/>
      <c r="H104" s="247">
        <v>12.6</v>
      </c>
      <c r="I104" s="248"/>
      <c r="J104" s="244"/>
      <c r="K104" s="244"/>
      <c r="L104" s="249"/>
      <c r="M104" s="250"/>
      <c r="N104" s="251"/>
      <c r="O104" s="251"/>
      <c r="P104" s="251"/>
      <c r="Q104" s="251"/>
      <c r="R104" s="251"/>
      <c r="S104" s="251"/>
      <c r="T104" s="252"/>
      <c r="AT104" s="253" t="s">
        <v>141</v>
      </c>
      <c r="AU104" s="253" t="s">
        <v>76</v>
      </c>
      <c r="AV104" s="13" t="s">
        <v>137</v>
      </c>
      <c r="AW104" s="13" t="s">
        <v>29</v>
      </c>
      <c r="AX104" s="13" t="s">
        <v>74</v>
      </c>
      <c r="AY104" s="253" t="s">
        <v>131</v>
      </c>
    </row>
    <row r="105" spans="2:65" s="1" customFormat="1" ht="16.5" customHeight="1">
      <c r="B105" s="38"/>
      <c r="C105" s="218" t="s">
        <v>137</v>
      </c>
      <c r="D105" s="218" t="s">
        <v>133</v>
      </c>
      <c r="E105" s="219" t="s">
        <v>611</v>
      </c>
      <c r="F105" s="220" t="s">
        <v>612</v>
      </c>
      <c r="G105" s="221" t="s">
        <v>151</v>
      </c>
      <c r="H105" s="222">
        <v>180</v>
      </c>
      <c r="I105" s="223"/>
      <c r="J105" s="222">
        <f>ROUND(I105*H105,2)</f>
        <v>0</v>
      </c>
      <c r="K105" s="220" t="s">
        <v>152</v>
      </c>
      <c r="L105" s="43"/>
      <c r="M105" s="224" t="s">
        <v>1</v>
      </c>
      <c r="N105" s="225" t="s">
        <v>37</v>
      </c>
      <c r="O105" s="79"/>
      <c r="P105" s="226">
        <f>O105*H105</f>
        <v>0</v>
      </c>
      <c r="Q105" s="226">
        <v>1.8E-05</v>
      </c>
      <c r="R105" s="226">
        <f>Q105*H105</f>
        <v>0.0032400000000000003</v>
      </c>
      <c r="S105" s="226">
        <v>0</v>
      </c>
      <c r="T105" s="227">
        <f>S105*H105</f>
        <v>0</v>
      </c>
      <c r="AR105" s="17" t="s">
        <v>137</v>
      </c>
      <c r="AT105" s="17" t="s">
        <v>133</v>
      </c>
      <c r="AU105" s="17" t="s">
        <v>76</v>
      </c>
      <c r="AY105" s="17" t="s">
        <v>131</v>
      </c>
      <c r="BE105" s="228">
        <f>IF(N105="základní",J105,0)</f>
        <v>0</v>
      </c>
      <c r="BF105" s="228">
        <f>IF(N105="snížená",J105,0)</f>
        <v>0</v>
      </c>
      <c r="BG105" s="228">
        <f>IF(N105="zákl. přenesená",J105,0)</f>
        <v>0</v>
      </c>
      <c r="BH105" s="228">
        <f>IF(N105="sníž. přenesená",J105,0)</f>
        <v>0</v>
      </c>
      <c r="BI105" s="228">
        <f>IF(N105="nulová",J105,0)</f>
        <v>0</v>
      </c>
      <c r="BJ105" s="17" t="s">
        <v>74</v>
      </c>
      <c r="BK105" s="228">
        <f>ROUND(I105*H105,2)</f>
        <v>0</v>
      </c>
      <c r="BL105" s="17" t="s">
        <v>137</v>
      </c>
      <c r="BM105" s="17" t="s">
        <v>613</v>
      </c>
    </row>
    <row r="106" spans="2:47" s="1" customFormat="1" ht="12">
      <c r="B106" s="38"/>
      <c r="C106" s="39"/>
      <c r="D106" s="229" t="s">
        <v>139</v>
      </c>
      <c r="E106" s="39"/>
      <c r="F106" s="230" t="s">
        <v>614</v>
      </c>
      <c r="G106" s="39"/>
      <c r="H106" s="39"/>
      <c r="I106" s="144"/>
      <c r="J106" s="39"/>
      <c r="K106" s="39"/>
      <c r="L106" s="43"/>
      <c r="M106" s="231"/>
      <c r="N106" s="79"/>
      <c r="O106" s="79"/>
      <c r="P106" s="79"/>
      <c r="Q106" s="79"/>
      <c r="R106" s="79"/>
      <c r="S106" s="79"/>
      <c r="T106" s="80"/>
      <c r="AT106" s="17" t="s">
        <v>139</v>
      </c>
      <c r="AU106" s="17" t="s">
        <v>76</v>
      </c>
    </row>
    <row r="107" spans="2:65" s="1" customFormat="1" ht="16.5" customHeight="1">
      <c r="B107" s="38"/>
      <c r="C107" s="218" t="s">
        <v>158</v>
      </c>
      <c r="D107" s="218" t="s">
        <v>133</v>
      </c>
      <c r="E107" s="219" t="s">
        <v>557</v>
      </c>
      <c r="F107" s="220" t="s">
        <v>558</v>
      </c>
      <c r="G107" s="221" t="s">
        <v>187</v>
      </c>
      <c r="H107" s="222">
        <v>59.4</v>
      </c>
      <c r="I107" s="223"/>
      <c r="J107" s="222">
        <f>ROUND(I107*H107,2)</f>
        <v>0</v>
      </c>
      <c r="K107" s="220" t="s">
        <v>152</v>
      </c>
      <c r="L107" s="43"/>
      <c r="M107" s="224" t="s">
        <v>1</v>
      </c>
      <c r="N107" s="225" t="s">
        <v>37</v>
      </c>
      <c r="O107" s="79"/>
      <c r="P107" s="226">
        <f>O107*H107</f>
        <v>0</v>
      </c>
      <c r="Q107" s="226">
        <v>0</v>
      </c>
      <c r="R107" s="226">
        <f>Q107*H107</f>
        <v>0</v>
      </c>
      <c r="S107" s="226">
        <v>0</v>
      </c>
      <c r="T107" s="227">
        <f>S107*H107</f>
        <v>0</v>
      </c>
      <c r="AR107" s="17" t="s">
        <v>137</v>
      </c>
      <c r="AT107" s="17" t="s">
        <v>133</v>
      </c>
      <c r="AU107" s="17" t="s">
        <v>76</v>
      </c>
      <c r="AY107" s="17" t="s">
        <v>131</v>
      </c>
      <c r="BE107" s="228">
        <f>IF(N107="základní",J107,0)</f>
        <v>0</v>
      </c>
      <c r="BF107" s="228">
        <f>IF(N107="snížená",J107,0)</f>
        <v>0</v>
      </c>
      <c r="BG107" s="228">
        <f>IF(N107="zákl. přenesená",J107,0)</f>
        <v>0</v>
      </c>
      <c r="BH107" s="228">
        <f>IF(N107="sníž. přenesená",J107,0)</f>
        <v>0</v>
      </c>
      <c r="BI107" s="228">
        <f>IF(N107="nulová",J107,0)</f>
        <v>0</v>
      </c>
      <c r="BJ107" s="17" t="s">
        <v>74</v>
      </c>
      <c r="BK107" s="228">
        <f>ROUND(I107*H107,2)</f>
        <v>0</v>
      </c>
      <c r="BL107" s="17" t="s">
        <v>137</v>
      </c>
      <c r="BM107" s="17" t="s">
        <v>615</v>
      </c>
    </row>
    <row r="108" spans="2:47" s="1" customFormat="1" ht="12">
      <c r="B108" s="38"/>
      <c r="C108" s="39"/>
      <c r="D108" s="229" t="s">
        <v>139</v>
      </c>
      <c r="E108" s="39"/>
      <c r="F108" s="230" t="s">
        <v>560</v>
      </c>
      <c r="G108" s="39"/>
      <c r="H108" s="39"/>
      <c r="I108" s="144"/>
      <c r="J108" s="39"/>
      <c r="K108" s="39"/>
      <c r="L108" s="43"/>
      <c r="M108" s="231"/>
      <c r="N108" s="79"/>
      <c r="O108" s="79"/>
      <c r="P108" s="79"/>
      <c r="Q108" s="79"/>
      <c r="R108" s="79"/>
      <c r="S108" s="79"/>
      <c r="T108" s="80"/>
      <c r="AT108" s="17" t="s">
        <v>139</v>
      </c>
      <c r="AU108" s="17" t="s">
        <v>76</v>
      </c>
    </row>
    <row r="109" spans="2:51" s="15" customFormat="1" ht="12">
      <c r="B109" s="265"/>
      <c r="C109" s="266"/>
      <c r="D109" s="229" t="s">
        <v>141</v>
      </c>
      <c r="E109" s="267" t="s">
        <v>1</v>
      </c>
      <c r="F109" s="268" t="s">
        <v>616</v>
      </c>
      <c r="G109" s="266"/>
      <c r="H109" s="267" t="s">
        <v>1</v>
      </c>
      <c r="I109" s="269"/>
      <c r="J109" s="266"/>
      <c r="K109" s="266"/>
      <c r="L109" s="270"/>
      <c r="M109" s="271"/>
      <c r="N109" s="272"/>
      <c r="O109" s="272"/>
      <c r="P109" s="272"/>
      <c r="Q109" s="272"/>
      <c r="R109" s="272"/>
      <c r="S109" s="272"/>
      <c r="T109" s="273"/>
      <c r="AT109" s="274" t="s">
        <v>141</v>
      </c>
      <c r="AU109" s="274" t="s">
        <v>76</v>
      </c>
      <c r="AV109" s="15" t="s">
        <v>74</v>
      </c>
      <c r="AW109" s="15" t="s">
        <v>29</v>
      </c>
      <c r="AX109" s="15" t="s">
        <v>66</v>
      </c>
      <c r="AY109" s="274" t="s">
        <v>131</v>
      </c>
    </row>
    <row r="110" spans="2:51" s="12" customFormat="1" ht="12">
      <c r="B110" s="232"/>
      <c r="C110" s="233"/>
      <c r="D110" s="229" t="s">
        <v>141</v>
      </c>
      <c r="E110" s="234" t="s">
        <v>1</v>
      </c>
      <c r="F110" s="235" t="s">
        <v>617</v>
      </c>
      <c r="G110" s="233"/>
      <c r="H110" s="236">
        <v>59.4</v>
      </c>
      <c r="I110" s="237"/>
      <c r="J110" s="233"/>
      <c r="K110" s="233"/>
      <c r="L110" s="238"/>
      <c r="M110" s="239"/>
      <c r="N110" s="240"/>
      <c r="O110" s="240"/>
      <c r="P110" s="240"/>
      <c r="Q110" s="240"/>
      <c r="R110" s="240"/>
      <c r="S110" s="240"/>
      <c r="T110" s="241"/>
      <c r="AT110" s="242" t="s">
        <v>141</v>
      </c>
      <c r="AU110" s="242" t="s">
        <v>76</v>
      </c>
      <c r="AV110" s="12" t="s">
        <v>76</v>
      </c>
      <c r="AW110" s="12" t="s">
        <v>29</v>
      </c>
      <c r="AX110" s="12" t="s">
        <v>66</v>
      </c>
      <c r="AY110" s="242" t="s">
        <v>131</v>
      </c>
    </row>
    <row r="111" spans="2:51" s="13" customFormat="1" ht="12">
      <c r="B111" s="243"/>
      <c r="C111" s="244"/>
      <c r="D111" s="229" t="s">
        <v>141</v>
      </c>
      <c r="E111" s="245" t="s">
        <v>1</v>
      </c>
      <c r="F111" s="246" t="s">
        <v>143</v>
      </c>
      <c r="G111" s="244"/>
      <c r="H111" s="247">
        <v>59.4</v>
      </c>
      <c r="I111" s="248"/>
      <c r="J111" s="244"/>
      <c r="K111" s="244"/>
      <c r="L111" s="249"/>
      <c r="M111" s="250"/>
      <c r="N111" s="251"/>
      <c r="O111" s="251"/>
      <c r="P111" s="251"/>
      <c r="Q111" s="251"/>
      <c r="R111" s="251"/>
      <c r="S111" s="251"/>
      <c r="T111" s="252"/>
      <c r="AT111" s="253" t="s">
        <v>141</v>
      </c>
      <c r="AU111" s="253" t="s">
        <v>76</v>
      </c>
      <c r="AV111" s="13" t="s">
        <v>137</v>
      </c>
      <c r="AW111" s="13" t="s">
        <v>29</v>
      </c>
      <c r="AX111" s="13" t="s">
        <v>74</v>
      </c>
      <c r="AY111" s="253" t="s">
        <v>131</v>
      </c>
    </row>
    <row r="112" spans="2:65" s="1" customFormat="1" ht="16.5" customHeight="1">
      <c r="B112" s="38"/>
      <c r="C112" s="218" t="s">
        <v>156</v>
      </c>
      <c r="D112" s="218" t="s">
        <v>133</v>
      </c>
      <c r="E112" s="219" t="s">
        <v>563</v>
      </c>
      <c r="F112" s="220" t="s">
        <v>564</v>
      </c>
      <c r="G112" s="221" t="s">
        <v>187</v>
      </c>
      <c r="H112" s="222">
        <v>59.4</v>
      </c>
      <c r="I112" s="223"/>
      <c r="J112" s="222">
        <f>ROUND(I112*H112,2)</f>
        <v>0</v>
      </c>
      <c r="K112" s="220" t="s">
        <v>152</v>
      </c>
      <c r="L112" s="43"/>
      <c r="M112" s="224" t="s">
        <v>1</v>
      </c>
      <c r="N112" s="225" t="s">
        <v>37</v>
      </c>
      <c r="O112" s="79"/>
      <c r="P112" s="226">
        <f>O112*H112</f>
        <v>0</v>
      </c>
      <c r="Q112" s="226">
        <v>0</v>
      </c>
      <c r="R112" s="226">
        <f>Q112*H112</f>
        <v>0</v>
      </c>
      <c r="S112" s="226">
        <v>0</v>
      </c>
      <c r="T112" s="227">
        <f>S112*H112</f>
        <v>0</v>
      </c>
      <c r="AR112" s="17" t="s">
        <v>137</v>
      </c>
      <c r="AT112" s="17" t="s">
        <v>133</v>
      </c>
      <c r="AU112" s="17" t="s">
        <v>76</v>
      </c>
      <c r="AY112" s="17" t="s">
        <v>131</v>
      </c>
      <c r="BE112" s="228">
        <f>IF(N112="základní",J112,0)</f>
        <v>0</v>
      </c>
      <c r="BF112" s="228">
        <f>IF(N112="snížená",J112,0)</f>
        <v>0</v>
      </c>
      <c r="BG112" s="228">
        <f>IF(N112="zákl. přenesená",J112,0)</f>
        <v>0</v>
      </c>
      <c r="BH112" s="228">
        <f>IF(N112="sníž. přenesená",J112,0)</f>
        <v>0</v>
      </c>
      <c r="BI112" s="228">
        <f>IF(N112="nulová",J112,0)</f>
        <v>0</v>
      </c>
      <c r="BJ112" s="17" t="s">
        <v>74</v>
      </c>
      <c r="BK112" s="228">
        <f>ROUND(I112*H112,2)</f>
        <v>0</v>
      </c>
      <c r="BL112" s="17" t="s">
        <v>137</v>
      </c>
      <c r="BM112" s="17" t="s">
        <v>618</v>
      </c>
    </row>
    <row r="113" spans="2:47" s="1" customFormat="1" ht="12">
      <c r="B113" s="38"/>
      <c r="C113" s="39"/>
      <c r="D113" s="229" t="s">
        <v>139</v>
      </c>
      <c r="E113" s="39"/>
      <c r="F113" s="230" t="s">
        <v>566</v>
      </c>
      <c r="G113" s="39"/>
      <c r="H113" s="39"/>
      <c r="I113" s="144"/>
      <c r="J113" s="39"/>
      <c r="K113" s="39"/>
      <c r="L113" s="43"/>
      <c r="M113" s="231"/>
      <c r="N113" s="79"/>
      <c r="O113" s="79"/>
      <c r="P113" s="79"/>
      <c r="Q113" s="79"/>
      <c r="R113" s="79"/>
      <c r="S113" s="79"/>
      <c r="T113" s="80"/>
      <c r="AT113" s="17" t="s">
        <v>139</v>
      </c>
      <c r="AU113" s="17" t="s">
        <v>76</v>
      </c>
    </row>
    <row r="114" spans="2:51" s="15" customFormat="1" ht="12">
      <c r="B114" s="265"/>
      <c r="C114" s="266"/>
      <c r="D114" s="229" t="s">
        <v>141</v>
      </c>
      <c r="E114" s="267" t="s">
        <v>1</v>
      </c>
      <c r="F114" s="268" t="s">
        <v>616</v>
      </c>
      <c r="G114" s="266"/>
      <c r="H114" s="267" t="s">
        <v>1</v>
      </c>
      <c r="I114" s="269"/>
      <c r="J114" s="266"/>
      <c r="K114" s="266"/>
      <c r="L114" s="270"/>
      <c r="M114" s="271"/>
      <c r="N114" s="272"/>
      <c r="O114" s="272"/>
      <c r="P114" s="272"/>
      <c r="Q114" s="272"/>
      <c r="R114" s="272"/>
      <c r="S114" s="272"/>
      <c r="T114" s="273"/>
      <c r="AT114" s="274" t="s">
        <v>141</v>
      </c>
      <c r="AU114" s="274" t="s">
        <v>76</v>
      </c>
      <c r="AV114" s="15" t="s">
        <v>74</v>
      </c>
      <c r="AW114" s="15" t="s">
        <v>29</v>
      </c>
      <c r="AX114" s="15" t="s">
        <v>66</v>
      </c>
      <c r="AY114" s="274" t="s">
        <v>131</v>
      </c>
    </row>
    <row r="115" spans="2:51" s="12" customFormat="1" ht="12">
      <c r="B115" s="232"/>
      <c r="C115" s="233"/>
      <c r="D115" s="229" t="s">
        <v>141</v>
      </c>
      <c r="E115" s="234" t="s">
        <v>1</v>
      </c>
      <c r="F115" s="235" t="s">
        <v>617</v>
      </c>
      <c r="G115" s="233"/>
      <c r="H115" s="236">
        <v>59.4</v>
      </c>
      <c r="I115" s="237"/>
      <c r="J115" s="233"/>
      <c r="K115" s="233"/>
      <c r="L115" s="238"/>
      <c r="M115" s="239"/>
      <c r="N115" s="240"/>
      <c r="O115" s="240"/>
      <c r="P115" s="240"/>
      <c r="Q115" s="240"/>
      <c r="R115" s="240"/>
      <c r="S115" s="240"/>
      <c r="T115" s="241"/>
      <c r="AT115" s="242" t="s">
        <v>141</v>
      </c>
      <c r="AU115" s="242" t="s">
        <v>76</v>
      </c>
      <c r="AV115" s="12" t="s">
        <v>76</v>
      </c>
      <c r="AW115" s="12" t="s">
        <v>29</v>
      </c>
      <c r="AX115" s="12" t="s">
        <v>66</v>
      </c>
      <c r="AY115" s="242" t="s">
        <v>131</v>
      </c>
    </row>
    <row r="116" spans="2:51" s="13" customFormat="1" ht="12">
      <c r="B116" s="243"/>
      <c r="C116" s="244"/>
      <c r="D116" s="229" t="s">
        <v>141</v>
      </c>
      <c r="E116" s="245" t="s">
        <v>1</v>
      </c>
      <c r="F116" s="246" t="s">
        <v>143</v>
      </c>
      <c r="G116" s="244"/>
      <c r="H116" s="247">
        <v>59.4</v>
      </c>
      <c r="I116" s="248"/>
      <c r="J116" s="244"/>
      <c r="K116" s="244"/>
      <c r="L116" s="249"/>
      <c r="M116" s="250"/>
      <c r="N116" s="251"/>
      <c r="O116" s="251"/>
      <c r="P116" s="251"/>
      <c r="Q116" s="251"/>
      <c r="R116" s="251"/>
      <c r="S116" s="251"/>
      <c r="T116" s="252"/>
      <c r="AT116" s="253" t="s">
        <v>141</v>
      </c>
      <c r="AU116" s="253" t="s">
        <v>76</v>
      </c>
      <c r="AV116" s="13" t="s">
        <v>137</v>
      </c>
      <c r="AW116" s="13" t="s">
        <v>29</v>
      </c>
      <c r="AX116" s="13" t="s">
        <v>74</v>
      </c>
      <c r="AY116" s="253" t="s">
        <v>131</v>
      </c>
    </row>
    <row r="117" spans="2:65" s="1" customFormat="1" ht="16.5" customHeight="1">
      <c r="B117" s="38"/>
      <c r="C117" s="218" t="s">
        <v>167</v>
      </c>
      <c r="D117" s="218" t="s">
        <v>133</v>
      </c>
      <c r="E117" s="219" t="s">
        <v>567</v>
      </c>
      <c r="F117" s="220" t="s">
        <v>568</v>
      </c>
      <c r="G117" s="221" t="s">
        <v>187</v>
      </c>
      <c r="H117" s="222">
        <v>237.6</v>
      </c>
      <c r="I117" s="223"/>
      <c r="J117" s="222">
        <f>ROUND(I117*H117,2)</f>
        <v>0</v>
      </c>
      <c r="K117" s="220" t="s">
        <v>152</v>
      </c>
      <c r="L117" s="43"/>
      <c r="M117" s="224" t="s">
        <v>1</v>
      </c>
      <c r="N117" s="225" t="s">
        <v>37</v>
      </c>
      <c r="O117" s="79"/>
      <c r="P117" s="226">
        <f>O117*H117</f>
        <v>0</v>
      </c>
      <c r="Q117" s="226">
        <v>0</v>
      </c>
      <c r="R117" s="226">
        <f>Q117*H117</f>
        <v>0</v>
      </c>
      <c r="S117" s="226">
        <v>0</v>
      </c>
      <c r="T117" s="227">
        <f>S117*H117</f>
        <v>0</v>
      </c>
      <c r="AR117" s="17" t="s">
        <v>137</v>
      </c>
      <c r="AT117" s="17" t="s">
        <v>133</v>
      </c>
      <c r="AU117" s="17" t="s">
        <v>76</v>
      </c>
      <c r="AY117" s="17" t="s">
        <v>131</v>
      </c>
      <c r="BE117" s="228">
        <f>IF(N117="základní",J117,0)</f>
        <v>0</v>
      </c>
      <c r="BF117" s="228">
        <f>IF(N117="snížená",J117,0)</f>
        <v>0</v>
      </c>
      <c r="BG117" s="228">
        <f>IF(N117="zákl. přenesená",J117,0)</f>
        <v>0</v>
      </c>
      <c r="BH117" s="228">
        <f>IF(N117="sníž. přenesená",J117,0)</f>
        <v>0</v>
      </c>
      <c r="BI117" s="228">
        <f>IF(N117="nulová",J117,0)</f>
        <v>0</v>
      </c>
      <c r="BJ117" s="17" t="s">
        <v>74</v>
      </c>
      <c r="BK117" s="228">
        <f>ROUND(I117*H117,2)</f>
        <v>0</v>
      </c>
      <c r="BL117" s="17" t="s">
        <v>137</v>
      </c>
      <c r="BM117" s="17" t="s">
        <v>619</v>
      </c>
    </row>
    <row r="118" spans="2:47" s="1" customFormat="1" ht="12">
      <c r="B118" s="38"/>
      <c r="C118" s="39"/>
      <c r="D118" s="229" t="s">
        <v>139</v>
      </c>
      <c r="E118" s="39"/>
      <c r="F118" s="230" t="s">
        <v>570</v>
      </c>
      <c r="G118" s="39"/>
      <c r="H118" s="39"/>
      <c r="I118" s="144"/>
      <c r="J118" s="39"/>
      <c r="K118" s="39"/>
      <c r="L118" s="43"/>
      <c r="M118" s="231"/>
      <c r="N118" s="79"/>
      <c r="O118" s="79"/>
      <c r="P118" s="79"/>
      <c r="Q118" s="79"/>
      <c r="R118" s="79"/>
      <c r="S118" s="79"/>
      <c r="T118" s="80"/>
      <c r="AT118" s="17" t="s">
        <v>139</v>
      </c>
      <c r="AU118" s="17" t="s">
        <v>76</v>
      </c>
    </row>
    <row r="119" spans="2:51" s="12" customFormat="1" ht="12">
      <c r="B119" s="232"/>
      <c r="C119" s="233"/>
      <c r="D119" s="229" t="s">
        <v>141</v>
      </c>
      <c r="E119" s="234" t="s">
        <v>1</v>
      </c>
      <c r="F119" s="235" t="s">
        <v>620</v>
      </c>
      <c r="G119" s="233"/>
      <c r="H119" s="236">
        <v>237.6</v>
      </c>
      <c r="I119" s="237"/>
      <c r="J119" s="233"/>
      <c r="K119" s="233"/>
      <c r="L119" s="238"/>
      <c r="M119" s="239"/>
      <c r="N119" s="240"/>
      <c r="O119" s="240"/>
      <c r="P119" s="240"/>
      <c r="Q119" s="240"/>
      <c r="R119" s="240"/>
      <c r="S119" s="240"/>
      <c r="T119" s="241"/>
      <c r="AT119" s="242" t="s">
        <v>141</v>
      </c>
      <c r="AU119" s="242" t="s">
        <v>76</v>
      </c>
      <c r="AV119" s="12" t="s">
        <v>76</v>
      </c>
      <c r="AW119" s="12" t="s">
        <v>29</v>
      </c>
      <c r="AX119" s="12" t="s">
        <v>66</v>
      </c>
      <c r="AY119" s="242" t="s">
        <v>131</v>
      </c>
    </row>
    <row r="120" spans="2:51" s="13" customFormat="1" ht="12">
      <c r="B120" s="243"/>
      <c r="C120" s="244"/>
      <c r="D120" s="229" t="s">
        <v>141</v>
      </c>
      <c r="E120" s="245" t="s">
        <v>1</v>
      </c>
      <c r="F120" s="246" t="s">
        <v>143</v>
      </c>
      <c r="G120" s="244"/>
      <c r="H120" s="247">
        <v>237.6</v>
      </c>
      <c r="I120" s="248"/>
      <c r="J120" s="244"/>
      <c r="K120" s="244"/>
      <c r="L120" s="249"/>
      <c r="M120" s="250"/>
      <c r="N120" s="251"/>
      <c r="O120" s="251"/>
      <c r="P120" s="251"/>
      <c r="Q120" s="251"/>
      <c r="R120" s="251"/>
      <c r="S120" s="251"/>
      <c r="T120" s="252"/>
      <c r="AT120" s="253" t="s">
        <v>141</v>
      </c>
      <c r="AU120" s="253" t="s">
        <v>76</v>
      </c>
      <c r="AV120" s="13" t="s">
        <v>137</v>
      </c>
      <c r="AW120" s="13" t="s">
        <v>29</v>
      </c>
      <c r="AX120" s="13" t="s">
        <v>74</v>
      </c>
      <c r="AY120" s="253" t="s">
        <v>131</v>
      </c>
    </row>
    <row r="121" spans="2:65" s="1" customFormat="1" ht="16.5" customHeight="1">
      <c r="B121" s="38"/>
      <c r="C121" s="218" t="s">
        <v>161</v>
      </c>
      <c r="D121" s="218" t="s">
        <v>133</v>
      </c>
      <c r="E121" s="219" t="s">
        <v>621</v>
      </c>
      <c r="F121" s="220" t="s">
        <v>622</v>
      </c>
      <c r="G121" s="221" t="s">
        <v>146</v>
      </c>
      <c r="H121" s="222">
        <v>43.88</v>
      </c>
      <c r="I121" s="223"/>
      <c r="J121" s="222">
        <f>ROUND(I121*H121,2)</f>
        <v>0</v>
      </c>
      <c r="K121" s="220" t="s">
        <v>1</v>
      </c>
      <c r="L121" s="43"/>
      <c r="M121" s="224" t="s">
        <v>1</v>
      </c>
      <c r="N121" s="225" t="s">
        <v>37</v>
      </c>
      <c r="O121" s="79"/>
      <c r="P121" s="226">
        <f>O121*H121</f>
        <v>0</v>
      </c>
      <c r="Q121" s="226">
        <v>0</v>
      </c>
      <c r="R121" s="226">
        <f>Q121*H121</f>
        <v>0</v>
      </c>
      <c r="S121" s="226">
        <v>0</v>
      </c>
      <c r="T121" s="227">
        <f>S121*H121</f>
        <v>0</v>
      </c>
      <c r="AR121" s="17" t="s">
        <v>137</v>
      </c>
      <c r="AT121" s="17" t="s">
        <v>133</v>
      </c>
      <c r="AU121" s="17" t="s">
        <v>76</v>
      </c>
      <c r="AY121" s="17" t="s">
        <v>131</v>
      </c>
      <c r="BE121" s="228">
        <f>IF(N121="základní",J121,0)</f>
        <v>0</v>
      </c>
      <c r="BF121" s="228">
        <f>IF(N121="snížená",J121,0)</f>
        <v>0</v>
      </c>
      <c r="BG121" s="228">
        <f>IF(N121="zákl. přenesená",J121,0)</f>
        <v>0</v>
      </c>
      <c r="BH121" s="228">
        <f>IF(N121="sníž. přenesená",J121,0)</f>
        <v>0</v>
      </c>
      <c r="BI121" s="228">
        <f>IF(N121="nulová",J121,0)</f>
        <v>0</v>
      </c>
      <c r="BJ121" s="17" t="s">
        <v>74</v>
      </c>
      <c r="BK121" s="228">
        <f>ROUND(I121*H121,2)</f>
        <v>0</v>
      </c>
      <c r="BL121" s="17" t="s">
        <v>137</v>
      </c>
      <c r="BM121" s="17" t="s">
        <v>623</v>
      </c>
    </row>
    <row r="122" spans="2:47" s="1" customFormat="1" ht="12">
      <c r="B122" s="38"/>
      <c r="C122" s="39"/>
      <c r="D122" s="229" t="s">
        <v>139</v>
      </c>
      <c r="E122" s="39"/>
      <c r="F122" s="230" t="s">
        <v>575</v>
      </c>
      <c r="G122" s="39"/>
      <c r="H122" s="39"/>
      <c r="I122" s="144"/>
      <c r="J122" s="39"/>
      <c r="K122" s="39"/>
      <c r="L122" s="43"/>
      <c r="M122" s="231"/>
      <c r="N122" s="79"/>
      <c r="O122" s="79"/>
      <c r="P122" s="79"/>
      <c r="Q122" s="79"/>
      <c r="R122" s="79"/>
      <c r="S122" s="79"/>
      <c r="T122" s="80"/>
      <c r="AT122" s="17" t="s">
        <v>139</v>
      </c>
      <c r="AU122" s="17" t="s">
        <v>76</v>
      </c>
    </row>
    <row r="123" spans="2:51" s="12" customFormat="1" ht="12">
      <c r="B123" s="232"/>
      <c r="C123" s="233"/>
      <c r="D123" s="229" t="s">
        <v>141</v>
      </c>
      <c r="E123" s="234" t="s">
        <v>1</v>
      </c>
      <c r="F123" s="235" t="s">
        <v>624</v>
      </c>
      <c r="G123" s="233"/>
      <c r="H123" s="236">
        <v>43.88</v>
      </c>
      <c r="I123" s="237"/>
      <c r="J123" s="233"/>
      <c r="K123" s="233"/>
      <c r="L123" s="238"/>
      <c r="M123" s="239"/>
      <c r="N123" s="240"/>
      <c r="O123" s="240"/>
      <c r="P123" s="240"/>
      <c r="Q123" s="240"/>
      <c r="R123" s="240"/>
      <c r="S123" s="240"/>
      <c r="T123" s="241"/>
      <c r="AT123" s="242" t="s">
        <v>141</v>
      </c>
      <c r="AU123" s="242" t="s">
        <v>76</v>
      </c>
      <c r="AV123" s="12" t="s">
        <v>76</v>
      </c>
      <c r="AW123" s="12" t="s">
        <v>29</v>
      </c>
      <c r="AX123" s="12" t="s">
        <v>66</v>
      </c>
      <c r="AY123" s="242" t="s">
        <v>131</v>
      </c>
    </row>
    <row r="124" spans="2:51" s="14" customFormat="1" ht="12">
      <c r="B124" s="254"/>
      <c r="C124" s="255"/>
      <c r="D124" s="229" t="s">
        <v>141</v>
      </c>
      <c r="E124" s="256" t="s">
        <v>1</v>
      </c>
      <c r="F124" s="257" t="s">
        <v>625</v>
      </c>
      <c r="G124" s="255"/>
      <c r="H124" s="258">
        <v>43.88</v>
      </c>
      <c r="I124" s="259"/>
      <c r="J124" s="255"/>
      <c r="K124" s="255"/>
      <c r="L124" s="260"/>
      <c r="M124" s="261"/>
      <c r="N124" s="262"/>
      <c r="O124" s="262"/>
      <c r="P124" s="262"/>
      <c r="Q124" s="262"/>
      <c r="R124" s="262"/>
      <c r="S124" s="262"/>
      <c r="T124" s="263"/>
      <c r="AT124" s="264" t="s">
        <v>141</v>
      </c>
      <c r="AU124" s="264" t="s">
        <v>76</v>
      </c>
      <c r="AV124" s="14" t="s">
        <v>92</v>
      </c>
      <c r="AW124" s="14" t="s">
        <v>29</v>
      </c>
      <c r="AX124" s="14" t="s">
        <v>66</v>
      </c>
      <c r="AY124" s="264" t="s">
        <v>131</v>
      </c>
    </row>
    <row r="125" spans="2:51" s="13" customFormat="1" ht="12">
      <c r="B125" s="243"/>
      <c r="C125" s="244"/>
      <c r="D125" s="229" t="s">
        <v>141</v>
      </c>
      <c r="E125" s="245" t="s">
        <v>1</v>
      </c>
      <c r="F125" s="246" t="s">
        <v>143</v>
      </c>
      <c r="G125" s="244"/>
      <c r="H125" s="247">
        <v>43.88</v>
      </c>
      <c r="I125" s="248"/>
      <c r="J125" s="244"/>
      <c r="K125" s="244"/>
      <c r="L125" s="249"/>
      <c r="M125" s="250"/>
      <c r="N125" s="251"/>
      <c r="O125" s="251"/>
      <c r="P125" s="251"/>
      <c r="Q125" s="251"/>
      <c r="R125" s="251"/>
      <c r="S125" s="251"/>
      <c r="T125" s="252"/>
      <c r="AT125" s="253" t="s">
        <v>141</v>
      </c>
      <c r="AU125" s="253" t="s">
        <v>76</v>
      </c>
      <c r="AV125" s="13" t="s">
        <v>137</v>
      </c>
      <c r="AW125" s="13" t="s">
        <v>29</v>
      </c>
      <c r="AX125" s="13" t="s">
        <v>74</v>
      </c>
      <c r="AY125" s="253" t="s">
        <v>131</v>
      </c>
    </row>
    <row r="126" spans="2:65" s="1" customFormat="1" ht="16.5" customHeight="1">
      <c r="B126" s="38"/>
      <c r="C126" s="275" t="s">
        <v>179</v>
      </c>
      <c r="D126" s="275" t="s">
        <v>333</v>
      </c>
      <c r="E126" s="276" t="s">
        <v>626</v>
      </c>
      <c r="F126" s="277" t="s">
        <v>581</v>
      </c>
      <c r="G126" s="278" t="s">
        <v>187</v>
      </c>
      <c r="H126" s="279">
        <v>4.39</v>
      </c>
      <c r="I126" s="280"/>
      <c r="J126" s="279">
        <f>ROUND(I126*H126,2)</f>
        <v>0</v>
      </c>
      <c r="K126" s="277" t="s">
        <v>1</v>
      </c>
      <c r="L126" s="281"/>
      <c r="M126" s="282" t="s">
        <v>1</v>
      </c>
      <c r="N126" s="283" t="s">
        <v>37</v>
      </c>
      <c r="O126" s="79"/>
      <c r="P126" s="226">
        <f>O126*H126</f>
        <v>0</v>
      </c>
      <c r="Q126" s="226">
        <v>0</v>
      </c>
      <c r="R126" s="226">
        <f>Q126*H126</f>
        <v>0</v>
      </c>
      <c r="S126" s="226">
        <v>0</v>
      </c>
      <c r="T126" s="227">
        <f>S126*H126</f>
        <v>0</v>
      </c>
      <c r="AR126" s="17" t="s">
        <v>161</v>
      </c>
      <c r="AT126" s="17" t="s">
        <v>333</v>
      </c>
      <c r="AU126" s="17" t="s">
        <v>76</v>
      </c>
      <c r="AY126" s="17" t="s">
        <v>131</v>
      </c>
      <c r="BE126" s="228">
        <f>IF(N126="základní",J126,0)</f>
        <v>0</v>
      </c>
      <c r="BF126" s="228">
        <f>IF(N126="snížená",J126,0)</f>
        <v>0</v>
      </c>
      <c r="BG126" s="228">
        <f>IF(N126="zákl. přenesená",J126,0)</f>
        <v>0</v>
      </c>
      <c r="BH126" s="228">
        <f>IF(N126="sníž. přenesená",J126,0)</f>
        <v>0</v>
      </c>
      <c r="BI126" s="228">
        <f>IF(N126="nulová",J126,0)</f>
        <v>0</v>
      </c>
      <c r="BJ126" s="17" t="s">
        <v>74</v>
      </c>
      <c r="BK126" s="228">
        <f>ROUND(I126*H126,2)</f>
        <v>0</v>
      </c>
      <c r="BL126" s="17" t="s">
        <v>137</v>
      </c>
      <c r="BM126" s="17" t="s">
        <v>627</v>
      </c>
    </row>
    <row r="127" spans="2:47" s="1" customFormat="1" ht="12">
      <c r="B127" s="38"/>
      <c r="C127" s="39"/>
      <c r="D127" s="229" t="s">
        <v>139</v>
      </c>
      <c r="E127" s="39"/>
      <c r="F127" s="230" t="s">
        <v>583</v>
      </c>
      <c r="G127" s="39"/>
      <c r="H127" s="39"/>
      <c r="I127" s="144"/>
      <c r="J127" s="39"/>
      <c r="K127" s="39"/>
      <c r="L127" s="43"/>
      <c r="M127" s="231"/>
      <c r="N127" s="79"/>
      <c r="O127" s="79"/>
      <c r="P127" s="79"/>
      <c r="Q127" s="79"/>
      <c r="R127" s="79"/>
      <c r="S127" s="79"/>
      <c r="T127" s="80"/>
      <c r="AT127" s="17" t="s">
        <v>139</v>
      </c>
      <c r="AU127" s="17" t="s">
        <v>76</v>
      </c>
    </row>
    <row r="128" spans="2:51" s="12" customFormat="1" ht="12">
      <c r="B128" s="232"/>
      <c r="C128" s="233"/>
      <c r="D128" s="229" t="s">
        <v>141</v>
      </c>
      <c r="E128" s="234" t="s">
        <v>1</v>
      </c>
      <c r="F128" s="235" t="s">
        <v>628</v>
      </c>
      <c r="G128" s="233"/>
      <c r="H128" s="236">
        <v>4.39</v>
      </c>
      <c r="I128" s="237"/>
      <c r="J128" s="233"/>
      <c r="K128" s="233"/>
      <c r="L128" s="238"/>
      <c r="M128" s="239"/>
      <c r="N128" s="240"/>
      <c r="O128" s="240"/>
      <c r="P128" s="240"/>
      <c r="Q128" s="240"/>
      <c r="R128" s="240"/>
      <c r="S128" s="240"/>
      <c r="T128" s="241"/>
      <c r="AT128" s="242" t="s">
        <v>141</v>
      </c>
      <c r="AU128" s="242" t="s">
        <v>76</v>
      </c>
      <c r="AV128" s="12" t="s">
        <v>76</v>
      </c>
      <c r="AW128" s="12" t="s">
        <v>29</v>
      </c>
      <c r="AX128" s="12" t="s">
        <v>66</v>
      </c>
      <c r="AY128" s="242" t="s">
        <v>131</v>
      </c>
    </row>
    <row r="129" spans="2:51" s="13" customFormat="1" ht="12">
      <c r="B129" s="243"/>
      <c r="C129" s="244"/>
      <c r="D129" s="229" t="s">
        <v>141</v>
      </c>
      <c r="E129" s="245" t="s">
        <v>1</v>
      </c>
      <c r="F129" s="246" t="s">
        <v>143</v>
      </c>
      <c r="G129" s="244"/>
      <c r="H129" s="247">
        <v>4.39</v>
      </c>
      <c r="I129" s="248"/>
      <c r="J129" s="244"/>
      <c r="K129" s="244"/>
      <c r="L129" s="249"/>
      <c r="M129" s="287"/>
      <c r="N129" s="288"/>
      <c r="O129" s="288"/>
      <c r="P129" s="288"/>
      <c r="Q129" s="288"/>
      <c r="R129" s="288"/>
      <c r="S129" s="288"/>
      <c r="T129" s="289"/>
      <c r="AT129" s="253" t="s">
        <v>141</v>
      </c>
      <c r="AU129" s="253" t="s">
        <v>76</v>
      </c>
      <c r="AV129" s="13" t="s">
        <v>137</v>
      </c>
      <c r="AW129" s="13" t="s">
        <v>29</v>
      </c>
      <c r="AX129" s="13" t="s">
        <v>74</v>
      </c>
      <c r="AY129" s="253" t="s">
        <v>131</v>
      </c>
    </row>
    <row r="130" spans="2:12" s="1" customFormat="1" ht="6.95" customHeight="1">
      <c r="B130" s="57"/>
      <c r="C130" s="58"/>
      <c r="D130" s="58"/>
      <c r="E130" s="58"/>
      <c r="F130" s="58"/>
      <c r="G130" s="58"/>
      <c r="H130" s="58"/>
      <c r="I130" s="168"/>
      <c r="J130" s="58"/>
      <c r="K130" s="58"/>
      <c r="L130" s="43"/>
    </row>
  </sheetData>
  <sheetProtection password="CC35" sheet="1" objects="1" scenarios="1" formatColumns="0" formatRows="0" autoFilter="0"/>
  <autoFilter ref="C92:K129"/>
  <mergeCells count="15">
    <mergeCell ref="E7:H7"/>
    <mergeCell ref="E11:H11"/>
    <mergeCell ref="E9:H9"/>
    <mergeCell ref="E13:H13"/>
    <mergeCell ref="E22:H22"/>
    <mergeCell ref="E31:H31"/>
    <mergeCell ref="E52:H52"/>
    <mergeCell ref="E56:H56"/>
    <mergeCell ref="E54:H54"/>
    <mergeCell ref="E58:H58"/>
    <mergeCell ref="E79:H79"/>
    <mergeCell ref="E83:H83"/>
    <mergeCell ref="E81:H81"/>
    <mergeCell ref="E85:H8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30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37" customWidth="1"/>
    <col min="10" max="10" width="23.421875" style="0" customWidth="1"/>
    <col min="11" max="11" width="15.42187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7" t="s">
        <v>96</v>
      </c>
    </row>
    <row r="3" spans="2:46" ht="6.95" customHeight="1">
      <c r="B3" s="138"/>
      <c r="C3" s="139"/>
      <c r="D3" s="139"/>
      <c r="E3" s="139"/>
      <c r="F3" s="139"/>
      <c r="G3" s="139"/>
      <c r="H3" s="139"/>
      <c r="I3" s="140"/>
      <c r="J3" s="139"/>
      <c r="K3" s="139"/>
      <c r="L3" s="20"/>
      <c r="AT3" s="17" t="s">
        <v>76</v>
      </c>
    </row>
    <row r="4" spans="2:46" ht="24.95" customHeight="1">
      <c r="B4" s="20"/>
      <c r="D4" s="141" t="s">
        <v>103</v>
      </c>
      <c r="L4" s="20"/>
      <c r="M4" s="24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42" t="s">
        <v>15</v>
      </c>
      <c r="L6" s="20"/>
    </row>
    <row r="7" spans="2:12" ht="16.5" customHeight="1">
      <c r="B7" s="20"/>
      <c r="E7" s="143" t="str">
        <f>'Rekapitulace stavby'!K6</f>
        <v>Velké Pavlovice - revitalizace toku a nivy Trkmanky</v>
      </c>
      <c r="F7" s="142"/>
      <c r="G7" s="142"/>
      <c r="H7" s="142"/>
      <c r="L7" s="20"/>
    </row>
    <row r="8" spans="2:12" ht="12">
      <c r="B8" s="20"/>
      <c r="D8" s="142" t="s">
        <v>104</v>
      </c>
      <c r="L8" s="20"/>
    </row>
    <row r="9" spans="2:12" ht="16.5" customHeight="1">
      <c r="B9" s="20"/>
      <c r="E9" s="143" t="s">
        <v>424</v>
      </c>
      <c r="L9" s="20"/>
    </row>
    <row r="10" spans="2:12" ht="12" customHeight="1">
      <c r="B10" s="20"/>
      <c r="D10" s="142" t="s">
        <v>425</v>
      </c>
      <c r="L10" s="20"/>
    </row>
    <row r="11" spans="2:12" s="1" customFormat="1" ht="16.5" customHeight="1">
      <c r="B11" s="43"/>
      <c r="E11" s="142" t="s">
        <v>593</v>
      </c>
      <c r="F11" s="1"/>
      <c r="G11" s="1"/>
      <c r="H11" s="1"/>
      <c r="I11" s="144"/>
      <c r="L11" s="43"/>
    </row>
    <row r="12" spans="2:12" s="1" customFormat="1" ht="12" customHeight="1">
      <c r="B12" s="43"/>
      <c r="D12" s="142" t="s">
        <v>594</v>
      </c>
      <c r="I12" s="144"/>
      <c r="L12" s="43"/>
    </row>
    <row r="13" spans="2:12" s="1" customFormat="1" ht="36.95" customHeight="1">
      <c r="B13" s="43"/>
      <c r="E13" s="145" t="s">
        <v>629</v>
      </c>
      <c r="F13" s="1"/>
      <c r="G13" s="1"/>
      <c r="H13" s="1"/>
      <c r="I13" s="144"/>
      <c r="L13" s="43"/>
    </row>
    <row r="14" spans="2:12" s="1" customFormat="1" ht="12">
      <c r="B14" s="43"/>
      <c r="I14" s="144"/>
      <c r="L14" s="43"/>
    </row>
    <row r="15" spans="2:12" s="1" customFormat="1" ht="12" customHeight="1">
      <c r="B15" s="43"/>
      <c r="D15" s="142" t="s">
        <v>17</v>
      </c>
      <c r="F15" s="17" t="s">
        <v>1</v>
      </c>
      <c r="I15" s="146" t="s">
        <v>18</v>
      </c>
      <c r="J15" s="17" t="s">
        <v>1</v>
      </c>
      <c r="L15" s="43"/>
    </row>
    <row r="16" spans="2:12" s="1" customFormat="1" ht="12" customHeight="1">
      <c r="B16" s="43"/>
      <c r="D16" s="142" t="s">
        <v>19</v>
      </c>
      <c r="F16" s="17" t="s">
        <v>20</v>
      </c>
      <c r="I16" s="146" t="s">
        <v>21</v>
      </c>
      <c r="J16" s="147" t="str">
        <f>'Rekapitulace stavby'!AN8</f>
        <v>19. 6. 2019</v>
      </c>
      <c r="L16" s="43"/>
    </row>
    <row r="17" spans="2:12" s="1" customFormat="1" ht="10.8" customHeight="1">
      <c r="B17" s="43"/>
      <c r="I17" s="144"/>
      <c r="L17" s="43"/>
    </row>
    <row r="18" spans="2:12" s="1" customFormat="1" ht="12" customHeight="1">
      <c r="B18" s="43"/>
      <c r="D18" s="142" t="s">
        <v>23</v>
      </c>
      <c r="I18" s="146" t="s">
        <v>24</v>
      </c>
      <c r="J18" s="17" t="str">
        <f>IF('Rekapitulace stavby'!AN10="","",'Rekapitulace stavby'!AN10)</f>
        <v/>
      </c>
      <c r="L18" s="43"/>
    </row>
    <row r="19" spans="2:12" s="1" customFormat="1" ht="18" customHeight="1">
      <c r="B19" s="43"/>
      <c r="E19" s="17" t="str">
        <f>IF('Rekapitulace stavby'!E11="","",'Rekapitulace stavby'!E11)</f>
        <v xml:space="preserve"> </v>
      </c>
      <c r="I19" s="146" t="s">
        <v>25</v>
      </c>
      <c r="J19" s="17" t="str">
        <f>IF('Rekapitulace stavby'!AN11="","",'Rekapitulace stavby'!AN11)</f>
        <v/>
      </c>
      <c r="L19" s="43"/>
    </row>
    <row r="20" spans="2:12" s="1" customFormat="1" ht="6.95" customHeight="1">
      <c r="B20" s="43"/>
      <c r="I20" s="144"/>
      <c r="L20" s="43"/>
    </row>
    <row r="21" spans="2:12" s="1" customFormat="1" ht="12" customHeight="1">
      <c r="B21" s="43"/>
      <c r="D21" s="142" t="s">
        <v>26</v>
      </c>
      <c r="I21" s="146" t="s">
        <v>24</v>
      </c>
      <c r="J21" s="33" t="str">
        <f>'Rekapitulace stavby'!AN13</f>
        <v>Vyplň údaj</v>
      </c>
      <c r="L21" s="43"/>
    </row>
    <row r="22" spans="2:12" s="1" customFormat="1" ht="18" customHeight="1">
      <c r="B22" s="43"/>
      <c r="E22" s="33" t="str">
        <f>'Rekapitulace stavby'!E14</f>
        <v>Vyplň údaj</v>
      </c>
      <c r="F22" s="17"/>
      <c r="G22" s="17"/>
      <c r="H22" s="17"/>
      <c r="I22" s="146" t="s">
        <v>25</v>
      </c>
      <c r="J22" s="33" t="str">
        <f>'Rekapitulace stavby'!AN14</f>
        <v>Vyplň údaj</v>
      </c>
      <c r="L22" s="43"/>
    </row>
    <row r="23" spans="2:12" s="1" customFormat="1" ht="6.95" customHeight="1">
      <c r="B23" s="43"/>
      <c r="I23" s="144"/>
      <c r="L23" s="43"/>
    </row>
    <row r="24" spans="2:12" s="1" customFormat="1" ht="12" customHeight="1">
      <c r="B24" s="43"/>
      <c r="D24" s="142" t="s">
        <v>28</v>
      </c>
      <c r="I24" s="146" t="s">
        <v>24</v>
      </c>
      <c r="J24" s="17" t="str">
        <f>IF('Rekapitulace stavby'!AN16="","",'Rekapitulace stavby'!AN16)</f>
        <v/>
      </c>
      <c r="L24" s="43"/>
    </row>
    <row r="25" spans="2:12" s="1" customFormat="1" ht="18" customHeight="1">
      <c r="B25" s="43"/>
      <c r="E25" s="17" t="str">
        <f>IF('Rekapitulace stavby'!E17="","",'Rekapitulace stavby'!E17)</f>
        <v xml:space="preserve"> </v>
      </c>
      <c r="I25" s="146" t="s">
        <v>25</v>
      </c>
      <c r="J25" s="17" t="str">
        <f>IF('Rekapitulace stavby'!AN17="","",'Rekapitulace stavby'!AN17)</f>
        <v/>
      </c>
      <c r="L25" s="43"/>
    </row>
    <row r="26" spans="2:12" s="1" customFormat="1" ht="6.95" customHeight="1">
      <c r="B26" s="43"/>
      <c r="I26" s="144"/>
      <c r="L26" s="43"/>
    </row>
    <row r="27" spans="2:12" s="1" customFormat="1" ht="12" customHeight="1">
      <c r="B27" s="43"/>
      <c r="D27" s="142" t="s">
        <v>30</v>
      </c>
      <c r="I27" s="146" t="s">
        <v>24</v>
      </c>
      <c r="J27" s="17" t="str">
        <f>IF('Rekapitulace stavby'!AN19="","",'Rekapitulace stavby'!AN19)</f>
        <v/>
      </c>
      <c r="L27" s="43"/>
    </row>
    <row r="28" spans="2:12" s="1" customFormat="1" ht="18" customHeight="1">
      <c r="B28" s="43"/>
      <c r="E28" s="17" t="str">
        <f>IF('Rekapitulace stavby'!E20="","",'Rekapitulace stavby'!E20)</f>
        <v xml:space="preserve"> </v>
      </c>
      <c r="I28" s="146" t="s">
        <v>25</v>
      </c>
      <c r="J28" s="17" t="str">
        <f>IF('Rekapitulace stavby'!AN20="","",'Rekapitulace stavby'!AN20)</f>
        <v/>
      </c>
      <c r="L28" s="43"/>
    </row>
    <row r="29" spans="2:12" s="1" customFormat="1" ht="6.95" customHeight="1">
      <c r="B29" s="43"/>
      <c r="I29" s="144"/>
      <c r="L29" s="43"/>
    </row>
    <row r="30" spans="2:12" s="1" customFormat="1" ht="12" customHeight="1">
      <c r="B30" s="43"/>
      <c r="D30" s="142" t="s">
        <v>31</v>
      </c>
      <c r="I30" s="144"/>
      <c r="L30" s="43"/>
    </row>
    <row r="31" spans="2:12" s="7" customFormat="1" ht="16.5" customHeight="1">
      <c r="B31" s="148"/>
      <c r="E31" s="149" t="s">
        <v>1</v>
      </c>
      <c r="F31" s="149"/>
      <c r="G31" s="149"/>
      <c r="H31" s="149"/>
      <c r="I31" s="150"/>
      <c r="L31" s="148"/>
    </row>
    <row r="32" spans="2:12" s="1" customFormat="1" ht="6.95" customHeight="1">
      <c r="B32" s="43"/>
      <c r="I32" s="144"/>
      <c r="L32" s="43"/>
    </row>
    <row r="33" spans="2:12" s="1" customFormat="1" ht="6.95" customHeight="1">
      <c r="B33" s="43"/>
      <c r="D33" s="71"/>
      <c r="E33" s="71"/>
      <c r="F33" s="71"/>
      <c r="G33" s="71"/>
      <c r="H33" s="71"/>
      <c r="I33" s="151"/>
      <c r="J33" s="71"/>
      <c r="K33" s="71"/>
      <c r="L33" s="43"/>
    </row>
    <row r="34" spans="2:12" s="1" customFormat="1" ht="25.4" customHeight="1">
      <c r="B34" s="43"/>
      <c r="D34" s="152" t="s">
        <v>32</v>
      </c>
      <c r="I34" s="144"/>
      <c r="J34" s="153">
        <f>ROUND(J93,2)</f>
        <v>0</v>
      </c>
      <c r="L34" s="43"/>
    </row>
    <row r="35" spans="2:12" s="1" customFormat="1" ht="6.95" customHeight="1">
      <c r="B35" s="43"/>
      <c r="D35" s="71"/>
      <c r="E35" s="71"/>
      <c r="F35" s="71"/>
      <c r="G35" s="71"/>
      <c r="H35" s="71"/>
      <c r="I35" s="151"/>
      <c r="J35" s="71"/>
      <c r="K35" s="71"/>
      <c r="L35" s="43"/>
    </row>
    <row r="36" spans="2:12" s="1" customFormat="1" ht="14.4" customHeight="1">
      <c r="B36" s="43"/>
      <c r="F36" s="154" t="s">
        <v>34</v>
      </c>
      <c r="I36" s="155" t="s">
        <v>33</v>
      </c>
      <c r="J36" s="154" t="s">
        <v>35</v>
      </c>
      <c r="L36" s="43"/>
    </row>
    <row r="37" spans="2:12" s="1" customFormat="1" ht="14.4" customHeight="1">
      <c r="B37" s="43"/>
      <c r="D37" s="142" t="s">
        <v>36</v>
      </c>
      <c r="E37" s="142" t="s">
        <v>37</v>
      </c>
      <c r="F37" s="156">
        <f>ROUND((SUM(BE93:BE129)),2)</f>
        <v>0</v>
      </c>
      <c r="I37" s="157">
        <v>0.21</v>
      </c>
      <c r="J37" s="156">
        <f>ROUND(((SUM(BE93:BE129))*I37),2)</f>
        <v>0</v>
      </c>
      <c r="L37" s="43"/>
    </row>
    <row r="38" spans="2:12" s="1" customFormat="1" ht="14.4" customHeight="1">
      <c r="B38" s="43"/>
      <c r="E38" s="142" t="s">
        <v>38</v>
      </c>
      <c r="F38" s="156">
        <f>ROUND((SUM(BF93:BF129)),2)</f>
        <v>0</v>
      </c>
      <c r="I38" s="157">
        <v>0.15</v>
      </c>
      <c r="J38" s="156">
        <f>ROUND(((SUM(BF93:BF129))*I38),2)</f>
        <v>0</v>
      </c>
      <c r="L38" s="43"/>
    </row>
    <row r="39" spans="2:12" s="1" customFormat="1" ht="14.4" customHeight="1" hidden="1">
      <c r="B39" s="43"/>
      <c r="E39" s="142" t="s">
        <v>39</v>
      </c>
      <c r="F39" s="156">
        <f>ROUND((SUM(BG93:BG129)),2)</f>
        <v>0</v>
      </c>
      <c r="I39" s="157">
        <v>0.21</v>
      </c>
      <c r="J39" s="156">
        <f>0</f>
        <v>0</v>
      </c>
      <c r="L39" s="43"/>
    </row>
    <row r="40" spans="2:12" s="1" customFormat="1" ht="14.4" customHeight="1" hidden="1">
      <c r="B40" s="43"/>
      <c r="E40" s="142" t="s">
        <v>40</v>
      </c>
      <c r="F40" s="156">
        <f>ROUND((SUM(BH93:BH129)),2)</f>
        <v>0</v>
      </c>
      <c r="I40" s="157">
        <v>0.15</v>
      </c>
      <c r="J40" s="156">
        <f>0</f>
        <v>0</v>
      </c>
      <c r="L40" s="43"/>
    </row>
    <row r="41" spans="2:12" s="1" customFormat="1" ht="14.4" customHeight="1" hidden="1">
      <c r="B41" s="43"/>
      <c r="E41" s="142" t="s">
        <v>41</v>
      </c>
      <c r="F41" s="156">
        <f>ROUND((SUM(BI93:BI129)),2)</f>
        <v>0</v>
      </c>
      <c r="I41" s="157">
        <v>0</v>
      </c>
      <c r="J41" s="156">
        <f>0</f>
        <v>0</v>
      </c>
      <c r="L41" s="43"/>
    </row>
    <row r="42" spans="2:12" s="1" customFormat="1" ht="6.95" customHeight="1">
      <c r="B42" s="43"/>
      <c r="I42" s="144"/>
      <c r="L42" s="43"/>
    </row>
    <row r="43" spans="2:12" s="1" customFormat="1" ht="25.4" customHeight="1">
      <c r="B43" s="43"/>
      <c r="C43" s="158"/>
      <c r="D43" s="159" t="s">
        <v>42</v>
      </c>
      <c r="E43" s="160"/>
      <c r="F43" s="160"/>
      <c r="G43" s="161" t="s">
        <v>43</v>
      </c>
      <c r="H43" s="162" t="s">
        <v>44</v>
      </c>
      <c r="I43" s="163"/>
      <c r="J43" s="164">
        <f>SUM(J34:J41)</f>
        <v>0</v>
      </c>
      <c r="K43" s="165"/>
      <c r="L43" s="43"/>
    </row>
    <row r="44" spans="2:12" s="1" customFormat="1" ht="14.4" customHeight="1">
      <c r="B44" s="166"/>
      <c r="C44" s="167"/>
      <c r="D44" s="167"/>
      <c r="E44" s="167"/>
      <c r="F44" s="167"/>
      <c r="G44" s="167"/>
      <c r="H44" s="167"/>
      <c r="I44" s="168"/>
      <c r="J44" s="167"/>
      <c r="K44" s="167"/>
      <c r="L44" s="43"/>
    </row>
    <row r="48" spans="2:12" s="1" customFormat="1" ht="6.95" customHeight="1">
      <c r="B48" s="169"/>
      <c r="C48" s="170"/>
      <c r="D48" s="170"/>
      <c r="E48" s="170"/>
      <c r="F48" s="170"/>
      <c r="G48" s="170"/>
      <c r="H48" s="170"/>
      <c r="I48" s="171"/>
      <c r="J48" s="170"/>
      <c r="K48" s="170"/>
      <c r="L48" s="43"/>
    </row>
    <row r="49" spans="2:12" s="1" customFormat="1" ht="24.95" customHeight="1">
      <c r="B49" s="38"/>
      <c r="C49" s="23" t="s">
        <v>106</v>
      </c>
      <c r="D49" s="39"/>
      <c r="E49" s="39"/>
      <c r="F49" s="39"/>
      <c r="G49" s="39"/>
      <c r="H49" s="39"/>
      <c r="I49" s="144"/>
      <c r="J49" s="39"/>
      <c r="K49" s="39"/>
      <c r="L49" s="43"/>
    </row>
    <row r="50" spans="2:12" s="1" customFormat="1" ht="6.95" customHeight="1">
      <c r="B50" s="38"/>
      <c r="C50" s="39"/>
      <c r="D50" s="39"/>
      <c r="E50" s="39"/>
      <c r="F50" s="39"/>
      <c r="G50" s="39"/>
      <c r="H50" s="39"/>
      <c r="I50" s="144"/>
      <c r="J50" s="39"/>
      <c r="K50" s="39"/>
      <c r="L50" s="43"/>
    </row>
    <row r="51" spans="2:12" s="1" customFormat="1" ht="12" customHeight="1">
      <c r="B51" s="38"/>
      <c r="C51" s="32" t="s">
        <v>15</v>
      </c>
      <c r="D51" s="39"/>
      <c r="E51" s="39"/>
      <c r="F51" s="39"/>
      <c r="G51" s="39"/>
      <c r="H51" s="39"/>
      <c r="I51" s="144"/>
      <c r="J51" s="39"/>
      <c r="K51" s="39"/>
      <c r="L51" s="43"/>
    </row>
    <row r="52" spans="2:12" s="1" customFormat="1" ht="16.5" customHeight="1">
      <c r="B52" s="38"/>
      <c r="C52" s="39"/>
      <c r="D52" s="39"/>
      <c r="E52" s="172" t="str">
        <f>E7</f>
        <v>Velké Pavlovice - revitalizace toku a nivy Trkmanky</v>
      </c>
      <c r="F52" s="32"/>
      <c r="G52" s="32"/>
      <c r="H52" s="32"/>
      <c r="I52" s="144"/>
      <c r="J52" s="39"/>
      <c r="K52" s="39"/>
      <c r="L52" s="43"/>
    </row>
    <row r="53" spans="2:12" ht="12" customHeight="1">
      <c r="B53" s="21"/>
      <c r="C53" s="32" t="s">
        <v>104</v>
      </c>
      <c r="D53" s="22"/>
      <c r="E53" s="22"/>
      <c r="F53" s="22"/>
      <c r="G53" s="22"/>
      <c r="H53" s="22"/>
      <c r="I53" s="137"/>
      <c r="J53" s="22"/>
      <c r="K53" s="22"/>
      <c r="L53" s="20"/>
    </row>
    <row r="54" spans="2:12" ht="16.5" customHeight="1">
      <c r="B54" s="21"/>
      <c r="C54" s="22"/>
      <c r="D54" s="22"/>
      <c r="E54" s="172" t="s">
        <v>424</v>
      </c>
      <c r="F54" s="22"/>
      <c r="G54" s="22"/>
      <c r="H54" s="22"/>
      <c r="I54" s="137"/>
      <c r="J54" s="22"/>
      <c r="K54" s="22"/>
      <c r="L54" s="20"/>
    </row>
    <row r="55" spans="2:12" ht="12" customHeight="1">
      <c r="B55" s="21"/>
      <c r="C55" s="32" t="s">
        <v>425</v>
      </c>
      <c r="D55" s="22"/>
      <c r="E55" s="22"/>
      <c r="F55" s="22"/>
      <c r="G55" s="22"/>
      <c r="H55" s="22"/>
      <c r="I55" s="137"/>
      <c r="J55" s="22"/>
      <c r="K55" s="22"/>
      <c r="L55" s="20"/>
    </row>
    <row r="56" spans="2:12" s="1" customFormat="1" ht="16.5" customHeight="1">
      <c r="B56" s="38"/>
      <c r="C56" s="39"/>
      <c r="D56" s="39"/>
      <c r="E56" s="32" t="s">
        <v>593</v>
      </c>
      <c r="F56" s="39"/>
      <c r="G56" s="39"/>
      <c r="H56" s="39"/>
      <c r="I56" s="144"/>
      <c r="J56" s="39"/>
      <c r="K56" s="39"/>
      <c r="L56" s="43"/>
    </row>
    <row r="57" spans="2:12" s="1" customFormat="1" ht="12" customHeight="1">
      <c r="B57" s="38"/>
      <c r="C57" s="32" t="s">
        <v>594</v>
      </c>
      <c r="D57" s="39"/>
      <c r="E57" s="39"/>
      <c r="F57" s="39"/>
      <c r="G57" s="39"/>
      <c r="H57" s="39"/>
      <c r="I57" s="144"/>
      <c r="J57" s="39"/>
      <c r="K57" s="39"/>
      <c r="L57" s="43"/>
    </row>
    <row r="58" spans="2:12" s="1" customFormat="1" ht="16.5" customHeight="1">
      <c r="B58" s="38"/>
      <c r="C58" s="39"/>
      <c r="D58" s="39"/>
      <c r="E58" s="64" t="str">
        <f>E13</f>
        <v>SO 03.2.2 - SO 03.2.2 - Vegetační úpravy - následná péče rok č.2</v>
      </c>
      <c r="F58" s="39"/>
      <c r="G58" s="39"/>
      <c r="H58" s="39"/>
      <c r="I58" s="144"/>
      <c r="J58" s="39"/>
      <c r="K58" s="39"/>
      <c r="L58" s="43"/>
    </row>
    <row r="59" spans="2:12" s="1" customFormat="1" ht="6.95" customHeight="1">
      <c r="B59" s="38"/>
      <c r="C59" s="39"/>
      <c r="D59" s="39"/>
      <c r="E59" s="39"/>
      <c r="F59" s="39"/>
      <c r="G59" s="39"/>
      <c r="H59" s="39"/>
      <c r="I59" s="144"/>
      <c r="J59" s="39"/>
      <c r="K59" s="39"/>
      <c r="L59" s="43"/>
    </row>
    <row r="60" spans="2:12" s="1" customFormat="1" ht="12" customHeight="1">
      <c r="B60" s="38"/>
      <c r="C60" s="32" t="s">
        <v>19</v>
      </c>
      <c r="D60" s="39"/>
      <c r="E60" s="39"/>
      <c r="F60" s="27" t="str">
        <f>F16</f>
        <v xml:space="preserve"> </v>
      </c>
      <c r="G60" s="39"/>
      <c r="H60" s="39"/>
      <c r="I60" s="146" t="s">
        <v>21</v>
      </c>
      <c r="J60" s="67" t="str">
        <f>IF(J16="","",J16)</f>
        <v>19. 6. 2019</v>
      </c>
      <c r="K60" s="39"/>
      <c r="L60" s="43"/>
    </row>
    <row r="61" spans="2:12" s="1" customFormat="1" ht="6.95" customHeight="1">
      <c r="B61" s="38"/>
      <c r="C61" s="39"/>
      <c r="D61" s="39"/>
      <c r="E61" s="39"/>
      <c r="F61" s="39"/>
      <c r="G61" s="39"/>
      <c r="H61" s="39"/>
      <c r="I61" s="144"/>
      <c r="J61" s="39"/>
      <c r="K61" s="39"/>
      <c r="L61" s="43"/>
    </row>
    <row r="62" spans="2:12" s="1" customFormat="1" ht="13.65" customHeight="1">
      <c r="B62" s="38"/>
      <c r="C62" s="32" t="s">
        <v>23</v>
      </c>
      <c r="D62" s="39"/>
      <c r="E62" s="39"/>
      <c r="F62" s="27" t="str">
        <f>E19</f>
        <v xml:space="preserve"> </v>
      </c>
      <c r="G62" s="39"/>
      <c r="H62" s="39"/>
      <c r="I62" s="146" t="s">
        <v>28</v>
      </c>
      <c r="J62" s="36" t="str">
        <f>E25</f>
        <v xml:space="preserve"> </v>
      </c>
      <c r="K62" s="39"/>
      <c r="L62" s="43"/>
    </row>
    <row r="63" spans="2:12" s="1" customFormat="1" ht="13.65" customHeight="1">
      <c r="B63" s="38"/>
      <c r="C63" s="32" t="s">
        <v>26</v>
      </c>
      <c r="D63" s="39"/>
      <c r="E63" s="39"/>
      <c r="F63" s="27" t="str">
        <f>IF(E22="","",E22)</f>
        <v>Vyplň údaj</v>
      </c>
      <c r="G63" s="39"/>
      <c r="H63" s="39"/>
      <c r="I63" s="146" t="s">
        <v>30</v>
      </c>
      <c r="J63" s="36" t="str">
        <f>E28</f>
        <v xml:space="preserve"> </v>
      </c>
      <c r="K63" s="39"/>
      <c r="L63" s="43"/>
    </row>
    <row r="64" spans="2:12" s="1" customFormat="1" ht="10.3" customHeight="1">
      <c r="B64" s="38"/>
      <c r="C64" s="39"/>
      <c r="D64" s="39"/>
      <c r="E64" s="39"/>
      <c r="F64" s="39"/>
      <c r="G64" s="39"/>
      <c r="H64" s="39"/>
      <c r="I64" s="144"/>
      <c r="J64" s="39"/>
      <c r="K64" s="39"/>
      <c r="L64" s="43"/>
    </row>
    <row r="65" spans="2:12" s="1" customFormat="1" ht="29.25" customHeight="1">
      <c r="B65" s="38"/>
      <c r="C65" s="173" t="s">
        <v>107</v>
      </c>
      <c r="D65" s="174"/>
      <c r="E65" s="174"/>
      <c r="F65" s="174"/>
      <c r="G65" s="174"/>
      <c r="H65" s="174"/>
      <c r="I65" s="175"/>
      <c r="J65" s="176" t="s">
        <v>108</v>
      </c>
      <c r="K65" s="174"/>
      <c r="L65" s="43"/>
    </row>
    <row r="66" spans="2:12" s="1" customFormat="1" ht="10.3" customHeight="1">
      <c r="B66" s="38"/>
      <c r="C66" s="39"/>
      <c r="D66" s="39"/>
      <c r="E66" s="39"/>
      <c r="F66" s="39"/>
      <c r="G66" s="39"/>
      <c r="H66" s="39"/>
      <c r="I66" s="144"/>
      <c r="J66" s="39"/>
      <c r="K66" s="39"/>
      <c r="L66" s="43"/>
    </row>
    <row r="67" spans="2:47" s="1" customFormat="1" ht="22.8" customHeight="1">
      <c r="B67" s="38"/>
      <c r="C67" s="177" t="s">
        <v>109</v>
      </c>
      <c r="D67" s="39"/>
      <c r="E67" s="39"/>
      <c r="F67" s="39"/>
      <c r="G67" s="39"/>
      <c r="H67" s="39"/>
      <c r="I67" s="144"/>
      <c r="J67" s="98">
        <f>J93</f>
        <v>0</v>
      </c>
      <c r="K67" s="39"/>
      <c r="L67" s="43"/>
      <c r="AU67" s="17" t="s">
        <v>110</v>
      </c>
    </row>
    <row r="68" spans="2:12" s="8" customFormat="1" ht="24.95" customHeight="1">
      <c r="B68" s="178"/>
      <c r="C68" s="179"/>
      <c r="D68" s="180" t="s">
        <v>111</v>
      </c>
      <c r="E68" s="181"/>
      <c r="F68" s="181"/>
      <c r="G68" s="181"/>
      <c r="H68" s="181"/>
      <c r="I68" s="182"/>
      <c r="J68" s="183">
        <f>J94</f>
        <v>0</v>
      </c>
      <c r="K68" s="179"/>
      <c r="L68" s="184"/>
    </row>
    <row r="69" spans="2:12" s="9" customFormat="1" ht="19.9" customHeight="1">
      <c r="B69" s="185"/>
      <c r="C69" s="122"/>
      <c r="D69" s="186" t="s">
        <v>112</v>
      </c>
      <c r="E69" s="187"/>
      <c r="F69" s="187"/>
      <c r="G69" s="187"/>
      <c r="H69" s="187"/>
      <c r="I69" s="188"/>
      <c r="J69" s="189">
        <f>J95</f>
        <v>0</v>
      </c>
      <c r="K69" s="122"/>
      <c r="L69" s="190"/>
    </row>
    <row r="70" spans="2:12" s="1" customFormat="1" ht="21.8" customHeight="1">
      <c r="B70" s="38"/>
      <c r="C70" s="39"/>
      <c r="D70" s="39"/>
      <c r="E70" s="39"/>
      <c r="F70" s="39"/>
      <c r="G70" s="39"/>
      <c r="H70" s="39"/>
      <c r="I70" s="144"/>
      <c r="J70" s="39"/>
      <c r="K70" s="39"/>
      <c r="L70" s="43"/>
    </row>
    <row r="71" spans="2:12" s="1" customFormat="1" ht="6.95" customHeight="1">
      <c r="B71" s="57"/>
      <c r="C71" s="58"/>
      <c r="D71" s="58"/>
      <c r="E71" s="58"/>
      <c r="F71" s="58"/>
      <c r="G71" s="58"/>
      <c r="H71" s="58"/>
      <c r="I71" s="168"/>
      <c r="J71" s="58"/>
      <c r="K71" s="58"/>
      <c r="L71" s="43"/>
    </row>
    <row r="75" spans="2:12" s="1" customFormat="1" ht="6.95" customHeight="1">
      <c r="B75" s="59"/>
      <c r="C75" s="60"/>
      <c r="D75" s="60"/>
      <c r="E75" s="60"/>
      <c r="F75" s="60"/>
      <c r="G75" s="60"/>
      <c r="H75" s="60"/>
      <c r="I75" s="171"/>
      <c r="J75" s="60"/>
      <c r="K75" s="60"/>
      <c r="L75" s="43"/>
    </row>
    <row r="76" spans="2:12" s="1" customFormat="1" ht="24.95" customHeight="1">
      <c r="B76" s="38"/>
      <c r="C76" s="23" t="s">
        <v>116</v>
      </c>
      <c r="D76" s="39"/>
      <c r="E76" s="39"/>
      <c r="F76" s="39"/>
      <c r="G76" s="39"/>
      <c r="H76" s="39"/>
      <c r="I76" s="144"/>
      <c r="J76" s="39"/>
      <c r="K76" s="39"/>
      <c r="L76" s="43"/>
    </row>
    <row r="77" spans="2:12" s="1" customFormat="1" ht="6.95" customHeight="1">
      <c r="B77" s="38"/>
      <c r="C77" s="39"/>
      <c r="D77" s="39"/>
      <c r="E77" s="39"/>
      <c r="F77" s="39"/>
      <c r="G77" s="39"/>
      <c r="H77" s="39"/>
      <c r="I77" s="144"/>
      <c r="J77" s="39"/>
      <c r="K77" s="39"/>
      <c r="L77" s="43"/>
    </row>
    <row r="78" spans="2:12" s="1" customFormat="1" ht="12" customHeight="1">
      <c r="B78" s="38"/>
      <c r="C78" s="32" t="s">
        <v>15</v>
      </c>
      <c r="D78" s="39"/>
      <c r="E78" s="39"/>
      <c r="F78" s="39"/>
      <c r="G78" s="39"/>
      <c r="H78" s="39"/>
      <c r="I78" s="144"/>
      <c r="J78" s="39"/>
      <c r="K78" s="39"/>
      <c r="L78" s="43"/>
    </row>
    <row r="79" spans="2:12" s="1" customFormat="1" ht="16.5" customHeight="1">
      <c r="B79" s="38"/>
      <c r="C79" s="39"/>
      <c r="D79" s="39"/>
      <c r="E79" s="172" t="str">
        <f>E7</f>
        <v>Velké Pavlovice - revitalizace toku a nivy Trkmanky</v>
      </c>
      <c r="F79" s="32"/>
      <c r="G79" s="32"/>
      <c r="H79" s="32"/>
      <c r="I79" s="144"/>
      <c r="J79" s="39"/>
      <c r="K79" s="39"/>
      <c r="L79" s="43"/>
    </row>
    <row r="80" spans="2:12" ht="12" customHeight="1">
      <c r="B80" s="21"/>
      <c r="C80" s="32" t="s">
        <v>104</v>
      </c>
      <c r="D80" s="22"/>
      <c r="E80" s="22"/>
      <c r="F80" s="22"/>
      <c r="G80" s="22"/>
      <c r="H80" s="22"/>
      <c r="I80" s="137"/>
      <c r="J80" s="22"/>
      <c r="K80" s="22"/>
      <c r="L80" s="20"/>
    </row>
    <row r="81" spans="2:12" ht="16.5" customHeight="1">
      <c r="B81" s="21"/>
      <c r="C81" s="22"/>
      <c r="D81" s="22"/>
      <c r="E81" s="172" t="s">
        <v>424</v>
      </c>
      <c r="F81" s="22"/>
      <c r="G81" s="22"/>
      <c r="H81" s="22"/>
      <c r="I81" s="137"/>
      <c r="J81" s="22"/>
      <c r="K81" s="22"/>
      <c r="L81" s="20"/>
    </row>
    <row r="82" spans="2:12" ht="12" customHeight="1">
      <c r="B82" s="21"/>
      <c r="C82" s="32" t="s">
        <v>425</v>
      </c>
      <c r="D82" s="22"/>
      <c r="E82" s="22"/>
      <c r="F82" s="22"/>
      <c r="G82" s="22"/>
      <c r="H82" s="22"/>
      <c r="I82" s="137"/>
      <c r="J82" s="22"/>
      <c r="K82" s="22"/>
      <c r="L82" s="20"/>
    </row>
    <row r="83" spans="2:12" s="1" customFormat="1" ht="16.5" customHeight="1">
      <c r="B83" s="38"/>
      <c r="C83" s="39"/>
      <c r="D83" s="39"/>
      <c r="E83" s="32" t="s">
        <v>593</v>
      </c>
      <c r="F83" s="39"/>
      <c r="G83" s="39"/>
      <c r="H83" s="39"/>
      <c r="I83" s="144"/>
      <c r="J83" s="39"/>
      <c r="K83" s="39"/>
      <c r="L83" s="43"/>
    </row>
    <row r="84" spans="2:12" s="1" customFormat="1" ht="12" customHeight="1">
      <c r="B84" s="38"/>
      <c r="C84" s="32" t="s">
        <v>594</v>
      </c>
      <c r="D84" s="39"/>
      <c r="E84" s="39"/>
      <c r="F84" s="39"/>
      <c r="G84" s="39"/>
      <c r="H84" s="39"/>
      <c r="I84" s="144"/>
      <c r="J84" s="39"/>
      <c r="K84" s="39"/>
      <c r="L84" s="43"/>
    </row>
    <row r="85" spans="2:12" s="1" customFormat="1" ht="16.5" customHeight="1">
      <c r="B85" s="38"/>
      <c r="C85" s="39"/>
      <c r="D85" s="39"/>
      <c r="E85" s="64" t="str">
        <f>E13</f>
        <v>SO 03.2.2 - SO 03.2.2 - Vegetační úpravy - následná péče rok č.2</v>
      </c>
      <c r="F85" s="39"/>
      <c r="G85" s="39"/>
      <c r="H85" s="39"/>
      <c r="I85" s="144"/>
      <c r="J85" s="39"/>
      <c r="K85" s="39"/>
      <c r="L85" s="43"/>
    </row>
    <row r="86" spans="2:12" s="1" customFormat="1" ht="6.95" customHeight="1">
      <c r="B86" s="38"/>
      <c r="C86" s="39"/>
      <c r="D86" s="39"/>
      <c r="E86" s="39"/>
      <c r="F86" s="39"/>
      <c r="G86" s="39"/>
      <c r="H86" s="39"/>
      <c r="I86" s="144"/>
      <c r="J86" s="39"/>
      <c r="K86" s="39"/>
      <c r="L86" s="43"/>
    </row>
    <row r="87" spans="2:12" s="1" customFormat="1" ht="12" customHeight="1">
      <c r="B87" s="38"/>
      <c r="C87" s="32" t="s">
        <v>19</v>
      </c>
      <c r="D87" s="39"/>
      <c r="E87" s="39"/>
      <c r="F87" s="27" t="str">
        <f>F16</f>
        <v xml:space="preserve"> </v>
      </c>
      <c r="G87" s="39"/>
      <c r="H87" s="39"/>
      <c r="I87" s="146" t="s">
        <v>21</v>
      </c>
      <c r="J87" s="67" t="str">
        <f>IF(J16="","",J16)</f>
        <v>19. 6. 2019</v>
      </c>
      <c r="K87" s="39"/>
      <c r="L87" s="43"/>
    </row>
    <row r="88" spans="2:12" s="1" customFormat="1" ht="6.95" customHeight="1">
      <c r="B88" s="38"/>
      <c r="C88" s="39"/>
      <c r="D88" s="39"/>
      <c r="E88" s="39"/>
      <c r="F88" s="39"/>
      <c r="G88" s="39"/>
      <c r="H88" s="39"/>
      <c r="I88" s="144"/>
      <c r="J88" s="39"/>
      <c r="K88" s="39"/>
      <c r="L88" s="43"/>
    </row>
    <row r="89" spans="2:12" s="1" customFormat="1" ht="13.65" customHeight="1">
      <c r="B89" s="38"/>
      <c r="C89" s="32" t="s">
        <v>23</v>
      </c>
      <c r="D89" s="39"/>
      <c r="E89" s="39"/>
      <c r="F89" s="27" t="str">
        <f>E19</f>
        <v xml:space="preserve"> </v>
      </c>
      <c r="G89" s="39"/>
      <c r="H89" s="39"/>
      <c r="I89" s="146" t="s">
        <v>28</v>
      </c>
      <c r="J89" s="36" t="str">
        <f>E25</f>
        <v xml:space="preserve"> </v>
      </c>
      <c r="K89" s="39"/>
      <c r="L89" s="43"/>
    </row>
    <row r="90" spans="2:12" s="1" customFormat="1" ht="13.65" customHeight="1">
      <c r="B90" s="38"/>
      <c r="C90" s="32" t="s">
        <v>26</v>
      </c>
      <c r="D90" s="39"/>
      <c r="E90" s="39"/>
      <c r="F90" s="27" t="str">
        <f>IF(E22="","",E22)</f>
        <v>Vyplň údaj</v>
      </c>
      <c r="G90" s="39"/>
      <c r="H90" s="39"/>
      <c r="I90" s="146" t="s">
        <v>30</v>
      </c>
      <c r="J90" s="36" t="str">
        <f>E28</f>
        <v xml:space="preserve"> </v>
      </c>
      <c r="K90" s="39"/>
      <c r="L90" s="43"/>
    </row>
    <row r="91" spans="2:12" s="1" customFormat="1" ht="10.3" customHeight="1">
      <c r="B91" s="38"/>
      <c r="C91" s="39"/>
      <c r="D91" s="39"/>
      <c r="E91" s="39"/>
      <c r="F91" s="39"/>
      <c r="G91" s="39"/>
      <c r="H91" s="39"/>
      <c r="I91" s="144"/>
      <c r="J91" s="39"/>
      <c r="K91" s="39"/>
      <c r="L91" s="43"/>
    </row>
    <row r="92" spans="2:20" s="10" customFormat="1" ht="29.25" customHeight="1">
      <c r="B92" s="191"/>
      <c r="C92" s="192" t="s">
        <v>117</v>
      </c>
      <c r="D92" s="193" t="s">
        <v>51</v>
      </c>
      <c r="E92" s="193" t="s">
        <v>47</v>
      </c>
      <c r="F92" s="193" t="s">
        <v>48</v>
      </c>
      <c r="G92" s="193" t="s">
        <v>118</v>
      </c>
      <c r="H92" s="193" t="s">
        <v>119</v>
      </c>
      <c r="I92" s="194" t="s">
        <v>120</v>
      </c>
      <c r="J92" s="195" t="s">
        <v>108</v>
      </c>
      <c r="K92" s="196" t="s">
        <v>121</v>
      </c>
      <c r="L92" s="197"/>
      <c r="M92" s="88" t="s">
        <v>1</v>
      </c>
      <c r="N92" s="89" t="s">
        <v>36</v>
      </c>
      <c r="O92" s="89" t="s">
        <v>122</v>
      </c>
      <c r="P92" s="89" t="s">
        <v>123</v>
      </c>
      <c r="Q92" s="89" t="s">
        <v>124</v>
      </c>
      <c r="R92" s="89" t="s">
        <v>125</v>
      </c>
      <c r="S92" s="89" t="s">
        <v>126</v>
      </c>
      <c r="T92" s="90" t="s">
        <v>127</v>
      </c>
    </row>
    <row r="93" spans="2:63" s="1" customFormat="1" ht="22.8" customHeight="1">
      <c r="B93" s="38"/>
      <c r="C93" s="95" t="s">
        <v>128</v>
      </c>
      <c r="D93" s="39"/>
      <c r="E93" s="39"/>
      <c r="F93" s="39"/>
      <c r="G93" s="39"/>
      <c r="H93" s="39"/>
      <c r="I93" s="144"/>
      <c r="J93" s="198">
        <f>BK93</f>
        <v>0</v>
      </c>
      <c r="K93" s="39"/>
      <c r="L93" s="43"/>
      <c r="M93" s="91"/>
      <c r="N93" s="92"/>
      <c r="O93" s="92"/>
      <c r="P93" s="199">
        <f>P94</f>
        <v>0</v>
      </c>
      <c r="Q93" s="92"/>
      <c r="R93" s="199">
        <f>R94</f>
        <v>0.0032400000000000003</v>
      </c>
      <c r="S93" s="92"/>
      <c r="T93" s="200">
        <f>T94</f>
        <v>0</v>
      </c>
      <c r="AT93" s="17" t="s">
        <v>65</v>
      </c>
      <c r="AU93" s="17" t="s">
        <v>110</v>
      </c>
      <c r="BK93" s="201">
        <f>BK94</f>
        <v>0</v>
      </c>
    </row>
    <row r="94" spans="2:63" s="11" customFormat="1" ht="25.9" customHeight="1">
      <c r="B94" s="202"/>
      <c r="C94" s="203"/>
      <c r="D94" s="204" t="s">
        <v>65</v>
      </c>
      <c r="E94" s="205" t="s">
        <v>129</v>
      </c>
      <c r="F94" s="205" t="s">
        <v>130</v>
      </c>
      <c r="G94" s="203"/>
      <c r="H94" s="203"/>
      <c r="I94" s="206"/>
      <c r="J94" s="207">
        <f>BK94</f>
        <v>0</v>
      </c>
      <c r="K94" s="203"/>
      <c r="L94" s="208"/>
      <c r="M94" s="209"/>
      <c r="N94" s="210"/>
      <c r="O94" s="210"/>
      <c r="P94" s="211">
        <f>P95</f>
        <v>0</v>
      </c>
      <c r="Q94" s="210"/>
      <c r="R94" s="211">
        <f>R95</f>
        <v>0.0032400000000000003</v>
      </c>
      <c r="S94" s="210"/>
      <c r="T94" s="212">
        <f>T95</f>
        <v>0</v>
      </c>
      <c r="AR94" s="213" t="s">
        <v>74</v>
      </c>
      <c r="AT94" s="214" t="s">
        <v>65</v>
      </c>
      <c r="AU94" s="214" t="s">
        <v>66</v>
      </c>
      <c r="AY94" s="213" t="s">
        <v>131</v>
      </c>
      <c r="BK94" s="215">
        <f>BK95</f>
        <v>0</v>
      </c>
    </row>
    <row r="95" spans="2:63" s="11" customFormat="1" ht="22.8" customHeight="1">
      <c r="B95" s="202"/>
      <c r="C95" s="203"/>
      <c r="D95" s="204" t="s">
        <v>65</v>
      </c>
      <c r="E95" s="216" t="s">
        <v>74</v>
      </c>
      <c r="F95" s="216" t="s">
        <v>132</v>
      </c>
      <c r="G95" s="203"/>
      <c r="H95" s="203"/>
      <c r="I95" s="206"/>
      <c r="J95" s="217">
        <f>BK95</f>
        <v>0</v>
      </c>
      <c r="K95" s="203"/>
      <c r="L95" s="208"/>
      <c r="M95" s="209"/>
      <c r="N95" s="210"/>
      <c r="O95" s="210"/>
      <c r="P95" s="211">
        <f>SUM(P96:P129)</f>
        <v>0</v>
      </c>
      <c r="Q95" s="210"/>
      <c r="R95" s="211">
        <f>SUM(R96:R129)</f>
        <v>0.0032400000000000003</v>
      </c>
      <c r="S95" s="210"/>
      <c r="T95" s="212">
        <f>SUM(T96:T129)</f>
        <v>0</v>
      </c>
      <c r="AR95" s="213" t="s">
        <v>74</v>
      </c>
      <c r="AT95" s="214" t="s">
        <v>65</v>
      </c>
      <c r="AU95" s="214" t="s">
        <v>74</v>
      </c>
      <c r="AY95" s="213" t="s">
        <v>131</v>
      </c>
      <c r="BK95" s="215">
        <f>SUM(BK96:BK129)</f>
        <v>0</v>
      </c>
    </row>
    <row r="96" spans="2:65" s="1" customFormat="1" ht="16.5" customHeight="1">
      <c r="B96" s="38"/>
      <c r="C96" s="218" t="s">
        <v>74</v>
      </c>
      <c r="D96" s="218" t="s">
        <v>133</v>
      </c>
      <c r="E96" s="219" t="s">
        <v>596</v>
      </c>
      <c r="F96" s="220" t="s">
        <v>597</v>
      </c>
      <c r="G96" s="221" t="s">
        <v>151</v>
      </c>
      <c r="H96" s="222">
        <v>180</v>
      </c>
      <c r="I96" s="223"/>
      <c r="J96" s="222">
        <f>ROUND(I96*H96,2)</f>
        <v>0</v>
      </c>
      <c r="K96" s="220" t="s">
        <v>152</v>
      </c>
      <c r="L96" s="43"/>
      <c r="M96" s="224" t="s">
        <v>1</v>
      </c>
      <c r="N96" s="225" t="s">
        <v>37</v>
      </c>
      <c r="O96" s="79"/>
      <c r="P96" s="226">
        <f>O96*H96</f>
        <v>0</v>
      </c>
      <c r="Q96" s="226">
        <v>0</v>
      </c>
      <c r="R96" s="226">
        <f>Q96*H96</f>
        <v>0</v>
      </c>
      <c r="S96" s="226">
        <v>0</v>
      </c>
      <c r="T96" s="227">
        <f>S96*H96</f>
        <v>0</v>
      </c>
      <c r="AR96" s="17" t="s">
        <v>137</v>
      </c>
      <c r="AT96" s="17" t="s">
        <v>133</v>
      </c>
      <c r="AU96" s="17" t="s">
        <v>76</v>
      </c>
      <c r="AY96" s="17" t="s">
        <v>131</v>
      </c>
      <c r="BE96" s="228">
        <f>IF(N96="základní",J96,0)</f>
        <v>0</v>
      </c>
      <c r="BF96" s="228">
        <f>IF(N96="snížená",J96,0)</f>
        <v>0</v>
      </c>
      <c r="BG96" s="228">
        <f>IF(N96="zákl. přenesená",J96,0)</f>
        <v>0</v>
      </c>
      <c r="BH96" s="228">
        <f>IF(N96="sníž. přenesená",J96,0)</f>
        <v>0</v>
      </c>
      <c r="BI96" s="228">
        <f>IF(N96="nulová",J96,0)</f>
        <v>0</v>
      </c>
      <c r="BJ96" s="17" t="s">
        <v>74</v>
      </c>
      <c r="BK96" s="228">
        <f>ROUND(I96*H96,2)</f>
        <v>0</v>
      </c>
      <c r="BL96" s="17" t="s">
        <v>137</v>
      </c>
      <c r="BM96" s="17" t="s">
        <v>630</v>
      </c>
    </row>
    <row r="97" spans="2:47" s="1" customFormat="1" ht="12">
      <c r="B97" s="38"/>
      <c r="C97" s="39"/>
      <c r="D97" s="229" t="s">
        <v>139</v>
      </c>
      <c r="E97" s="39"/>
      <c r="F97" s="230" t="s">
        <v>599</v>
      </c>
      <c r="G97" s="39"/>
      <c r="H97" s="39"/>
      <c r="I97" s="144"/>
      <c r="J97" s="39"/>
      <c r="K97" s="39"/>
      <c r="L97" s="43"/>
      <c r="M97" s="231"/>
      <c r="N97" s="79"/>
      <c r="O97" s="79"/>
      <c r="P97" s="79"/>
      <c r="Q97" s="79"/>
      <c r="R97" s="79"/>
      <c r="S97" s="79"/>
      <c r="T97" s="80"/>
      <c r="AT97" s="17" t="s">
        <v>139</v>
      </c>
      <c r="AU97" s="17" t="s">
        <v>76</v>
      </c>
    </row>
    <row r="98" spans="2:65" s="1" customFormat="1" ht="16.5" customHeight="1">
      <c r="B98" s="38"/>
      <c r="C98" s="218" t="s">
        <v>76</v>
      </c>
      <c r="D98" s="218" t="s">
        <v>133</v>
      </c>
      <c r="E98" s="219" t="s">
        <v>600</v>
      </c>
      <c r="F98" s="220" t="s">
        <v>601</v>
      </c>
      <c r="G98" s="221" t="s">
        <v>151</v>
      </c>
      <c r="H98" s="222">
        <v>450</v>
      </c>
      <c r="I98" s="223"/>
      <c r="J98" s="222">
        <f>ROUND(I98*H98,2)</f>
        <v>0</v>
      </c>
      <c r="K98" s="220" t="s">
        <v>152</v>
      </c>
      <c r="L98" s="43"/>
      <c r="M98" s="224" t="s">
        <v>1</v>
      </c>
      <c r="N98" s="225" t="s">
        <v>37</v>
      </c>
      <c r="O98" s="79"/>
      <c r="P98" s="226">
        <f>O98*H98</f>
        <v>0</v>
      </c>
      <c r="Q98" s="226">
        <v>0</v>
      </c>
      <c r="R98" s="226">
        <f>Q98*H98</f>
        <v>0</v>
      </c>
      <c r="S98" s="226">
        <v>0</v>
      </c>
      <c r="T98" s="227">
        <f>S98*H98</f>
        <v>0</v>
      </c>
      <c r="AR98" s="17" t="s">
        <v>137</v>
      </c>
      <c r="AT98" s="17" t="s">
        <v>133</v>
      </c>
      <c r="AU98" s="17" t="s">
        <v>76</v>
      </c>
      <c r="AY98" s="17" t="s">
        <v>131</v>
      </c>
      <c r="BE98" s="228">
        <f>IF(N98="základní",J98,0)</f>
        <v>0</v>
      </c>
      <c r="BF98" s="228">
        <f>IF(N98="snížená",J98,0)</f>
        <v>0</v>
      </c>
      <c r="BG98" s="228">
        <f>IF(N98="zákl. přenesená",J98,0)</f>
        <v>0</v>
      </c>
      <c r="BH98" s="228">
        <f>IF(N98="sníž. přenesená",J98,0)</f>
        <v>0</v>
      </c>
      <c r="BI98" s="228">
        <f>IF(N98="nulová",J98,0)</f>
        <v>0</v>
      </c>
      <c r="BJ98" s="17" t="s">
        <v>74</v>
      </c>
      <c r="BK98" s="228">
        <f>ROUND(I98*H98,2)</f>
        <v>0</v>
      </c>
      <c r="BL98" s="17" t="s">
        <v>137</v>
      </c>
      <c r="BM98" s="17" t="s">
        <v>631</v>
      </c>
    </row>
    <row r="99" spans="2:47" s="1" customFormat="1" ht="12">
      <c r="B99" s="38"/>
      <c r="C99" s="39"/>
      <c r="D99" s="229" t="s">
        <v>139</v>
      </c>
      <c r="E99" s="39"/>
      <c r="F99" s="230" t="s">
        <v>603</v>
      </c>
      <c r="G99" s="39"/>
      <c r="H99" s="39"/>
      <c r="I99" s="144"/>
      <c r="J99" s="39"/>
      <c r="K99" s="39"/>
      <c r="L99" s="43"/>
      <c r="M99" s="231"/>
      <c r="N99" s="79"/>
      <c r="O99" s="79"/>
      <c r="P99" s="79"/>
      <c r="Q99" s="79"/>
      <c r="R99" s="79"/>
      <c r="S99" s="79"/>
      <c r="T99" s="80"/>
      <c r="AT99" s="17" t="s">
        <v>139</v>
      </c>
      <c r="AU99" s="17" t="s">
        <v>76</v>
      </c>
    </row>
    <row r="100" spans="2:65" s="1" customFormat="1" ht="16.5" customHeight="1">
      <c r="B100" s="38"/>
      <c r="C100" s="218" t="s">
        <v>92</v>
      </c>
      <c r="D100" s="218" t="s">
        <v>133</v>
      </c>
      <c r="E100" s="219" t="s">
        <v>604</v>
      </c>
      <c r="F100" s="220" t="s">
        <v>605</v>
      </c>
      <c r="G100" s="221" t="s">
        <v>606</v>
      </c>
      <c r="H100" s="222">
        <v>12.6</v>
      </c>
      <c r="I100" s="223"/>
      <c r="J100" s="222">
        <f>ROUND(I100*H100,2)</f>
        <v>0</v>
      </c>
      <c r="K100" s="220" t="s">
        <v>152</v>
      </c>
      <c r="L100" s="43"/>
      <c r="M100" s="224" t="s">
        <v>1</v>
      </c>
      <c r="N100" s="225" t="s">
        <v>37</v>
      </c>
      <c r="O100" s="79"/>
      <c r="P100" s="226">
        <f>O100*H100</f>
        <v>0</v>
      </c>
      <c r="Q100" s="226">
        <v>0</v>
      </c>
      <c r="R100" s="226">
        <f>Q100*H100</f>
        <v>0</v>
      </c>
      <c r="S100" s="226">
        <v>0</v>
      </c>
      <c r="T100" s="227">
        <f>S100*H100</f>
        <v>0</v>
      </c>
      <c r="AR100" s="17" t="s">
        <v>137</v>
      </c>
      <c r="AT100" s="17" t="s">
        <v>133</v>
      </c>
      <c r="AU100" s="17" t="s">
        <v>76</v>
      </c>
      <c r="AY100" s="17" t="s">
        <v>131</v>
      </c>
      <c r="BE100" s="228">
        <f>IF(N100="základní",J100,0)</f>
        <v>0</v>
      </c>
      <c r="BF100" s="228">
        <f>IF(N100="snížená",J100,0)</f>
        <v>0</v>
      </c>
      <c r="BG100" s="228">
        <f>IF(N100="zákl. přenesená",J100,0)</f>
        <v>0</v>
      </c>
      <c r="BH100" s="228">
        <f>IF(N100="sníž. přenesená",J100,0)</f>
        <v>0</v>
      </c>
      <c r="BI100" s="228">
        <f>IF(N100="nulová",J100,0)</f>
        <v>0</v>
      </c>
      <c r="BJ100" s="17" t="s">
        <v>74</v>
      </c>
      <c r="BK100" s="228">
        <f>ROUND(I100*H100,2)</f>
        <v>0</v>
      </c>
      <c r="BL100" s="17" t="s">
        <v>137</v>
      </c>
      <c r="BM100" s="17" t="s">
        <v>632</v>
      </c>
    </row>
    <row r="101" spans="2:47" s="1" customFormat="1" ht="12">
      <c r="B101" s="38"/>
      <c r="C101" s="39"/>
      <c r="D101" s="229" t="s">
        <v>139</v>
      </c>
      <c r="E101" s="39"/>
      <c r="F101" s="230" t="s">
        <v>608</v>
      </c>
      <c r="G101" s="39"/>
      <c r="H101" s="39"/>
      <c r="I101" s="144"/>
      <c r="J101" s="39"/>
      <c r="K101" s="39"/>
      <c r="L101" s="43"/>
      <c r="M101" s="231"/>
      <c r="N101" s="79"/>
      <c r="O101" s="79"/>
      <c r="P101" s="79"/>
      <c r="Q101" s="79"/>
      <c r="R101" s="79"/>
      <c r="S101" s="79"/>
      <c r="T101" s="80"/>
      <c r="AT101" s="17" t="s">
        <v>139</v>
      </c>
      <c r="AU101" s="17" t="s">
        <v>76</v>
      </c>
    </row>
    <row r="102" spans="2:51" s="12" customFormat="1" ht="12">
      <c r="B102" s="232"/>
      <c r="C102" s="233"/>
      <c r="D102" s="229" t="s">
        <v>141</v>
      </c>
      <c r="E102" s="234" t="s">
        <v>1</v>
      </c>
      <c r="F102" s="235" t="s">
        <v>609</v>
      </c>
      <c r="G102" s="233"/>
      <c r="H102" s="236">
        <v>12.6</v>
      </c>
      <c r="I102" s="237"/>
      <c r="J102" s="233"/>
      <c r="K102" s="233"/>
      <c r="L102" s="238"/>
      <c r="M102" s="239"/>
      <c r="N102" s="240"/>
      <c r="O102" s="240"/>
      <c r="P102" s="240"/>
      <c r="Q102" s="240"/>
      <c r="R102" s="240"/>
      <c r="S102" s="240"/>
      <c r="T102" s="241"/>
      <c r="AT102" s="242" t="s">
        <v>141</v>
      </c>
      <c r="AU102" s="242" t="s">
        <v>76</v>
      </c>
      <c r="AV102" s="12" t="s">
        <v>76</v>
      </c>
      <c r="AW102" s="12" t="s">
        <v>29</v>
      </c>
      <c r="AX102" s="12" t="s">
        <v>66</v>
      </c>
      <c r="AY102" s="242" t="s">
        <v>131</v>
      </c>
    </row>
    <row r="103" spans="2:51" s="14" customFormat="1" ht="12">
      <c r="B103" s="254"/>
      <c r="C103" s="255"/>
      <c r="D103" s="229" t="s">
        <v>141</v>
      </c>
      <c r="E103" s="256" t="s">
        <v>1</v>
      </c>
      <c r="F103" s="257" t="s">
        <v>610</v>
      </c>
      <c r="G103" s="255"/>
      <c r="H103" s="258">
        <v>12.6</v>
      </c>
      <c r="I103" s="259"/>
      <c r="J103" s="255"/>
      <c r="K103" s="255"/>
      <c r="L103" s="260"/>
      <c r="M103" s="261"/>
      <c r="N103" s="262"/>
      <c r="O103" s="262"/>
      <c r="P103" s="262"/>
      <c r="Q103" s="262"/>
      <c r="R103" s="262"/>
      <c r="S103" s="262"/>
      <c r="T103" s="263"/>
      <c r="AT103" s="264" t="s">
        <v>141</v>
      </c>
      <c r="AU103" s="264" t="s">
        <v>76</v>
      </c>
      <c r="AV103" s="14" t="s">
        <v>92</v>
      </c>
      <c r="AW103" s="14" t="s">
        <v>29</v>
      </c>
      <c r="AX103" s="14" t="s">
        <v>66</v>
      </c>
      <c r="AY103" s="264" t="s">
        <v>131</v>
      </c>
    </row>
    <row r="104" spans="2:51" s="13" customFormat="1" ht="12">
      <c r="B104" s="243"/>
      <c r="C104" s="244"/>
      <c r="D104" s="229" t="s">
        <v>141</v>
      </c>
      <c r="E104" s="245" t="s">
        <v>1</v>
      </c>
      <c r="F104" s="246" t="s">
        <v>143</v>
      </c>
      <c r="G104" s="244"/>
      <c r="H104" s="247">
        <v>12.6</v>
      </c>
      <c r="I104" s="248"/>
      <c r="J104" s="244"/>
      <c r="K104" s="244"/>
      <c r="L104" s="249"/>
      <c r="M104" s="250"/>
      <c r="N104" s="251"/>
      <c r="O104" s="251"/>
      <c r="P104" s="251"/>
      <c r="Q104" s="251"/>
      <c r="R104" s="251"/>
      <c r="S104" s="251"/>
      <c r="T104" s="252"/>
      <c r="AT104" s="253" t="s">
        <v>141</v>
      </c>
      <c r="AU104" s="253" t="s">
        <v>76</v>
      </c>
      <c r="AV104" s="13" t="s">
        <v>137</v>
      </c>
      <c r="AW104" s="13" t="s">
        <v>29</v>
      </c>
      <c r="AX104" s="13" t="s">
        <v>74</v>
      </c>
      <c r="AY104" s="253" t="s">
        <v>131</v>
      </c>
    </row>
    <row r="105" spans="2:65" s="1" customFormat="1" ht="16.5" customHeight="1">
      <c r="B105" s="38"/>
      <c r="C105" s="218" t="s">
        <v>137</v>
      </c>
      <c r="D105" s="218" t="s">
        <v>133</v>
      </c>
      <c r="E105" s="219" t="s">
        <v>611</v>
      </c>
      <c r="F105" s="220" t="s">
        <v>612</v>
      </c>
      <c r="G105" s="221" t="s">
        <v>151</v>
      </c>
      <c r="H105" s="222">
        <v>180</v>
      </c>
      <c r="I105" s="223"/>
      <c r="J105" s="222">
        <f>ROUND(I105*H105,2)</f>
        <v>0</v>
      </c>
      <c r="K105" s="220" t="s">
        <v>152</v>
      </c>
      <c r="L105" s="43"/>
      <c r="M105" s="224" t="s">
        <v>1</v>
      </c>
      <c r="N105" s="225" t="s">
        <v>37</v>
      </c>
      <c r="O105" s="79"/>
      <c r="P105" s="226">
        <f>O105*H105</f>
        <v>0</v>
      </c>
      <c r="Q105" s="226">
        <v>1.8E-05</v>
      </c>
      <c r="R105" s="226">
        <f>Q105*H105</f>
        <v>0.0032400000000000003</v>
      </c>
      <c r="S105" s="226">
        <v>0</v>
      </c>
      <c r="T105" s="227">
        <f>S105*H105</f>
        <v>0</v>
      </c>
      <c r="AR105" s="17" t="s">
        <v>137</v>
      </c>
      <c r="AT105" s="17" t="s">
        <v>133</v>
      </c>
      <c r="AU105" s="17" t="s">
        <v>76</v>
      </c>
      <c r="AY105" s="17" t="s">
        <v>131</v>
      </c>
      <c r="BE105" s="228">
        <f>IF(N105="základní",J105,0)</f>
        <v>0</v>
      </c>
      <c r="BF105" s="228">
        <f>IF(N105="snížená",J105,0)</f>
        <v>0</v>
      </c>
      <c r="BG105" s="228">
        <f>IF(N105="zákl. přenesená",J105,0)</f>
        <v>0</v>
      </c>
      <c r="BH105" s="228">
        <f>IF(N105="sníž. přenesená",J105,0)</f>
        <v>0</v>
      </c>
      <c r="BI105" s="228">
        <f>IF(N105="nulová",J105,0)</f>
        <v>0</v>
      </c>
      <c r="BJ105" s="17" t="s">
        <v>74</v>
      </c>
      <c r="BK105" s="228">
        <f>ROUND(I105*H105,2)</f>
        <v>0</v>
      </c>
      <c r="BL105" s="17" t="s">
        <v>137</v>
      </c>
      <c r="BM105" s="17" t="s">
        <v>633</v>
      </c>
    </row>
    <row r="106" spans="2:47" s="1" customFormat="1" ht="12">
      <c r="B106" s="38"/>
      <c r="C106" s="39"/>
      <c r="D106" s="229" t="s">
        <v>139</v>
      </c>
      <c r="E106" s="39"/>
      <c r="F106" s="230" t="s">
        <v>614</v>
      </c>
      <c r="G106" s="39"/>
      <c r="H106" s="39"/>
      <c r="I106" s="144"/>
      <c r="J106" s="39"/>
      <c r="K106" s="39"/>
      <c r="L106" s="43"/>
      <c r="M106" s="231"/>
      <c r="N106" s="79"/>
      <c r="O106" s="79"/>
      <c r="P106" s="79"/>
      <c r="Q106" s="79"/>
      <c r="R106" s="79"/>
      <c r="S106" s="79"/>
      <c r="T106" s="80"/>
      <c r="AT106" s="17" t="s">
        <v>139</v>
      </c>
      <c r="AU106" s="17" t="s">
        <v>76</v>
      </c>
    </row>
    <row r="107" spans="2:65" s="1" customFormat="1" ht="16.5" customHeight="1">
      <c r="B107" s="38"/>
      <c r="C107" s="218" t="s">
        <v>158</v>
      </c>
      <c r="D107" s="218" t="s">
        <v>133</v>
      </c>
      <c r="E107" s="219" t="s">
        <v>557</v>
      </c>
      <c r="F107" s="220" t="s">
        <v>558</v>
      </c>
      <c r="G107" s="221" t="s">
        <v>187</v>
      </c>
      <c r="H107" s="222">
        <v>59.4</v>
      </c>
      <c r="I107" s="223"/>
      <c r="J107" s="222">
        <f>ROUND(I107*H107,2)</f>
        <v>0</v>
      </c>
      <c r="K107" s="220" t="s">
        <v>152</v>
      </c>
      <c r="L107" s="43"/>
      <c r="M107" s="224" t="s">
        <v>1</v>
      </c>
      <c r="N107" s="225" t="s">
        <v>37</v>
      </c>
      <c r="O107" s="79"/>
      <c r="P107" s="226">
        <f>O107*H107</f>
        <v>0</v>
      </c>
      <c r="Q107" s="226">
        <v>0</v>
      </c>
      <c r="R107" s="226">
        <f>Q107*H107</f>
        <v>0</v>
      </c>
      <c r="S107" s="226">
        <v>0</v>
      </c>
      <c r="T107" s="227">
        <f>S107*H107</f>
        <v>0</v>
      </c>
      <c r="AR107" s="17" t="s">
        <v>137</v>
      </c>
      <c r="AT107" s="17" t="s">
        <v>133</v>
      </c>
      <c r="AU107" s="17" t="s">
        <v>76</v>
      </c>
      <c r="AY107" s="17" t="s">
        <v>131</v>
      </c>
      <c r="BE107" s="228">
        <f>IF(N107="základní",J107,0)</f>
        <v>0</v>
      </c>
      <c r="BF107" s="228">
        <f>IF(N107="snížená",J107,0)</f>
        <v>0</v>
      </c>
      <c r="BG107" s="228">
        <f>IF(N107="zákl. přenesená",J107,0)</f>
        <v>0</v>
      </c>
      <c r="BH107" s="228">
        <f>IF(N107="sníž. přenesená",J107,0)</f>
        <v>0</v>
      </c>
      <c r="BI107" s="228">
        <f>IF(N107="nulová",J107,0)</f>
        <v>0</v>
      </c>
      <c r="BJ107" s="17" t="s">
        <v>74</v>
      </c>
      <c r="BK107" s="228">
        <f>ROUND(I107*H107,2)</f>
        <v>0</v>
      </c>
      <c r="BL107" s="17" t="s">
        <v>137</v>
      </c>
      <c r="BM107" s="17" t="s">
        <v>634</v>
      </c>
    </row>
    <row r="108" spans="2:47" s="1" customFormat="1" ht="12">
      <c r="B108" s="38"/>
      <c r="C108" s="39"/>
      <c r="D108" s="229" t="s">
        <v>139</v>
      </c>
      <c r="E108" s="39"/>
      <c r="F108" s="230" t="s">
        <v>560</v>
      </c>
      <c r="G108" s="39"/>
      <c r="H108" s="39"/>
      <c r="I108" s="144"/>
      <c r="J108" s="39"/>
      <c r="K108" s="39"/>
      <c r="L108" s="43"/>
      <c r="M108" s="231"/>
      <c r="N108" s="79"/>
      <c r="O108" s="79"/>
      <c r="P108" s="79"/>
      <c r="Q108" s="79"/>
      <c r="R108" s="79"/>
      <c r="S108" s="79"/>
      <c r="T108" s="80"/>
      <c r="AT108" s="17" t="s">
        <v>139</v>
      </c>
      <c r="AU108" s="17" t="s">
        <v>76</v>
      </c>
    </row>
    <row r="109" spans="2:51" s="15" customFormat="1" ht="12">
      <c r="B109" s="265"/>
      <c r="C109" s="266"/>
      <c r="D109" s="229" t="s">
        <v>141</v>
      </c>
      <c r="E109" s="267" t="s">
        <v>1</v>
      </c>
      <c r="F109" s="268" t="s">
        <v>616</v>
      </c>
      <c r="G109" s="266"/>
      <c r="H109" s="267" t="s">
        <v>1</v>
      </c>
      <c r="I109" s="269"/>
      <c r="J109" s="266"/>
      <c r="K109" s="266"/>
      <c r="L109" s="270"/>
      <c r="M109" s="271"/>
      <c r="N109" s="272"/>
      <c r="O109" s="272"/>
      <c r="P109" s="272"/>
      <c r="Q109" s="272"/>
      <c r="R109" s="272"/>
      <c r="S109" s="272"/>
      <c r="T109" s="273"/>
      <c r="AT109" s="274" t="s">
        <v>141</v>
      </c>
      <c r="AU109" s="274" t="s">
        <v>76</v>
      </c>
      <c r="AV109" s="15" t="s">
        <v>74</v>
      </c>
      <c r="AW109" s="15" t="s">
        <v>29</v>
      </c>
      <c r="AX109" s="15" t="s">
        <v>66</v>
      </c>
      <c r="AY109" s="274" t="s">
        <v>131</v>
      </c>
    </row>
    <row r="110" spans="2:51" s="12" customFormat="1" ht="12">
      <c r="B110" s="232"/>
      <c r="C110" s="233"/>
      <c r="D110" s="229" t="s">
        <v>141</v>
      </c>
      <c r="E110" s="234" t="s">
        <v>1</v>
      </c>
      <c r="F110" s="235" t="s">
        <v>617</v>
      </c>
      <c r="G110" s="233"/>
      <c r="H110" s="236">
        <v>59.4</v>
      </c>
      <c r="I110" s="237"/>
      <c r="J110" s="233"/>
      <c r="K110" s="233"/>
      <c r="L110" s="238"/>
      <c r="M110" s="239"/>
      <c r="N110" s="240"/>
      <c r="O110" s="240"/>
      <c r="P110" s="240"/>
      <c r="Q110" s="240"/>
      <c r="R110" s="240"/>
      <c r="S110" s="240"/>
      <c r="T110" s="241"/>
      <c r="AT110" s="242" t="s">
        <v>141</v>
      </c>
      <c r="AU110" s="242" t="s">
        <v>76</v>
      </c>
      <c r="AV110" s="12" t="s">
        <v>76</v>
      </c>
      <c r="AW110" s="12" t="s">
        <v>29</v>
      </c>
      <c r="AX110" s="12" t="s">
        <v>66</v>
      </c>
      <c r="AY110" s="242" t="s">
        <v>131</v>
      </c>
    </row>
    <row r="111" spans="2:51" s="13" customFormat="1" ht="12">
      <c r="B111" s="243"/>
      <c r="C111" s="244"/>
      <c r="D111" s="229" t="s">
        <v>141</v>
      </c>
      <c r="E111" s="245" t="s">
        <v>1</v>
      </c>
      <c r="F111" s="246" t="s">
        <v>143</v>
      </c>
      <c r="G111" s="244"/>
      <c r="H111" s="247">
        <v>59.4</v>
      </c>
      <c r="I111" s="248"/>
      <c r="J111" s="244"/>
      <c r="K111" s="244"/>
      <c r="L111" s="249"/>
      <c r="M111" s="250"/>
      <c r="N111" s="251"/>
      <c r="O111" s="251"/>
      <c r="P111" s="251"/>
      <c r="Q111" s="251"/>
      <c r="R111" s="251"/>
      <c r="S111" s="251"/>
      <c r="T111" s="252"/>
      <c r="AT111" s="253" t="s">
        <v>141</v>
      </c>
      <c r="AU111" s="253" t="s">
        <v>76</v>
      </c>
      <c r="AV111" s="13" t="s">
        <v>137</v>
      </c>
      <c r="AW111" s="13" t="s">
        <v>29</v>
      </c>
      <c r="AX111" s="13" t="s">
        <v>74</v>
      </c>
      <c r="AY111" s="253" t="s">
        <v>131</v>
      </c>
    </row>
    <row r="112" spans="2:65" s="1" customFormat="1" ht="16.5" customHeight="1">
      <c r="B112" s="38"/>
      <c r="C112" s="218" t="s">
        <v>156</v>
      </c>
      <c r="D112" s="218" t="s">
        <v>133</v>
      </c>
      <c r="E112" s="219" t="s">
        <v>563</v>
      </c>
      <c r="F112" s="220" t="s">
        <v>564</v>
      </c>
      <c r="G112" s="221" t="s">
        <v>187</v>
      </c>
      <c r="H112" s="222">
        <v>59.4</v>
      </c>
      <c r="I112" s="223"/>
      <c r="J112" s="222">
        <f>ROUND(I112*H112,2)</f>
        <v>0</v>
      </c>
      <c r="K112" s="220" t="s">
        <v>152</v>
      </c>
      <c r="L112" s="43"/>
      <c r="M112" s="224" t="s">
        <v>1</v>
      </c>
      <c r="N112" s="225" t="s">
        <v>37</v>
      </c>
      <c r="O112" s="79"/>
      <c r="P112" s="226">
        <f>O112*H112</f>
        <v>0</v>
      </c>
      <c r="Q112" s="226">
        <v>0</v>
      </c>
      <c r="R112" s="226">
        <f>Q112*H112</f>
        <v>0</v>
      </c>
      <c r="S112" s="226">
        <v>0</v>
      </c>
      <c r="T112" s="227">
        <f>S112*H112</f>
        <v>0</v>
      </c>
      <c r="AR112" s="17" t="s">
        <v>137</v>
      </c>
      <c r="AT112" s="17" t="s">
        <v>133</v>
      </c>
      <c r="AU112" s="17" t="s">
        <v>76</v>
      </c>
      <c r="AY112" s="17" t="s">
        <v>131</v>
      </c>
      <c r="BE112" s="228">
        <f>IF(N112="základní",J112,0)</f>
        <v>0</v>
      </c>
      <c r="BF112" s="228">
        <f>IF(N112="snížená",J112,0)</f>
        <v>0</v>
      </c>
      <c r="BG112" s="228">
        <f>IF(N112="zákl. přenesená",J112,0)</f>
        <v>0</v>
      </c>
      <c r="BH112" s="228">
        <f>IF(N112="sníž. přenesená",J112,0)</f>
        <v>0</v>
      </c>
      <c r="BI112" s="228">
        <f>IF(N112="nulová",J112,0)</f>
        <v>0</v>
      </c>
      <c r="BJ112" s="17" t="s">
        <v>74</v>
      </c>
      <c r="BK112" s="228">
        <f>ROUND(I112*H112,2)</f>
        <v>0</v>
      </c>
      <c r="BL112" s="17" t="s">
        <v>137</v>
      </c>
      <c r="BM112" s="17" t="s">
        <v>635</v>
      </c>
    </row>
    <row r="113" spans="2:47" s="1" customFormat="1" ht="12">
      <c r="B113" s="38"/>
      <c r="C113" s="39"/>
      <c r="D113" s="229" t="s">
        <v>139</v>
      </c>
      <c r="E113" s="39"/>
      <c r="F113" s="230" t="s">
        <v>566</v>
      </c>
      <c r="G113" s="39"/>
      <c r="H113" s="39"/>
      <c r="I113" s="144"/>
      <c r="J113" s="39"/>
      <c r="K113" s="39"/>
      <c r="L113" s="43"/>
      <c r="M113" s="231"/>
      <c r="N113" s="79"/>
      <c r="O113" s="79"/>
      <c r="P113" s="79"/>
      <c r="Q113" s="79"/>
      <c r="R113" s="79"/>
      <c r="S113" s="79"/>
      <c r="T113" s="80"/>
      <c r="AT113" s="17" t="s">
        <v>139</v>
      </c>
      <c r="AU113" s="17" t="s">
        <v>76</v>
      </c>
    </row>
    <row r="114" spans="2:51" s="15" customFormat="1" ht="12">
      <c r="B114" s="265"/>
      <c r="C114" s="266"/>
      <c r="D114" s="229" t="s">
        <v>141</v>
      </c>
      <c r="E114" s="267" t="s">
        <v>1</v>
      </c>
      <c r="F114" s="268" t="s">
        <v>616</v>
      </c>
      <c r="G114" s="266"/>
      <c r="H114" s="267" t="s">
        <v>1</v>
      </c>
      <c r="I114" s="269"/>
      <c r="J114" s="266"/>
      <c r="K114" s="266"/>
      <c r="L114" s="270"/>
      <c r="M114" s="271"/>
      <c r="N114" s="272"/>
      <c r="O114" s="272"/>
      <c r="P114" s="272"/>
      <c r="Q114" s="272"/>
      <c r="R114" s="272"/>
      <c r="S114" s="272"/>
      <c r="T114" s="273"/>
      <c r="AT114" s="274" t="s">
        <v>141</v>
      </c>
      <c r="AU114" s="274" t="s">
        <v>76</v>
      </c>
      <c r="AV114" s="15" t="s">
        <v>74</v>
      </c>
      <c r="AW114" s="15" t="s">
        <v>29</v>
      </c>
      <c r="AX114" s="15" t="s">
        <v>66</v>
      </c>
      <c r="AY114" s="274" t="s">
        <v>131</v>
      </c>
    </row>
    <row r="115" spans="2:51" s="12" customFormat="1" ht="12">
      <c r="B115" s="232"/>
      <c r="C115" s="233"/>
      <c r="D115" s="229" t="s">
        <v>141</v>
      </c>
      <c r="E115" s="234" t="s">
        <v>1</v>
      </c>
      <c r="F115" s="235" t="s">
        <v>617</v>
      </c>
      <c r="G115" s="233"/>
      <c r="H115" s="236">
        <v>59.4</v>
      </c>
      <c r="I115" s="237"/>
      <c r="J115" s="233"/>
      <c r="K115" s="233"/>
      <c r="L115" s="238"/>
      <c r="M115" s="239"/>
      <c r="N115" s="240"/>
      <c r="O115" s="240"/>
      <c r="P115" s="240"/>
      <c r="Q115" s="240"/>
      <c r="R115" s="240"/>
      <c r="S115" s="240"/>
      <c r="T115" s="241"/>
      <c r="AT115" s="242" t="s">
        <v>141</v>
      </c>
      <c r="AU115" s="242" t="s">
        <v>76</v>
      </c>
      <c r="AV115" s="12" t="s">
        <v>76</v>
      </c>
      <c r="AW115" s="12" t="s">
        <v>29</v>
      </c>
      <c r="AX115" s="12" t="s">
        <v>66</v>
      </c>
      <c r="AY115" s="242" t="s">
        <v>131</v>
      </c>
    </row>
    <row r="116" spans="2:51" s="13" customFormat="1" ht="12">
      <c r="B116" s="243"/>
      <c r="C116" s="244"/>
      <c r="D116" s="229" t="s">
        <v>141</v>
      </c>
      <c r="E116" s="245" t="s">
        <v>1</v>
      </c>
      <c r="F116" s="246" t="s">
        <v>143</v>
      </c>
      <c r="G116" s="244"/>
      <c r="H116" s="247">
        <v>59.4</v>
      </c>
      <c r="I116" s="248"/>
      <c r="J116" s="244"/>
      <c r="K116" s="244"/>
      <c r="L116" s="249"/>
      <c r="M116" s="250"/>
      <c r="N116" s="251"/>
      <c r="O116" s="251"/>
      <c r="P116" s="251"/>
      <c r="Q116" s="251"/>
      <c r="R116" s="251"/>
      <c r="S116" s="251"/>
      <c r="T116" s="252"/>
      <c r="AT116" s="253" t="s">
        <v>141</v>
      </c>
      <c r="AU116" s="253" t="s">
        <v>76</v>
      </c>
      <c r="AV116" s="13" t="s">
        <v>137</v>
      </c>
      <c r="AW116" s="13" t="s">
        <v>29</v>
      </c>
      <c r="AX116" s="13" t="s">
        <v>74</v>
      </c>
      <c r="AY116" s="253" t="s">
        <v>131</v>
      </c>
    </row>
    <row r="117" spans="2:65" s="1" customFormat="1" ht="16.5" customHeight="1">
      <c r="B117" s="38"/>
      <c r="C117" s="218" t="s">
        <v>167</v>
      </c>
      <c r="D117" s="218" t="s">
        <v>133</v>
      </c>
      <c r="E117" s="219" t="s">
        <v>567</v>
      </c>
      <c r="F117" s="220" t="s">
        <v>568</v>
      </c>
      <c r="G117" s="221" t="s">
        <v>187</v>
      </c>
      <c r="H117" s="222">
        <v>237.6</v>
      </c>
      <c r="I117" s="223"/>
      <c r="J117" s="222">
        <f>ROUND(I117*H117,2)</f>
        <v>0</v>
      </c>
      <c r="K117" s="220" t="s">
        <v>152</v>
      </c>
      <c r="L117" s="43"/>
      <c r="M117" s="224" t="s">
        <v>1</v>
      </c>
      <c r="N117" s="225" t="s">
        <v>37</v>
      </c>
      <c r="O117" s="79"/>
      <c r="P117" s="226">
        <f>O117*H117</f>
        <v>0</v>
      </c>
      <c r="Q117" s="226">
        <v>0</v>
      </c>
      <c r="R117" s="226">
        <f>Q117*H117</f>
        <v>0</v>
      </c>
      <c r="S117" s="226">
        <v>0</v>
      </c>
      <c r="T117" s="227">
        <f>S117*H117</f>
        <v>0</v>
      </c>
      <c r="AR117" s="17" t="s">
        <v>137</v>
      </c>
      <c r="AT117" s="17" t="s">
        <v>133</v>
      </c>
      <c r="AU117" s="17" t="s">
        <v>76</v>
      </c>
      <c r="AY117" s="17" t="s">
        <v>131</v>
      </c>
      <c r="BE117" s="228">
        <f>IF(N117="základní",J117,0)</f>
        <v>0</v>
      </c>
      <c r="BF117" s="228">
        <f>IF(N117="snížená",J117,0)</f>
        <v>0</v>
      </c>
      <c r="BG117" s="228">
        <f>IF(N117="zákl. přenesená",J117,0)</f>
        <v>0</v>
      </c>
      <c r="BH117" s="228">
        <f>IF(N117="sníž. přenesená",J117,0)</f>
        <v>0</v>
      </c>
      <c r="BI117" s="228">
        <f>IF(N117="nulová",J117,0)</f>
        <v>0</v>
      </c>
      <c r="BJ117" s="17" t="s">
        <v>74</v>
      </c>
      <c r="BK117" s="228">
        <f>ROUND(I117*H117,2)</f>
        <v>0</v>
      </c>
      <c r="BL117" s="17" t="s">
        <v>137</v>
      </c>
      <c r="BM117" s="17" t="s">
        <v>636</v>
      </c>
    </row>
    <row r="118" spans="2:47" s="1" customFormat="1" ht="12">
      <c r="B118" s="38"/>
      <c r="C118" s="39"/>
      <c r="D118" s="229" t="s">
        <v>139</v>
      </c>
      <c r="E118" s="39"/>
      <c r="F118" s="230" t="s">
        <v>570</v>
      </c>
      <c r="G118" s="39"/>
      <c r="H118" s="39"/>
      <c r="I118" s="144"/>
      <c r="J118" s="39"/>
      <c r="K118" s="39"/>
      <c r="L118" s="43"/>
      <c r="M118" s="231"/>
      <c r="N118" s="79"/>
      <c r="O118" s="79"/>
      <c r="P118" s="79"/>
      <c r="Q118" s="79"/>
      <c r="R118" s="79"/>
      <c r="S118" s="79"/>
      <c r="T118" s="80"/>
      <c r="AT118" s="17" t="s">
        <v>139</v>
      </c>
      <c r="AU118" s="17" t="s">
        <v>76</v>
      </c>
    </row>
    <row r="119" spans="2:51" s="12" customFormat="1" ht="12">
      <c r="B119" s="232"/>
      <c r="C119" s="233"/>
      <c r="D119" s="229" t="s">
        <v>141</v>
      </c>
      <c r="E119" s="234" t="s">
        <v>1</v>
      </c>
      <c r="F119" s="235" t="s">
        <v>620</v>
      </c>
      <c r="G119" s="233"/>
      <c r="H119" s="236">
        <v>237.6</v>
      </c>
      <c r="I119" s="237"/>
      <c r="J119" s="233"/>
      <c r="K119" s="233"/>
      <c r="L119" s="238"/>
      <c r="M119" s="239"/>
      <c r="N119" s="240"/>
      <c r="O119" s="240"/>
      <c r="P119" s="240"/>
      <c r="Q119" s="240"/>
      <c r="R119" s="240"/>
      <c r="S119" s="240"/>
      <c r="T119" s="241"/>
      <c r="AT119" s="242" t="s">
        <v>141</v>
      </c>
      <c r="AU119" s="242" t="s">
        <v>76</v>
      </c>
      <c r="AV119" s="12" t="s">
        <v>76</v>
      </c>
      <c r="AW119" s="12" t="s">
        <v>29</v>
      </c>
      <c r="AX119" s="12" t="s">
        <v>66</v>
      </c>
      <c r="AY119" s="242" t="s">
        <v>131</v>
      </c>
    </row>
    <row r="120" spans="2:51" s="13" customFormat="1" ht="12">
      <c r="B120" s="243"/>
      <c r="C120" s="244"/>
      <c r="D120" s="229" t="s">
        <v>141</v>
      </c>
      <c r="E120" s="245" t="s">
        <v>1</v>
      </c>
      <c r="F120" s="246" t="s">
        <v>143</v>
      </c>
      <c r="G120" s="244"/>
      <c r="H120" s="247">
        <v>237.6</v>
      </c>
      <c r="I120" s="248"/>
      <c r="J120" s="244"/>
      <c r="K120" s="244"/>
      <c r="L120" s="249"/>
      <c r="M120" s="250"/>
      <c r="N120" s="251"/>
      <c r="O120" s="251"/>
      <c r="P120" s="251"/>
      <c r="Q120" s="251"/>
      <c r="R120" s="251"/>
      <c r="S120" s="251"/>
      <c r="T120" s="252"/>
      <c r="AT120" s="253" t="s">
        <v>141</v>
      </c>
      <c r="AU120" s="253" t="s">
        <v>76</v>
      </c>
      <c r="AV120" s="13" t="s">
        <v>137</v>
      </c>
      <c r="AW120" s="13" t="s">
        <v>29</v>
      </c>
      <c r="AX120" s="13" t="s">
        <v>74</v>
      </c>
      <c r="AY120" s="253" t="s">
        <v>131</v>
      </c>
    </row>
    <row r="121" spans="2:65" s="1" customFormat="1" ht="16.5" customHeight="1">
      <c r="B121" s="38"/>
      <c r="C121" s="218" t="s">
        <v>161</v>
      </c>
      <c r="D121" s="218" t="s">
        <v>133</v>
      </c>
      <c r="E121" s="219" t="s">
        <v>621</v>
      </c>
      <c r="F121" s="220" t="s">
        <v>622</v>
      </c>
      <c r="G121" s="221" t="s">
        <v>146</v>
      </c>
      <c r="H121" s="222">
        <v>43.88</v>
      </c>
      <c r="I121" s="223"/>
      <c r="J121" s="222">
        <f>ROUND(I121*H121,2)</f>
        <v>0</v>
      </c>
      <c r="K121" s="220" t="s">
        <v>1</v>
      </c>
      <c r="L121" s="43"/>
      <c r="M121" s="224" t="s">
        <v>1</v>
      </c>
      <c r="N121" s="225" t="s">
        <v>37</v>
      </c>
      <c r="O121" s="79"/>
      <c r="P121" s="226">
        <f>O121*H121</f>
        <v>0</v>
      </c>
      <c r="Q121" s="226">
        <v>0</v>
      </c>
      <c r="R121" s="226">
        <f>Q121*H121</f>
        <v>0</v>
      </c>
      <c r="S121" s="226">
        <v>0</v>
      </c>
      <c r="T121" s="227">
        <f>S121*H121</f>
        <v>0</v>
      </c>
      <c r="AR121" s="17" t="s">
        <v>137</v>
      </c>
      <c r="AT121" s="17" t="s">
        <v>133</v>
      </c>
      <c r="AU121" s="17" t="s">
        <v>76</v>
      </c>
      <c r="AY121" s="17" t="s">
        <v>131</v>
      </c>
      <c r="BE121" s="228">
        <f>IF(N121="základní",J121,0)</f>
        <v>0</v>
      </c>
      <c r="BF121" s="228">
        <f>IF(N121="snížená",J121,0)</f>
        <v>0</v>
      </c>
      <c r="BG121" s="228">
        <f>IF(N121="zákl. přenesená",J121,0)</f>
        <v>0</v>
      </c>
      <c r="BH121" s="228">
        <f>IF(N121="sníž. přenesená",J121,0)</f>
        <v>0</v>
      </c>
      <c r="BI121" s="228">
        <f>IF(N121="nulová",J121,0)</f>
        <v>0</v>
      </c>
      <c r="BJ121" s="17" t="s">
        <v>74</v>
      </c>
      <c r="BK121" s="228">
        <f>ROUND(I121*H121,2)</f>
        <v>0</v>
      </c>
      <c r="BL121" s="17" t="s">
        <v>137</v>
      </c>
      <c r="BM121" s="17" t="s">
        <v>637</v>
      </c>
    </row>
    <row r="122" spans="2:47" s="1" customFormat="1" ht="12">
      <c r="B122" s="38"/>
      <c r="C122" s="39"/>
      <c r="D122" s="229" t="s">
        <v>139</v>
      </c>
      <c r="E122" s="39"/>
      <c r="F122" s="230" t="s">
        <v>575</v>
      </c>
      <c r="G122" s="39"/>
      <c r="H122" s="39"/>
      <c r="I122" s="144"/>
      <c r="J122" s="39"/>
      <c r="K122" s="39"/>
      <c r="L122" s="43"/>
      <c r="M122" s="231"/>
      <c r="N122" s="79"/>
      <c r="O122" s="79"/>
      <c r="P122" s="79"/>
      <c r="Q122" s="79"/>
      <c r="R122" s="79"/>
      <c r="S122" s="79"/>
      <c r="T122" s="80"/>
      <c r="AT122" s="17" t="s">
        <v>139</v>
      </c>
      <c r="AU122" s="17" t="s">
        <v>76</v>
      </c>
    </row>
    <row r="123" spans="2:51" s="12" customFormat="1" ht="12">
      <c r="B123" s="232"/>
      <c r="C123" s="233"/>
      <c r="D123" s="229" t="s">
        <v>141</v>
      </c>
      <c r="E123" s="234" t="s">
        <v>1</v>
      </c>
      <c r="F123" s="235" t="s">
        <v>624</v>
      </c>
      <c r="G123" s="233"/>
      <c r="H123" s="236">
        <v>43.88</v>
      </c>
      <c r="I123" s="237"/>
      <c r="J123" s="233"/>
      <c r="K123" s="233"/>
      <c r="L123" s="238"/>
      <c r="M123" s="239"/>
      <c r="N123" s="240"/>
      <c r="O123" s="240"/>
      <c r="P123" s="240"/>
      <c r="Q123" s="240"/>
      <c r="R123" s="240"/>
      <c r="S123" s="240"/>
      <c r="T123" s="241"/>
      <c r="AT123" s="242" t="s">
        <v>141</v>
      </c>
      <c r="AU123" s="242" t="s">
        <v>76</v>
      </c>
      <c r="AV123" s="12" t="s">
        <v>76</v>
      </c>
      <c r="AW123" s="12" t="s">
        <v>29</v>
      </c>
      <c r="AX123" s="12" t="s">
        <v>66</v>
      </c>
      <c r="AY123" s="242" t="s">
        <v>131</v>
      </c>
    </row>
    <row r="124" spans="2:51" s="14" customFormat="1" ht="12">
      <c r="B124" s="254"/>
      <c r="C124" s="255"/>
      <c r="D124" s="229" t="s">
        <v>141</v>
      </c>
      <c r="E124" s="256" t="s">
        <v>1</v>
      </c>
      <c r="F124" s="257" t="s">
        <v>625</v>
      </c>
      <c r="G124" s="255"/>
      <c r="H124" s="258">
        <v>43.88</v>
      </c>
      <c r="I124" s="259"/>
      <c r="J124" s="255"/>
      <c r="K124" s="255"/>
      <c r="L124" s="260"/>
      <c r="M124" s="261"/>
      <c r="N124" s="262"/>
      <c r="O124" s="262"/>
      <c r="P124" s="262"/>
      <c r="Q124" s="262"/>
      <c r="R124" s="262"/>
      <c r="S124" s="262"/>
      <c r="T124" s="263"/>
      <c r="AT124" s="264" t="s">
        <v>141</v>
      </c>
      <c r="AU124" s="264" t="s">
        <v>76</v>
      </c>
      <c r="AV124" s="14" t="s">
        <v>92</v>
      </c>
      <c r="AW124" s="14" t="s">
        <v>29</v>
      </c>
      <c r="AX124" s="14" t="s">
        <v>66</v>
      </c>
      <c r="AY124" s="264" t="s">
        <v>131</v>
      </c>
    </row>
    <row r="125" spans="2:51" s="13" customFormat="1" ht="12">
      <c r="B125" s="243"/>
      <c r="C125" s="244"/>
      <c r="D125" s="229" t="s">
        <v>141</v>
      </c>
      <c r="E125" s="245" t="s">
        <v>1</v>
      </c>
      <c r="F125" s="246" t="s">
        <v>143</v>
      </c>
      <c r="G125" s="244"/>
      <c r="H125" s="247">
        <v>43.88</v>
      </c>
      <c r="I125" s="248"/>
      <c r="J125" s="244"/>
      <c r="K125" s="244"/>
      <c r="L125" s="249"/>
      <c r="M125" s="250"/>
      <c r="N125" s="251"/>
      <c r="O125" s="251"/>
      <c r="P125" s="251"/>
      <c r="Q125" s="251"/>
      <c r="R125" s="251"/>
      <c r="S125" s="251"/>
      <c r="T125" s="252"/>
      <c r="AT125" s="253" t="s">
        <v>141</v>
      </c>
      <c r="AU125" s="253" t="s">
        <v>76</v>
      </c>
      <c r="AV125" s="13" t="s">
        <v>137</v>
      </c>
      <c r="AW125" s="13" t="s">
        <v>29</v>
      </c>
      <c r="AX125" s="13" t="s">
        <v>74</v>
      </c>
      <c r="AY125" s="253" t="s">
        <v>131</v>
      </c>
    </row>
    <row r="126" spans="2:65" s="1" customFormat="1" ht="16.5" customHeight="1">
      <c r="B126" s="38"/>
      <c r="C126" s="275" t="s">
        <v>179</v>
      </c>
      <c r="D126" s="275" t="s">
        <v>333</v>
      </c>
      <c r="E126" s="276" t="s">
        <v>626</v>
      </c>
      <c r="F126" s="277" t="s">
        <v>581</v>
      </c>
      <c r="G126" s="278" t="s">
        <v>187</v>
      </c>
      <c r="H126" s="279">
        <v>4.39</v>
      </c>
      <c r="I126" s="280"/>
      <c r="J126" s="279">
        <f>ROUND(I126*H126,2)</f>
        <v>0</v>
      </c>
      <c r="K126" s="277" t="s">
        <v>1</v>
      </c>
      <c r="L126" s="281"/>
      <c r="M126" s="282" t="s">
        <v>1</v>
      </c>
      <c r="N126" s="283" t="s">
        <v>37</v>
      </c>
      <c r="O126" s="79"/>
      <c r="P126" s="226">
        <f>O126*H126</f>
        <v>0</v>
      </c>
      <c r="Q126" s="226">
        <v>0</v>
      </c>
      <c r="R126" s="226">
        <f>Q126*H126</f>
        <v>0</v>
      </c>
      <c r="S126" s="226">
        <v>0</v>
      </c>
      <c r="T126" s="227">
        <f>S126*H126</f>
        <v>0</v>
      </c>
      <c r="AR126" s="17" t="s">
        <v>161</v>
      </c>
      <c r="AT126" s="17" t="s">
        <v>333</v>
      </c>
      <c r="AU126" s="17" t="s">
        <v>76</v>
      </c>
      <c r="AY126" s="17" t="s">
        <v>131</v>
      </c>
      <c r="BE126" s="228">
        <f>IF(N126="základní",J126,0)</f>
        <v>0</v>
      </c>
      <c r="BF126" s="228">
        <f>IF(N126="snížená",J126,0)</f>
        <v>0</v>
      </c>
      <c r="BG126" s="228">
        <f>IF(N126="zákl. přenesená",J126,0)</f>
        <v>0</v>
      </c>
      <c r="BH126" s="228">
        <f>IF(N126="sníž. přenesená",J126,0)</f>
        <v>0</v>
      </c>
      <c r="BI126" s="228">
        <f>IF(N126="nulová",J126,0)</f>
        <v>0</v>
      </c>
      <c r="BJ126" s="17" t="s">
        <v>74</v>
      </c>
      <c r="BK126" s="228">
        <f>ROUND(I126*H126,2)</f>
        <v>0</v>
      </c>
      <c r="BL126" s="17" t="s">
        <v>137</v>
      </c>
      <c r="BM126" s="17" t="s">
        <v>638</v>
      </c>
    </row>
    <row r="127" spans="2:47" s="1" customFormat="1" ht="12">
      <c r="B127" s="38"/>
      <c r="C127" s="39"/>
      <c r="D127" s="229" t="s">
        <v>139</v>
      </c>
      <c r="E127" s="39"/>
      <c r="F127" s="230" t="s">
        <v>583</v>
      </c>
      <c r="G127" s="39"/>
      <c r="H127" s="39"/>
      <c r="I127" s="144"/>
      <c r="J127" s="39"/>
      <c r="K127" s="39"/>
      <c r="L127" s="43"/>
      <c r="M127" s="231"/>
      <c r="N127" s="79"/>
      <c r="O127" s="79"/>
      <c r="P127" s="79"/>
      <c r="Q127" s="79"/>
      <c r="R127" s="79"/>
      <c r="S127" s="79"/>
      <c r="T127" s="80"/>
      <c r="AT127" s="17" t="s">
        <v>139</v>
      </c>
      <c r="AU127" s="17" t="s">
        <v>76</v>
      </c>
    </row>
    <row r="128" spans="2:51" s="12" customFormat="1" ht="12">
      <c r="B128" s="232"/>
      <c r="C128" s="233"/>
      <c r="D128" s="229" t="s">
        <v>141</v>
      </c>
      <c r="E128" s="234" t="s">
        <v>1</v>
      </c>
      <c r="F128" s="235" t="s">
        <v>628</v>
      </c>
      <c r="G128" s="233"/>
      <c r="H128" s="236">
        <v>4.39</v>
      </c>
      <c r="I128" s="237"/>
      <c r="J128" s="233"/>
      <c r="K128" s="233"/>
      <c r="L128" s="238"/>
      <c r="M128" s="239"/>
      <c r="N128" s="240"/>
      <c r="O128" s="240"/>
      <c r="P128" s="240"/>
      <c r="Q128" s="240"/>
      <c r="R128" s="240"/>
      <c r="S128" s="240"/>
      <c r="T128" s="241"/>
      <c r="AT128" s="242" t="s">
        <v>141</v>
      </c>
      <c r="AU128" s="242" t="s">
        <v>76</v>
      </c>
      <c r="AV128" s="12" t="s">
        <v>76</v>
      </c>
      <c r="AW128" s="12" t="s">
        <v>29</v>
      </c>
      <c r="AX128" s="12" t="s">
        <v>66</v>
      </c>
      <c r="AY128" s="242" t="s">
        <v>131</v>
      </c>
    </row>
    <row r="129" spans="2:51" s="13" customFormat="1" ht="12">
      <c r="B129" s="243"/>
      <c r="C129" s="244"/>
      <c r="D129" s="229" t="s">
        <v>141</v>
      </c>
      <c r="E129" s="245" t="s">
        <v>1</v>
      </c>
      <c r="F129" s="246" t="s">
        <v>143</v>
      </c>
      <c r="G129" s="244"/>
      <c r="H129" s="247">
        <v>4.39</v>
      </c>
      <c r="I129" s="248"/>
      <c r="J129" s="244"/>
      <c r="K129" s="244"/>
      <c r="L129" s="249"/>
      <c r="M129" s="287"/>
      <c r="N129" s="288"/>
      <c r="O129" s="288"/>
      <c r="P129" s="288"/>
      <c r="Q129" s="288"/>
      <c r="R129" s="288"/>
      <c r="S129" s="288"/>
      <c r="T129" s="289"/>
      <c r="AT129" s="253" t="s">
        <v>141</v>
      </c>
      <c r="AU129" s="253" t="s">
        <v>76</v>
      </c>
      <c r="AV129" s="13" t="s">
        <v>137</v>
      </c>
      <c r="AW129" s="13" t="s">
        <v>29</v>
      </c>
      <c r="AX129" s="13" t="s">
        <v>74</v>
      </c>
      <c r="AY129" s="253" t="s">
        <v>131</v>
      </c>
    </row>
    <row r="130" spans="2:12" s="1" customFormat="1" ht="6.95" customHeight="1">
      <c r="B130" s="57"/>
      <c r="C130" s="58"/>
      <c r="D130" s="58"/>
      <c r="E130" s="58"/>
      <c r="F130" s="58"/>
      <c r="G130" s="58"/>
      <c r="H130" s="58"/>
      <c r="I130" s="168"/>
      <c r="J130" s="58"/>
      <c r="K130" s="58"/>
      <c r="L130" s="43"/>
    </row>
  </sheetData>
  <sheetProtection password="CC35" sheet="1" objects="1" scenarios="1" formatColumns="0" formatRows="0" autoFilter="0"/>
  <autoFilter ref="C92:K129"/>
  <mergeCells count="15">
    <mergeCell ref="E7:H7"/>
    <mergeCell ref="E11:H11"/>
    <mergeCell ref="E9:H9"/>
    <mergeCell ref="E13:H13"/>
    <mergeCell ref="E22:H22"/>
    <mergeCell ref="E31:H31"/>
    <mergeCell ref="E52:H52"/>
    <mergeCell ref="E56:H56"/>
    <mergeCell ref="E54:H54"/>
    <mergeCell ref="E58:H58"/>
    <mergeCell ref="E79:H79"/>
    <mergeCell ref="E83:H83"/>
    <mergeCell ref="E81:H81"/>
    <mergeCell ref="E85:H8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30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37" customWidth="1"/>
    <col min="10" max="10" width="23.421875" style="0" customWidth="1"/>
    <col min="11" max="11" width="15.42187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7" t="s">
        <v>99</v>
      </c>
    </row>
    <row r="3" spans="2:46" ht="6.95" customHeight="1">
      <c r="B3" s="138"/>
      <c r="C3" s="139"/>
      <c r="D3" s="139"/>
      <c r="E3" s="139"/>
      <c r="F3" s="139"/>
      <c r="G3" s="139"/>
      <c r="H3" s="139"/>
      <c r="I3" s="140"/>
      <c r="J3" s="139"/>
      <c r="K3" s="139"/>
      <c r="L3" s="20"/>
      <c r="AT3" s="17" t="s">
        <v>76</v>
      </c>
    </row>
    <row r="4" spans="2:46" ht="24.95" customHeight="1">
      <c r="B4" s="20"/>
      <c r="D4" s="141" t="s">
        <v>103</v>
      </c>
      <c r="L4" s="20"/>
      <c r="M4" s="24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42" t="s">
        <v>15</v>
      </c>
      <c r="L6" s="20"/>
    </row>
    <row r="7" spans="2:12" ht="16.5" customHeight="1">
      <c r="B7" s="20"/>
      <c r="E7" s="143" t="str">
        <f>'Rekapitulace stavby'!K6</f>
        <v>Velké Pavlovice - revitalizace toku a nivy Trkmanky</v>
      </c>
      <c r="F7" s="142"/>
      <c r="G7" s="142"/>
      <c r="H7" s="142"/>
      <c r="L7" s="20"/>
    </row>
    <row r="8" spans="2:12" ht="12">
      <c r="B8" s="20"/>
      <c r="D8" s="142" t="s">
        <v>104</v>
      </c>
      <c r="L8" s="20"/>
    </row>
    <row r="9" spans="2:12" ht="16.5" customHeight="1">
      <c r="B9" s="20"/>
      <c r="E9" s="143" t="s">
        <v>424</v>
      </c>
      <c r="L9" s="20"/>
    </row>
    <row r="10" spans="2:12" ht="12" customHeight="1">
      <c r="B10" s="20"/>
      <c r="D10" s="142" t="s">
        <v>425</v>
      </c>
      <c r="L10" s="20"/>
    </row>
    <row r="11" spans="2:12" s="1" customFormat="1" ht="16.5" customHeight="1">
      <c r="B11" s="43"/>
      <c r="E11" s="142" t="s">
        <v>593</v>
      </c>
      <c r="F11" s="1"/>
      <c r="G11" s="1"/>
      <c r="H11" s="1"/>
      <c r="I11" s="144"/>
      <c r="L11" s="43"/>
    </row>
    <row r="12" spans="2:12" s="1" customFormat="1" ht="12" customHeight="1">
      <c r="B12" s="43"/>
      <c r="D12" s="142" t="s">
        <v>594</v>
      </c>
      <c r="I12" s="144"/>
      <c r="L12" s="43"/>
    </row>
    <row r="13" spans="2:12" s="1" customFormat="1" ht="36.95" customHeight="1">
      <c r="B13" s="43"/>
      <c r="E13" s="145" t="s">
        <v>639</v>
      </c>
      <c r="F13" s="1"/>
      <c r="G13" s="1"/>
      <c r="H13" s="1"/>
      <c r="I13" s="144"/>
      <c r="L13" s="43"/>
    </row>
    <row r="14" spans="2:12" s="1" customFormat="1" ht="12">
      <c r="B14" s="43"/>
      <c r="I14" s="144"/>
      <c r="L14" s="43"/>
    </row>
    <row r="15" spans="2:12" s="1" customFormat="1" ht="12" customHeight="1">
      <c r="B15" s="43"/>
      <c r="D15" s="142" t="s">
        <v>17</v>
      </c>
      <c r="F15" s="17" t="s">
        <v>1</v>
      </c>
      <c r="I15" s="146" t="s">
        <v>18</v>
      </c>
      <c r="J15" s="17" t="s">
        <v>1</v>
      </c>
      <c r="L15" s="43"/>
    </row>
    <row r="16" spans="2:12" s="1" customFormat="1" ht="12" customHeight="1">
      <c r="B16" s="43"/>
      <c r="D16" s="142" t="s">
        <v>19</v>
      </c>
      <c r="F16" s="17" t="s">
        <v>20</v>
      </c>
      <c r="I16" s="146" t="s">
        <v>21</v>
      </c>
      <c r="J16" s="147" t="str">
        <f>'Rekapitulace stavby'!AN8</f>
        <v>19. 6. 2019</v>
      </c>
      <c r="L16" s="43"/>
    </row>
    <row r="17" spans="2:12" s="1" customFormat="1" ht="10.8" customHeight="1">
      <c r="B17" s="43"/>
      <c r="I17" s="144"/>
      <c r="L17" s="43"/>
    </row>
    <row r="18" spans="2:12" s="1" customFormat="1" ht="12" customHeight="1">
      <c r="B18" s="43"/>
      <c r="D18" s="142" t="s">
        <v>23</v>
      </c>
      <c r="I18" s="146" t="s">
        <v>24</v>
      </c>
      <c r="J18" s="17" t="str">
        <f>IF('Rekapitulace stavby'!AN10="","",'Rekapitulace stavby'!AN10)</f>
        <v/>
      </c>
      <c r="L18" s="43"/>
    </row>
    <row r="19" spans="2:12" s="1" customFormat="1" ht="18" customHeight="1">
      <c r="B19" s="43"/>
      <c r="E19" s="17" t="str">
        <f>IF('Rekapitulace stavby'!E11="","",'Rekapitulace stavby'!E11)</f>
        <v xml:space="preserve"> </v>
      </c>
      <c r="I19" s="146" t="s">
        <v>25</v>
      </c>
      <c r="J19" s="17" t="str">
        <f>IF('Rekapitulace stavby'!AN11="","",'Rekapitulace stavby'!AN11)</f>
        <v/>
      </c>
      <c r="L19" s="43"/>
    </row>
    <row r="20" spans="2:12" s="1" customFormat="1" ht="6.95" customHeight="1">
      <c r="B20" s="43"/>
      <c r="I20" s="144"/>
      <c r="L20" s="43"/>
    </row>
    <row r="21" spans="2:12" s="1" customFormat="1" ht="12" customHeight="1">
      <c r="B21" s="43"/>
      <c r="D21" s="142" t="s">
        <v>26</v>
      </c>
      <c r="I21" s="146" t="s">
        <v>24</v>
      </c>
      <c r="J21" s="33" t="str">
        <f>'Rekapitulace stavby'!AN13</f>
        <v>Vyplň údaj</v>
      </c>
      <c r="L21" s="43"/>
    </row>
    <row r="22" spans="2:12" s="1" customFormat="1" ht="18" customHeight="1">
      <c r="B22" s="43"/>
      <c r="E22" s="33" t="str">
        <f>'Rekapitulace stavby'!E14</f>
        <v>Vyplň údaj</v>
      </c>
      <c r="F22" s="17"/>
      <c r="G22" s="17"/>
      <c r="H22" s="17"/>
      <c r="I22" s="146" t="s">
        <v>25</v>
      </c>
      <c r="J22" s="33" t="str">
        <f>'Rekapitulace stavby'!AN14</f>
        <v>Vyplň údaj</v>
      </c>
      <c r="L22" s="43"/>
    </row>
    <row r="23" spans="2:12" s="1" customFormat="1" ht="6.95" customHeight="1">
      <c r="B23" s="43"/>
      <c r="I23" s="144"/>
      <c r="L23" s="43"/>
    </row>
    <row r="24" spans="2:12" s="1" customFormat="1" ht="12" customHeight="1">
      <c r="B24" s="43"/>
      <c r="D24" s="142" t="s">
        <v>28</v>
      </c>
      <c r="I24" s="146" t="s">
        <v>24</v>
      </c>
      <c r="J24" s="17" t="str">
        <f>IF('Rekapitulace stavby'!AN16="","",'Rekapitulace stavby'!AN16)</f>
        <v/>
      </c>
      <c r="L24" s="43"/>
    </row>
    <row r="25" spans="2:12" s="1" customFormat="1" ht="18" customHeight="1">
      <c r="B25" s="43"/>
      <c r="E25" s="17" t="str">
        <f>IF('Rekapitulace stavby'!E17="","",'Rekapitulace stavby'!E17)</f>
        <v xml:space="preserve"> </v>
      </c>
      <c r="I25" s="146" t="s">
        <v>25</v>
      </c>
      <c r="J25" s="17" t="str">
        <f>IF('Rekapitulace stavby'!AN17="","",'Rekapitulace stavby'!AN17)</f>
        <v/>
      </c>
      <c r="L25" s="43"/>
    </row>
    <row r="26" spans="2:12" s="1" customFormat="1" ht="6.95" customHeight="1">
      <c r="B26" s="43"/>
      <c r="I26" s="144"/>
      <c r="L26" s="43"/>
    </row>
    <row r="27" spans="2:12" s="1" customFormat="1" ht="12" customHeight="1">
      <c r="B27" s="43"/>
      <c r="D27" s="142" t="s">
        <v>30</v>
      </c>
      <c r="I27" s="146" t="s">
        <v>24</v>
      </c>
      <c r="J27" s="17" t="str">
        <f>IF('Rekapitulace stavby'!AN19="","",'Rekapitulace stavby'!AN19)</f>
        <v/>
      </c>
      <c r="L27" s="43"/>
    </row>
    <row r="28" spans="2:12" s="1" customFormat="1" ht="18" customHeight="1">
      <c r="B28" s="43"/>
      <c r="E28" s="17" t="str">
        <f>IF('Rekapitulace stavby'!E20="","",'Rekapitulace stavby'!E20)</f>
        <v xml:space="preserve"> </v>
      </c>
      <c r="I28" s="146" t="s">
        <v>25</v>
      </c>
      <c r="J28" s="17" t="str">
        <f>IF('Rekapitulace stavby'!AN20="","",'Rekapitulace stavby'!AN20)</f>
        <v/>
      </c>
      <c r="L28" s="43"/>
    </row>
    <row r="29" spans="2:12" s="1" customFormat="1" ht="6.95" customHeight="1">
      <c r="B29" s="43"/>
      <c r="I29" s="144"/>
      <c r="L29" s="43"/>
    </row>
    <row r="30" spans="2:12" s="1" customFormat="1" ht="12" customHeight="1">
      <c r="B30" s="43"/>
      <c r="D30" s="142" t="s">
        <v>31</v>
      </c>
      <c r="I30" s="144"/>
      <c r="L30" s="43"/>
    </row>
    <row r="31" spans="2:12" s="7" customFormat="1" ht="16.5" customHeight="1">
      <c r="B31" s="148"/>
      <c r="E31" s="149" t="s">
        <v>1</v>
      </c>
      <c r="F31" s="149"/>
      <c r="G31" s="149"/>
      <c r="H31" s="149"/>
      <c r="I31" s="150"/>
      <c r="L31" s="148"/>
    </row>
    <row r="32" spans="2:12" s="1" customFormat="1" ht="6.95" customHeight="1">
      <c r="B32" s="43"/>
      <c r="I32" s="144"/>
      <c r="L32" s="43"/>
    </row>
    <row r="33" spans="2:12" s="1" customFormat="1" ht="6.95" customHeight="1">
      <c r="B33" s="43"/>
      <c r="D33" s="71"/>
      <c r="E33" s="71"/>
      <c r="F33" s="71"/>
      <c r="G33" s="71"/>
      <c r="H33" s="71"/>
      <c r="I33" s="151"/>
      <c r="J33" s="71"/>
      <c r="K33" s="71"/>
      <c r="L33" s="43"/>
    </row>
    <row r="34" spans="2:12" s="1" customFormat="1" ht="25.4" customHeight="1">
      <c r="B34" s="43"/>
      <c r="D34" s="152" t="s">
        <v>32</v>
      </c>
      <c r="I34" s="144"/>
      <c r="J34" s="153">
        <f>ROUND(J93,2)</f>
        <v>0</v>
      </c>
      <c r="L34" s="43"/>
    </row>
    <row r="35" spans="2:12" s="1" customFormat="1" ht="6.95" customHeight="1">
      <c r="B35" s="43"/>
      <c r="D35" s="71"/>
      <c r="E35" s="71"/>
      <c r="F35" s="71"/>
      <c r="G35" s="71"/>
      <c r="H35" s="71"/>
      <c r="I35" s="151"/>
      <c r="J35" s="71"/>
      <c r="K35" s="71"/>
      <c r="L35" s="43"/>
    </row>
    <row r="36" spans="2:12" s="1" customFormat="1" ht="14.4" customHeight="1">
      <c r="B36" s="43"/>
      <c r="F36" s="154" t="s">
        <v>34</v>
      </c>
      <c r="I36" s="155" t="s">
        <v>33</v>
      </c>
      <c r="J36" s="154" t="s">
        <v>35</v>
      </c>
      <c r="L36" s="43"/>
    </row>
    <row r="37" spans="2:12" s="1" customFormat="1" ht="14.4" customHeight="1">
      <c r="B37" s="43"/>
      <c r="D37" s="142" t="s">
        <v>36</v>
      </c>
      <c r="E37" s="142" t="s">
        <v>37</v>
      </c>
      <c r="F37" s="156">
        <f>ROUND((SUM(BE93:BE129)),2)</f>
        <v>0</v>
      </c>
      <c r="I37" s="157">
        <v>0.21</v>
      </c>
      <c r="J37" s="156">
        <f>ROUND(((SUM(BE93:BE129))*I37),2)</f>
        <v>0</v>
      </c>
      <c r="L37" s="43"/>
    </row>
    <row r="38" spans="2:12" s="1" customFormat="1" ht="14.4" customHeight="1">
      <c r="B38" s="43"/>
      <c r="E38" s="142" t="s">
        <v>38</v>
      </c>
      <c r="F38" s="156">
        <f>ROUND((SUM(BF93:BF129)),2)</f>
        <v>0</v>
      </c>
      <c r="I38" s="157">
        <v>0.15</v>
      </c>
      <c r="J38" s="156">
        <f>ROUND(((SUM(BF93:BF129))*I38),2)</f>
        <v>0</v>
      </c>
      <c r="L38" s="43"/>
    </row>
    <row r="39" spans="2:12" s="1" customFormat="1" ht="14.4" customHeight="1" hidden="1">
      <c r="B39" s="43"/>
      <c r="E39" s="142" t="s">
        <v>39</v>
      </c>
      <c r="F39" s="156">
        <f>ROUND((SUM(BG93:BG129)),2)</f>
        <v>0</v>
      </c>
      <c r="I39" s="157">
        <v>0.21</v>
      </c>
      <c r="J39" s="156">
        <f>0</f>
        <v>0</v>
      </c>
      <c r="L39" s="43"/>
    </row>
    <row r="40" spans="2:12" s="1" customFormat="1" ht="14.4" customHeight="1" hidden="1">
      <c r="B40" s="43"/>
      <c r="E40" s="142" t="s">
        <v>40</v>
      </c>
      <c r="F40" s="156">
        <f>ROUND((SUM(BH93:BH129)),2)</f>
        <v>0</v>
      </c>
      <c r="I40" s="157">
        <v>0.15</v>
      </c>
      <c r="J40" s="156">
        <f>0</f>
        <v>0</v>
      </c>
      <c r="L40" s="43"/>
    </row>
    <row r="41" spans="2:12" s="1" customFormat="1" ht="14.4" customHeight="1" hidden="1">
      <c r="B41" s="43"/>
      <c r="E41" s="142" t="s">
        <v>41</v>
      </c>
      <c r="F41" s="156">
        <f>ROUND((SUM(BI93:BI129)),2)</f>
        <v>0</v>
      </c>
      <c r="I41" s="157">
        <v>0</v>
      </c>
      <c r="J41" s="156">
        <f>0</f>
        <v>0</v>
      </c>
      <c r="L41" s="43"/>
    </row>
    <row r="42" spans="2:12" s="1" customFormat="1" ht="6.95" customHeight="1">
      <c r="B42" s="43"/>
      <c r="I42" s="144"/>
      <c r="L42" s="43"/>
    </row>
    <row r="43" spans="2:12" s="1" customFormat="1" ht="25.4" customHeight="1">
      <c r="B43" s="43"/>
      <c r="C43" s="158"/>
      <c r="D43" s="159" t="s">
        <v>42</v>
      </c>
      <c r="E43" s="160"/>
      <c r="F43" s="160"/>
      <c r="G43" s="161" t="s">
        <v>43</v>
      </c>
      <c r="H43" s="162" t="s">
        <v>44</v>
      </c>
      <c r="I43" s="163"/>
      <c r="J43" s="164">
        <f>SUM(J34:J41)</f>
        <v>0</v>
      </c>
      <c r="K43" s="165"/>
      <c r="L43" s="43"/>
    </row>
    <row r="44" spans="2:12" s="1" customFormat="1" ht="14.4" customHeight="1">
      <c r="B44" s="166"/>
      <c r="C44" s="167"/>
      <c r="D44" s="167"/>
      <c r="E44" s="167"/>
      <c r="F44" s="167"/>
      <c r="G44" s="167"/>
      <c r="H44" s="167"/>
      <c r="I44" s="168"/>
      <c r="J44" s="167"/>
      <c r="K44" s="167"/>
      <c r="L44" s="43"/>
    </row>
    <row r="48" spans="2:12" s="1" customFormat="1" ht="6.95" customHeight="1">
      <c r="B48" s="169"/>
      <c r="C48" s="170"/>
      <c r="D48" s="170"/>
      <c r="E48" s="170"/>
      <c r="F48" s="170"/>
      <c r="G48" s="170"/>
      <c r="H48" s="170"/>
      <c r="I48" s="171"/>
      <c r="J48" s="170"/>
      <c r="K48" s="170"/>
      <c r="L48" s="43"/>
    </row>
    <row r="49" spans="2:12" s="1" customFormat="1" ht="24.95" customHeight="1">
      <c r="B49" s="38"/>
      <c r="C49" s="23" t="s">
        <v>106</v>
      </c>
      <c r="D49" s="39"/>
      <c r="E49" s="39"/>
      <c r="F49" s="39"/>
      <c r="G49" s="39"/>
      <c r="H49" s="39"/>
      <c r="I49" s="144"/>
      <c r="J49" s="39"/>
      <c r="K49" s="39"/>
      <c r="L49" s="43"/>
    </row>
    <row r="50" spans="2:12" s="1" customFormat="1" ht="6.95" customHeight="1">
      <c r="B50" s="38"/>
      <c r="C50" s="39"/>
      <c r="D50" s="39"/>
      <c r="E50" s="39"/>
      <c r="F50" s="39"/>
      <c r="G50" s="39"/>
      <c r="H50" s="39"/>
      <c r="I50" s="144"/>
      <c r="J50" s="39"/>
      <c r="K50" s="39"/>
      <c r="L50" s="43"/>
    </row>
    <row r="51" spans="2:12" s="1" customFormat="1" ht="12" customHeight="1">
      <c r="B51" s="38"/>
      <c r="C51" s="32" t="s">
        <v>15</v>
      </c>
      <c r="D51" s="39"/>
      <c r="E51" s="39"/>
      <c r="F51" s="39"/>
      <c r="G51" s="39"/>
      <c r="H51" s="39"/>
      <c r="I51" s="144"/>
      <c r="J51" s="39"/>
      <c r="K51" s="39"/>
      <c r="L51" s="43"/>
    </row>
    <row r="52" spans="2:12" s="1" customFormat="1" ht="16.5" customHeight="1">
      <c r="B52" s="38"/>
      <c r="C52" s="39"/>
      <c r="D52" s="39"/>
      <c r="E52" s="172" t="str">
        <f>E7</f>
        <v>Velké Pavlovice - revitalizace toku a nivy Trkmanky</v>
      </c>
      <c r="F52" s="32"/>
      <c r="G52" s="32"/>
      <c r="H52" s="32"/>
      <c r="I52" s="144"/>
      <c r="J52" s="39"/>
      <c r="K52" s="39"/>
      <c r="L52" s="43"/>
    </row>
    <row r="53" spans="2:12" ht="12" customHeight="1">
      <c r="B53" s="21"/>
      <c r="C53" s="32" t="s">
        <v>104</v>
      </c>
      <c r="D53" s="22"/>
      <c r="E53" s="22"/>
      <c r="F53" s="22"/>
      <c r="G53" s="22"/>
      <c r="H53" s="22"/>
      <c r="I53" s="137"/>
      <c r="J53" s="22"/>
      <c r="K53" s="22"/>
      <c r="L53" s="20"/>
    </row>
    <row r="54" spans="2:12" ht="16.5" customHeight="1">
      <c r="B54" s="21"/>
      <c r="C54" s="22"/>
      <c r="D54" s="22"/>
      <c r="E54" s="172" t="s">
        <v>424</v>
      </c>
      <c r="F54" s="22"/>
      <c r="G54" s="22"/>
      <c r="H54" s="22"/>
      <c r="I54" s="137"/>
      <c r="J54" s="22"/>
      <c r="K54" s="22"/>
      <c r="L54" s="20"/>
    </row>
    <row r="55" spans="2:12" ht="12" customHeight="1">
      <c r="B55" s="21"/>
      <c r="C55" s="32" t="s">
        <v>425</v>
      </c>
      <c r="D55" s="22"/>
      <c r="E55" s="22"/>
      <c r="F55" s="22"/>
      <c r="G55" s="22"/>
      <c r="H55" s="22"/>
      <c r="I55" s="137"/>
      <c r="J55" s="22"/>
      <c r="K55" s="22"/>
      <c r="L55" s="20"/>
    </row>
    <row r="56" spans="2:12" s="1" customFormat="1" ht="16.5" customHeight="1">
      <c r="B56" s="38"/>
      <c r="C56" s="39"/>
      <c r="D56" s="39"/>
      <c r="E56" s="32" t="s">
        <v>593</v>
      </c>
      <c r="F56" s="39"/>
      <c r="G56" s="39"/>
      <c r="H56" s="39"/>
      <c r="I56" s="144"/>
      <c r="J56" s="39"/>
      <c r="K56" s="39"/>
      <c r="L56" s="43"/>
    </row>
    <row r="57" spans="2:12" s="1" customFormat="1" ht="12" customHeight="1">
      <c r="B57" s="38"/>
      <c r="C57" s="32" t="s">
        <v>594</v>
      </c>
      <c r="D57" s="39"/>
      <c r="E57" s="39"/>
      <c r="F57" s="39"/>
      <c r="G57" s="39"/>
      <c r="H57" s="39"/>
      <c r="I57" s="144"/>
      <c r="J57" s="39"/>
      <c r="K57" s="39"/>
      <c r="L57" s="43"/>
    </row>
    <row r="58" spans="2:12" s="1" customFormat="1" ht="16.5" customHeight="1">
      <c r="B58" s="38"/>
      <c r="C58" s="39"/>
      <c r="D58" s="39"/>
      <c r="E58" s="64" t="str">
        <f>E13</f>
        <v>SO 03.2.3 - SO 03.2.2 - Vegetační úpravy - následná péče rok č.3</v>
      </c>
      <c r="F58" s="39"/>
      <c r="G58" s="39"/>
      <c r="H58" s="39"/>
      <c r="I58" s="144"/>
      <c r="J58" s="39"/>
      <c r="K58" s="39"/>
      <c r="L58" s="43"/>
    </row>
    <row r="59" spans="2:12" s="1" customFormat="1" ht="6.95" customHeight="1">
      <c r="B59" s="38"/>
      <c r="C59" s="39"/>
      <c r="D59" s="39"/>
      <c r="E59" s="39"/>
      <c r="F59" s="39"/>
      <c r="G59" s="39"/>
      <c r="H59" s="39"/>
      <c r="I59" s="144"/>
      <c r="J59" s="39"/>
      <c r="K59" s="39"/>
      <c r="L59" s="43"/>
    </row>
    <row r="60" spans="2:12" s="1" customFormat="1" ht="12" customHeight="1">
      <c r="B60" s="38"/>
      <c r="C60" s="32" t="s">
        <v>19</v>
      </c>
      <c r="D60" s="39"/>
      <c r="E60" s="39"/>
      <c r="F60" s="27" t="str">
        <f>F16</f>
        <v xml:space="preserve"> </v>
      </c>
      <c r="G60" s="39"/>
      <c r="H60" s="39"/>
      <c r="I60" s="146" t="s">
        <v>21</v>
      </c>
      <c r="J60" s="67" t="str">
        <f>IF(J16="","",J16)</f>
        <v>19. 6. 2019</v>
      </c>
      <c r="K60" s="39"/>
      <c r="L60" s="43"/>
    </row>
    <row r="61" spans="2:12" s="1" customFormat="1" ht="6.95" customHeight="1">
      <c r="B61" s="38"/>
      <c r="C61" s="39"/>
      <c r="D61" s="39"/>
      <c r="E61" s="39"/>
      <c r="F61" s="39"/>
      <c r="G61" s="39"/>
      <c r="H61" s="39"/>
      <c r="I61" s="144"/>
      <c r="J61" s="39"/>
      <c r="K61" s="39"/>
      <c r="L61" s="43"/>
    </row>
    <row r="62" spans="2:12" s="1" customFormat="1" ht="13.65" customHeight="1">
      <c r="B62" s="38"/>
      <c r="C62" s="32" t="s">
        <v>23</v>
      </c>
      <c r="D62" s="39"/>
      <c r="E62" s="39"/>
      <c r="F62" s="27" t="str">
        <f>E19</f>
        <v xml:space="preserve"> </v>
      </c>
      <c r="G62" s="39"/>
      <c r="H62" s="39"/>
      <c r="I62" s="146" t="s">
        <v>28</v>
      </c>
      <c r="J62" s="36" t="str">
        <f>E25</f>
        <v xml:space="preserve"> </v>
      </c>
      <c r="K62" s="39"/>
      <c r="L62" s="43"/>
    </row>
    <row r="63" spans="2:12" s="1" customFormat="1" ht="13.65" customHeight="1">
      <c r="B63" s="38"/>
      <c r="C63" s="32" t="s">
        <v>26</v>
      </c>
      <c r="D63" s="39"/>
      <c r="E63" s="39"/>
      <c r="F63" s="27" t="str">
        <f>IF(E22="","",E22)</f>
        <v>Vyplň údaj</v>
      </c>
      <c r="G63" s="39"/>
      <c r="H63" s="39"/>
      <c r="I63" s="146" t="s">
        <v>30</v>
      </c>
      <c r="J63" s="36" t="str">
        <f>E28</f>
        <v xml:space="preserve"> </v>
      </c>
      <c r="K63" s="39"/>
      <c r="L63" s="43"/>
    </row>
    <row r="64" spans="2:12" s="1" customFormat="1" ht="10.3" customHeight="1">
      <c r="B64" s="38"/>
      <c r="C64" s="39"/>
      <c r="D64" s="39"/>
      <c r="E64" s="39"/>
      <c r="F64" s="39"/>
      <c r="G64" s="39"/>
      <c r="H64" s="39"/>
      <c r="I64" s="144"/>
      <c r="J64" s="39"/>
      <c r="K64" s="39"/>
      <c r="L64" s="43"/>
    </row>
    <row r="65" spans="2:12" s="1" customFormat="1" ht="29.25" customHeight="1">
      <c r="B65" s="38"/>
      <c r="C65" s="173" t="s">
        <v>107</v>
      </c>
      <c r="D65" s="174"/>
      <c r="E65" s="174"/>
      <c r="F65" s="174"/>
      <c r="G65" s="174"/>
      <c r="H65" s="174"/>
      <c r="I65" s="175"/>
      <c r="J65" s="176" t="s">
        <v>108</v>
      </c>
      <c r="K65" s="174"/>
      <c r="L65" s="43"/>
    </row>
    <row r="66" spans="2:12" s="1" customFormat="1" ht="10.3" customHeight="1">
      <c r="B66" s="38"/>
      <c r="C66" s="39"/>
      <c r="D66" s="39"/>
      <c r="E66" s="39"/>
      <c r="F66" s="39"/>
      <c r="G66" s="39"/>
      <c r="H66" s="39"/>
      <c r="I66" s="144"/>
      <c r="J66" s="39"/>
      <c r="K66" s="39"/>
      <c r="L66" s="43"/>
    </row>
    <row r="67" spans="2:47" s="1" customFormat="1" ht="22.8" customHeight="1">
      <c r="B67" s="38"/>
      <c r="C67" s="177" t="s">
        <v>109</v>
      </c>
      <c r="D67" s="39"/>
      <c r="E67" s="39"/>
      <c r="F67" s="39"/>
      <c r="G67" s="39"/>
      <c r="H67" s="39"/>
      <c r="I67" s="144"/>
      <c r="J67" s="98">
        <f>J93</f>
        <v>0</v>
      </c>
      <c r="K67" s="39"/>
      <c r="L67" s="43"/>
      <c r="AU67" s="17" t="s">
        <v>110</v>
      </c>
    </row>
    <row r="68" spans="2:12" s="8" customFormat="1" ht="24.95" customHeight="1">
      <c r="B68" s="178"/>
      <c r="C68" s="179"/>
      <c r="D68" s="180" t="s">
        <v>111</v>
      </c>
      <c r="E68" s="181"/>
      <c r="F68" s="181"/>
      <c r="G68" s="181"/>
      <c r="H68" s="181"/>
      <c r="I68" s="182"/>
      <c r="J68" s="183">
        <f>J94</f>
        <v>0</v>
      </c>
      <c r="K68" s="179"/>
      <c r="L68" s="184"/>
    </row>
    <row r="69" spans="2:12" s="9" customFormat="1" ht="19.9" customHeight="1">
      <c r="B69" s="185"/>
      <c r="C69" s="122"/>
      <c r="D69" s="186" t="s">
        <v>112</v>
      </c>
      <c r="E69" s="187"/>
      <c r="F69" s="187"/>
      <c r="G69" s="187"/>
      <c r="H69" s="187"/>
      <c r="I69" s="188"/>
      <c r="J69" s="189">
        <f>J95</f>
        <v>0</v>
      </c>
      <c r="K69" s="122"/>
      <c r="L69" s="190"/>
    </row>
    <row r="70" spans="2:12" s="1" customFormat="1" ht="21.8" customHeight="1">
      <c r="B70" s="38"/>
      <c r="C70" s="39"/>
      <c r="D70" s="39"/>
      <c r="E70" s="39"/>
      <c r="F70" s="39"/>
      <c r="G70" s="39"/>
      <c r="H70" s="39"/>
      <c r="I70" s="144"/>
      <c r="J70" s="39"/>
      <c r="K70" s="39"/>
      <c r="L70" s="43"/>
    </row>
    <row r="71" spans="2:12" s="1" customFormat="1" ht="6.95" customHeight="1">
      <c r="B71" s="57"/>
      <c r="C71" s="58"/>
      <c r="D71" s="58"/>
      <c r="E71" s="58"/>
      <c r="F71" s="58"/>
      <c r="G71" s="58"/>
      <c r="H71" s="58"/>
      <c r="I71" s="168"/>
      <c r="J71" s="58"/>
      <c r="K71" s="58"/>
      <c r="L71" s="43"/>
    </row>
    <row r="75" spans="2:12" s="1" customFormat="1" ht="6.95" customHeight="1">
      <c r="B75" s="59"/>
      <c r="C75" s="60"/>
      <c r="D75" s="60"/>
      <c r="E75" s="60"/>
      <c r="F75" s="60"/>
      <c r="G75" s="60"/>
      <c r="H75" s="60"/>
      <c r="I75" s="171"/>
      <c r="J75" s="60"/>
      <c r="K75" s="60"/>
      <c r="L75" s="43"/>
    </row>
    <row r="76" spans="2:12" s="1" customFormat="1" ht="24.95" customHeight="1">
      <c r="B76" s="38"/>
      <c r="C76" s="23" t="s">
        <v>116</v>
      </c>
      <c r="D76" s="39"/>
      <c r="E76" s="39"/>
      <c r="F76" s="39"/>
      <c r="G76" s="39"/>
      <c r="H76" s="39"/>
      <c r="I76" s="144"/>
      <c r="J76" s="39"/>
      <c r="K76" s="39"/>
      <c r="L76" s="43"/>
    </row>
    <row r="77" spans="2:12" s="1" customFormat="1" ht="6.95" customHeight="1">
      <c r="B77" s="38"/>
      <c r="C77" s="39"/>
      <c r="D77" s="39"/>
      <c r="E77" s="39"/>
      <c r="F77" s="39"/>
      <c r="G77" s="39"/>
      <c r="H77" s="39"/>
      <c r="I77" s="144"/>
      <c r="J77" s="39"/>
      <c r="K77" s="39"/>
      <c r="L77" s="43"/>
    </row>
    <row r="78" spans="2:12" s="1" customFormat="1" ht="12" customHeight="1">
      <c r="B78" s="38"/>
      <c r="C78" s="32" t="s">
        <v>15</v>
      </c>
      <c r="D78" s="39"/>
      <c r="E78" s="39"/>
      <c r="F78" s="39"/>
      <c r="G78" s="39"/>
      <c r="H78" s="39"/>
      <c r="I78" s="144"/>
      <c r="J78" s="39"/>
      <c r="K78" s="39"/>
      <c r="L78" s="43"/>
    </row>
    <row r="79" spans="2:12" s="1" customFormat="1" ht="16.5" customHeight="1">
      <c r="B79" s="38"/>
      <c r="C79" s="39"/>
      <c r="D79" s="39"/>
      <c r="E79" s="172" t="str">
        <f>E7</f>
        <v>Velké Pavlovice - revitalizace toku a nivy Trkmanky</v>
      </c>
      <c r="F79" s="32"/>
      <c r="G79" s="32"/>
      <c r="H79" s="32"/>
      <c r="I79" s="144"/>
      <c r="J79" s="39"/>
      <c r="K79" s="39"/>
      <c r="L79" s="43"/>
    </row>
    <row r="80" spans="2:12" ht="12" customHeight="1">
      <c r="B80" s="21"/>
      <c r="C80" s="32" t="s">
        <v>104</v>
      </c>
      <c r="D80" s="22"/>
      <c r="E80" s="22"/>
      <c r="F80" s="22"/>
      <c r="G80" s="22"/>
      <c r="H80" s="22"/>
      <c r="I80" s="137"/>
      <c r="J80" s="22"/>
      <c r="K80" s="22"/>
      <c r="L80" s="20"/>
    </row>
    <row r="81" spans="2:12" ht="16.5" customHeight="1">
      <c r="B81" s="21"/>
      <c r="C81" s="22"/>
      <c r="D81" s="22"/>
      <c r="E81" s="172" t="s">
        <v>424</v>
      </c>
      <c r="F81" s="22"/>
      <c r="G81" s="22"/>
      <c r="H81" s="22"/>
      <c r="I81" s="137"/>
      <c r="J81" s="22"/>
      <c r="K81" s="22"/>
      <c r="L81" s="20"/>
    </row>
    <row r="82" spans="2:12" ht="12" customHeight="1">
      <c r="B82" s="21"/>
      <c r="C82" s="32" t="s">
        <v>425</v>
      </c>
      <c r="D82" s="22"/>
      <c r="E82" s="22"/>
      <c r="F82" s="22"/>
      <c r="G82" s="22"/>
      <c r="H82" s="22"/>
      <c r="I82" s="137"/>
      <c r="J82" s="22"/>
      <c r="K82" s="22"/>
      <c r="L82" s="20"/>
    </row>
    <row r="83" spans="2:12" s="1" customFormat="1" ht="16.5" customHeight="1">
      <c r="B83" s="38"/>
      <c r="C83" s="39"/>
      <c r="D83" s="39"/>
      <c r="E83" s="32" t="s">
        <v>593</v>
      </c>
      <c r="F83" s="39"/>
      <c r="G83" s="39"/>
      <c r="H83" s="39"/>
      <c r="I83" s="144"/>
      <c r="J83" s="39"/>
      <c r="K83" s="39"/>
      <c r="L83" s="43"/>
    </row>
    <row r="84" spans="2:12" s="1" customFormat="1" ht="12" customHeight="1">
      <c r="B84" s="38"/>
      <c r="C84" s="32" t="s">
        <v>594</v>
      </c>
      <c r="D84" s="39"/>
      <c r="E84" s="39"/>
      <c r="F84" s="39"/>
      <c r="G84" s="39"/>
      <c r="H84" s="39"/>
      <c r="I84" s="144"/>
      <c r="J84" s="39"/>
      <c r="K84" s="39"/>
      <c r="L84" s="43"/>
    </row>
    <row r="85" spans="2:12" s="1" customFormat="1" ht="16.5" customHeight="1">
      <c r="B85" s="38"/>
      <c r="C85" s="39"/>
      <c r="D85" s="39"/>
      <c r="E85" s="64" t="str">
        <f>E13</f>
        <v>SO 03.2.3 - SO 03.2.2 - Vegetační úpravy - následná péče rok č.3</v>
      </c>
      <c r="F85" s="39"/>
      <c r="G85" s="39"/>
      <c r="H85" s="39"/>
      <c r="I85" s="144"/>
      <c r="J85" s="39"/>
      <c r="K85" s="39"/>
      <c r="L85" s="43"/>
    </row>
    <row r="86" spans="2:12" s="1" customFormat="1" ht="6.95" customHeight="1">
      <c r="B86" s="38"/>
      <c r="C86" s="39"/>
      <c r="D86" s="39"/>
      <c r="E86" s="39"/>
      <c r="F86" s="39"/>
      <c r="G86" s="39"/>
      <c r="H86" s="39"/>
      <c r="I86" s="144"/>
      <c r="J86" s="39"/>
      <c r="K86" s="39"/>
      <c r="L86" s="43"/>
    </row>
    <row r="87" spans="2:12" s="1" customFormat="1" ht="12" customHeight="1">
      <c r="B87" s="38"/>
      <c r="C87" s="32" t="s">
        <v>19</v>
      </c>
      <c r="D87" s="39"/>
      <c r="E87" s="39"/>
      <c r="F87" s="27" t="str">
        <f>F16</f>
        <v xml:space="preserve"> </v>
      </c>
      <c r="G87" s="39"/>
      <c r="H87" s="39"/>
      <c r="I87" s="146" t="s">
        <v>21</v>
      </c>
      <c r="J87" s="67" t="str">
        <f>IF(J16="","",J16)</f>
        <v>19. 6. 2019</v>
      </c>
      <c r="K87" s="39"/>
      <c r="L87" s="43"/>
    </row>
    <row r="88" spans="2:12" s="1" customFormat="1" ht="6.95" customHeight="1">
      <c r="B88" s="38"/>
      <c r="C88" s="39"/>
      <c r="D88" s="39"/>
      <c r="E88" s="39"/>
      <c r="F88" s="39"/>
      <c r="G88" s="39"/>
      <c r="H88" s="39"/>
      <c r="I88" s="144"/>
      <c r="J88" s="39"/>
      <c r="K88" s="39"/>
      <c r="L88" s="43"/>
    </row>
    <row r="89" spans="2:12" s="1" customFormat="1" ht="13.65" customHeight="1">
      <c r="B89" s="38"/>
      <c r="C89" s="32" t="s">
        <v>23</v>
      </c>
      <c r="D89" s="39"/>
      <c r="E89" s="39"/>
      <c r="F89" s="27" t="str">
        <f>E19</f>
        <v xml:space="preserve"> </v>
      </c>
      <c r="G89" s="39"/>
      <c r="H89" s="39"/>
      <c r="I89" s="146" t="s">
        <v>28</v>
      </c>
      <c r="J89" s="36" t="str">
        <f>E25</f>
        <v xml:space="preserve"> </v>
      </c>
      <c r="K89" s="39"/>
      <c r="L89" s="43"/>
    </row>
    <row r="90" spans="2:12" s="1" customFormat="1" ht="13.65" customHeight="1">
      <c r="B90" s="38"/>
      <c r="C90" s="32" t="s">
        <v>26</v>
      </c>
      <c r="D90" s="39"/>
      <c r="E90" s="39"/>
      <c r="F90" s="27" t="str">
        <f>IF(E22="","",E22)</f>
        <v>Vyplň údaj</v>
      </c>
      <c r="G90" s="39"/>
      <c r="H90" s="39"/>
      <c r="I90" s="146" t="s">
        <v>30</v>
      </c>
      <c r="J90" s="36" t="str">
        <f>E28</f>
        <v xml:space="preserve"> </v>
      </c>
      <c r="K90" s="39"/>
      <c r="L90" s="43"/>
    </row>
    <row r="91" spans="2:12" s="1" customFormat="1" ht="10.3" customHeight="1">
      <c r="B91" s="38"/>
      <c r="C91" s="39"/>
      <c r="D91" s="39"/>
      <c r="E91" s="39"/>
      <c r="F91" s="39"/>
      <c r="G91" s="39"/>
      <c r="H91" s="39"/>
      <c r="I91" s="144"/>
      <c r="J91" s="39"/>
      <c r="K91" s="39"/>
      <c r="L91" s="43"/>
    </row>
    <row r="92" spans="2:20" s="10" customFormat="1" ht="29.25" customHeight="1">
      <c r="B92" s="191"/>
      <c r="C92" s="192" t="s">
        <v>117</v>
      </c>
      <c r="D92" s="193" t="s">
        <v>51</v>
      </c>
      <c r="E92" s="193" t="s">
        <v>47</v>
      </c>
      <c r="F92" s="193" t="s">
        <v>48</v>
      </c>
      <c r="G92" s="193" t="s">
        <v>118</v>
      </c>
      <c r="H92" s="193" t="s">
        <v>119</v>
      </c>
      <c r="I92" s="194" t="s">
        <v>120</v>
      </c>
      <c r="J92" s="195" t="s">
        <v>108</v>
      </c>
      <c r="K92" s="196" t="s">
        <v>121</v>
      </c>
      <c r="L92" s="197"/>
      <c r="M92" s="88" t="s">
        <v>1</v>
      </c>
      <c r="N92" s="89" t="s">
        <v>36</v>
      </c>
      <c r="O92" s="89" t="s">
        <v>122</v>
      </c>
      <c r="P92" s="89" t="s">
        <v>123</v>
      </c>
      <c r="Q92" s="89" t="s">
        <v>124</v>
      </c>
      <c r="R92" s="89" t="s">
        <v>125</v>
      </c>
      <c r="S92" s="89" t="s">
        <v>126</v>
      </c>
      <c r="T92" s="90" t="s">
        <v>127</v>
      </c>
    </row>
    <row r="93" spans="2:63" s="1" customFormat="1" ht="22.8" customHeight="1">
      <c r="B93" s="38"/>
      <c r="C93" s="95" t="s">
        <v>128</v>
      </c>
      <c r="D93" s="39"/>
      <c r="E93" s="39"/>
      <c r="F93" s="39"/>
      <c r="G93" s="39"/>
      <c r="H93" s="39"/>
      <c r="I93" s="144"/>
      <c r="J93" s="198">
        <f>BK93</f>
        <v>0</v>
      </c>
      <c r="K93" s="39"/>
      <c r="L93" s="43"/>
      <c r="M93" s="91"/>
      <c r="N93" s="92"/>
      <c r="O93" s="92"/>
      <c r="P93" s="199">
        <f>P94</f>
        <v>0</v>
      </c>
      <c r="Q93" s="92"/>
      <c r="R93" s="199">
        <f>R94</f>
        <v>0.0032400000000000003</v>
      </c>
      <c r="S93" s="92"/>
      <c r="T93" s="200">
        <f>T94</f>
        <v>0</v>
      </c>
      <c r="AT93" s="17" t="s">
        <v>65</v>
      </c>
      <c r="AU93" s="17" t="s">
        <v>110</v>
      </c>
      <c r="BK93" s="201">
        <f>BK94</f>
        <v>0</v>
      </c>
    </row>
    <row r="94" spans="2:63" s="11" customFormat="1" ht="25.9" customHeight="1">
      <c r="B94" s="202"/>
      <c r="C94" s="203"/>
      <c r="D94" s="204" t="s">
        <v>65</v>
      </c>
      <c r="E94" s="205" t="s">
        <v>129</v>
      </c>
      <c r="F94" s="205" t="s">
        <v>130</v>
      </c>
      <c r="G94" s="203"/>
      <c r="H94" s="203"/>
      <c r="I94" s="206"/>
      <c r="J94" s="207">
        <f>BK94</f>
        <v>0</v>
      </c>
      <c r="K94" s="203"/>
      <c r="L94" s="208"/>
      <c r="M94" s="209"/>
      <c r="N94" s="210"/>
      <c r="O94" s="210"/>
      <c r="P94" s="211">
        <f>P95</f>
        <v>0</v>
      </c>
      <c r="Q94" s="210"/>
      <c r="R94" s="211">
        <f>R95</f>
        <v>0.0032400000000000003</v>
      </c>
      <c r="S94" s="210"/>
      <c r="T94" s="212">
        <f>T95</f>
        <v>0</v>
      </c>
      <c r="AR94" s="213" t="s">
        <v>74</v>
      </c>
      <c r="AT94" s="214" t="s">
        <v>65</v>
      </c>
      <c r="AU94" s="214" t="s">
        <v>66</v>
      </c>
      <c r="AY94" s="213" t="s">
        <v>131</v>
      </c>
      <c r="BK94" s="215">
        <f>BK95</f>
        <v>0</v>
      </c>
    </row>
    <row r="95" spans="2:63" s="11" customFormat="1" ht="22.8" customHeight="1">
      <c r="B95" s="202"/>
      <c r="C95" s="203"/>
      <c r="D95" s="204" t="s">
        <v>65</v>
      </c>
      <c r="E95" s="216" t="s">
        <v>74</v>
      </c>
      <c r="F95" s="216" t="s">
        <v>132</v>
      </c>
      <c r="G95" s="203"/>
      <c r="H95" s="203"/>
      <c r="I95" s="206"/>
      <c r="J95" s="217">
        <f>BK95</f>
        <v>0</v>
      </c>
      <c r="K95" s="203"/>
      <c r="L95" s="208"/>
      <c r="M95" s="209"/>
      <c r="N95" s="210"/>
      <c r="O95" s="210"/>
      <c r="P95" s="211">
        <f>SUM(P96:P129)</f>
        <v>0</v>
      </c>
      <c r="Q95" s="210"/>
      <c r="R95" s="211">
        <f>SUM(R96:R129)</f>
        <v>0.0032400000000000003</v>
      </c>
      <c r="S95" s="210"/>
      <c r="T95" s="212">
        <f>SUM(T96:T129)</f>
        <v>0</v>
      </c>
      <c r="AR95" s="213" t="s">
        <v>74</v>
      </c>
      <c r="AT95" s="214" t="s">
        <v>65</v>
      </c>
      <c r="AU95" s="214" t="s">
        <v>74</v>
      </c>
      <c r="AY95" s="213" t="s">
        <v>131</v>
      </c>
      <c r="BK95" s="215">
        <f>SUM(BK96:BK129)</f>
        <v>0</v>
      </c>
    </row>
    <row r="96" spans="2:65" s="1" customFormat="1" ht="16.5" customHeight="1">
      <c r="B96" s="38"/>
      <c r="C96" s="218" t="s">
        <v>74</v>
      </c>
      <c r="D96" s="218" t="s">
        <v>133</v>
      </c>
      <c r="E96" s="219" t="s">
        <v>596</v>
      </c>
      <c r="F96" s="220" t="s">
        <v>597</v>
      </c>
      <c r="G96" s="221" t="s">
        <v>151</v>
      </c>
      <c r="H96" s="222">
        <v>180</v>
      </c>
      <c r="I96" s="223"/>
      <c r="J96" s="222">
        <f>ROUND(I96*H96,2)</f>
        <v>0</v>
      </c>
      <c r="K96" s="220" t="s">
        <v>152</v>
      </c>
      <c r="L96" s="43"/>
      <c r="M96" s="224" t="s">
        <v>1</v>
      </c>
      <c r="N96" s="225" t="s">
        <v>37</v>
      </c>
      <c r="O96" s="79"/>
      <c r="P96" s="226">
        <f>O96*H96</f>
        <v>0</v>
      </c>
      <c r="Q96" s="226">
        <v>0</v>
      </c>
      <c r="R96" s="226">
        <f>Q96*H96</f>
        <v>0</v>
      </c>
      <c r="S96" s="226">
        <v>0</v>
      </c>
      <c r="T96" s="227">
        <f>S96*H96</f>
        <v>0</v>
      </c>
      <c r="AR96" s="17" t="s">
        <v>137</v>
      </c>
      <c r="AT96" s="17" t="s">
        <v>133</v>
      </c>
      <c r="AU96" s="17" t="s">
        <v>76</v>
      </c>
      <c r="AY96" s="17" t="s">
        <v>131</v>
      </c>
      <c r="BE96" s="228">
        <f>IF(N96="základní",J96,0)</f>
        <v>0</v>
      </c>
      <c r="BF96" s="228">
        <f>IF(N96="snížená",J96,0)</f>
        <v>0</v>
      </c>
      <c r="BG96" s="228">
        <f>IF(N96="zákl. přenesená",J96,0)</f>
        <v>0</v>
      </c>
      <c r="BH96" s="228">
        <f>IF(N96="sníž. přenesená",J96,0)</f>
        <v>0</v>
      </c>
      <c r="BI96" s="228">
        <f>IF(N96="nulová",J96,0)</f>
        <v>0</v>
      </c>
      <c r="BJ96" s="17" t="s">
        <v>74</v>
      </c>
      <c r="BK96" s="228">
        <f>ROUND(I96*H96,2)</f>
        <v>0</v>
      </c>
      <c r="BL96" s="17" t="s">
        <v>137</v>
      </c>
      <c r="BM96" s="17" t="s">
        <v>640</v>
      </c>
    </row>
    <row r="97" spans="2:47" s="1" customFormat="1" ht="12">
      <c r="B97" s="38"/>
      <c r="C97" s="39"/>
      <c r="D97" s="229" t="s">
        <v>139</v>
      </c>
      <c r="E97" s="39"/>
      <c r="F97" s="230" t="s">
        <v>599</v>
      </c>
      <c r="G97" s="39"/>
      <c r="H97" s="39"/>
      <c r="I97" s="144"/>
      <c r="J97" s="39"/>
      <c r="K97" s="39"/>
      <c r="L97" s="43"/>
      <c r="M97" s="231"/>
      <c r="N97" s="79"/>
      <c r="O97" s="79"/>
      <c r="P97" s="79"/>
      <c r="Q97" s="79"/>
      <c r="R97" s="79"/>
      <c r="S97" s="79"/>
      <c r="T97" s="80"/>
      <c r="AT97" s="17" t="s">
        <v>139</v>
      </c>
      <c r="AU97" s="17" t="s">
        <v>76</v>
      </c>
    </row>
    <row r="98" spans="2:65" s="1" customFormat="1" ht="16.5" customHeight="1">
      <c r="B98" s="38"/>
      <c r="C98" s="218" t="s">
        <v>76</v>
      </c>
      <c r="D98" s="218" t="s">
        <v>133</v>
      </c>
      <c r="E98" s="219" t="s">
        <v>600</v>
      </c>
      <c r="F98" s="220" t="s">
        <v>601</v>
      </c>
      <c r="G98" s="221" t="s">
        <v>151</v>
      </c>
      <c r="H98" s="222">
        <v>450</v>
      </c>
      <c r="I98" s="223"/>
      <c r="J98" s="222">
        <f>ROUND(I98*H98,2)</f>
        <v>0</v>
      </c>
      <c r="K98" s="220" t="s">
        <v>152</v>
      </c>
      <c r="L98" s="43"/>
      <c r="M98" s="224" t="s">
        <v>1</v>
      </c>
      <c r="N98" s="225" t="s">
        <v>37</v>
      </c>
      <c r="O98" s="79"/>
      <c r="P98" s="226">
        <f>O98*H98</f>
        <v>0</v>
      </c>
      <c r="Q98" s="226">
        <v>0</v>
      </c>
      <c r="R98" s="226">
        <f>Q98*H98</f>
        <v>0</v>
      </c>
      <c r="S98" s="226">
        <v>0</v>
      </c>
      <c r="T98" s="227">
        <f>S98*H98</f>
        <v>0</v>
      </c>
      <c r="AR98" s="17" t="s">
        <v>137</v>
      </c>
      <c r="AT98" s="17" t="s">
        <v>133</v>
      </c>
      <c r="AU98" s="17" t="s">
        <v>76</v>
      </c>
      <c r="AY98" s="17" t="s">
        <v>131</v>
      </c>
      <c r="BE98" s="228">
        <f>IF(N98="základní",J98,0)</f>
        <v>0</v>
      </c>
      <c r="BF98" s="228">
        <f>IF(N98="snížená",J98,0)</f>
        <v>0</v>
      </c>
      <c r="BG98" s="228">
        <f>IF(N98="zákl. přenesená",J98,0)</f>
        <v>0</v>
      </c>
      <c r="BH98" s="228">
        <f>IF(N98="sníž. přenesená",J98,0)</f>
        <v>0</v>
      </c>
      <c r="BI98" s="228">
        <f>IF(N98="nulová",J98,0)</f>
        <v>0</v>
      </c>
      <c r="BJ98" s="17" t="s">
        <v>74</v>
      </c>
      <c r="BK98" s="228">
        <f>ROUND(I98*H98,2)</f>
        <v>0</v>
      </c>
      <c r="BL98" s="17" t="s">
        <v>137</v>
      </c>
      <c r="BM98" s="17" t="s">
        <v>641</v>
      </c>
    </row>
    <row r="99" spans="2:47" s="1" customFormat="1" ht="12">
      <c r="B99" s="38"/>
      <c r="C99" s="39"/>
      <c r="D99" s="229" t="s">
        <v>139</v>
      </c>
      <c r="E99" s="39"/>
      <c r="F99" s="230" t="s">
        <v>603</v>
      </c>
      <c r="G99" s="39"/>
      <c r="H99" s="39"/>
      <c r="I99" s="144"/>
      <c r="J99" s="39"/>
      <c r="K99" s="39"/>
      <c r="L99" s="43"/>
      <c r="M99" s="231"/>
      <c r="N99" s="79"/>
      <c r="O99" s="79"/>
      <c r="P99" s="79"/>
      <c r="Q99" s="79"/>
      <c r="R99" s="79"/>
      <c r="S99" s="79"/>
      <c r="T99" s="80"/>
      <c r="AT99" s="17" t="s">
        <v>139</v>
      </c>
      <c r="AU99" s="17" t="s">
        <v>76</v>
      </c>
    </row>
    <row r="100" spans="2:65" s="1" customFormat="1" ht="16.5" customHeight="1">
      <c r="B100" s="38"/>
      <c r="C100" s="218" t="s">
        <v>92</v>
      </c>
      <c r="D100" s="218" t="s">
        <v>133</v>
      </c>
      <c r="E100" s="219" t="s">
        <v>604</v>
      </c>
      <c r="F100" s="220" t="s">
        <v>605</v>
      </c>
      <c r="G100" s="221" t="s">
        <v>606</v>
      </c>
      <c r="H100" s="222">
        <v>12.6</v>
      </c>
      <c r="I100" s="223"/>
      <c r="J100" s="222">
        <f>ROUND(I100*H100,2)</f>
        <v>0</v>
      </c>
      <c r="K100" s="220" t="s">
        <v>152</v>
      </c>
      <c r="L100" s="43"/>
      <c r="M100" s="224" t="s">
        <v>1</v>
      </c>
      <c r="N100" s="225" t="s">
        <v>37</v>
      </c>
      <c r="O100" s="79"/>
      <c r="P100" s="226">
        <f>O100*H100</f>
        <v>0</v>
      </c>
      <c r="Q100" s="226">
        <v>0</v>
      </c>
      <c r="R100" s="226">
        <f>Q100*H100</f>
        <v>0</v>
      </c>
      <c r="S100" s="226">
        <v>0</v>
      </c>
      <c r="T100" s="227">
        <f>S100*H100</f>
        <v>0</v>
      </c>
      <c r="AR100" s="17" t="s">
        <v>137</v>
      </c>
      <c r="AT100" s="17" t="s">
        <v>133</v>
      </c>
      <c r="AU100" s="17" t="s">
        <v>76</v>
      </c>
      <c r="AY100" s="17" t="s">
        <v>131</v>
      </c>
      <c r="BE100" s="228">
        <f>IF(N100="základní",J100,0)</f>
        <v>0</v>
      </c>
      <c r="BF100" s="228">
        <f>IF(N100="snížená",J100,0)</f>
        <v>0</v>
      </c>
      <c r="BG100" s="228">
        <f>IF(N100="zákl. přenesená",J100,0)</f>
        <v>0</v>
      </c>
      <c r="BH100" s="228">
        <f>IF(N100="sníž. přenesená",J100,0)</f>
        <v>0</v>
      </c>
      <c r="BI100" s="228">
        <f>IF(N100="nulová",J100,0)</f>
        <v>0</v>
      </c>
      <c r="BJ100" s="17" t="s">
        <v>74</v>
      </c>
      <c r="BK100" s="228">
        <f>ROUND(I100*H100,2)</f>
        <v>0</v>
      </c>
      <c r="BL100" s="17" t="s">
        <v>137</v>
      </c>
      <c r="BM100" s="17" t="s">
        <v>642</v>
      </c>
    </row>
    <row r="101" spans="2:47" s="1" customFormat="1" ht="12">
      <c r="B101" s="38"/>
      <c r="C101" s="39"/>
      <c r="D101" s="229" t="s">
        <v>139</v>
      </c>
      <c r="E101" s="39"/>
      <c r="F101" s="230" t="s">
        <v>608</v>
      </c>
      <c r="G101" s="39"/>
      <c r="H101" s="39"/>
      <c r="I101" s="144"/>
      <c r="J101" s="39"/>
      <c r="K101" s="39"/>
      <c r="L101" s="43"/>
      <c r="M101" s="231"/>
      <c r="N101" s="79"/>
      <c r="O101" s="79"/>
      <c r="P101" s="79"/>
      <c r="Q101" s="79"/>
      <c r="R101" s="79"/>
      <c r="S101" s="79"/>
      <c r="T101" s="80"/>
      <c r="AT101" s="17" t="s">
        <v>139</v>
      </c>
      <c r="AU101" s="17" t="s">
        <v>76</v>
      </c>
    </row>
    <row r="102" spans="2:51" s="12" customFormat="1" ht="12">
      <c r="B102" s="232"/>
      <c r="C102" s="233"/>
      <c r="D102" s="229" t="s">
        <v>141</v>
      </c>
      <c r="E102" s="234" t="s">
        <v>1</v>
      </c>
      <c r="F102" s="235" t="s">
        <v>609</v>
      </c>
      <c r="G102" s="233"/>
      <c r="H102" s="236">
        <v>12.6</v>
      </c>
      <c r="I102" s="237"/>
      <c r="J102" s="233"/>
      <c r="K102" s="233"/>
      <c r="L102" s="238"/>
      <c r="M102" s="239"/>
      <c r="N102" s="240"/>
      <c r="O102" s="240"/>
      <c r="P102" s="240"/>
      <c r="Q102" s="240"/>
      <c r="R102" s="240"/>
      <c r="S102" s="240"/>
      <c r="T102" s="241"/>
      <c r="AT102" s="242" t="s">
        <v>141</v>
      </c>
      <c r="AU102" s="242" t="s">
        <v>76</v>
      </c>
      <c r="AV102" s="12" t="s">
        <v>76</v>
      </c>
      <c r="AW102" s="12" t="s">
        <v>29</v>
      </c>
      <c r="AX102" s="12" t="s">
        <v>66</v>
      </c>
      <c r="AY102" s="242" t="s">
        <v>131</v>
      </c>
    </row>
    <row r="103" spans="2:51" s="14" customFormat="1" ht="12">
      <c r="B103" s="254"/>
      <c r="C103" s="255"/>
      <c r="D103" s="229" t="s">
        <v>141</v>
      </c>
      <c r="E103" s="256" t="s">
        <v>1</v>
      </c>
      <c r="F103" s="257" t="s">
        <v>610</v>
      </c>
      <c r="G103" s="255"/>
      <c r="H103" s="258">
        <v>12.6</v>
      </c>
      <c r="I103" s="259"/>
      <c r="J103" s="255"/>
      <c r="K103" s="255"/>
      <c r="L103" s="260"/>
      <c r="M103" s="261"/>
      <c r="N103" s="262"/>
      <c r="O103" s="262"/>
      <c r="P103" s="262"/>
      <c r="Q103" s="262"/>
      <c r="R103" s="262"/>
      <c r="S103" s="262"/>
      <c r="T103" s="263"/>
      <c r="AT103" s="264" t="s">
        <v>141</v>
      </c>
      <c r="AU103" s="264" t="s">
        <v>76</v>
      </c>
      <c r="AV103" s="14" t="s">
        <v>92</v>
      </c>
      <c r="AW103" s="14" t="s">
        <v>29</v>
      </c>
      <c r="AX103" s="14" t="s">
        <v>66</v>
      </c>
      <c r="AY103" s="264" t="s">
        <v>131</v>
      </c>
    </row>
    <row r="104" spans="2:51" s="13" customFormat="1" ht="12">
      <c r="B104" s="243"/>
      <c r="C104" s="244"/>
      <c r="D104" s="229" t="s">
        <v>141</v>
      </c>
      <c r="E104" s="245" t="s">
        <v>1</v>
      </c>
      <c r="F104" s="246" t="s">
        <v>143</v>
      </c>
      <c r="G104" s="244"/>
      <c r="H104" s="247">
        <v>12.6</v>
      </c>
      <c r="I104" s="248"/>
      <c r="J104" s="244"/>
      <c r="K104" s="244"/>
      <c r="L104" s="249"/>
      <c r="M104" s="250"/>
      <c r="N104" s="251"/>
      <c r="O104" s="251"/>
      <c r="P104" s="251"/>
      <c r="Q104" s="251"/>
      <c r="R104" s="251"/>
      <c r="S104" s="251"/>
      <c r="T104" s="252"/>
      <c r="AT104" s="253" t="s">
        <v>141</v>
      </c>
      <c r="AU104" s="253" t="s">
        <v>76</v>
      </c>
      <c r="AV104" s="13" t="s">
        <v>137</v>
      </c>
      <c r="AW104" s="13" t="s">
        <v>29</v>
      </c>
      <c r="AX104" s="13" t="s">
        <v>74</v>
      </c>
      <c r="AY104" s="253" t="s">
        <v>131</v>
      </c>
    </row>
    <row r="105" spans="2:65" s="1" customFormat="1" ht="16.5" customHeight="1">
      <c r="B105" s="38"/>
      <c r="C105" s="218" t="s">
        <v>137</v>
      </c>
      <c r="D105" s="218" t="s">
        <v>133</v>
      </c>
      <c r="E105" s="219" t="s">
        <v>611</v>
      </c>
      <c r="F105" s="220" t="s">
        <v>612</v>
      </c>
      <c r="G105" s="221" t="s">
        <v>151</v>
      </c>
      <c r="H105" s="222">
        <v>180</v>
      </c>
      <c r="I105" s="223"/>
      <c r="J105" s="222">
        <f>ROUND(I105*H105,2)</f>
        <v>0</v>
      </c>
      <c r="K105" s="220" t="s">
        <v>152</v>
      </c>
      <c r="L105" s="43"/>
      <c r="M105" s="224" t="s">
        <v>1</v>
      </c>
      <c r="N105" s="225" t="s">
        <v>37</v>
      </c>
      <c r="O105" s="79"/>
      <c r="P105" s="226">
        <f>O105*H105</f>
        <v>0</v>
      </c>
      <c r="Q105" s="226">
        <v>1.8E-05</v>
      </c>
      <c r="R105" s="226">
        <f>Q105*H105</f>
        <v>0.0032400000000000003</v>
      </c>
      <c r="S105" s="226">
        <v>0</v>
      </c>
      <c r="T105" s="227">
        <f>S105*H105</f>
        <v>0</v>
      </c>
      <c r="AR105" s="17" t="s">
        <v>137</v>
      </c>
      <c r="AT105" s="17" t="s">
        <v>133</v>
      </c>
      <c r="AU105" s="17" t="s">
        <v>76</v>
      </c>
      <c r="AY105" s="17" t="s">
        <v>131</v>
      </c>
      <c r="BE105" s="228">
        <f>IF(N105="základní",J105,0)</f>
        <v>0</v>
      </c>
      <c r="BF105" s="228">
        <f>IF(N105="snížená",J105,0)</f>
        <v>0</v>
      </c>
      <c r="BG105" s="228">
        <f>IF(N105="zákl. přenesená",J105,0)</f>
        <v>0</v>
      </c>
      <c r="BH105" s="228">
        <f>IF(N105="sníž. přenesená",J105,0)</f>
        <v>0</v>
      </c>
      <c r="BI105" s="228">
        <f>IF(N105="nulová",J105,0)</f>
        <v>0</v>
      </c>
      <c r="BJ105" s="17" t="s">
        <v>74</v>
      </c>
      <c r="BK105" s="228">
        <f>ROUND(I105*H105,2)</f>
        <v>0</v>
      </c>
      <c r="BL105" s="17" t="s">
        <v>137</v>
      </c>
      <c r="BM105" s="17" t="s">
        <v>643</v>
      </c>
    </row>
    <row r="106" spans="2:47" s="1" customFormat="1" ht="12">
      <c r="B106" s="38"/>
      <c r="C106" s="39"/>
      <c r="D106" s="229" t="s">
        <v>139</v>
      </c>
      <c r="E106" s="39"/>
      <c r="F106" s="230" t="s">
        <v>614</v>
      </c>
      <c r="G106" s="39"/>
      <c r="H106" s="39"/>
      <c r="I106" s="144"/>
      <c r="J106" s="39"/>
      <c r="K106" s="39"/>
      <c r="L106" s="43"/>
      <c r="M106" s="231"/>
      <c r="N106" s="79"/>
      <c r="O106" s="79"/>
      <c r="P106" s="79"/>
      <c r="Q106" s="79"/>
      <c r="R106" s="79"/>
      <c r="S106" s="79"/>
      <c r="T106" s="80"/>
      <c r="AT106" s="17" t="s">
        <v>139</v>
      </c>
      <c r="AU106" s="17" t="s">
        <v>76</v>
      </c>
    </row>
    <row r="107" spans="2:65" s="1" customFormat="1" ht="16.5" customHeight="1">
      <c r="B107" s="38"/>
      <c r="C107" s="218" t="s">
        <v>158</v>
      </c>
      <c r="D107" s="218" t="s">
        <v>133</v>
      </c>
      <c r="E107" s="219" t="s">
        <v>557</v>
      </c>
      <c r="F107" s="220" t="s">
        <v>558</v>
      </c>
      <c r="G107" s="221" t="s">
        <v>187</v>
      </c>
      <c r="H107" s="222">
        <v>59.4</v>
      </c>
      <c r="I107" s="223"/>
      <c r="J107" s="222">
        <f>ROUND(I107*H107,2)</f>
        <v>0</v>
      </c>
      <c r="K107" s="220" t="s">
        <v>152</v>
      </c>
      <c r="L107" s="43"/>
      <c r="M107" s="224" t="s">
        <v>1</v>
      </c>
      <c r="N107" s="225" t="s">
        <v>37</v>
      </c>
      <c r="O107" s="79"/>
      <c r="P107" s="226">
        <f>O107*H107</f>
        <v>0</v>
      </c>
      <c r="Q107" s="226">
        <v>0</v>
      </c>
      <c r="R107" s="226">
        <f>Q107*H107</f>
        <v>0</v>
      </c>
      <c r="S107" s="226">
        <v>0</v>
      </c>
      <c r="T107" s="227">
        <f>S107*H107</f>
        <v>0</v>
      </c>
      <c r="AR107" s="17" t="s">
        <v>137</v>
      </c>
      <c r="AT107" s="17" t="s">
        <v>133</v>
      </c>
      <c r="AU107" s="17" t="s">
        <v>76</v>
      </c>
      <c r="AY107" s="17" t="s">
        <v>131</v>
      </c>
      <c r="BE107" s="228">
        <f>IF(N107="základní",J107,0)</f>
        <v>0</v>
      </c>
      <c r="BF107" s="228">
        <f>IF(N107="snížená",J107,0)</f>
        <v>0</v>
      </c>
      <c r="BG107" s="228">
        <f>IF(N107="zákl. přenesená",J107,0)</f>
        <v>0</v>
      </c>
      <c r="BH107" s="228">
        <f>IF(N107="sníž. přenesená",J107,0)</f>
        <v>0</v>
      </c>
      <c r="BI107" s="228">
        <f>IF(N107="nulová",J107,0)</f>
        <v>0</v>
      </c>
      <c r="BJ107" s="17" t="s">
        <v>74</v>
      </c>
      <c r="BK107" s="228">
        <f>ROUND(I107*H107,2)</f>
        <v>0</v>
      </c>
      <c r="BL107" s="17" t="s">
        <v>137</v>
      </c>
      <c r="BM107" s="17" t="s">
        <v>644</v>
      </c>
    </row>
    <row r="108" spans="2:47" s="1" customFormat="1" ht="12">
      <c r="B108" s="38"/>
      <c r="C108" s="39"/>
      <c r="D108" s="229" t="s">
        <v>139</v>
      </c>
      <c r="E108" s="39"/>
      <c r="F108" s="230" t="s">
        <v>560</v>
      </c>
      <c r="G108" s="39"/>
      <c r="H108" s="39"/>
      <c r="I108" s="144"/>
      <c r="J108" s="39"/>
      <c r="K108" s="39"/>
      <c r="L108" s="43"/>
      <c r="M108" s="231"/>
      <c r="N108" s="79"/>
      <c r="O108" s="79"/>
      <c r="P108" s="79"/>
      <c r="Q108" s="79"/>
      <c r="R108" s="79"/>
      <c r="S108" s="79"/>
      <c r="T108" s="80"/>
      <c r="AT108" s="17" t="s">
        <v>139</v>
      </c>
      <c r="AU108" s="17" t="s">
        <v>76</v>
      </c>
    </row>
    <row r="109" spans="2:51" s="15" customFormat="1" ht="12">
      <c r="B109" s="265"/>
      <c r="C109" s="266"/>
      <c r="D109" s="229" t="s">
        <v>141</v>
      </c>
      <c r="E109" s="267" t="s">
        <v>1</v>
      </c>
      <c r="F109" s="268" t="s">
        <v>616</v>
      </c>
      <c r="G109" s="266"/>
      <c r="H109" s="267" t="s">
        <v>1</v>
      </c>
      <c r="I109" s="269"/>
      <c r="J109" s="266"/>
      <c r="K109" s="266"/>
      <c r="L109" s="270"/>
      <c r="M109" s="271"/>
      <c r="N109" s="272"/>
      <c r="O109" s="272"/>
      <c r="P109" s="272"/>
      <c r="Q109" s="272"/>
      <c r="R109" s="272"/>
      <c r="S109" s="272"/>
      <c r="T109" s="273"/>
      <c r="AT109" s="274" t="s">
        <v>141</v>
      </c>
      <c r="AU109" s="274" t="s">
        <v>76</v>
      </c>
      <c r="AV109" s="15" t="s">
        <v>74</v>
      </c>
      <c r="AW109" s="15" t="s">
        <v>29</v>
      </c>
      <c r="AX109" s="15" t="s">
        <v>66</v>
      </c>
      <c r="AY109" s="274" t="s">
        <v>131</v>
      </c>
    </row>
    <row r="110" spans="2:51" s="12" customFormat="1" ht="12">
      <c r="B110" s="232"/>
      <c r="C110" s="233"/>
      <c r="D110" s="229" t="s">
        <v>141</v>
      </c>
      <c r="E110" s="234" t="s">
        <v>1</v>
      </c>
      <c r="F110" s="235" t="s">
        <v>617</v>
      </c>
      <c r="G110" s="233"/>
      <c r="H110" s="236">
        <v>59.4</v>
      </c>
      <c r="I110" s="237"/>
      <c r="J110" s="233"/>
      <c r="K110" s="233"/>
      <c r="L110" s="238"/>
      <c r="M110" s="239"/>
      <c r="N110" s="240"/>
      <c r="O110" s="240"/>
      <c r="P110" s="240"/>
      <c r="Q110" s="240"/>
      <c r="R110" s="240"/>
      <c r="S110" s="240"/>
      <c r="T110" s="241"/>
      <c r="AT110" s="242" t="s">
        <v>141</v>
      </c>
      <c r="AU110" s="242" t="s">
        <v>76</v>
      </c>
      <c r="AV110" s="12" t="s">
        <v>76</v>
      </c>
      <c r="AW110" s="12" t="s">
        <v>29</v>
      </c>
      <c r="AX110" s="12" t="s">
        <v>66</v>
      </c>
      <c r="AY110" s="242" t="s">
        <v>131</v>
      </c>
    </row>
    <row r="111" spans="2:51" s="13" customFormat="1" ht="12">
      <c r="B111" s="243"/>
      <c r="C111" s="244"/>
      <c r="D111" s="229" t="s">
        <v>141</v>
      </c>
      <c r="E111" s="245" t="s">
        <v>1</v>
      </c>
      <c r="F111" s="246" t="s">
        <v>143</v>
      </c>
      <c r="G111" s="244"/>
      <c r="H111" s="247">
        <v>59.4</v>
      </c>
      <c r="I111" s="248"/>
      <c r="J111" s="244"/>
      <c r="K111" s="244"/>
      <c r="L111" s="249"/>
      <c r="M111" s="250"/>
      <c r="N111" s="251"/>
      <c r="O111" s="251"/>
      <c r="P111" s="251"/>
      <c r="Q111" s="251"/>
      <c r="R111" s="251"/>
      <c r="S111" s="251"/>
      <c r="T111" s="252"/>
      <c r="AT111" s="253" t="s">
        <v>141</v>
      </c>
      <c r="AU111" s="253" t="s">
        <v>76</v>
      </c>
      <c r="AV111" s="13" t="s">
        <v>137</v>
      </c>
      <c r="AW111" s="13" t="s">
        <v>29</v>
      </c>
      <c r="AX111" s="13" t="s">
        <v>74</v>
      </c>
      <c r="AY111" s="253" t="s">
        <v>131</v>
      </c>
    </row>
    <row r="112" spans="2:65" s="1" customFormat="1" ht="16.5" customHeight="1">
      <c r="B112" s="38"/>
      <c r="C112" s="218" t="s">
        <v>156</v>
      </c>
      <c r="D112" s="218" t="s">
        <v>133</v>
      </c>
      <c r="E112" s="219" t="s">
        <v>563</v>
      </c>
      <c r="F112" s="220" t="s">
        <v>564</v>
      </c>
      <c r="G112" s="221" t="s">
        <v>187</v>
      </c>
      <c r="H112" s="222">
        <v>59.4</v>
      </c>
      <c r="I112" s="223"/>
      <c r="J112" s="222">
        <f>ROUND(I112*H112,2)</f>
        <v>0</v>
      </c>
      <c r="K112" s="220" t="s">
        <v>152</v>
      </c>
      <c r="L112" s="43"/>
      <c r="M112" s="224" t="s">
        <v>1</v>
      </c>
      <c r="N112" s="225" t="s">
        <v>37</v>
      </c>
      <c r="O112" s="79"/>
      <c r="P112" s="226">
        <f>O112*H112</f>
        <v>0</v>
      </c>
      <c r="Q112" s="226">
        <v>0</v>
      </c>
      <c r="R112" s="226">
        <f>Q112*H112</f>
        <v>0</v>
      </c>
      <c r="S112" s="226">
        <v>0</v>
      </c>
      <c r="T112" s="227">
        <f>S112*H112</f>
        <v>0</v>
      </c>
      <c r="AR112" s="17" t="s">
        <v>137</v>
      </c>
      <c r="AT112" s="17" t="s">
        <v>133</v>
      </c>
      <c r="AU112" s="17" t="s">
        <v>76</v>
      </c>
      <c r="AY112" s="17" t="s">
        <v>131</v>
      </c>
      <c r="BE112" s="228">
        <f>IF(N112="základní",J112,0)</f>
        <v>0</v>
      </c>
      <c r="BF112" s="228">
        <f>IF(N112="snížená",J112,0)</f>
        <v>0</v>
      </c>
      <c r="BG112" s="228">
        <f>IF(N112="zákl. přenesená",J112,0)</f>
        <v>0</v>
      </c>
      <c r="BH112" s="228">
        <f>IF(N112="sníž. přenesená",J112,0)</f>
        <v>0</v>
      </c>
      <c r="BI112" s="228">
        <f>IF(N112="nulová",J112,0)</f>
        <v>0</v>
      </c>
      <c r="BJ112" s="17" t="s">
        <v>74</v>
      </c>
      <c r="BK112" s="228">
        <f>ROUND(I112*H112,2)</f>
        <v>0</v>
      </c>
      <c r="BL112" s="17" t="s">
        <v>137</v>
      </c>
      <c r="BM112" s="17" t="s">
        <v>645</v>
      </c>
    </row>
    <row r="113" spans="2:47" s="1" customFormat="1" ht="12">
      <c r="B113" s="38"/>
      <c r="C113" s="39"/>
      <c r="D113" s="229" t="s">
        <v>139</v>
      </c>
      <c r="E113" s="39"/>
      <c r="F113" s="230" t="s">
        <v>566</v>
      </c>
      <c r="G113" s="39"/>
      <c r="H113" s="39"/>
      <c r="I113" s="144"/>
      <c r="J113" s="39"/>
      <c r="K113" s="39"/>
      <c r="L113" s="43"/>
      <c r="M113" s="231"/>
      <c r="N113" s="79"/>
      <c r="O113" s="79"/>
      <c r="P113" s="79"/>
      <c r="Q113" s="79"/>
      <c r="R113" s="79"/>
      <c r="S113" s="79"/>
      <c r="T113" s="80"/>
      <c r="AT113" s="17" t="s">
        <v>139</v>
      </c>
      <c r="AU113" s="17" t="s">
        <v>76</v>
      </c>
    </row>
    <row r="114" spans="2:51" s="15" customFormat="1" ht="12">
      <c r="B114" s="265"/>
      <c r="C114" s="266"/>
      <c r="D114" s="229" t="s">
        <v>141</v>
      </c>
      <c r="E114" s="267" t="s">
        <v>1</v>
      </c>
      <c r="F114" s="268" t="s">
        <v>616</v>
      </c>
      <c r="G114" s="266"/>
      <c r="H114" s="267" t="s">
        <v>1</v>
      </c>
      <c r="I114" s="269"/>
      <c r="J114" s="266"/>
      <c r="K114" s="266"/>
      <c r="L114" s="270"/>
      <c r="M114" s="271"/>
      <c r="N114" s="272"/>
      <c r="O114" s="272"/>
      <c r="P114" s="272"/>
      <c r="Q114" s="272"/>
      <c r="R114" s="272"/>
      <c r="S114" s="272"/>
      <c r="T114" s="273"/>
      <c r="AT114" s="274" t="s">
        <v>141</v>
      </c>
      <c r="AU114" s="274" t="s">
        <v>76</v>
      </c>
      <c r="AV114" s="15" t="s">
        <v>74</v>
      </c>
      <c r="AW114" s="15" t="s">
        <v>29</v>
      </c>
      <c r="AX114" s="15" t="s">
        <v>66</v>
      </c>
      <c r="AY114" s="274" t="s">
        <v>131</v>
      </c>
    </row>
    <row r="115" spans="2:51" s="12" customFormat="1" ht="12">
      <c r="B115" s="232"/>
      <c r="C115" s="233"/>
      <c r="D115" s="229" t="s">
        <v>141</v>
      </c>
      <c r="E115" s="234" t="s">
        <v>1</v>
      </c>
      <c r="F115" s="235" t="s">
        <v>617</v>
      </c>
      <c r="G115" s="233"/>
      <c r="H115" s="236">
        <v>59.4</v>
      </c>
      <c r="I115" s="237"/>
      <c r="J115" s="233"/>
      <c r="K115" s="233"/>
      <c r="L115" s="238"/>
      <c r="M115" s="239"/>
      <c r="N115" s="240"/>
      <c r="O115" s="240"/>
      <c r="P115" s="240"/>
      <c r="Q115" s="240"/>
      <c r="R115" s="240"/>
      <c r="S115" s="240"/>
      <c r="T115" s="241"/>
      <c r="AT115" s="242" t="s">
        <v>141</v>
      </c>
      <c r="AU115" s="242" t="s">
        <v>76</v>
      </c>
      <c r="AV115" s="12" t="s">
        <v>76</v>
      </c>
      <c r="AW115" s="12" t="s">
        <v>29</v>
      </c>
      <c r="AX115" s="12" t="s">
        <v>66</v>
      </c>
      <c r="AY115" s="242" t="s">
        <v>131</v>
      </c>
    </row>
    <row r="116" spans="2:51" s="13" customFormat="1" ht="12">
      <c r="B116" s="243"/>
      <c r="C116" s="244"/>
      <c r="D116" s="229" t="s">
        <v>141</v>
      </c>
      <c r="E116" s="245" t="s">
        <v>1</v>
      </c>
      <c r="F116" s="246" t="s">
        <v>143</v>
      </c>
      <c r="G116" s="244"/>
      <c r="H116" s="247">
        <v>59.4</v>
      </c>
      <c r="I116" s="248"/>
      <c r="J116" s="244"/>
      <c r="K116" s="244"/>
      <c r="L116" s="249"/>
      <c r="M116" s="250"/>
      <c r="N116" s="251"/>
      <c r="O116" s="251"/>
      <c r="P116" s="251"/>
      <c r="Q116" s="251"/>
      <c r="R116" s="251"/>
      <c r="S116" s="251"/>
      <c r="T116" s="252"/>
      <c r="AT116" s="253" t="s">
        <v>141</v>
      </c>
      <c r="AU116" s="253" t="s">
        <v>76</v>
      </c>
      <c r="AV116" s="13" t="s">
        <v>137</v>
      </c>
      <c r="AW116" s="13" t="s">
        <v>29</v>
      </c>
      <c r="AX116" s="13" t="s">
        <v>74</v>
      </c>
      <c r="AY116" s="253" t="s">
        <v>131</v>
      </c>
    </row>
    <row r="117" spans="2:65" s="1" customFormat="1" ht="16.5" customHeight="1">
      <c r="B117" s="38"/>
      <c r="C117" s="218" t="s">
        <v>167</v>
      </c>
      <c r="D117" s="218" t="s">
        <v>133</v>
      </c>
      <c r="E117" s="219" t="s">
        <v>567</v>
      </c>
      <c r="F117" s="220" t="s">
        <v>568</v>
      </c>
      <c r="G117" s="221" t="s">
        <v>187</v>
      </c>
      <c r="H117" s="222">
        <v>237.6</v>
      </c>
      <c r="I117" s="223"/>
      <c r="J117" s="222">
        <f>ROUND(I117*H117,2)</f>
        <v>0</v>
      </c>
      <c r="K117" s="220" t="s">
        <v>152</v>
      </c>
      <c r="L117" s="43"/>
      <c r="M117" s="224" t="s">
        <v>1</v>
      </c>
      <c r="N117" s="225" t="s">
        <v>37</v>
      </c>
      <c r="O117" s="79"/>
      <c r="P117" s="226">
        <f>O117*H117</f>
        <v>0</v>
      </c>
      <c r="Q117" s="226">
        <v>0</v>
      </c>
      <c r="R117" s="226">
        <f>Q117*H117</f>
        <v>0</v>
      </c>
      <c r="S117" s="226">
        <v>0</v>
      </c>
      <c r="T117" s="227">
        <f>S117*H117</f>
        <v>0</v>
      </c>
      <c r="AR117" s="17" t="s">
        <v>137</v>
      </c>
      <c r="AT117" s="17" t="s">
        <v>133</v>
      </c>
      <c r="AU117" s="17" t="s">
        <v>76</v>
      </c>
      <c r="AY117" s="17" t="s">
        <v>131</v>
      </c>
      <c r="BE117" s="228">
        <f>IF(N117="základní",J117,0)</f>
        <v>0</v>
      </c>
      <c r="BF117" s="228">
        <f>IF(N117="snížená",J117,0)</f>
        <v>0</v>
      </c>
      <c r="BG117" s="228">
        <f>IF(N117="zákl. přenesená",J117,0)</f>
        <v>0</v>
      </c>
      <c r="BH117" s="228">
        <f>IF(N117="sníž. přenesená",J117,0)</f>
        <v>0</v>
      </c>
      <c r="BI117" s="228">
        <f>IF(N117="nulová",J117,0)</f>
        <v>0</v>
      </c>
      <c r="BJ117" s="17" t="s">
        <v>74</v>
      </c>
      <c r="BK117" s="228">
        <f>ROUND(I117*H117,2)</f>
        <v>0</v>
      </c>
      <c r="BL117" s="17" t="s">
        <v>137</v>
      </c>
      <c r="BM117" s="17" t="s">
        <v>646</v>
      </c>
    </row>
    <row r="118" spans="2:47" s="1" customFormat="1" ht="12">
      <c r="B118" s="38"/>
      <c r="C118" s="39"/>
      <c r="D118" s="229" t="s">
        <v>139</v>
      </c>
      <c r="E118" s="39"/>
      <c r="F118" s="230" t="s">
        <v>570</v>
      </c>
      <c r="G118" s="39"/>
      <c r="H118" s="39"/>
      <c r="I118" s="144"/>
      <c r="J118" s="39"/>
      <c r="K118" s="39"/>
      <c r="L118" s="43"/>
      <c r="M118" s="231"/>
      <c r="N118" s="79"/>
      <c r="O118" s="79"/>
      <c r="P118" s="79"/>
      <c r="Q118" s="79"/>
      <c r="R118" s="79"/>
      <c r="S118" s="79"/>
      <c r="T118" s="80"/>
      <c r="AT118" s="17" t="s">
        <v>139</v>
      </c>
      <c r="AU118" s="17" t="s">
        <v>76</v>
      </c>
    </row>
    <row r="119" spans="2:51" s="12" customFormat="1" ht="12">
      <c r="B119" s="232"/>
      <c r="C119" s="233"/>
      <c r="D119" s="229" t="s">
        <v>141</v>
      </c>
      <c r="E119" s="234" t="s">
        <v>1</v>
      </c>
      <c r="F119" s="235" t="s">
        <v>620</v>
      </c>
      <c r="G119" s="233"/>
      <c r="H119" s="236">
        <v>237.6</v>
      </c>
      <c r="I119" s="237"/>
      <c r="J119" s="233"/>
      <c r="K119" s="233"/>
      <c r="L119" s="238"/>
      <c r="M119" s="239"/>
      <c r="N119" s="240"/>
      <c r="O119" s="240"/>
      <c r="P119" s="240"/>
      <c r="Q119" s="240"/>
      <c r="R119" s="240"/>
      <c r="S119" s="240"/>
      <c r="T119" s="241"/>
      <c r="AT119" s="242" t="s">
        <v>141</v>
      </c>
      <c r="AU119" s="242" t="s">
        <v>76</v>
      </c>
      <c r="AV119" s="12" t="s">
        <v>76</v>
      </c>
      <c r="AW119" s="12" t="s">
        <v>29</v>
      </c>
      <c r="AX119" s="12" t="s">
        <v>66</v>
      </c>
      <c r="AY119" s="242" t="s">
        <v>131</v>
      </c>
    </row>
    <row r="120" spans="2:51" s="13" customFormat="1" ht="12">
      <c r="B120" s="243"/>
      <c r="C120" s="244"/>
      <c r="D120" s="229" t="s">
        <v>141</v>
      </c>
      <c r="E120" s="245" t="s">
        <v>1</v>
      </c>
      <c r="F120" s="246" t="s">
        <v>143</v>
      </c>
      <c r="G120" s="244"/>
      <c r="H120" s="247">
        <v>237.6</v>
      </c>
      <c r="I120" s="248"/>
      <c r="J120" s="244"/>
      <c r="K120" s="244"/>
      <c r="L120" s="249"/>
      <c r="M120" s="250"/>
      <c r="N120" s="251"/>
      <c r="O120" s="251"/>
      <c r="P120" s="251"/>
      <c r="Q120" s="251"/>
      <c r="R120" s="251"/>
      <c r="S120" s="251"/>
      <c r="T120" s="252"/>
      <c r="AT120" s="253" t="s">
        <v>141</v>
      </c>
      <c r="AU120" s="253" t="s">
        <v>76</v>
      </c>
      <c r="AV120" s="13" t="s">
        <v>137</v>
      </c>
      <c r="AW120" s="13" t="s">
        <v>29</v>
      </c>
      <c r="AX120" s="13" t="s">
        <v>74</v>
      </c>
      <c r="AY120" s="253" t="s">
        <v>131</v>
      </c>
    </row>
    <row r="121" spans="2:65" s="1" customFormat="1" ht="16.5" customHeight="1">
      <c r="B121" s="38"/>
      <c r="C121" s="218" t="s">
        <v>161</v>
      </c>
      <c r="D121" s="218" t="s">
        <v>133</v>
      </c>
      <c r="E121" s="219" t="s">
        <v>621</v>
      </c>
      <c r="F121" s="220" t="s">
        <v>622</v>
      </c>
      <c r="G121" s="221" t="s">
        <v>146</v>
      </c>
      <c r="H121" s="222">
        <v>43.88</v>
      </c>
      <c r="I121" s="223"/>
      <c r="J121" s="222">
        <f>ROUND(I121*H121,2)</f>
        <v>0</v>
      </c>
      <c r="K121" s="220" t="s">
        <v>1</v>
      </c>
      <c r="L121" s="43"/>
      <c r="M121" s="224" t="s">
        <v>1</v>
      </c>
      <c r="N121" s="225" t="s">
        <v>37</v>
      </c>
      <c r="O121" s="79"/>
      <c r="P121" s="226">
        <f>O121*H121</f>
        <v>0</v>
      </c>
      <c r="Q121" s="226">
        <v>0</v>
      </c>
      <c r="R121" s="226">
        <f>Q121*H121</f>
        <v>0</v>
      </c>
      <c r="S121" s="226">
        <v>0</v>
      </c>
      <c r="T121" s="227">
        <f>S121*H121</f>
        <v>0</v>
      </c>
      <c r="AR121" s="17" t="s">
        <v>137</v>
      </c>
      <c r="AT121" s="17" t="s">
        <v>133</v>
      </c>
      <c r="AU121" s="17" t="s">
        <v>76</v>
      </c>
      <c r="AY121" s="17" t="s">
        <v>131</v>
      </c>
      <c r="BE121" s="228">
        <f>IF(N121="základní",J121,0)</f>
        <v>0</v>
      </c>
      <c r="BF121" s="228">
        <f>IF(N121="snížená",J121,0)</f>
        <v>0</v>
      </c>
      <c r="BG121" s="228">
        <f>IF(N121="zákl. přenesená",J121,0)</f>
        <v>0</v>
      </c>
      <c r="BH121" s="228">
        <f>IF(N121="sníž. přenesená",J121,0)</f>
        <v>0</v>
      </c>
      <c r="BI121" s="228">
        <f>IF(N121="nulová",J121,0)</f>
        <v>0</v>
      </c>
      <c r="BJ121" s="17" t="s">
        <v>74</v>
      </c>
      <c r="BK121" s="228">
        <f>ROUND(I121*H121,2)</f>
        <v>0</v>
      </c>
      <c r="BL121" s="17" t="s">
        <v>137</v>
      </c>
      <c r="BM121" s="17" t="s">
        <v>647</v>
      </c>
    </row>
    <row r="122" spans="2:47" s="1" customFormat="1" ht="12">
      <c r="B122" s="38"/>
      <c r="C122" s="39"/>
      <c r="D122" s="229" t="s">
        <v>139</v>
      </c>
      <c r="E122" s="39"/>
      <c r="F122" s="230" t="s">
        <v>575</v>
      </c>
      <c r="G122" s="39"/>
      <c r="H122" s="39"/>
      <c r="I122" s="144"/>
      <c r="J122" s="39"/>
      <c r="K122" s="39"/>
      <c r="L122" s="43"/>
      <c r="M122" s="231"/>
      <c r="N122" s="79"/>
      <c r="O122" s="79"/>
      <c r="P122" s="79"/>
      <c r="Q122" s="79"/>
      <c r="R122" s="79"/>
      <c r="S122" s="79"/>
      <c r="T122" s="80"/>
      <c r="AT122" s="17" t="s">
        <v>139</v>
      </c>
      <c r="AU122" s="17" t="s">
        <v>76</v>
      </c>
    </row>
    <row r="123" spans="2:51" s="12" customFormat="1" ht="12">
      <c r="B123" s="232"/>
      <c r="C123" s="233"/>
      <c r="D123" s="229" t="s">
        <v>141</v>
      </c>
      <c r="E123" s="234" t="s">
        <v>1</v>
      </c>
      <c r="F123" s="235" t="s">
        <v>624</v>
      </c>
      <c r="G123" s="233"/>
      <c r="H123" s="236">
        <v>43.88</v>
      </c>
      <c r="I123" s="237"/>
      <c r="J123" s="233"/>
      <c r="K123" s="233"/>
      <c r="L123" s="238"/>
      <c r="M123" s="239"/>
      <c r="N123" s="240"/>
      <c r="O123" s="240"/>
      <c r="P123" s="240"/>
      <c r="Q123" s="240"/>
      <c r="R123" s="240"/>
      <c r="S123" s="240"/>
      <c r="T123" s="241"/>
      <c r="AT123" s="242" t="s">
        <v>141</v>
      </c>
      <c r="AU123" s="242" t="s">
        <v>76</v>
      </c>
      <c r="AV123" s="12" t="s">
        <v>76</v>
      </c>
      <c r="AW123" s="12" t="s">
        <v>29</v>
      </c>
      <c r="AX123" s="12" t="s">
        <v>66</v>
      </c>
      <c r="AY123" s="242" t="s">
        <v>131</v>
      </c>
    </row>
    <row r="124" spans="2:51" s="14" customFormat="1" ht="12">
      <c r="B124" s="254"/>
      <c r="C124" s="255"/>
      <c r="D124" s="229" t="s">
        <v>141</v>
      </c>
      <c r="E124" s="256" t="s">
        <v>1</v>
      </c>
      <c r="F124" s="257" t="s">
        <v>625</v>
      </c>
      <c r="G124" s="255"/>
      <c r="H124" s="258">
        <v>43.88</v>
      </c>
      <c r="I124" s="259"/>
      <c r="J124" s="255"/>
      <c r="K124" s="255"/>
      <c r="L124" s="260"/>
      <c r="M124" s="261"/>
      <c r="N124" s="262"/>
      <c r="O124" s="262"/>
      <c r="P124" s="262"/>
      <c r="Q124" s="262"/>
      <c r="R124" s="262"/>
      <c r="S124" s="262"/>
      <c r="T124" s="263"/>
      <c r="AT124" s="264" t="s">
        <v>141</v>
      </c>
      <c r="AU124" s="264" t="s">
        <v>76</v>
      </c>
      <c r="AV124" s="14" t="s">
        <v>92</v>
      </c>
      <c r="AW124" s="14" t="s">
        <v>29</v>
      </c>
      <c r="AX124" s="14" t="s">
        <v>66</v>
      </c>
      <c r="AY124" s="264" t="s">
        <v>131</v>
      </c>
    </row>
    <row r="125" spans="2:51" s="13" customFormat="1" ht="12">
      <c r="B125" s="243"/>
      <c r="C125" s="244"/>
      <c r="D125" s="229" t="s">
        <v>141</v>
      </c>
      <c r="E125" s="245" t="s">
        <v>1</v>
      </c>
      <c r="F125" s="246" t="s">
        <v>143</v>
      </c>
      <c r="G125" s="244"/>
      <c r="H125" s="247">
        <v>43.88</v>
      </c>
      <c r="I125" s="248"/>
      <c r="J125" s="244"/>
      <c r="K125" s="244"/>
      <c r="L125" s="249"/>
      <c r="M125" s="250"/>
      <c r="N125" s="251"/>
      <c r="O125" s="251"/>
      <c r="P125" s="251"/>
      <c r="Q125" s="251"/>
      <c r="R125" s="251"/>
      <c r="S125" s="251"/>
      <c r="T125" s="252"/>
      <c r="AT125" s="253" t="s">
        <v>141</v>
      </c>
      <c r="AU125" s="253" t="s">
        <v>76</v>
      </c>
      <c r="AV125" s="13" t="s">
        <v>137</v>
      </c>
      <c r="AW125" s="13" t="s">
        <v>29</v>
      </c>
      <c r="AX125" s="13" t="s">
        <v>74</v>
      </c>
      <c r="AY125" s="253" t="s">
        <v>131</v>
      </c>
    </row>
    <row r="126" spans="2:65" s="1" customFormat="1" ht="16.5" customHeight="1">
      <c r="B126" s="38"/>
      <c r="C126" s="275" t="s">
        <v>179</v>
      </c>
      <c r="D126" s="275" t="s">
        <v>333</v>
      </c>
      <c r="E126" s="276" t="s">
        <v>626</v>
      </c>
      <c r="F126" s="277" t="s">
        <v>581</v>
      </c>
      <c r="G126" s="278" t="s">
        <v>187</v>
      </c>
      <c r="H126" s="279">
        <v>4.39</v>
      </c>
      <c r="I126" s="280"/>
      <c r="J126" s="279">
        <f>ROUND(I126*H126,2)</f>
        <v>0</v>
      </c>
      <c r="K126" s="277" t="s">
        <v>1</v>
      </c>
      <c r="L126" s="281"/>
      <c r="M126" s="282" t="s">
        <v>1</v>
      </c>
      <c r="N126" s="283" t="s">
        <v>37</v>
      </c>
      <c r="O126" s="79"/>
      <c r="P126" s="226">
        <f>O126*H126</f>
        <v>0</v>
      </c>
      <c r="Q126" s="226">
        <v>0</v>
      </c>
      <c r="R126" s="226">
        <f>Q126*H126</f>
        <v>0</v>
      </c>
      <c r="S126" s="226">
        <v>0</v>
      </c>
      <c r="T126" s="227">
        <f>S126*H126</f>
        <v>0</v>
      </c>
      <c r="AR126" s="17" t="s">
        <v>161</v>
      </c>
      <c r="AT126" s="17" t="s">
        <v>333</v>
      </c>
      <c r="AU126" s="17" t="s">
        <v>76</v>
      </c>
      <c r="AY126" s="17" t="s">
        <v>131</v>
      </c>
      <c r="BE126" s="228">
        <f>IF(N126="základní",J126,0)</f>
        <v>0</v>
      </c>
      <c r="BF126" s="228">
        <f>IF(N126="snížená",J126,0)</f>
        <v>0</v>
      </c>
      <c r="BG126" s="228">
        <f>IF(N126="zákl. přenesená",J126,0)</f>
        <v>0</v>
      </c>
      <c r="BH126" s="228">
        <f>IF(N126="sníž. přenesená",J126,0)</f>
        <v>0</v>
      </c>
      <c r="BI126" s="228">
        <f>IF(N126="nulová",J126,0)</f>
        <v>0</v>
      </c>
      <c r="BJ126" s="17" t="s">
        <v>74</v>
      </c>
      <c r="BK126" s="228">
        <f>ROUND(I126*H126,2)</f>
        <v>0</v>
      </c>
      <c r="BL126" s="17" t="s">
        <v>137</v>
      </c>
      <c r="BM126" s="17" t="s">
        <v>648</v>
      </c>
    </row>
    <row r="127" spans="2:47" s="1" customFormat="1" ht="12">
      <c r="B127" s="38"/>
      <c r="C127" s="39"/>
      <c r="D127" s="229" t="s">
        <v>139</v>
      </c>
      <c r="E127" s="39"/>
      <c r="F127" s="230" t="s">
        <v>583</v>
      </c>
      <c r="G127" s="39"/>
      <c r="H127" s="39"/>
      <c r="I127" s="144"/>
      <c r="J127" s="39"/>
      <c r="K127" s="39"/>
      <c r="L127" s="43"/>
      <c r="M127" s="231"/>
      <c r="N127" s="79"/>
      <c r="O127" s="79"/>
      <c r="P127" s="79"/>
      <c r="Q127" s="79"/>
      <c r="R127" s="79"/>
      <c r="S127" s="79"/>
      <c r="T127" s="80"/>
      <c r="AT127" s="17" t="s">
        <v>139</v>
      </c>
      <c r="AU127" s="17" t="s">
        <v>76</v>
      </c>
    </row>
    <row r="128" spans="2:51" s="12" customFormat="1" ht="12">
      <c r="B128" s="232"/>
      <c r="C128" s="233"/>
      <c r="D128" s="229" t="s">
        <v>141</v>
      </c>
      <c r="E128" s="234" t="s">
        <v>1</v>
      </c>
      <c r="F128" s="235" t="s">
        <v>628</v>
      </c>
      <c r="G128" s="233"/>
      <c r="H128" s="236">
        <v>4.39</v>
      </c>
      <c r="I128" s="237"/>
      <c r="J128" s="233"/>
      <c r="K128" s="233"/>
      <c r="L128" s="238"/>
      <c r="M128" s="239"/>
      <c r="N128" s="240"/>
      <c r="O128" s="240"/>
      <c r="P128" s="240"/>
      <c r="Q128" s="240"/>
      <c r="R128" s="240"/>
      <c r="S128" s="240"/>
      <c r="T128" s="241"/>
      <c r="AT128" s="242" t="s">
        <v>141</v>
      </c>
      <c r="AU128" s="242" t="s">
        <v>76</v>
      </c>
      <c r="AV128" s="12" t="s">
        <v>76</v>
      </c>
      <c r="AW128" s="12" t="s">
        <v>29</v>
      </c>
      <c r="AX128" s="12" t="s">
        <v>66</v>
      </c>
      <c r="AY128" s="242" t="s">
        <v>131</v>
      </c>
    </row>
    <row r="129" spans="2:51" s="13" customFormat="1" ht="12">
      <c r="B129" s="243"/>
      <c r="C129" s="244"/>
      <c r="D129" s="229" t="s">
        <v>141</v>
      </c>
      <c r="E129" s="245" t="s">
        <v>1</v>
      </c>
      <c r="F129" s="246" t="s">
        <v>143</v>
      </c>
      <c r="G129" s="244"/>
      <c r="H129" s="247">
        <v>4.39</v>
      </c>
      <c r="I129" s="248"/>
      <c r="J129" s="244"/>
      <c r="K129" s="244"/>
      <c r="L129" s="249"/>
      <c r="M129" s="287"/>
      <c r="N129" s="288"/>
      <c r="O129" s="288"/>
      <c r="P129" s="288"/>
      <c r="Q129" s="288"/>
      <c r="R129" s="288"/>
      <c r="S129" s="288"/>
      <c r="T129" s="289"/>
      <c r="AT129" s="253" t="s">
        <v>141</v>
      </c>
      <c r="AU129" s="253" t="s">
        <v>76</v>
      </c>
      <c r="AV129" s="13" t="s">
        <v>137</v>
      </c>
      <c r="AW129" s="13" t="s">
        <v>29</v>
      </c>
      <c r="AX129" s="13" t="s">
        <v>74</v>
      </c>
      <c r="AY129" s="253" t="s">
        <v>131</v>
      </c>
    </row>
    <row r="130" spans="2:12" s="1" customFormat="1" ht="6.95" customHeight="1">
      <c r="B130" s="57"/>
      <c r="C130" s="58"/>
      <c r="D130" s="58"/>
      <c r="E130" s="58"/>
      <c r="F130" s="58"/>
      <c r="G130" s="58"/>
      <c r="H130" s="58"/>
      <c r="I130" s="168"/>
      <c r="J130" s="58"/>
      <c r="K130" s="58"/>
      <c r="L130" s="43"/>
    </row>
  </sheetData>
  <sheetProtection password="CC35" sheet="1" objects="1" scenarios="1" formatColumns="0" formatRows="0" autoFilter="0"/>
  <autoFilter ref="C92:K129"/>
  <mergeCells count="15">
    <mergeCell ref="E7:H7"/>
    <mergeCell ref="E11:H11"/>
    <mergeCell ref="E9:H9"/>
    <mergeCell ref="E13:H13"/>
    <mergeCell ref="E22:H22"/>
    <mergeCell ref="E31:H31"/>
    <mergeCell ref="E52:H52"/>
    <mergeCell ref="E56:H56"/>
    <mergeCell ref="E54:H54"/>
    <mergeCell ref="E58:H58"/>
    <mergeCell ref="E79:H79"/>
    <mergeCell ref="E83:H83"/>
    <mergeCell ref="E81:H81"/>
    <mergeCell ref="E85:H8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13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37" customWidth="1"/>
    <col min="10" max="10" width="23.421875" style="0" customWidth="1"/>
    <col min="11" max="11" width="15.42187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7" t="s">
        <v>102</v>
      </c>
    </row>
    <row r="3" spans="2:46" ht="6.95" customHeight="1">
      <c r="B3" s="138"/>
      <c r="C3" s="139"/>
      <c r="D3" s="139"/>
      <c r="E3" s="139"/>
      <c r="F3" s="139"/>
      <c r="G3" s="139"/>
      <c r="H3" s="139"/>
      <c r="I3" s="140"/>
      <c r="J3" s="139"/>
      <c r="K3" s="139"/>
      <c r="L3" s="20"/>
      <c r="AT3" s="17" t="s">
        <v>76</v>
      </c>
    </row>
    <row r="4" spans="2:46" ht="24.95" customHeight="1">
      <c r="B4" s="20"/>
      <c r="D4" s="141" t="s">
        <v>103</v>
      </c>
      <c r="L4" s="20"/>
      <c r="M4" s="24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42" t="s">
        <v>15</v>
      </c>
      <c r="L6" s="20"/>
    </row>
    <row r="7" spans="2:12" ht="16.5" customHeight="1">
      <c r="B7" s="20"/>
      <c r="E7" s="143" t="str">
        <f>'Rekapitulace stavby'!K6</f>
        <v>Velké Pavlovice - revitalizace toku a nivy Trkmanky</v>
      </c>
      <c r="F7" s="142"/>
      <c r="G7" s="142"/>
      <c r="H7" s="142"/>
      <c r="L7" s="20"/>
    </row>
    <row r="8" spans="2:12" s="1" customFormat="1" ht="12" customHeight="1">
      <c r="B8" s="43"/>
      <c r="D8" s="142" t="s">
        <v>104</v>
      </c>
      <c r="I8" s="144"/>
      <c r="L8" s="43"/>
    </row>
    <row r="9" spans="2:12" s="1" customFormat="1" ht="36.95" customHeight="1">
      <c r="B9" s="43"/>
      <c r="E9" s="145" t="s">
        <v>649</v>
      </c>
      <c r="F9" s="1"/>
      <c r="G9" s="1"/>
      <c r="H9" s="1"/>
      <c r="I9" s="144"/>
      <c r="L9" s="43"/>
    </row>
    <row r="10" spans="2:12" s="1" customFormat="1" ht="12">
      <c r="B10" s="43"/>
      <c r="I10" s="144"/>
      <c r="L10" s="43"/>
    </row>
    <row r="11" spans="2:12" s="1" customFormat="1" ht="12" customHeight="1">
      <c r="B11" s="43"/>
      <c r="D11" s="142" t="s">
        <v>17</v>
      </c>
      <c r="F11" s="17" t="s">
        <v>1</v>
      </c>
      <c r="I11" s="146" t="s">
        <v>18</v>
      </c>
      <c r="J11" s="17" t="s">
        <v>1</v>
      </c>
      <c r="L11" s="43"/>
    </row>
    <row r="12" spans="2:12" s="1" customFormat="1" ht="12" customHeight="1">
      <c r="B12" s="43"/>
      <c r="D12" s="142" t="s">
        <v>19</v>
      </c>
      <c r="F12" s="17" t="s">
        <v>20</v>
      </c>
      <c r="I12" s="146" t="s">
        <v>21</v>
      </c>
      <c r="J12" s="147" t="str">
        <f>'Rekapitulace stavby'!AN8</f>
        <v>19. 6. 2019</v>
      </c>
      <c r="L12" s="43"/>
    </row>
    <row r="13" spans="2:12" s="1" customFormat="1" ht="10.8" customHeight="1">
      <c r="B13" s="43"/>
      <c r="I13" s="144"/>
      <c r="L13" s="43"/>
    </row>
    <row r="14" spans="2:12" s="1" customFormat="1" ht="12" customHeight="1">
      <c r="B14" s="43"/>
      <c r="D14" s="142" t="s">
        <v>23</v>
      </c>
      <c r="I14" s="146" t="s">
        <v>24</v>
      </c>
      <c r="J14" s="17" t="str">
        <f>IF('Rekapitulace stavby'!AN10="","",'Rekapitulace stavby'!AN10)</f>
        <v/>
      </c>
      <c r="L14" s="43"/>
    </row>
    <row r="15" spans="2:12" s="1" customFormat="1" ht="18" customHeight="1">
      <c r="B15" s="43"/>
      <c r="E15" s="17" t="str">
        <f>IF('Rekapitulace stavby'!E11="","",'Rekapitulace stavby'!E11)</f>
        <v xml:space="preserve"> </v>
      </c>
      <c r="I15" s="146" t="s">
        <v>25</v>
      </c>
      <c r="J15" s="17" t="str">
        <f>IF('Rekapitulace stavby'!AN11="","",'Rekapitulace stavby'!AN11)</f>
        <v/>
      </c>
      <c r="L15" s="43"/>
    </row>
    <row r="16" spans="2:12" s="1" customFormat="1" ht="6.95" customHeight="1">
      <c r="B16" s="43"/>
      <c r="I16" s="144"/>
      <c r="L16" s="43"/>
    </row>
    <row r="17" spans="2:12" s="1" customFormat="1" ht="12" customHeight="1">
      <c r="B17" s="43"/>
      <c r="D17" s="142" t="s">
        <v>26</v>
      </c>
      <c r="I17" s="146" t="s">
        <v>24</v>
      </c>
      <c r="J17" s="33" t="str">
        <f>'Rekapitulace stavby'!AN13</f>
        <v>Vyplň údaj</v>
      </c>
      <c r="L17" s="43"/>
    </row>
    <row r="18" spans="2:12" s="1" customFormat="1" ht="18" customHeight="1">
      <c r="B18" s="43"/>
      <c r="E18" s="33" t="str">
        <f>'Rekapitulace stavby'!E14</f>
        <v>Vyplň údaj</v>
      </c>
      <c r="F18" s="17"/>
      <c r="G18" s="17"/>
      <c r="H18" s="17"/>
      <c r="I18" s="146" t="s">
        <v>25</v>
      </c>
      <c r="J18" s="33" t="str">
        <f>'Rekapitulace stavby'!AN14</f>
        <v>Vyplň údaj</v>
      </c>
      <c r="L18" s="43"/>
    </row>
    <row r="19" spans="2:12" s="1" customFormat="1" ht="6.95" customHeight="1">
      <c r="B19" s="43"/>
      <c r="I19" s="144"/>
      <c r="L19" s="43"/>
    </row>
    <row r="20" spans="2:12" s="1" customFormat="1" ht="12" customHeight="1">
      <c r="B20" s="43"/>
      <c r="D20" s="142" t="s">
        <v>28</v>
      </c>
      <c r="I20" s="146" t="s">
        <v>24</v>
      </c>
      <c r="J20" s="17" t="str">
        <f>IF('Rekapitulace stavby'!AN16="","",'Rekapitulace stavby'!AN16)</f>
        <v/>
      </c>
      <c r="L20" s="43"/>
    </row>
    <row r="21" spans="2:12" s="1" customFormat="1" ht="18" customHeight="1">
      <c r="B21" s="43"/>
      <c r="E21" s="17" t="str">
        <f>IF('Rekapitulace stavby'!E17="","",'Rekapitulace stavby'!E17)</f>
        <v xml:space="preserve"> </v>
      </c>
      <c r="I21" s="146" t="s">
        <v>25</v>
      </c>
      <c r="J21" s="17" t="str">
        <f>IF('Rekapitulace stavby'!AN17="","",'Rekapitulace stavby'!AN17)</f>
        <v/>
      </c>
      <c r="L21" s="43"/>
    </row>
    <row r="22" spans="2:12" s="1" customFormat="1" ht="6.95" customHeight="1">
      <c r="B22" s="43"/>
      <c r="I22" s="144"/>
      <c r="L22" s="43"/>
    </row>
    <row r="23" spans="2:12" s="1" customFormat="1" ht="12" customHeight="1">
      <c r="B23" s="43"/>
      <c r="D23" s="142" t="s">
        <v>30</v>
      </c>
      <c r="I23" s="146" t="s">
        <v>24</v>
      </c>
      <c r="J23" s="17" t="str">
        <f>IF('Rekapitulace stavby'!AN19="","",'Rekapitulace stavby'!AN19)</f>
        <v/>
      </c>
      <c r="L23" s="43"/>
    </row>
    <row r="24" spans="2:12" s="1" customFormat="1" ht="18" customHeight="1">
      <c r="B24" s="43"/>
      <c r="E24" s="17" t="str">
        <f>IF('Rekapitulace stavby'!E20="","",'Rekapitulace stavby'!E20)</f>
        <v xml:space="preserve"> </v>
      </c>
      <c r="I24" s="146" t="s">
        <v>25</v>
      </c>
      <c r="J24" s="17" t="str">
        <f>IF('Rekapitulace stavby'!AN20="","",'Rekapitulace stavby'!AN20)</f>
        <v/>
      </c>
      <c r="L24" s="43"/>
    </row>
    <row r="25" spans="2:12" s="1" customFormat="1" ht="6.95" customHeight="1">
      <c r="B25" s="43"/>
      <c r="I25" s="144"/>
      <c r="L25" s="43"/>
    </row>
    <row r="26" spans="2:12" s="1" customFormat="1" ht="12" customHeight="1">
      <c r="B26" s="43"/>
      <c r="D26" s="142" t="s">
        <v>31</v>
      </c>
      <c r="I26" s="144"/>
      <c r="L26" s="43"/>
    </row>
    <row r="27" spans="2:12" s="7" customFormat="1" ht="16.5" customHeight="1">
      <c r="B27" s="148"/>
      <c r="E27" s="149" t="s">
        <v>1</v>
      </c>
      <c r="F27" s="149"/>
      <c r="G27" s="149"/>
      <c r="H27" s="149"/>
      <c r="I27" s="150"/>
      <c r="L27" s="148"/>
    </row>
    <row r="28" spans="2:12" s="1" customFormat="1" ht="6.95" customHeight="1">
      <c r="B28" s="43"/>
      <c r="I28" s="144"/>
      <c r="L28" s="43"/>
    </row>
    <row r="29" spans="2:12" s="1" customFormat="1" ht="6.95" customHeight="1">
      <c r="B29" s="43"/>
      <c r="D29" s="71"/>
      <c r="E29" s="71"/>
      <c r="F29" s="71"/>
      <c r="G29" s="71"/>
      <c r="H29" s="71"/>
      <c r="I29" s="151"/>
      <c r="J29" s="71"/>
      <c r="K29" s="71"/>
      <c r="L29" s="43"/>
    </row>
    <row r="30" spans="2:12" s="1" customFormat="1" ht="25.4" customHeight="1">
      <c r="B30" s="43"/>
      <c r="D30" s="152" t="s">
        <v>32</v>
      </c>
      <c r="I30" s="144"/>
      <c r="J30" s="153">
        <f>ROUND(J83,2)</f>
        <v>0</v>
      </c>
      <c r="L30" s="43"/>
    </row>
    <row r="31" spans="2:12" s="1" customFormat="1" ht="6.95" customHeight="1">
      <c r="B31" s="43"/>
      <c r="D31" s="71"/>
      <c r="E31" s="71"/>
      <c r="F31" s="71"/>
      <c r="G31" s="71"/>
      <c r="H31" s="71"/>
      <c r="I31" s="151"/>
      <c r="J31" s="71"/>
      <c r="K31" s="71"/>
      <c r="L31" s="43"/>
    </row>
    <row r="32" spans="2:12" s="1" customFormat="1" ht="14.4" customHeight="1">
      <c r="B32" s="43"/>
      <c r="F32" s="154" t="s">
        <v>34</v>
      </c>
      <c r="I32" s="155" t="s">
        <v>33</v>
      </c>
      <c r="J32" s="154" t="s">
        <v>35</v>
      </c>
      <c r="L32" s="43"/>
    </row>
    <row r="33" spans="2:12" s="1" customFormat="1" ht="14.4" customHeight="1">
      <c r="B33" s="43"/>
      <c r="D33" s="142" t="s">
        <v>36</v>
      </c>
      <c r="E33" s="142" t="s">
        <v>37</v>
      </c>
      <c r="F33" s="156">
        <f>ROUND((SUM(BE83:BE112)),2)</f>
        <v>0</v>
      </c>
      <c r="I33" s="157">
        <v>0.21</v>
      </c>
      <c r="J33" s="156">
        <f>ROUND(((SUM(BE83:BE112))*I33),2)</f>
        <v>0</v>
      </c>
      <c r="L33" s="43"/>
    </row>
    <row r="34" spans="2:12" s="1" customFormat="1" ht="14.4" customHeight="1">
      <c r="B34" s="43"/>
      <c r="E34" s="142" t="s">
        <v>38</v>
      </c>
      <c r="F34" s="156">
        <f>ROUND((SUM(BF83:BF112)),2)</f>
        <v>0</v>
      </c>
      <c r="I34" s="157">
        <v>0.15</v>
      </c>
      <c r="J34" s="156">
        <f>ROUND(((SUM(BF83:BF112))*I34),2)</f>
        <v>0</v>
      </c>
      <c r="L34" s="43"/>
    </row>
    <row r="35" spans="2:12" s="1" customFormat="1" ht="14.4" customHeight="1" hidden="1">
      <c r="B35" s="43"/>
      <c r="E35" s="142" t="s">
        <v>39</v>
      </c>
      <c r="F35" s="156">
        <f>ROUND((SUM(BG83:BG112)),2)</f>
        <v>0</v>
      </c>
      <c r="I35" s="157">
        <v>0.21</v>
      </c>
      <c r="J35" s="156">
        <f>0</f>
        <v>0</v>
      </c>
      <c r="L35" s="43"/>
    </row>
    <row r="36" spans="2:12" s="1" customFormat="1" ht="14.4" customHeight="1" hidden="1">
      <c r="B36" s="43"/>
      <c r="E36" s="142" t="s">
        <v>40</v>
      </c>
      <c r="F36" s="156">
        <f>ROUND((SUM(BH83:BH112)),2)</f>
        <v>0</v>
      </c>
      <c r="I36" s="157">
        <v>0.15</v>
      </c>
      <c r="J36" s="156">
        <f>0</f>
        <v>0</v>
      </c>
      <c r="L36" s="43"/>
    </row>
    <row r="37" spans="2:12" s="1" customFormat="1" ht="14.4" customHeight="1" hidden="1">
      <c r="B37" s="43"/>
      <c r="E37" s="142" t="s">
        <v>41</v>
      </c>
      <c r="F37" s="156">
        <f>ROUND((SUM(BI83:BI112)),2)</f>
        <v>0</v>
      </c>
      <c r="I37" s="157">
        <v>0</v>
      </c>
      <c r="J37" s="156">
        <f>0</f>
        <v>0</v>
      </c>
      <c r="L37" s="43"/>
    </row>
    <row r="38" spans="2:12" s="1" customFormat="1" ht="6.95" customHeight="1">
      <c r="B38" s="43"/>
      <c r="I38" s="144"/>
      <c r="L38" s="43"/>
    </row>
    <row r="39" spans="2:12" s="1" customFormat="1" ht="25.4" customHeight="1">
      <c r="B39" s="43"/>
      <c r="C39" s="158"/>
      <c r="D39" s="159" t="s">
        <v>42</v>
      </c>
      <c r="E39" s="160"/>
      <c r="F39" s="160"/>
      <c r="G39" s="161" t="s">
        <v>43</v>
      </c>
      <c r="H39" s="162" t="s">
        <v>44</v>
      </c>
      <c r="I39" s="163"/>
      <c r="J39" s="164">
        <f>SUM(J30:J37)</f>
        <v>0</v>
      </c>
      <c r="K39" s="165"/>
      <c r="L39" s="43"/>
    </row>
    <row r="40" spans="2:12" s="1" customFormat="1" ht="14.4" customHeight="1">
      <c r="B40" s="166"/>
      <c r="C40" s="167"/>
      <c r="D40" s="167"/>
      <c r="E40" s="167"/>
      <c r="F40" s="167"/>
      <c r="G40" s="167"/>
      <c r="H40" s="167"/>
      <c r="I40" s="168"/>
      <c r="J40" s="167"/>
      <c r="K40" s="167"/>
      <c r="L40" s="43"/>
    </row>
    <row r="44" spans="2:12" s="1" customFormat="1" ht="6.95" customHeight="1">
      <c r="B44" s="169"/>
      <c r="C44" s="170"/>
      <c r="D44" s="170"/>
      <c r="E44" s="170"/>
      <c r="F44" s="170"/>
      <c r="G44" s="170"/>
      <c r="H44" s="170"/>
      <c r="I44" s="171"/>
      <c r="J44" s="170"/>
      <c r="K44" s="170"/>
      <c r="L44" s="43"/>
    </row>
    <row r="45" spans="2:12" s="1" customFormat="1" ht="24.95" customHeight="1">
      <c r="B45" s="38"/>
      <c r="C45" s="23" t="s">
        <v>106</v>
      </c>
      <c r="D45" s="39"/>
      <c r="E45" s="39"/>
      <c r="F45" s="39"/>
      <c r="G45" s="39"/>
      <c r="H45" s="39"/>
      <c r="I45" s="144"/>
      <c r="J45" s="39"/>
      <c r="K45" s="39"/>
      <c r="L45" s="43"/>
    </row>
    <row r="46" spans="2:12" s="1" customFormat="1" ht="6.95" customHeight="1">
      <c r="B46" s="38"/>
      <c r="C46" s="39"/>
      <c r="D46" s="39"/>
      <c r="E46" s="39"/>
      <c r="F46" s="39"/>
      <c r="G46" s="39"/>
      <c r="H46" s="39"/>
      <c r="I46" s="144"/>
      <c r="J46" s="39"/>
      <c r="K46" s="39"/>
      <c r="L46" s="43"/>
    </row>
    <row r="47" spans="2:12" s="1" customFormat="1" ht="12" customHeight="1">
      <c r="B47" s="38"/>
      <c r="C47" s="32" t="s">
        <v>15</v>
      </c>
      <c r="D47" s="39"/>
      <c r="E47" s="39"/>
      <c r="F47" s="39"/>
      <c r="G47" s="39"/>
      <c r="H47" s="39"/>
      <c r="I47" s="144"/>
      <c r="J47" s="39"/>
      <c r="K47" s="39"/>
      <c r="L47" s="43"/>
    </row>
    <row r="48" spans="2:12" s="1" customFormat="1" ht="16.5" customHeight="1">
      <c r="B48" s="38"/>
      <c r="C48" s="39"/>
      <c r="D48" s="39"/>
      <c r="E48" s="172" t="str">
        <f>E7</f>
        <v>Velké Pavlovice - revitalizace toku a nivy Trkmanky</v>
      </c>
      <c r="F48" s="32"/>
      <c r="G48" s="32"/>
      <c r="H48" s="32"/>
      <c r="I48" s="144"/>
      <c r="J48" s="39"/>
      <c r="K48" s="39"/>
      <c r="L48" s="43"/>
    </row>
    <row r="49" spans="2:12" s="1" customFormat="1" ht="12" customHeight="1">
      <c r="B49" s="38"/>
      <c r="C49" s="32" t="s">
        <v>104</v>
      </c>
      <c r="D49" s="39"/>
      <c r="E49" s="39"/>
      <c r="F49" s="39"/>
      <c r="G49" s="39"/>
      <c r="H49" s="39"/>
      <c r="I49" s="144"/>
      <c r="J49" s="39"/>
      <c r="K49" s="39"/>
      <c r="L49" s="43"/>
    </row>
    <row r="50" spans="2:12" s="1" customFormat="1" ht="16.5" customHeight="1">
      <c r="B50" s="38"/>
      <c r="C50" s="39"/>
      <c r="D50" s="39"/>
      <c r="E50" s="64" t="str">
        <f>E9</f>
        <v>VRN - VRN - Ostatní a vedlejší rozpočtové náklady</v>
      </c>
      <c r="F50" s="39"/>
      <c r="G50" s="39"/>
      <c r="H50" s="39"/>
      <c r="I50" s="144"/>
      <c r="J50" s="39"/>
      <c r="K50" s="39"/>
      <c r="L50" s="43"/>
    </row>
    <row r="51" spans="2:12" s="1" customFormat="1" ht="6.95" customHeight="1">
      <c r="B51" s="38"/>
      <c r="C51" s="39"/>
      <c r="D51" s="39"/>
      <c r="E51" s="39"/>
      <c r="F51" s="39"/>
      <c r="G51" s="39"/>
      <c r="H51" s="39"/>
      <c r="I51" s="144"/>
      <c r="J51" s="39"/>
      <c r="K51" s="39"/>
      <c r="L51" s="43"/>
    </row>
    <row r="52" spans="2:12" s="1" customFormat="1" ht="12" customHeight="1">
      <c r="B52" s="38"/>
      <c r="C52" s="32" t="s">
        <v>19</v>
      </c>
      <c r="D52" s="39"/>
      <c r="E52" s="39"/>
      <c r="F52" s="27" t="str">
        <f>F12</f>
        <v xml:space="preserve"> </v>
      </c>
      <c r="G52" s="39"/>
      <c r="H52" s="39"/>
      <c r="I52" s="146" t="s">
        <v>21</v>
      </c>
      <c r="J52" s="67" t="str">
        <f>IF(J12="","",J12)</f>
        <v>19. 6. 2019</v>
      </c>
      <c r="K52" s="39"/>
      <c r="L52" s="43"/>
    </row>
    <row r="53" spans="2:12" s="1" customFormat="1" ht="6.95" customHeight="1">
      <c r="B53" s="38"/>
      <c r="C53" s="39"/>
      <c r="D53" s="39"/>
      <c r="E53" s="39"/>
      <c r="F53" s="39"/>
      <c r="G53" s="39"/>
      <c r="H53" s="39"/>
      <c r="I53" s="144"/>
      <c r="J53" s="39"/>
      <c r="K53" s="39"/>
      <c r="L53" s="43"/>
    </row>
    <row r="54" spans="2:12" s="1" customFormat="1" ht="13.65" customHeight="1">
      <c r="B54" s="38"/>
      <c r="C54" s="32" t="s">
        <v>23</v>
      </c>
      <c r="D54" s="39"/>
      <c r="E54" s="39"/>
      <c r="F54" s="27" t="str">
        <f>E15</f>
        <v xml:space="preserve"> </v>
      </c>
      <c r="G54" s="39"/>
      <c r="H54" s="39"/>
      <c r="I54" s="146" t="s">
        <v>28</v>
      </c>
      <c r="J54" s="36" t="str">
        <f>E21</f>
        <v xml:space="preserve"> </v>
      </c>
      <c r="K54" s="39"/>
      <c r="L54" s="43"/>
    </row>
    <row r="55" spans="2:12" s="1" customFormat="1" ht="13.65" customHeight="1">
      <c r="B55" s="38"/>
      <c r="C55" s="32" t="s">
        <v>26</v>
      </c>
      <c r="D55" s="39"/>
      <c r="E55" s="39"/>
      <c r="F55" s="27" t="str">
        <f>IF(E18="","",E18)</f>
        <v>Vyplň údaj</v>
      </c>
      <c r="G55" s="39"/>
      <c r="H55" s="39"/>
      <c r="I55" s="146" t="s">
        <v>30</v>
      </c>
      <c r="J55" s="36" t="str">
        <f>E24</f>
        <v xml:space="preserve"> </v>
      </c>
      <c r="K55" s="39"/>
      <c r="L55" s="43"/>
    </row>
    <row r="56" spans="2:12" s="1" customFormat="1" ht="10.3" customHeight="1">
      <c r="B56" s="38"/>
      <c r="C56" s="39"/>
      <c r="D56" s="39"/>
      <c r="E56" s="39"/>
      <c r="F56" s="39"/>
      <c r="G56" s="39"/>
      <c r="H56" s="39"/>
      <c r="I56" s="144"/>
      <c r="J56" s="39"/>
      <c r="K56" s="39"/>
      <c r="L56" s="43"/>
    </row>
    <row r="57" spans="2:12" s="1" customFormat="1" ht="29.25" customHeight="1">
      <c r="B57" s="38"/>
      <c r="C57" s="173" t="s">
        <v>107</v>
      </c>
      <c r="D57" s="174"/>
      <c r="E57" s="174"/>
      <c r="F57" s="174"/>
      <c r="G57" s="174"/>
      <c r="H57" s="174"/>
      <c r="I57" s="175"/>
      <c r="J57" s="176" t="s">
        <v>108</v>
      </c>
      <c r="K57" s="174"/>
      <c r="L57" s="43"/>
    </row>
    <row r="58" spans="2:12" s="1" customFormat="1" ht="10.3" customHeight="1">
      <c r="B58" s="38"/>
      <c r="C58" s="39"/>
      <c r="D58" s="39"/>
      <c r="E58" s="39"/>
      <c r="F58" s="39"/>
      <c r="G58" s="39"/>
      <c r="H58" s="39"/>
      <c r="I58" s="144"/>
      <c r="J58" s="39"/>
      <c r="K58" s="39"/>
      <c r="L58" s="43"/>
    </row>
    <row r="59" spans="2:47" s="1" customFormat="1" ht="22.8" customHeight="1">
      <c r="B59" s="38"/>
      <c r="C59" s="177" t="s">
        <v>109</v>
      </c>
      <c r="D59" s="39"/>
      <c r="E59" s="39"/>
      <c r="F59" s="39"/>
      <c r="G59" s="39"/>
      <c r="H59" s="39"/>
      <c r="I59" s="144"/>
      <c r="J59" s="98">
        <f>J83</f>
        <v>0</v>
      </c>
      <c r="K59" s="39"/>
      <c r="L59" s="43"/>
      <c r="AU59" s="17" t="s">
        <v>110</v>
      </c>
    </row>
    <row r="60" spans="2:12" s="8" customFormat="1" ht="24.95" customHeight="1">
      <c r="B60" s="178"/>
      <c r="C60" s="179"/>
      <c r="D60" s="180" t="s">
        <v>650</v>
      </c>
      <c r="E60" s="181"/>
      <c r="F60" s="181"/>
      <c r="G60" s="181"/>
      <c r="H60" s="181"/>
      <c r="I60" s="182"/>
      <c r="J60" s="183">
        <f>J84</f>
        <v>0</v>
      </c>
      <c r="K60" s="179"/>
      <c r="L60" s="184"/>
    </row>
    <row r="61" spans="2:12" s="9" customFormat="1" ht="19.9" customHeight="1">
      <c r="B61" s="185"/>
      <c r="C61" s="122"/>
      <c r="D61" s="186" t="s">
        <v>651</v>
      </c>
      <c r="E61" s="187"/>
      <c r="F61" s="187"/>
      <c r="G61" s="187"/>
      <c r="H61" s="187"/>
      <c r="I61" s="188"/>
      <c r="J61" s="189">
        <f>J85</f>
        <v>0</v>
      </c>
      <c r="K61" s="122"/>
      <c r="L61" s="190"/>
    </row>
    <row r="62" spans="2:12" s="9" customFormat="1" ht="19.9" customHeight="1">
      <c r="B62" s="185"/>
      <c r="C62" s="122"/>
      <c r="D62" s="186" t="s">
        <v>652</v>
      </c>
      <c r="E62" s="187"/>
      <c r="F62" s="187"/>
      <c r="G62" s="187"/>
      <c r="H62" s="187"/>
      <c r="I62" s="188"/>
      <c r="J62" s="189">
        <f>J97</f>
        <v>0</v>
      </c>
      <c r="K62" s="122"/>
      <c r="L62" s="190"/>
    </row>
    <row r="63" spans="2:12" s="9" customFormat="1" ht="19.9" customHeight="1">
      <c r="B63" s="185"/>
      <c r="C63" s="122"/>
      <c r="D63" s="186" t="s">
        <v>653</v>
      </c>
      <c r="E63" s="187"/>
      <c r="F63" s="187"/>
      <c r="G63" s="187"/>
      <c r="H63" s="187"/>
      <c r="I63" s="188"/>
      <c r="J63" s="189">
        <f>J107</f>
        <v>0</v>
      </c>
      <c r="K63" s="122"/>
      <c r="L63" s="190"/>
    </row>
    <row r="64" spans="2:12" s="1" customFormat="1" ht="21.8" customHeight="1">
      <c r="B64" s="38"/>
      <c r="C64" s="39"/>
      <c r="D64" s="39"/>
      <c r="E64" s="39"/>
      <c r="F64" s="39"/>
      <c r="G64" s="39"/>
      <c r="H64" s="39"/>
      <c r="I64" s="144"/>
      <c r="J64" s="39"/>
      <c r="K64" s="39"/>
      <c r="L64" s="43"/>
    </row>
    <row r="65" spans="2:12" s="1" customFormat="1" ht="6.95" customHeight="1">
      <c r="B65" s="57"/>
      <c r="C65" s="58"/>
      <c r="D65" s="58"/>
      <c r="E65" s="58"/>
      <c r="F65" s="58"/>
      <c r="G65" s="58"/>
      <c r="H65" s="58"/>
      <c r="I65" s="168"/>
      <c r="J65" s="58"/>
      <c r="K65" s="58"/>
      <c r="L65" s="43"/>
    </row>
    <row r="69" spans="2:12" s="1" customFormat="1" ht="6.95" customHeight="1">
      <c r="B69" s="59"/>
      <c r="C69" s="60"/>
      <c r="D69" s="60"/>
      <c r="E69" s="60"/>
      <c r="F69" s="60"/>
      <c r="G69" s="60"/>
      <c r="H69" s="60"/>
      <c r="I69" s="171"/>
      <c r="J69" s="60"/>
      <c r="K69" s="60"/>
      <c r="L69" s="43"/>
    </row>
    <row r="70" spans="2:12" s="1" customFormat="1" ht="24.95" customHeight="1">
      <c r="B70" s="38"/>
      <c r="C70" s="23" t="s">
        <v>116</v>
      </c>
      <c r="D70" s="39"/>
      <c r="E70" s="39"/>
      <c r="F70" s="39"/>
      <c r="G70" s="39"/>
      <c r="H70" s="39"/>
      <c r="I70" s="144"/>
      <c r="J70" s="39"/>
      <c r="K70" s="39"/>
      <c r="L70" s="43"/>
    </row>
    <row r="71" spans="2:12" s="1" customFormat="1" ht="6.95" customHeight="1">
      <c r="B71" s="38"/>
      <c r="C71" s="39"/>
      <c r="D71" s="39"/>
      <c r="E71" s="39"/>
      <c r="F71" s="39"/>
      <c r="G71" s="39"/>
      <c r="H71" s="39"/>
      <c r="I71" s="144"/>
      <c r="J71" s="39"/>
      <c r="K71" s="39"/>
      <c r="L71" s="43"/>
    </row>
    <row r="72" spans="2:12" s="1" customFormat="1" ht="12" customHeight="1">
      <c r="B72" s="38"/>
      <c r="C72" s="32" t="s">
        <v>15</v>
      </c>
      <c r="D72" s="39"/>
      <c r="E72" s="39"/>
      <c r="F72" s="39"/>
      <c r="G72" s="39"/>
      <c r="H72" s="39"/>
      <c r="I72" s="144"/>
      <c r="J72" s="39"/>
      <c r="K72" s="39"/>
      <c r="L72" s="43"/>
    </row>
    <row r="73" spans="2:12" s="1" customFormat="1" ht="16.5" customHeight="1">
      <c r="B73" s="38"/>
      <c r="C73" s="39"/>
      <c r="D73" s="39"/>
      <c r="E73" s="172" t="str">
        <f>E7</f>
        <v>Velké Pavlovice - revitalizace toku a nivy Trkmanky</v>
      </c>
      <c r="F73" s="32"/>
      <c r="G73" s="32"/>
      <c r="H73" s="32"/>
      <c r="I73" s="144"/>
      <c r="J73" s="39"/>
      <c r="K73" s="39"/>
      <c r="L73" s="43"/>
    </row>
    <row r="74" spans="2:12" s="1" customFormat="1" ht="12" customHeight="1">
      <c r="B74" s="38"/>
      <c r="C74" s="32" t="s">
        <v>104</v>
      </c>
      <c r="D74" s="39"/>
      <c r="E74" s="39"/>
      <c r="F74" s="39"/>
      <c r="G74" s="39"/>
      <c r="H74" s="39"/>
      <c r="I74" s="144"/>
      <c r="J74" s="39"/>
      <c r="K74" s="39"/>
      <c r="L74" s="43"/>
    </row>
    <row r="75" spans="2:12" s="1" customFormat="1" ht="16.5" customHeight="1">
      <c r="B75" s="38"/>
      <c r="C75" s="39"/>
      <c r="D75" s="39"/>
      <c r="E75" s="64" t="str">
        <f>E9</f>
        <v>VRN - VRN - Ostatní a vedlejší rozpočtové náklady</v>
      </c>
      <c r="F75" s="39"/>
      <c r="G75" s="39"/>
      <c r="H75" s="39"/>
      <c r="I75" s="144"/>
      <c r="J75" s="39"/>
      <c r="K75" s="39"/>
      <c r="L75" s="43"/>
    </row>
    <row r="76" spans="2:12" s="1" customFormat="1" ht="6.95" customHeight="1">
      <c r="B76" s="38"/>
      <c r="C76" s="39"/>
      <c r="D76" s="39"/>
      <c r="E76" s="39"/>
      <c r="F76" s="39"/>
      <c r="G76" s="39"/>
      <c r="H76" s="39"/>
      <c r="I76" s="144"/>
      <c r="J76" s="39"/>
      <c r="K76" s="39"/>
      <c r="L76" s="43"/>
    </row>
    <row r="77" spans="2:12" s="1" customFormat="1" ht="12" customHeight="1">
      <c r="B77" s="38"/>
      <c r="C77" s="32" t="s">
        <v>19</v>
      </c>
      <c r="D77" s="39"/>
      <c r="E77" s="39"/>
      <c r="F77" s="27" t="str">
        <f>F12</f>
        <v xml:space="preserve"> </v>
      </c>
      <c r="G77" s="39"/>
      <c r="H77" s="39"/>
      <c r="I77" s="146" t="s">
        <v>21</v>
      </c>
      <c r="J77" s="67" t="str">
        <f>IF(J12="","",J12)</f>
        <v>19. 6. 2019</v>
      </c>
      <c r="K77" s="39"/>
      <c r="L77" s="43"/>
    </row>
    <row r="78" spans="2:12" s="1" customFormat="1" ht="6.95" customHeight="1">
      <c r="B78" s="38"/>
      <c r="C78" s="39"/>
      <c r="D78" s="39"/>
      <c r="E78" s="39"/>
      <c r="F78" s="39"/>
      <c r="G78" s="39"/>
      <c r="H78" s="39"/>
      <c r="I78" s="144"/>
      <c r="J78" s="39"/>
      <c r="K78" s="39"/>
      <c r="L78" s="43"/>
    </row>
    <row r="79" spans="2:12" s="1" customFormat="1" ht="13.65" customHeight="1">
      <c r="B79" s="38"/>
      <c r="C79" s="32" t="s">
        <v>23</v>
      </c>
      <c r="D79" s="39"/>
      <c r="E79" s="39"/>
      <c r="F79" s="27" t="str">
        <f>E15</f>
        <v xml:space="preserve"> </v>
      </c>
      <c r="G79" s="39"/>
      <c r="H79" s="39"/>
      <c r="I79" s="146" t="s">
        <v>28</v>
      </c>
      <c r="J79" s="36" t="str">
        <f>E21</f>
        <v xml:space="preserve"> </v>
      </c>
      <c r="K79" s="39"/>
      <c r="L79" s="43"/>
    </row>
    <row r="80" spans="2:12" s="1" customFormat="1" ht="13.65" customHeight="1">
      <c r="B80" s="38"/>
      <c r="C80" s="32" t="s">
        <v>26</v>
      </c>
      <c r="D80" s="39"/>
      <c r="E80" s="39"/>
      <c r="F80" s="27" t="str">
        <f>IF(E18="","",E18)</f>
        <v>Vyplň údaj</v>
      </c>
      <c r="G80" s="39"/>
      <c r="H80" s="39"/>
      <c r="I80" s="146" t="s">
        <v>30</v>
      </c>
      <c r="J80" s="36" t="str">
        <f>E24</f>
        <v xml:space="preserve"> </v>
      </c>
      <c r="K80" s="39"/>
      <c r="L80" s="43"/>
    </row>
    <row r="81" spans="2:12" s="1" customFormat="1" ht="10.3" customHeight="1">
      <c r="B81" s="38"/>
      <c r="C81" s="39"/>
      <c r="D81" s="39"/>
      <c r="E81" s="39"/>
      <c r="F81" s="39"/>
      <c r="G81" s="39"/>
      <c r="H81" s="39"/>
      <c r="I81" s="144"/>
      <c r="J81" s="39"/>
      <c r="K81" s="39"/>
      <c r="L81" s="43"/>
    </row>
    <row r="82" spans="2:20" s="10" customFormat="1" ht="29.25" customHeight="1">
      <c r="B82" s="191"/>
      <c r="C82" s="192" t="s">
        <v>117</v>
      </c>
      <c r="D82" s="193" t="s">
        <v>51</v>
      </c>
      <c r="E82" s="193" t="s">
        <v>47</v>
      </c>
      <c r="F82" s="193" t="s">
        <v>48</v>
      </c>
      <c r="G82" s="193" t="s">
        <v>118</v>
      </c>
      <c r="H82" s="193" t="s">
        <v>119</v>
      </c>
      <c r="I82" s="194" t="s">
        <v>120</v>
      </c>
      <c r="J82" s="195" t="s">
        <v>108</v>
      </c>
      <c r="K82" s="196" t="s">
        <v>121</v>
      </c>
      <c r="L82" s="197"/>
      <c r="M82" s="88" t="s">
        <v>1</v>
      </c>
      <c r="N82" s="89" t="s">
        <v>36</v>
      </c>
      <c r="O82" s="89" t="s">
        <v>122</v>
      </c>
      <c r="P82" s="89" t="s">
        <v>123</v>
      </c>
      <c r="Q82" s="89" t="s">
        <v>124</v>
      </c>
      <c r="R82" s="89" t="s">
        <v>125</v>
      </c>
      <c r="S82" s="89" t="s">
        <v>126</v>
      </c>
      <c r="T82" s="90" t="s">
        <v>127</v>
      </c>
    </row>
    <row r="83" spans="2:63" s="1" customFormat="1" ht="22.8" customHeight="1">
      <c r="B83" s="38"/>
      <c r="C83" s="95" t="s">
        <v>128</v>
      </c>
      <c r="D83" s="39"/>
      <c r="E83" s="39"/>
      <c r="F83" s="39"/>
      <c r="G83" s="39"/>
      <c r="H83" s="39"/>
      <c r="I83" s="144"/>
      <c r="J83" s="198">
        <f>BK83</f>
        <v>0</v>
      </c>
      <c r="K83" s="39"/>
      <c r="L83" s="43"/>
      <c r="M83" s="91"/>
      <c r="N83" s="92"/>
      <c r="O83" s="92"/>
      <c r="P83" s="199">
        <f>P84</f>
        <v>0</v>
      </c>
      <c r="Q83" s="92"/>
      <c r="R83" s="199">
        <f>R84</f>
        <v>0</v>
      </c>
      <c r="S83" s="92"/>
      <c r="T83" s="200">
        <f>T84</f>
        <v>0</v>
      </c>
      <c r="AT83" s="17" t="s">
        <v>65</v>
      </c>
      <c r="AU83" s="17" t="s">
        <v>110</v>
      </c>
      <c r="BK83" s="201">
        <f>BK84</f>
        <v>0</v>
      </c>
    </row>
    <row r="84" spans="2:63" s="11" customFormat="1" ht="25.9" customHeight="1">
      <c r="B84" s="202"/>
      <c r="C84" s="203"/>
      <c r="D84" s="204" t="s">
        <v>65</v>
      </c>
      <c r="E84" s="205" t="s">
        <v>100</v>
      </c>
      <c r="F84" s="205" t="s">
        <v>654</v>
      </c>
      <c r="G84" s="203"/>
      <c r="H84" s="203"/>
      <c r="I84" s="206"/>
      <c r="J84" s="207">
        <f>BK84</f>
        <v>0</v>
      </c>
      <c r="K84" s="203"/>
      <c r="L84" s="208"/>
      <c r="M84" s="209"/>
      <c r="N84" s="210"/>
      <c r="O84" s="210"/>
      <c r="P84" s="211">
        <f>P85+P97+P107</f>
        <v>0</v>
      </c>
      <c r="Q84" s="210"/>
      <c r="R84" s="211">
        <f>R85+R97+R107</f>
        <v>0</v>
      </c>
      <c r="S84" s="210"/>
      <c r="T84" s="212">
        <f>T85+T97+T107</f>
        <v>0</v>
      </c>
      <c r="AR84" s="213" t="s">
        <v>158</v>
      </c>
      <c r="AT84" s="214" t="s">
        <v>65</v>
      </c>
      <c r="AU84" s="214" t="s">
        <v>66</v>
      </c>
      <c r="AY84" s="213" t="s">
        <v>131</v>
      </c>
      <c r="BK84" s="215">
        <f>BK85+BK97+BK107</f>
        <v>0</v>
      </c>
    </row>
    <row r="85" spans="2:63" s="11" customFormat="1" ht="22.8" customHeight="1">
      <c r="B85" s="202"/>
      <c r="C85" s="203"/>
      <c r="D85" s="204" t="s">
        <v>65</v>
      </c>
      <c r="E85" s="216" t="s">
        <v>655</v>
      </c>
      <c r="F85" s="216" t="s">
        <v>656</v>
      </c>
      <c r="G85" s="203"/>
      <c r="H85" s="203"/>
      <c r="I85" s="206"/>
      <c r="J85" s="217">
        <f>BK85</f>
        <v>0</v>
      </c>
      <c r="K85" s="203"/>
      <c r="L85" s="208"/>
      <c r="M85" s="209"/>
      <c r="N85" s="210"/>
      <c r="O85" s="210"/>
      <c r="P85" s="211">
        <f>SUM(P86:P96)</f>
        <v>0</v>
      </c>
      <c r="Q85" s="210"/>
      <c r="R85" s="211">
        <f>SUM(R86:R96)</f>
        <v>0</v>
      </c>
      <c r="S85" s="210"/>
      <c r="T85" s="212">
        <f>SUM(T86:T96)</f>
        <v>0</v>
      </c>
      <c r="AR85" s="213" t="s">
        <v>158</v>
      </c>
      <c r="AT85" s="214" t="s">
        <v>65</v>
      </c>
      <c r="AU85" s="214" t="s">
        <v>74</v>
      </c>
      <c r="AY85" s="213" t="s">
        <v>131</v>
      </c>
      <c r="BK85" s="215">
        <f>SUM(BK86:BK96)</f>
        <v>0</v>
      </c>
    </row>
    <row r="86" spans="2:65" s="1" customFormat="1" ht="16.5" customHeight="1">
      <c r="B86" s="38"/>
      <c r="C86" s="218" t="s">
        <v>74</v>
      </c>
      <c r="D86" s="218" t="s">
        <v>133</v>
      </c>
      <c r="E86" s="219" t="s">
        <v>657</v>
      </c>
      <c r="F86" s="220" t="s">
        <v>658</v>
      </c>
      <c r="G86" s="221" t="s">
        <v>659</v>
      </c>
      <c r="H86" s="222">
        <v>1</v>
      </c>
      <c r="I86" s="223"/>
      <c r="J86" s="222">
        <f>ROUND(I86*H86,2)</f>
        <v>0</v>
      </c>
      <c r="K86" s="220" t="s">
        <v>152</v>
      </c>
      <c r="L86" s="43"/>
      <c r="M86" s="224" t="s">
        <v>1</v>
      </c>
      <c r="N86" s="225" t="s">
        <v>37</v>
      </c>
      <c r="O86" s="79"/>
      <c r="P86" s="226">
        <f>O86*H86</f>
        <v>0</v>
      </c>
      <c r="Q86" s="226">
        <v>0</v>
      </c>
      <c r="R86" s="226">
        <f>Q86*H86</f>
        <v>0</v>
      </c>
      <c r="S86" s="226">
        <v>0</v>
      </c>
      <c r="T86" s="227">
        <f>S86*H86</f>
        <v>0</v>
      </c>
      <c r="AR86" s="17" t="s">
        <v>137</v>
      </c>
      <c r="AT86" s="17" t="s">
        <v>133</v>
      </c>
      <c r="AU86" s="17" t="s">
        <v>76</v>
      </c>
      <c r="AY86" s="17" t="s">
        <v>131</v>
      </c>
      <c r="BE86" s="228">
        <f>IF(N86="základní",J86,0)</f>
        <v>0</v>
      </c>
      <c r="BF86" s="228">
        <f>IF(N86="snížená",J86,0)</f>
        <v>0</v>
      </c>
      <c r="BG86" s="228">
        <f>IF(N86="zákl. přenesená",J86,0)</f>
        <v>0</v>
      </c>
      <c r="BH86" s="228">
        <f>IF(N86="sníž. přenesená",J86,0)</f>
        <v>0</v>
      </c>
      <c r="BI86" s="228">
        <f>IF(N86="nulová",J86,0)</f>
        <v>0</v>
      </c>
      <c r="BJ86" s="17" t="s">
        <v>74</v>
      </c>
      <c r="BK86" s="228">
        <f>ROUND(I86*H86,2)</f>
        <v>0</v>
      </c>
      <c r="BL86" s="17" t="s">
        <v>137</v>
      </c>
      <c r="BM86" s="17" t="s">
        <v>76</v>
      </c>
    </row>
    <row r="87" spans="2:47" s="1" customFormat="1" ht="12">
      <c r="B87" s="38"/>
      <c r="C87" s="39"/>
      <c r="D87" s="229" t="s">
        <v>139</v>
      </c>
      <c r="E87" s="39"/>
      <c r="F87" s="230" t="s">
        <v>660</v>
      </c>
      <c r="G87" s="39"/>
      <c r="H87" s="39"/>
      <c r="I87" s="144"/>
      <c r="J87" s="39"/>
      <c r="K87" s="39"/>
      <c r="L87" s="43"/>
      <c r="M87" s="231"/>
      <c r="N87" s="79"/>
      <c r="O87" s="79"/>
      <c r="P87" s="79"/>
      <c r="Q87" s="79"/>
      <c r="R87" s="79"/>
      <c r="S87" s="79"/>
      <c r="T87" s="80"/>
      <c r="AT87" s="17" t="s">
        <v>139</v>
      </c>
      <c r="AU87" s="17" t="s">
        <v>76</v>
      </c>
    </row>
    <row r="88" spans="2:65" s="1" customFormat="1" ht="16.5" customHeight="1">
      <c r="B88" s="38"/>
      <c r="C88" s="218" t="s">
        <v>76</v>
      </c>
      <c r="D88" s="218" t="s">
        <v>133</v>
      </c>
      <c r="E88" s="219" t="s">
        <v>661</v>
      </c>
      <c r="F88" s="220" t="s">
        <v>662</v>
      </c>
      <c r="G88" s="221" t="s">
        <v>659</v>
      </c>
      <c r="H88" s="222">
        <v>1</v>
      </c>
      <c r="I88" s="223"/>
      <c r="J88" s="222">
        <f>ROUND(I88*H88,2)</f>
        <v>0</v>
      </c>
      <c r="K88" s="220" t="s">
        <v>1</v>
      </c>
      <c r="L88" s="43"/>
      <c r="M88" s="224" t="s">
        <v>1</v>
      </c>
      <c r="N88" s="225" t="s">
        <v>37</v>
      </c>
      <c r="O88" s="79"/>
      <c r="P88" s="226">
        <f>O88*H88</f>
        <v>0</v>
      </c>
      <c r="Q88" s="226">
        <v>0</v>
      </c>
      <c r="R88" s="226">
        <f>Q88*H88</f>
        <v>0</v>
      </c>
      <c r="S88" s="226">
        <v>0</v>
      </c>
      <c r="T88" s="227">
        <f>S88*H88</f>
        <v>0</v>
      </c>
      <c r="AR88" s="17" t="s">
        <v>137</v>
      </c>
      <c r="AT88" s="17" t="s">
        <v>133</v>
      </c>
      <c r="AU88" s="17" t="s">
        <v>76</v>
      </c>
      <c r="AY88" s="17" t="s">
        <v>131</v>
      </c>
      <c r="BE88" s="228">
        <f>IF(N88="základní",J88,0)</f>
        <v>0</v>
      </c>
      <c r="BF88" s="228">
        <f>IF(N88="snížená",J88,0)</f>
        <v>0</v>
      </c>
      <c r="BG88" s="228">
        <f>IF(N88="zákl. přenesená",J88,0)</f>
        <v>0</v>
      </c>
      <c r="BH88" s="228">
        <f>IF(N88="sníž. přenesená",J88,0)</f>
        <v>0</v>
      </c>
      <c r="BI88" s="228">
        <f>IF(N88="nulová",J88,0)</f>
        <v>0</v>
      </c>
      <c r="BJ88" s="17" t="s">
        <v>74</v>
      </c>
      <c r="BK88" s="228">
        <f>ROUND(I88*H88,2)</f>
        <v>0</v>
      </c>
      <c r="BL88" s="17" t="s">
        <v>137</v>
      </c>
      <c r="BM88" s="17" t="s">
        <v>137</v>
      </c>
    </row>
    <row r="89" spans="2:47" s="1" customFormat="1" ht="12">
      <c r="B89" s="38"/>
      <c r="C89" s="39"/>
      <c r="D89" s="229" t="s">
        <v>139</v>
      </c>
      <c r="E89" s="39"/>
      <c r="F89" s="230" t="s">
        <v>662</v>
      </c>
      <c r="G89" s="39"/>
      <c r="H89" s="39"/>
      <c r="I89" s="144"/>
      <c r="J89" s="39"/>
      <c r="K89" s="39"/>
      <c r="L89" s="43"/>
      <c r="M89" s="231"/>
      <c r="N89" s="79"/>
      <c r="O89" s="79"/>
      <c r="P89" s="79"/>
      <c r="Q89" s="79"/>
      <c r="R89" s="79"/>
      <c r="S89" s="79"/>
      <c r="T89" s="80"/>
      <c r="AT89" s="17" t="s">
        <v>139</v>
      </c>
      <c r="AU89" s="17" t="s">
        <v>76</v>
      </c>
    </row>
    <row r="90" spans="2:65" s="1" customFormat="1" ht="16.5" customHeight="1">
      <c r="B90" s="38"/>
      <c r="C90" s="218" t="s">
        <v>92</v>
      </c>
      <c r="D90" s="218" t="s">
        <v>133</v>
      </c>
      <c r="E90" s="219" t="s">
        <v>663</v>
      </c>
      <c r="F90" s="220" t="s">
        <v>664</v>
      </c>
      <c r="G90" s="221" t="s">
        <v>659</v>
      </c>
      <c r="H90" s="222">
        <v>1</v>
      </c>
      <c r="I90" s="223"/>
      <c r="J90" s="222">
        <f>ROUND(I90*H90,2)</f>
        <v>0</v>
      </c>
      <c r="K90" s="220" t="s">
        <v>152</v>
      </c>
      <c r="L90" s="43"/>
      <c r="M90" s="224" t="s">
        <v>1</v>
      </c>
      <c r="N90" s="225" t="s">
        <v>37</v>
      </c>
      <c r="O90" s="79"/>
      <c r="P90" s="226">
        <f>O90*H90</f>
        <v>0</v>
      </c>
      <c r="Q90" s="226">
        <v>0</v>
      </c>
      <c r="R90" s="226">
        <f>Q90*H90</f>
        <v>0</v>
      </c>
      <c r="S90" s="226">
        <v>0</v>
      </c>
      <c r="T90" s="227">
        <f>S90*H90</f>
        <v>0</v>
      </c>
      <c r="AR90" s="17" t="s">
        <v>137</v>
      </c>
      <c r="AT90" s="17" t="s">
        <v>133</v>
      </c>
      <c r="AU90" s="17" t="s">
        <v>76</v>
      </c>
      <c r="AY90" s="17" t="s">
        <v>131</v>
      </c>
      <c r="BE90" s="228">
        <f>IF(N90="základní",J90,0)</f>
        <v>0</v>
      </c>
      <c r="BF90" s="228">
        <f>IF(N90="snížená",J90,0)</f>
        <v>0</v>
      </c>
      <c r="BG90" s="228">
        <f>IF(N90="zákl. přenesená",J90,0)</f>
        <v>0</v>
      </c>
      <c r="BH90" s="228">
        <f>IF(N90="sníž. přenesená",J90,0)</f>
        <v>0</v>
      </c>
      <c r="BI90" s="228">
        <f>IF(N90="nulová",J90,0)</f>
        <v>0</v>
      </c>
      <c r="BJ90" s="17" t="s">
        <v>74</v>
      </c>
      <c r="BK90" s="228">
        <f>ROUND(I90*H90,2)</f>
        <v>0</v>
      </c>
      <c r="BL90" s="17" t="s">
        <v>137</v>
      </c>
      <c r="BM90" s="17" t="s">
        <v>156</v>
      </c>
    </row>
    <row r="91" spans="2:47" s="1" customFormat="1" ht="12">
      <c r="B91" s="38"/>
      <c r="C91" s="39"/>
      <c r="D91" s="229" t="s">
        <v>139</v>
      </c>
      <c r="E91" s="39"/>
      <c r="F91" s="230" t="s">
        <v>665</v>
      </c>
      <c r="G91" s="39"/>
      <c r="H91" s="39"/>
      <c r="I91" s="144"/>
      <c r="J91" s="39"/>
      <c r="K91" s="39"/>
      <c r="L91" s="43"/>
      <c r="M91" s="231"/>
      <c r="N91" s="79"/>
      <c r="O91" s="79"/>
      <c r="P91" s="79"/>
      <c r="Q91" s="79"/>
      <c r="R91" s="79"/>
      <c r="S91" s="79"/>
      <c r="T91" s="80"/>
      <c r="AT91" s="17" t="s">
        <v>139</v>
      </c>
      <c r="AU91" s="17" t="s">
        <v>76</v>
      </c>
    </row>
    <row r="92" spans="2:65" s="1" customFormat="1" ht="16.5" customHeight="1">
      <c r="B92" s="38"/>
      <c r="C92" s="218" t="s">
        <v>137</v>
      </c>
      <c r="D92" s="218" t="s">
        <v>133</v>
      </c>
      <c r="E92" s="219" t="s">
        <v>666</v>
      </c>
      <c r="F92" s="220" t="s">
        <v>667</v>
      </c>
      <c r="G92" s="221" t="s">
        <v>659</v>
      </c>
      <c r="H92" s="222">
        <v>1</v>
      </c>
      <c r="I92" s="223"/>
      <c r="J92" s="222">
        <f>ROUND(I92*H92,2)</f>
        <v>0</v>
      </c>
      <c r="K92" s="220" t="s">
        <v>1</v>
      </c>
      <c r="L92" s="43"/>
      <c r="M92" s="224" t="s">
        <v>1</v>
      </c>
      <c r="N92" s="225" t="s">
        <v>37</v>
      </c>
      <c r="O92" s="79"/>
      <c r="P92" s="226">
        <f>O92*H92</f>
        <v>0</v>
      </c>
      <c r="Q92" s="226">
        <v>0</v>
      </c>
      <c r="R92" s="226">
        <f>Q92*H92</f>
        <v>0</v>
      </c>
      <c r="S92" s="226">
        <v>0</v>
      </c>
      <c r="T92" s="227">
        <f>S92*H92</f>
        <v>0</v>
      </c>
      <c r="AR92" s="17" t="s">
        <v>137</v>
      </c>
      <c r="AT92" s="17" t="s">
        <v>133</v>
      </c>
      <c r="AU92" s="17" t="s">
        <v>76</v>
      </c>
      <c r="AY92" s="17" t="s">
        <v>131</v>
      </c>
      <c r="BE92" s="228">
        <f>IF(N92="základní",J92,0)</f>
        <v>0</v>
      </c>
      <c r="BF92" s="228">
        <f>IF(N92="snížená",J92,0)</f>
        <v>0</v>
      </c>
      <c r="BG92" s="228">
        <f>IF(N92="zákl. přenesená",J92,0)</f>
        <v>0</v>
      </c>
      <c r="BH92" s="228">
        <f>IF(N92="sníž. přenesená",J92,0)</f>
        <v>0</v>
      </c>
      <c r="BI92" s="228">
        <f>IF(N92="nulová",J92,0)</f>
        <v>0</v>
      </c>
      <c r="BJ92" s="17" t="s">
        <v>74</v>
      </c>
      <c r="BK92" s="228">
        <f>ROUND(I92*H92,2)</f>
        <v>0</v>
      </c>
      <c r="BL92" s="17" t="s">
        <v>137</v>
      </c>
      <c r="BM92" s="17" t="s">
        <v>161</v>
      </c>
    </row>
    <row r="93" spans="2:65" s="1" customFormat="1" ht="16.5" customHeight="1">
      <c r="B93" s="38"/>
      <c r="C93" s="218" t="s">
        <v>158</v>
      </c>
      <c r="D93" s="218" t="s">
        <v>133</v>
      </c>
      <c r="E93" s="219" t="s">
        <v>668</v>
      </c>
      <c r="F93" s="220" t="s">
        <v>669</v>
      </c>
      <c r="G93" s="221" t="s">
        <v>659</v>
      </c>
      <c r="H93" s="222">
        <v>1</v>
      </c>
      <c r="I93" s="223"/>
      <c r="J93" s="222">
        <f>ROUND(I93*H93,2)</f>
        <v>0</v>
      </c>
      <c r="K93" s="220" t="s">
        <v>1</v>
      </c>
      <c r="L93" s="43"/>
      <c r="M93" s="224" t="s">
        <v>1</v>
      </c>
      <c r="N93" s="225" t="s">
        <v>37</v>
      </c>
      <c r="O93" s="79"/>
      <c r="P93" s="226">
        <f>O93*H93</f>
        <v>0</v>
      </c>
      <c r="Q93" s="226">
        <v>0</v>
      </c>
      <c r="R93" s="226">
        <f>Q93*H93</f>
        <v>0</v>
      </c>
      <c r="S93" s="226">
        <v>0</v>
      </c>
      <c r="T93" s="227">
        <f>S93*H93</f>
        <v>0</v>
      </c>
      <c r="AR93" s="17" t="s">
        <v>137</v>
      </c>
      <c r="AT93" s="17" t="s">
        <v>133</v>
      </c>
      <c r="AU93" s="17" t="s">
        <v>76</v>
      </c>
      <c r="AY93" s="17" t="s">
        <v>131</v>
      </c>
      <c r="BE93" s="228">
        <f>IF(N93="základní",J93,0)</f>
        <v>0</v>
      </c>
      <c r="BF93" s="228">
        <f>IF(N93="snížená",J93,0)</f>
        <v>0</v>
      </c>
      <c r="BG93" s="228">
        <f>IF(N93="zákl. přenesená",J93,0)</f>
        <v>0</v>
      </c>
      <c r="BH93" s="228">
        <f>IF(N93="sníž. přenesená",J93,0)</f>
        <v>0</v>
      </c>
      <c r="BI93" s="228">
        <f>IF(N93="nulová",J93,0)</f>
        <v>0</v>
      </c>
      <c r="BJ93" s="17" t="s">
        <v>74</v>
      </c>
      <c r="BK93" s="228">
        <f>ROUND(I93*H93,2)</f>
        <v>0</v>
      </c>
      <c r="BL93" s="17" t="s">
        <v>137</v>
      </c>
      <c r="BM93" s="17" t="s">
        <v>165</v>
      </c>
    </row>
    <row r="94" spans="2:65" s="1" customFormat="1" ht="16.5" customHeight="1">
      <c r="B94" s="38"/>
      <c r="C94" s="218" t="s">
        <v>156</v>
      </c>
      <c r="D94" s="218" t="s">
        <v>133</v>
      </c>
      <c r="E94" s="219" t="s">
        <v>670</v>
      </c>
      <c r="F94" s="220" t="s">
        <v>671</v>
      </c>
      <c r="G94" s="221" t="s">
        <v>659</v>
      </c>
      <c r="H94" s="222">
        <v>1</v>
      </c>
      <c r="I94" s="223"/>
      <c r="J94" s="222">
        <f>ROUND(I94*H94,2)</f>
        <v>0</v>
      </c>
      <c r="K94" s="220" t="s">
        <v>1</v>
      </c>
      <c r="L94" s="43"/>
      <c r="M94" s="224" t="s">
        <v>1</v>
      </c>
      <c r="N94" s="225" t="s">
        <v>37</v>
      </c>
      <c r="O94" s="79"/>
      <c r="P94" s="226">
        <f>O94*H94</f>
        <v>0</v>
      </c>
      <c r="Q94" s="226">
        <v>0</v>
      </c>
      <c r="R94" s="226">
        <f>Q94*H94</f>
        <v>0</v>
      </c>
      <c r="S94" s="226">
        <v>0</v>
      </c>
      <c r="T94" s="227">
        <f>S94*H94</f>
        <v>0</v>
      </c>
      <c r="AR94" s="17" t="s">
        <v>137</v>
      </c>
      <c r="AT94" s="17" t="s">
        <v>133</v>
      </c>
      <c r="AU94" s="17" t="s">
        <v>76</v>
      </c>
      <c r="AY94" s="17" t="s">
        <v>131</v>
      </c>
      <c r="BE94" s="228">
        <f>IF(N94="základní",J94,0)</f>
        <v>0</v>
      </c>
      <c r="BF94" s="228">
        <f>IF(N94="snížená",J94,0)</f>
        <v>0</v>
      </c>
      <c r="BG94" s="228">
        <f>IF(N94="zákl. přenesená",J94,0)</f>
        <v>0</v>
      </c>
      <c r="BH94" s="228">
        <f>IF(N94="sníž. přenesená",J94,0)</f>
        <v>0</v>
      </c>
      <c r="BI94" s="228">
        <f>IF(N94="nulová",J94,0)</f>
        <v>0</v>
      </c>
      <c r="BJ94" s="17" t="s">
        <v>74</v>
      </c>
      <c r="BK94" s="228">
        <f>ROUND(I94*H94,2)</f>
        <v>0</v>
      </c>
      <c r="BL94" s="17" t="s">
        <v>137</v>
      </c>
      <c r="BM94" s="17" t="s">
        <v>188</v>
      </c>
    </row>
    <row r="95" spans="2:47" s="1" customFormat="1" ht="12">
      <c r="B95" s="38"/>
      <c r="C95" s="39"/>
      <c r="D95" s="229" t="s">
        <v>139</v>
      </c>
      <c r="E95" s="39"/>
      <c r="F95" s="230" t="s">
        <v>672</v>
      </c>
      <c r="G95" s="39"/>
      <c r="H95" s="39"/>
      <c r="I95" s="144"/>
      <c r="J95" s="39"/>
      <c r="K95" s="39"/>
      <c r="L95" s="43"/>
      <c r="M95" s="231"/>
      <c r="N95" s="79"/>
      <c r="O95" s="79"/>
      <c r="P95" s="79"/>
      <c r="Q95" s="79"/>
      <c r="R95" s="79"/>
      <c r="S95" s="79"/>
      <c r="T95" s="80"/>
      <c r="AT95" s="17" t="s">
        <v>139</v>
      </c>
      <c r="AU95" s="17" t="s">
        <v>76</v>
      </c>
    </row>
    <row r="96" spans="2:65" s="1" customFormat="1" ht="16.5" customHeight="1">
      <c r="B96" s="38"/>
      <c r="C96" s="218" t="s">
        <v>167</v>
      </c>
      <c r="D96" s="218" t="s">
        <v>133</v>
      </c>
      <c r="E96" s="219" t="s">
        <v>673</v>
      </c>
      <c r="F96" s="220" t="s">
        <v>674</v>
      </c>
      <c r="G96" s="221" t="s">
        <v>659</v>
      </c>
      <c r="H96" s="222">
        <v>1</v>
      </c>
      <c r="I96" s="223"/>
      <c r="J96" s="222">
        <f>ROUND(I96*H96,2)</f>
        <v>0</v>
      </c>
      <c r="K96" s="220" t="s">
        <v>1</v>
      </c>
      <c r="L96" s="43"/>
      <c r="M96" s="224" t="s">
        <v>1</v>
      </c>
      <c r="N96" s="225" t="s">
        <v>37</v>
      </c>
      <c r="O96" s="79"/>
      <c r="P96" s="226">
        <f>O96*H96</f>
        <v>0</v>
      </c>
      <c r="Q96" s="226">
        <v>0</v>
      </c>
      <c r="R96" s="226">
        <f>Q96*H96</f>
        <v>0</v>
      </c>
      <c r="S96" s="226">
        <v>0</v>
      </c>
      <c r="T96" s="227">
        <f>S96*H96</f>
        <v>0</v>
      </c>
      <c r="AR96" s="17" t="s">
        <v>137</v>
      </c>
      <c r="AT96" s="17" t="s">
        <v>133</v>
      </c>
      <c r="AU96" s="17" t="s">
        <v>76</v>
      </c>
      <c r="AY96" s="17" t="s">
        <v>131</v>
      </c>
      <c r="BE96" s="228">
        <f>IF(N96="základní",J96,0)</f>
        <v>0</v>
      </c>
      <c r="BF96" s="228">
        <f>IF(N96="snížená",J96,0)</f>
        <v>0</v>
      </c>
      <c r="BG96" s="228">
        <f>IF(N96="zákl. přenesená",J96,0)</f>
        <v>0</v>
      </c>
      <c r="BH96" s="228">
        <f>IF(N96="sníž. přenesená",J96,0)</f>
        <v>0</v>
      </c>
      <c r="BI96" s="228">
        <f>IF(N96="nulová",J96,0)</f>
        <v>0</v>
      </c>
      <c r="BJ96" s="17" t="s">
        <v>74</v>
      </c>
      <c r="BK96" s="228">
        <f>ROUND(I96*H96,2)</f>
        <v>0</v>
      </c>
      <c r="BL96" s="17" t="s">
        <v>137</v>
      </c>
      <c r="BM96" s="17" t="s">
        <v>675</v>
      </c>
    </row>
    <row r="97" spans="2:63" s="11" customFormat="1" ht="22.8" customHeight="1">
      <c r="B97" s="202"/>
      <c r="C97" s="203"/>
      <c r="D97" s="204" t="s">
        <v>65</v>
      </c>
      <c r="E97" s="216" t="s">
        <v>676</v>
      </c>
      <c r="F97" s="216" t="s">
        <v>677</v>
      </c>
      <c r="G97" s="203"/>
      <c r="H97" s="203"/>
      <c r="I97" s="206"/>
      <c r="J97" s="217">
        <f>BK97</f>
        <v>0</v>
      </c>
      <c r="K97" s="203"/>
      <c r="L97" s="208"/>
      <c r="M97" s="209"/>
      <c r="N97" s="210"/>
      <c r="O97" s="210"/>
      <c r="P97" s="211">
        <f>SUM(P98:P106)</f>
        <v>0</v>
      </c>
      <c r="Q97" s="210"/>
      <c r="R97" s="211">
        <f>SUM(R98:R106)</f>
        <v>0</v>
      </c>
      <c r="S97" s="210"/>
      <c r="T97" s="212">
        <f>SUM(T98:T106)</f>
        <v>0</v>
      </c>
      <c r="AR97" s="213" t="s">
        <v>158</v>
      </c>
      <c r="AT97" s="214" t="s">
        <v>65</v>
      </c>
      <c r="AU97" s="214" t="s">
        <v>74</v>
      </c>
      <c r="AY97" s="213" t="s">
        <v>131</v>
      </c>
      <c r="BK97" s="215">
        <f>SUM(BK98:BK106)</f>
        <v>0</v>
      </c>
    </row>
    <row r="98" spans="2:65" s="1" customFormat="1" ht="16.5" customHeight="1">
      <c r="B98" s="38"/>
      <c r="C98" s="218" t="s">
        <v>161</v>
      </c>
      <c r="D98" s="218" t="s">
        <v>133</v>
      </c>
      <c r="E98" s="219" t="s">
        <v>678</v>
      </c>
      <c r="F98" s="220" t="s">
        <v>679</v>
      </c>
      <c r="G98" s="221" t="s">
        <v>659</v>
      </c>
      <c r="H98" s="222">
        <v>1</v>
      </c>
      <c r="I98" s="223"/>
      <c r="J98" s="222">
        <f>ROUND(I98*H98,2)</f>
        <v>0</v>
      </c>
      <c r="K98" s="220" t="s">
        <v>152</v>
      </c>
      <c r="L98" s="43"/>
      <c r="M98" s="224" t="s">
        <v>1</v>
      </c>
      <c r="N98" s="225" t="s">
        <v>37</v>
      </c>
      <c r="O98" s="79"/>
      <c r="P98" s="226">
        <f>O98*H98</f>
        <v>0</v>
      </c>
      <c r="Q98" s="226">
        <v>0</v>
      </c>
      <c r="R98" s="226">
        <f>Q98*H98</f>
        <v>0</v>
      </c>
      <c r="S98" s="226">
        <v>0</v>
      </c>
      <c r="T98" s="227">
        <f>S98*H98</f>
        <v>0</v>
      </c>
      <c r="AR98" s="17" t="s">
        <v>137</v>
      </c>
      <c r="AT98" s="17" t="s">
        <v>133</v>
      </c>
      <c r="AU98" s="17" t="s">
        <v>76</v>
      </c>
      <c r="AY98" s="17" t="s">
        <v>131</v>
      </c>
      <c r="BE98" s="228">
        <f>IF(N98="základní",J98,0)</f>
        <v>0</v>
      </c>
      <c r="BF98" s="228">
        <f>IF(N98="snížená",J98,0)</f>
        <v>0</v>
      </c>
      <c r="BG98" s="228">
        <f>IF(N98="zákl. přenesená",J98,0)</f>
        <v>0</v>
      </c>
      <c r="BH98" s="228">
        <f>IF(N98="sníž. přenesená",J98,0)</f>
        <v>0</v>
      </c>
      <c r="BI98" s="228">
        <f>IF(N98="nulová",J98,0)</f>
        <v>0</v>
      </c>
      <c r="BJ98" s="17" t="s">
        <v>74</v>
      </c>
      <c r="BK98" s="228">
        <f>ROUND(I98*H98,2)</f>
        <v>0</v>
      </c>
      <c r="BL98" s="17" t="s">
        <v>137</v>
      </c>
      <c r="BM98" s="17" t="s">
        <v>200</v>
      </c>
    </row>
    <row r="99" spans="2:47" s="1" customFormat="1" ht="12">
      <c r="B99" s="38"/>
      <c r="C99" s="39"/>
      <c r="D99" s="229" t="s">
        <v>139</v>
      </c>
      <c r="E99" s="39"/>
      <c r="F99" s="230" t="s">
        <v>680</v>
      </c>
      <c r="G99" s="39"/>
      <c r="H99" s="39"/>
      <c r="I99" s="144"/>
      <c r="J99" s="39"/>
      <c r="K99" s="39"/>
      <c r="L99" s="43"/>
      <c r="M99" s="231"/>
      <c r="N99" s="79"/>
      <c r="O99" s="79"/>
      <c r="P99" s="79"/>
      <c r="Q99" s="79"/>
      <c r="R99" s="79"/>
      <c r="S99" s="79"/>
      <c r="T99" s="80"/>
      <c r="AT99" s="17" t="s">
        <v>139</v>
      </c>
      <c r="AU99" s="17" t="s">
        <v>76</v>
      </c>
    </row>
    <row r="100" spans="2:65" s="1" customFormat="1" ht="16.5" customHeight="1">
      <c r="B100" s="38"/>
      <c r="C100" s="218" t="s">
        <v>179</v>
      </c>
      <c r="D100" s="218" t="s">
        <v>133</v>
      </c>
      <c r="E100" s="219" t="s">
        <v>681</v>
      </c>
      <c r="F100" s="220" t="s">
        <v>682</v>
      </c>
      <c r="G100" s="221" t="s">
        <v>659</v>
      </c>
      <c r="H100" s="222">
        <v>1</v>
      </c>
      <c r="I100" s="223"/>
      <c r="J100" s="222">
        <f>ROUND(I100*H100,2)</f>
        <v>0</v>
      </c>
      <c r="K100" s="220" t="s">
        <v>1</v>
      </c>
      <c r="L100" s="43"/>
      <c r="M100" s="224" t="s">
        <v>1</v>
      </c>
      <c r="N100" s="225" t="s">
        <v>37</v>
      </c>
      <c r="O100" s="79"/>
      <c r="P100" s="226">
        <f>O100*H100</f>
        <v>0</v>
      </c>
      <c r="Q100" s="226">
        <v>0</v>
      </c>
      <c r="R100" s="226">
        <f>Q100*H100</f>
        <v>0</v>
      </c>
      <c r="S100" s="226">
        <v>0</v>
      </c>
      <c r="T100" s="227">
        <f>S100*H100</f>
        <v>0</v>
      </c>
      <c r="AR100" s="17" t="s">
        <v>137</v>
      </c>
      <c r="AT100" s="17" t="s">
        <v>133</v>
      </c>
      <c r="AU100" s="17" t="s">
        <v>76</v>
      </c>
      <c r="AY100" s="17" t="s">
        <v>131</v>
      </c>
      <c r="BE100" s="228">
        <f>IF(N100="základní",J100,0)</f>
        <v>0</v>
      </c>
      <c r="BF100" s="228">
        <f>IF(N100="snížená",J100,0)</f>
        <v>0</v>
      </c>
      <c r="BG100" s="228">
        <f>IF(N100="zákl. přenesená",J100,0)</f>
        <v>0</v>
      </c>
      <c r="BH100" s="228">
        <f>IF(N100="sníž. přenesená",J100,0)</f>
        <v>0</v>
      </c>
      <c r="BI100" s="228">
        <f>IF(N100="nulová",J100,0)</f>
        <v>0</v>
      </c>
      <c r="BJ100" s="17" t="s">
        <v>74</v>
      </c>
      <c r="BK100" s="228">
        <f>ROUND(I100*H100,2)</f>
        <v>0</v>
      </c>
      <c r="BL100" s="17" t="s">
        <v>137</v>
      </c>
      <c r="BM100" s="17" t="s">
        <v>206</v>
      </c>
    </row>
    <row r="101" spans="2:47" s="1" customFormat="1" ht="12">
      <c r="B101" s="38"/>
      <c r="C101" s="39"/>
      <c r="D101" s="229" t="s">
        <v>139</v>
      </c>
      <c r="E101" s="39"/>
      <c r="F101" s="230" t="s">
        <v>683</v>
      </c>
      <c r="G101" s="39"/>
      <c r="H101" s="39"/>
      <c r="I101" s="144"/>
      <c r="J101" s="39"/>
      <c r="K101" s="39"/>
      <c r="L101" s="43"/>
      <c r="M101" s="231"/>
      <c r="N101" s="79"/>
      <c r="O101" s="79"/>
      <c r="P101" s="79"/>
      <c r="Q101" s="79"/>
      <c r="R101" s="79"/>
      <c r="S101" s="79"/>
      <c r="T101" s="80"/>
      <c r="AT101" s="17" t="s">
        <v>139</v>
      </c>
      <c r="AU101" s="17" t="s">
        <v>76</v>
      </c>
    </row>
    <row r="102" spans="2:65" s="1" customFormat="1" ht="16.5" customHeight="1">
      <c r="B102" s="38"/>
      <c r="C102" s="218" t="s">
        <v>165</v>
      </c>
      <c r="D102" s="218" t="s">
        <v>133</v>
      </c>
      <c r="E102" s="219" t="s">
        <v>684</v>
      </c>
      <c r="F102" s="220" t="s">
        <v>685</v>
      </c>
      <c r="G102" s="221" t="s">
        <v>659</v>
      </c>
      <c r="H102" s="222">
        <v>1</v>
      </c>
      <c r="I102" s="223"/>
      <c r="J102" s="222">
        <f>ROUND(I102*H102,2)</f>
        <v>0</v>
      </c>
      <c r="K102" s="220" t="s">
        <v>1</v>
      </c>
      <c r="L102" s="43"/>
      <c r="M102" s="224" t="s">
        <v>1</v>
      </c>
      <c r="N102" s="225" t="s">
        <v>37</v>
      </c>
      <c r="O102" s="79"/>
      <c r="P102" s="226">
        <f>O102*H102</f>
        <v>0</v>
      </c>
      <c r="Q102" s="226">
        <v>0</v>
      </c>
      <c r="R102" s="226">
        <f>Q102*H102</f>
        <v>0</v>
      </c>
      <c r="S102" s="226">
        <v>0</v>
      </c>
      <c r="T102" s="227">
        <f>S102*H102</f>
        <v>0</v>
      </c>
      <c r="AR102" s="17" t="s">
        <v>137</v>
      </c>
      <c r="AT102" s="17" t="s">
        <v>133</v>
      </c>
      <c r="AU102" s="17" t="s">
        <v>76</v>
      </c>
      <c r="AY102" s="17" t="s">
        <v>131</v>
      </c>
      <c r="BE102" s="228">
        <f>IF(N102="základní",J102,0)</f>
        <v>0</v>
      </c>
      <c r="BF102" s="228">
        <f>IF(N102="snížená",J102,0)</f>
        <v>0</v>
      </c>
      <c r="BG102" s="228">
        <f>IF(N102="zákl. přenesená",J102,0)</f>
        <v>0</v>
      </c>
      <c r="BH102" s="228">
        <f>IF(N102="sníž. přenesená",J102,0)</f>
        <v>0</v>
      </c>
      <c r="BI102" s="228">
        <f>IF(N102="nulová",J102,0)</f>
        <v>0</v>
      </c>
      <c r="BJ102" s="17" t="s">
        <v>74</v>
      </c>
      <c r="BK102" s="228">
        <f>ROUND(I102*H102,2)</f>
        <v>0</v>
      </c>
      <c r="BL102" s="17" t="s">
        <v>137</v>
      </c>
      <c r="BM102" s="17" t="s">
        <v>686</v>
      </c>
    </row>
    <row r="103" spans="2:47" s="1" customFormat="1" ht="12">
      <c r="B103" s="38"/>
      <c r="C103" s="39"/>
      <c r="D103" s="229" t="s">
        <v>139</v>
      </c>
      <c r="E103" s="39"/>
      <c r="F103" s="230" t="s">
        <v>687</v>
      </c>
      <c r="G103" s="39"/>
      <c r="H103" s="39"/>
      <c r="I103" s="144"/>
      <c r="J103" s="39"/>
      <c r="K103" s="39"/>
      <c r="L103" s="43"/>
      <c r="M103" s="231"/>
      <c r="N103" s="79"/>
      <c r="O103" s="79"/>
      <c r="P103" s="79"/>
      <c r="Q103" s="79"/>
      <c r="R103" s="79"/>
      <c r="S103" s="79"/>
      <c r="T103" s="80"/>
      <c r="AT103" s="17" t="s">
        <v>139</v>
      </c>
      <c r="AU103" s="17" t="s">
        <v>76</v>
      </c>
    </row>
    <row r="104" spans="2:65" s="1" customFormat="1" ht="16.5" customHeight="1">
      <c r="B104" s="38"/>
      <c r="C104" s="218" t="s">
        <v>191</v>
      </c>
      <c r="D104" s="218" t="s">
        <v>133</v>
      </c>
      <c r="E104" s="219" t="s">
        <v>688</v>
      </c>
      <c r="F104" s="220" t="s">
        <v>689</v>
      </c>
      <c r="G104" s="221" t="s">
        <v>659</v>
      </c>
      <c r="H104" s="222">
        <v>1</v>
      </c>
      <c r="I104" s="223"/>
      <c r="J104" s="222">
        <f>ROUND(I104*H104,2)</f>
        <v>0</v>
      </c>
      <c r="K104" s="220" t="s">
        <v>1</v>
      </c>
      <c r="L104" s="43"/>
      <c r="M104" s="224" t="s">
        <v>1</v>
      </c>
      <c r="N104" s="225" t="s">
        <v>37</v>
      </c>
      <c r="O104" s="79"/>
      <c r="P104" s="226">
        <f>O104*H104</f>
        <v>0</v>
      </c>
      <c r="Q104" s="226">
        <v>0</v>
      </c>
      <c r="R104" s="226">
        <f>Q104*H104</f>
        <v>0</v>
      </c>
      <c r="S104" s="226">
        <v>0</v>
      </c>
      <c r="T104" s="227">
        <f>S104*H104</f>
        <v>0</v>
      </c>
      <c r="AR104" s="17" t="s">
        <v>137</v>
      </c>
      <c r="AT104" s="17" t="s">
        <v>133</v>
      </c>
      <c r="AU104" s="17" t="s">
        <v>76</v>
      </c>
      <c r="AY104" s="17" t="s">
        <v>131</v>
      </c>
      <c r="BE104" s="228">
        <f>IF(N104="základní",J104,0)</f>
        <v>0</v>
      </c>
      <c r="BF104" s="228">
        <f>IF(N104="snížená",J104,0)</f>
        <v>0</v>
      </c>
      <c r="BG104" s="228">
        <f>IF(N104="zákl. přenesená",J104,0)</f>
        <v>0</v>
      </c>
      <c r="BH104" s="228">
        <f>IF(N104="sníž. přenesená",J104,0)</f>
        <v>0</v>
      </c>
      <c r="BI104" s="228">
        <f>IF(N104="nulová",J104,0)</f>
        <v>0</v>
      </c>
      <c r="BJ104" s="17" t="s">
        <v>74</v>
      </c>
      <c r="BK104" s="228">
        <f>ROUND(I104*H104,2)</f>
        <v>0</v>
      </c>
      <c r="BL104" s="17" t="s">
        <v>137</v>
      </c>
      <c r="BM104" s="17" t="s">
        <v>690</v>
      </c>
    </row>
    <row r="105" spans="2:47" s="1" customFormat="1" ht="12">
      <c r="B105" s="38"/>
      <c r="C105" s="39"/>
      <c r="D105" s="229" t="s">
        <v>139</v>
      </c>
      <c r="E105" s="39"/>
      <c r="F105" s="230" t="s">
        <v>691</v>
      </c>
      <c r="G105" s="39"/>
      <c r="H105" s="39"/>
      <c r="I105" s="144"/>
      <c r="J105" s="39"/>
      <c r="K105" s="39"/>
      <c r="L105" s="43"/>
      <c r="M105" s="231"/>
      <c r="N105" s="79"/>
      <c r="O105" s="79"/>
      <c r="P105" s="79"/>
      <c r="Q105" s="79"/>
      <c r="R105" s="79"/>
      <c r="S105" s="79"/>
      <c r="T105" s="80"/>
      <c r="AT105" s="17" t="s">
        <v>139</v>
      </c>
      <c r="AU105" s="17" t="s">
        <v>76</v>
      </c>
    </row>
    <row r="106" spans="2:65" s="1" customFormat="1" ht="22.5" customHeight="1">
      <c r="B106" s="38"/>
      <c r="C106" s="218" t="s">
        <v>188</v>
      </c>
      <c r="D106" s="218" t="s">
        <v>133</v>
      </c>
      <c r="E106" s="219" t="s">
        <v>692</v>
      </c>
      <c r="F106" s="220" t="s">
        <v>693</v>
      </c>
      <c r="G106" s="221" t="s">
        <v>659</v>
      </c>
      <c r="H106" s="222">
        <v>1</v>
      </c>
      <c r="I106" s="223"/>
      <c r="J106" s="222">
        <f>ROUND(I106*H106,2)</f>
        <v>0</v>
      </c>
      <c r="K106" s="220" t="s">
        <v>1</v>
      </c>
      <c r="L106" s="43"/>
      <c r="M106" s="224" t="s">
        <v>1</v>
      </c>
      <c r="N106" s="225" t="s">
        <v>37</v>
      </c>
      <c r="O106" s="79"/>
      <c r="P106" s="226">
        <f>O106*H106</f>
        <v>0</v>
      </c>
      <c r="Q106" s="226">
        <v>0</v>
      </c>
      <c r="R106" s="226">
        <f>Q106*H106</f>
        <v>0</v>
      </c>
      <c r="S106" s="226">
        <v>0</v>
      </c>
      <c r="T106" s="227">
        <f>S106*H106</f>
        <v>0</v>
      </c>
      <c r="AR106" s="17" t="s">
        <v>137</v>
      </c>
      <c r="AT106" s="17" t="s">
        <v>133</v>
      </c>
      <c r="AU106" s="17" t="s">
        <v>76</v>
      </c>
      <c r="AY106" s="17" t="s">
        <v>131</v>
      </c>
      <c r="BE106" s="228">
        <f>IF(N106="základní",J106,0)</f>
        <v>0</v>
      </c>
      <c r="BF106" s="228">
        <f>IF(N106="snížená",J106,0)</f>
        <v>0</v>
      </c>
      <c r="BG106" s="228">
        <f>IF(N106="zákl. přenesená",J106,0)</f>
        <v>0</v>
      </c>
      <c r="BH106" s="228">
        <f>IF(N106="sníž. přenesená",J106,0)</f>
        <v>0</v>
      </c>
      <c r="BI106" s="228">
        <f>IF(N106="nulová",J106,0)</f>
        <v>0</v>
      </c>
      <c r="BJ106" s="17" t="s">
        <v>74</v>
      </c>
      <c r="BK106" s="228">
        <f>ROUND(I106*H106,2)</f>
        <v>0</v>
      </c>
      <c r="BL106" s="17" t="s">
        <v>137</v>
      </c>
      <c r="BM106" s="17" t="s">
        <v>694</v>
      </c>
    </row>
    <row r="107" spans="2:63" s="11" customFormat="1" ht="22.8" customHeight="1">
      <c r="B107" s="202"/>
      <c r="C107" s="203"/>
      <c r="D107" s="204" t="s">
        <v>65</v>
      </c>
      <c r="E107" s="216" t="s">
        <v>695</v>
      </c>
      <c r="F107" s="216" t="s">
        <v>696</v>
      </c>
      <c r="G107" s="203"/>
      <c r="H107" s="203"/>
      <c r="I107" s="206"/>
      <c r="J107" s="217">
        <f>BK107</f>
        <v>0</v>
      </c>
      <c r="K107" s="203"/>
      <c r="L107" s="208"/>
      <c r="M107" s="209"/>
      <c r="N107" s="210"/>
      <c r="O107" s="210"/>
      <c r="P107" s="211">
        <f>SUM(P108:P112)</f>
        <v>0</v>
      </c>
      <c r="Q107" s="210"/>
      <c r="R107" s="211">
        <f>SUM(R108:R112)</f>
        <v>0</v>
      </c>
      <c r="S107" s="210"/>
      <c r="T107" s="212">
        <f>SUM(T108:T112)</f>
        <v>0</v>
      </c>
      <c r="AR107" s="213" t="s">
        <v>158</v>
      </c>
      <c r="AT107" s="214" t="s">
        <v>65</v>
      </c>
      <c r="AU107" s="214" t="s">
        <v>74</v>
      </c>
      <c r="AY107" s="213" t="s">
        <v>131</v>
      </c>
      <c r="BK107" s="215">
        <f>SUM(BK108:BK112)</f>
        <v>0</v>
      </c>
    </row>
    <row r="108" spans="2:65" s="1" customFormat="1" ht="16.5" customHeight="1">
      <c r="B108" s="38"/>
      <c r="C108" s="218" t="s">
        <v>203</v>
      </c>
      <c r="D108" s="218" t="s">
        <v>133</v>
      </c>
      <c r="E108" s="219" t="s">
        <v>697</v>
      </c>
      <c r="F108" s="220" t="s">
        <v>698</v>
      </c>
      <c r="G108" s="221" t="s">
        <v>659</v>
      </c>
      <c r="H108" s="222">
        <v>1</v>
      </c>
      <c r="I108" s="223"/>
      <c r="J108" s="222">
        <f>ROUND(I108*H108,2)</f>
        <v>0</v>
      </c>
      <c r="K108" s="220" t="s">
        <v>152</v>
      </c>
      <c r="L108" s="43"/>
      <c r="M108" s="224" t="s">
        <v>1</v>
      </c>
      <c r="N108" s="225" t="s">
        <v>37</v>
      </c>
      <c r="O108" s="79"/>
      <c r="P108" s="226">
        <f>O108*H108</f>
        <v>0</v>
      </c>
      <c r="Q108" s="226">
        <v>0</v>
      </c>
      <c r="R108" s="226">
        <f>Q108*H108</f>
        <v>0</v>
      </c>
      <c r="S108" s="226">
        <v>0</v>
      </c>
      <c r="T108" s="227">
        <f>S108*H108</f>
        <v>0</v>
      </c>
      <c r="AR108" s="17" t="s">
        <v>137</v>
      </c>
      <c r="AT108" s="17" t="s">
        <v>133</v>
      </c>
      <c r="AU108" s="17" t="s">
        <v>76</v>
      </c>
      <c r="AY108" s="17" t="s">
        <v>131</v>
      </c>
      <c r="BE108" s="228">
        <f>IF(N108="základní",J108,0)</f>
        <v>0</v>
      </c>
      <c r="BF108" s="228">
        <f>IF(N108="snížená",J108,0)</f>
        <v>0</v>
      </c>
      <c r="BG108" s="228">
        <f>IF(N108="zákl. přenesená",J108,0)</f>
        <v>0</v>
      </c>
      <c r="BH108" s="228">
        <f>IF(N108="sníž. přenesená",J108,0)</f>
        <v>0</v>
      </c>
      <c r="BI108" s="228">
        <f>IF(N108="nulová",J108,0)</f>
        <v>0</v>
      </c>
      <c r="BJ108" s="17" t="s">
        <v>74</v>
      </c>
      <c r="BK108" s="228">
        <f>ROUND(I108*H108,2)</f>
        <v>0</v>
      </c>
      <c r="BL108" s="17" t="s">
        <v>137</v>
      </c>
      <c r="BM108" s="17" t="s">
        <v>215</v>
      </c>
    </row>
    <row r="109" spans="2:47" s="1" customFormat="1" ht="12">
      <c r="B109" s="38"/>
      <c r="C109" s="39"/>
      <c r="D109" s="229" t="s">
        <v>139</v>
      </c>
      <c r="E109" s="39"/>
      <c r="F109" s="230" t="s">
        <v>699</v>
      </c>
      <c r="G109" s="39"/>
      <c r="H109" s="39"/>
      <c r="I109" s="144"/>
      <c r="J109" s="39"/>
      <c r="K109" s="39"/>
      <c r="L109" s="43"/>
      <c r="M109" s="231"/>
      <c r="N109" s="79"/>
      <c r="O109" s="79"/>
      <c r="P109" s="79"/>
      <c r="Q109" s="79"/>
      <c r="R109" s="79"/>
      <c r="S109" s="79"/>
      <c r="T109" s="80"/>
      <c r="AT109" s="17" t="s">
        <v>139</v>
      </c>
      <c r="AU109" s="17" t="s">
        <v>76</v>
      </c>
    </row>
    <row r="110" spans="2:65" s="1" customFormat="1" ht="16.5" customHeight="1">
      <c r="B110" s="38"/>
      <c r="C110" s="218" t="s">
        <v>200</v>
      </c>
      <c r="D110" s="218" t="s">
        <v>133</v>
      </c>
      <c r="E110" s="219" t="s">
        <v>700</v>
      </c>
      <c r="F110" s="220" t="s">
        <v>701</v>
      </c>
      <c r="G110" s="221" t="s">
        <v>659</v>
      </c>
      <c r="H110" s="222">
        <v>1</v>
      </c>
      <c r="I110" s="223"/>
      <c r="J110" s="222">
        <f>ROUND(I110*H110,2)</f>
        <v>0</v>
      </c>
      <c r="K110" s="220" t="s">
        <v>1</v>
      </c>
      <c r="L110" s="43"/>
      <c r="M110" s="224" t="s">
        <v>1</v>
      </c>
      <c r="N110" s="225" t="s">
        <v>37</v>
      </c>
      <c r="O110" s="79"/>
      <c r="P110" s="226">
        <f>O110*H110</f>
        <v>0</v>
      </c>
      <c r="Q110" s="226">
        <v>0</v>
      </c>
      <c r="R110" s="226">
        <f>Q110*H110</f>
        <v>0</v>
      </c>
      <c r="S110" s="226">
        <v>0</v>
      </c>
      <c r="T110" s="227">
        <f>S110*H110</f>
        <v>0</v>
      </c>
      <c r="AR110" s="17" t="s">
        <v>137</v>
      </c>
      <c r="AT110" s="17" t="s">
        <v>133</v>
      </c>
      <c r="AU110" s="17" t="s">
        <v>76</v>
      </c>
      <c r="AY110" s="17" t="s">
        <v>131</v>
      </c>
      <c r="BE110" s="228">
        <f>IF(N110="základní",J110,0)</f>
        <v>0</v>
      </c>
      <c r="BF110" s="228">
        <f>IF(N110="snížená",J110,0)</f>
        <v>0</v>
      </c>
      <c r="BG110" s="228">
        <f>IF(N110="zákl. přenesená",J110,0)</f>
        <v>0</v>
      </c>
      <c r="BH110" s="228">
        <f>IF(N110="sníž. přenesená",J110,0)</f>
        <v>0</v>
      </c>
      <c r="BI110" s="228">
        <f>IF(N110="nulová",J110,0)</f>
        <v>0</v>
      </c>
      <c r="BJ110" s="17" t="s">
        <v>74</v>
      </c>
      <c r="BK110" s="228">
        <f>ROUND(I110*H110,2)</f>
        <v>0</v>
      </c>
      <c r="BL110" s="17" t="s">
        <v>137</v>
      </c>
      <c r="BM110" s="17" t="s">
        <v>702</v>
      </c>
    </row>
    <row r="111" spans="2:47" s="1" customFormat="1" ht="12">
      <c r="B111" s="38"/>
      <c r="C111" s="39"/>
      <c r="D111" s="229" t="s">
        <v>139</v>
      </c>
      <c r="E111" s="39"/>
      <c r="F111" s="230" t="s">
        <v>703</v>
      </c>
      <c r="G111" s="39"/>
      <c r="H111" s="39"/>
      <c r="I111" s="144"/>
      <c r="J111" s="39"/>
      <c r="K111" s="39"/>
      <c r="L111" s="43"/>
      <c r="M111" s="231"/>
      <c r="N111" s="79"/>
      <c r="O111" s="79"/>
      <c r="P111" s="79"/>
      <c r="Q111" s="79"/>
      <c r="R111" s="79"/>
      <c r="S111" s="79"/>
      <c r="T111" s="80"/>
      <c r="AT111" s="17" t="s">
        <v>139</v>
      </c>
      <c r="AU111" s="17" t="s">
        <v>76</v>
      </c>
    </row>
    <row r="112" spans="2:65" s="1" customFormat="1" ht="16.5" customHeight="1">
      <c r="B112" s="38"/>
      <c r="C112" s="218" t="s">
        <v>8</v>
      </c>
      <c r="D112" s="218" t="s">
        <v>133</v>
      </c>
      <c r="E112" s="219" t="s">
        <v>704</v>
      </c>
      <c r="F112" s="220" t="s">
        <v>705</v>
      </c>
      <c r="G112" s="221" t="s">
        <v>659</v>
      </c>
      <c r="H112" s="222">
        <v>1</v>
      </c>
      <c r="I112" s="223"/>
      <c r="J112" s="222">
        <f>ROUND(I112*H112,2)</f>
        <v>0</v>
      </c>
      <c r="K112" s="220" t="s">
        <v>1</v>
      </c>
      <c r="L112" s="43"/>
      <c r="M112" s="290" t="s">
        <v>1</v>
      </c>
      <c r="N112" s="291" t="s">
        <v>37</v>
      </c>
      <c r="O112" s="285"/>
      <c r="P112" s="292">
        <f>O112*H112</f>
        <v>0</v>
      </c>
      <c r="Q112" s="292">
        <v>0</v>
      </c>
      <c r="R112" s="292">
        <f>Q112*H112</f>
        <v>0</v>
      </c>
      <c r="S112" s="292">
        <v>0</v>
      </c>
      <c r="T112" s="293">
        <f>S112*H112</f>
        <v>0</v>
      </c>
      <c r="AR112" s="17" t="s">
        <v>137</v>
      </c>
      <c r="AT112" s="17" t="s">
        <v>133</v>
      </c>
      <c r="AU112" s="17" t="s">
        <v>76</v>
      </c>
      <c r="AY112" s="17" t="s">
        <v>131</v>
      </c>
      <c r="BE112" s="228">
        <f>IF(N112="základní",J112,0)</f>
        <v>0</v>
      </c>
      <c r="BF112" s="228">
        <f>IF(N112="snížená",J112,0)</f>
        <v>0</v>
      </c>
      <c r="BG112" s="228">
        <f>IF(N112="zákl. přenesená",J112,0)</f>
        <v>0</v>
      </c>
      <c r="BH112" s="228">
        <f>IF(N112="sníž. přenesená",J112,0)</f>
        <v>0</v>
      </c>
      <c r="BI112" s="228">
        <f>IF(N112="nulová",J112,0)</f>
        <v>0</v>
      </c>
      <c r="BJ112" s="17" t="s">
        <v>74</v>
      </c>
      <c r="BK112" s="228">
        <f>ROUND(I112*H112,2)</f>
        <v>0</v>
      </c>
      <c r="BL112" s="17" t="s">
        <v>137</v>
      </c>
      <c r="BM112" s="17" t="s">
        <v>706</v>
      </c>
    </row>
    <row r="113" spans="2:12" s="1" customFormat="1" ht="6.95" customHeight="1">
      <c r="B113" s="57"/>
      <c r="C113" s="58"/>
      <c r="D113" s="58"/>
      <c r="E113" s="58"/>
      <c r="F113" s="58"/>
      <c r="G113" s="58"/>
      <c r="H113" s="58"/>
      <c r="I113" s="168"/>
      <c r="J113" s="58"/>
      <c r="K113" s="58"/>
      <c r="L113" s="43"/>
    </row>
  </sheetData>
  <sheetProtection password="CC35" sheet="1" objects="1" scenarios="1" formatColumns="0" formatRows="0" autoFilter="0"/>
  <autoFilter ref="C82:K112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vzd9-PC\vzd9</dc:creator>
  <cp:keywords/>
  <dc:description/>
  <cp:lastModifiedBy>vzd9-PC\vzd9</cp:lastModifiedBy>
  <dcterms:created xsi:type="dcterms:W3CDTF">2020-01-10T13:53:07Z</dcterms:created>
  <dcterms:modified xsi:type="dcterms:W3CDTF">2020-01-10T13:53:19Z</dcterms:modified>
  <cp:category/>
  <cp:version/>
  <cp:contentType/>
  <cp:contentStatus/>
</cp:coreProperties>
</file>