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Data\Dotace\VZ\2019_Podklady_proEZAK\119170001_Mlynařice, Benátecká Vrutice - Milovice, oprava koryta, ř.km 10,000 - 14,030\VZ realizace\Vykaz vymer\"/>
    </mc:Choice>
  </mc:AlternateContent>
  <bookViews>
    <workbookView xWindow="0" yWindow="0" windowWidth="28800" windowHeight="12300"/>
  </bookViews>
  <sheets>
    <sheet name="Rekapitulace stavby" sheetId="1" r:id="rId1"/>
    <sheet name="SO 01 - Oprava koryta" sheetId="2" r:id="rId2"/>
    <sheet name="SO 02 - Dočasný přístup" sheetId="3" r:id="rId3"/>
    <sheet name="SO 03 - Kácení" sheetId="4" r:id="rId4"/>
    <sheet name="VON - Vedlejší a ostatní ..." sheetId="5" r:id="rId5"/>
  </sheets>
  <definedNames>
    <definedName name="_xlnm._FilterDatabase" localSheetId="1" hidden="1">'SO 01 - Oprava koryta'!$C$127:$K$142</definedName>
    <definedName name="_xlnm._FilterDatabase" localSheetId="2" hidden="1">'SO 02 - Dočasný přístup'!$C$126:$K$131</definedName>
    <definedName name="_xlnm._FilterDatabase" localSheetId="3" hidden="1">'SO 03 - Kácení'!$C$129:$K$179</definedName>
    <definedName name="_xlnm._FilterDatabase" localSheetId="4" hidden="1">'VON - Vedlejší a ostatní ...'!$C$126:$K$175</definedName>
    <definedName name="_xlnm.Print_Titles" localSheetId="0">'Rekapitulace stavby'!$92:$92</definedName>
    <definedName name="_xlnm.Print_Titles" localSheetId="1">'SO 01 - Oprava koryta'!$127:$127</definedName>
    <definedName name="_xlnm.Print_Titles" localSheetId="2">'SO 02 - Dočasný přístup'!$126:$126</definedName>
    <definedName name="_xlnm.Print_Titles" localSheetId="3">'SO 03 - Kácení'!$129:$129</definedName>
    <definedName name="_xlnm.Print_Titles" localSheetId="4">'VON - Vedlejší a ostatní ...'!$126:$126</definedName>
    <definedName name="_xlnm.Print_Area" localSheetId="0">'Rekapitulace stavby'!$D$4:$AO$76,'Rekapitulace stavby'!$C$82:$AQ$99</definedName>
    <definedName name="_xlnm.Print_Area" localSheetId="1">'SO 01 - Oprava koryta'!$C$4:$J$76,'SO 01 - Oprava koryta'!$C$82:$J$109,'SO 01 - Oprava koryta'!$C$115:$K$142</definedName>
    <definedName name="_xlnm.Print_Area" localSheetId="2">'SO 02 - Dočasný přístup'!$C$4:$J$76,'SO 02 - Dočasný přístup'!$C$82:$J$108,'SO 02 - Dočasný přístup'!$C$114:$K$131</definedName>
    <definedName name="_xlnm.Print_Area" localSheetId="3">'SO 03 - Kácení'!$C$4:$J$76,'SO 03 - Kácení'!$C$82:$J$111,'SO 03 - Kácení'!$C$117:$K$179</definedName>
    <definedName name="_xlnm.Print_Area" localSheetId="4">'VON - Vedlejší a ostatní ...'!$C$4:$J$76,'VON - Vedlejší a ostatní ...'!$C$82:$J$108,'VON - Vedlejší a ostatní ...'!$C$114:$K$175</definedName>
  </definedNames>
  <calcPr calcId="162913"/>
</workbook>
</file>

<file path=xl/calcChain.xml><?xml version="1.0" encoding="utf-8"?>
<calcChain xmlns="http://schemas.openxmlformats.org/spreadsheetml/2006/main">
  <c r="J39" i="5" l="1"/>
  <c r="J38" i="5"/>
  <c r="AY98" i="1" s="1"/>
  <c r="J37" i="5"/>
  <c r="AX98" i="1" s="1"/>
  <c r="BI174" i="5"/>
  <c r="BH174" i="5"/>
  <c r="BG174" i="5"/>
  <c r="BF174" i="5"/>
  <c r="T174" i="5"/>
  <c r="R174" i="5"/>
  <c r="P174" i="5"/>
  <c r="BK174" i="5"/>
  <c r="J174" i="5"/>
  <c r="BE174" i="5" s="1"/>
  <c r="BI172" i="5"/>
  <c r="BH172" i="5"/>
  <c r="BG172" i="5"/>
  <c r="BF172" i="5"/>
  <c r="T172" i="5"/>
  <c r="R172" i="5"/>
  <c r="P172" i="5"/>
  <c r="BK172" i="5"/>
  <c r="J172" i="5"/>
  <c r="BE172" i="5"/>
  <c r="BI170" i="5"/>
  <c r="BH170" i="5"/>
  <c r="BG170" i="5"/>
  <c r="BF170" i="5"/>
  <c r="T170" i="5"/>
  <c r="R170" i="5"/>
  <c r="P170" i="5"/>
  <c r="BK170" i="5"/>
  <c r="J170" i="5"/>
  <c r="BE170" i="5"/>
  <c r="BI168" i="5"/>
  <c r="BH168" i="5"/>
  <c r="BG168" i="5"/>
  <c r="BF168" i="5"/>
  <c r="T168" i="5"/>
  <c r="R168" i="5"/>
  <c r="P168" i="5"/>
  <c r="BK168" i="5"/>
  <c r="J168" i="5"/>
  <c r="BE168" i="5"/>
  <c r="BI166" i="5"/>
  <c r="BH166" i="5"/>
  <c r="BG166" i="5"/>
  <c r="BF166" i="5"/>
  <c r="T166" i="5"/>
  <c r="R166" i="5"/>
  <c r="P166" i="5"/>
  <c r="BK166" i="5"/>
  <c r="J166" i="5"/>
  <c r="BE166" i="5"/>
  <c r="BI165" i="5"/>
  <c r="BH165" i="5"/>
  <c r="BG165" i="5"/>
  <c r="BF165" i="5"/>
  <c r="T165" i="5"/>
  <c r="R165" i="5"/>
  <c r="P165" i="5"/>
  <c r="BK165" i="5"/>
  <c r="J165" i="5"/>
  <c r="BE165" i="5"/>
  <c r="BI163" i="5"/>
  <c r="BH163" i="5"/>
  <c r="BG163" i="5"/>
  <c r="BF163" i="5"/>
  <c r="T163" i="5"/>
  <c r="R163" i="5"/>
  <c r="P163" i="5"/>
  <c r="BK163" i="5"/>
  <c r="J163" i="5"/>
  <c r="BE163" i="5"/>
  <c r="BI160" i="5"/>
  <c r="BH160" i="5"/>
  <c r="BG160" i="5"/>
  <c r="BF160" i="5"/>
  <c r="T160" i="5"/>
  <c r="R160" i="5"/>
  <c r="P160" i="5"/>
  <c r="BK160" i="5"/>
  <c r="J160" i="5"/>
  <c r="BE160" i="5"/>
  <c r="BI156" i="5"/>
  <c r="BH156" i="5"/>
  <c r="BG156" i="5"/>
  <c r="BF156" i="5"/>
  <c r="T156" i="5"/>
  <c r="R156" i="5"/>
  <c r="P156" i="5"/>
  <c r="BK156" i="5"/>
  <c r="J156" i="5"/>
  <c r="BE156" i="5"/>
  <c r="BI148" i="5"/>
  <c r="BH148" i="5"/>
  <c r="BG148" i="5"/>
  <c r="BF148" i="5"/>
  <c r="T148" i="5"/>
  <c r="R148" i="5"/>
  <c r="P148" i="5"/>
  <c r="BK148" i="5"/>
  <c r="J148" i="5"/>
  <c r="BE148" i="5"/>
  <c r="BI146" i="5"/>
  <c r="BH146" i="5"/>
  <c r="BG146" i="5"/>
  <c r="BF146" i="5"/>
  <c r="T146" i="5"/>
  <c r="R146" i="5"/>
  <c r="P146" i="5"/>
  <c r="BK146" i="5"/>
  <c r="J146" i="5"/>
  <c r="BE146" i="5"/>
  <c r="BI144" i="5"/>
  <c r="BH144" i="5"/>
  <c r="BG144" i="5"/>
  <c r="BF144" i="5"/>
  <c r="T144" i="5"/>
  <c r="R144" i="5"/>
  <c r="P144" i="5"/>
  <c r="BK144" i="5"/>
  <c r="J144" i="5"/>
  <c r="BE144" i="5"/>
  <c r="BI142" i="5"/>
  <c r="BH142" i="5"/>
  <c r="BG142" i="5"/>
  <c r="BF142" i="5"/>
  <c r="T142" i="5"/>
  <c r="R142" i="5"/>
  <c r="P142" i="5"/>
  <c r="BK142" i="5"/>
  <c r="J142" i="5"/>
  <c r="BE142" i="5"/>
  <c r="BI140" i="5"/>
  <c r="BH140" i="5"/>
  <c r="BG140" i="5"/>
  <c r="BF140" i="5"/>
  <c r="T140" i="5"/>
  <c r="R140" i="5"/>
  <c r="P140" i="5"/>
  <c r="BK140" i="5"/>
  <c r="J140" i="5"/>
  <c r="BE140" i="5"/>
  <c r="BI138" i="5"/>
  <c r="BH138" i="5"/>
  <c r="BG138" i="5"/>
  <c r="BF138" i="5"/>
  <c r="T138" i="5"/>
  <c r="R138" i="5"/>
  <c r="P138" i="5"/>
  <c r="BK138" i="5"/>
  <c r="J138" i="5"/>
  <c r="BE138" i="5"/>
  <c r="BI133" i="5"/>
  <c r="BH133" i="5"/>
  <c r="BG133" i="5"/>
  <c r="BF133" i="5"/>
  <c r="T133" i="5"/>
  <c r="R133" i="5"/>
  <c r="P133" i="5"/>
  <c r="BK133" i="5"/>
  <c r="BK128" i="5" s="1"/>
  <c r="BK127" i="5" s="1"/>
  <c r="J127" i="5" s="1"/>
  <c r="J96" i="5" s="1"/>
  <c r="J133" i="5"/>
  <c r="BE133" i="5" s="1"/>
  <c r="BI131" i="5"/>
  <c r="BH131" i="5"/>
  <c r="BG131" i="5"/>
  <c r="BF131" i="5"/>
  <c r="T131" i="5"/>
  <c r="R131" i="5"/>
  <c r="P131" i="5"/>
  <c r="BK131" i="5"/>
  <c r="J131" i="5"/>
  <c r="BE131" i="5"/>
  <c r="BI129" i="5"/>
  <c r="BH129" i="5"/>
  <c r="BG129" i="5"/>
  <c r="BF129" i="5"/>
  <c r="T129" i="5"/>
  <c r="T128" i="5"/>
  <c r="T127" i="5" s="1"/>
  <c r="R129" i="5"/>
  <c r="R128" i="5" s="1"/>
  <c r="R127" i="5" s="1"/>
  <c r="P129" i="5"/>
  <c r="P128" i="5"/>
  <c r="P127" i="5" s="1"/>
  <c r="AU98" i="1" s="1"/>
  <c r="BK129" i="5"/>
  <c r="J129" i="5"/>
  <c r="BE129" i="5" s="1"/>
  <c r="F121" i="5"/>
  <c r="E119" i="5"/>
  <c r="BI106" i="5"/>
  <c r="BH106" i="5"/>
  <c r="BG106" i="5"/>
  <c r="BF106" i="5"/>
  <c r="BI105" i="5"/>
  <c r="BH105" i="5"/>
  <c r="BG105" i="5"/>
  <c r="BF105" i="5"/>
  <c r="BE105" i="5"/>
  <c r="BI104" i="5"/>
  <c r="BH104" i="5"/>
  <c r="BG104" i="5"/>
  <c r="BF104" i="5"/>
  <c r="BE104" i="5"/>
  <c r="BI103" i="5"/>
  <c r="BH103" i="5"/>
  <c r="BG103" i="5"/>
  <c r="BF103" i="5"/>
  <c r="BE103" i="5"/>
  <c r="BI102" i="5"/>
  <c r="BH102" i="5"/>
  <c r="BG102" i="5"/>
  <c r="BF102" i="5"/>
  <c r="BE102" i="5"/>
  <c r="BI101" i="5"/>
  <c r="BH101" i="5"/>
  <c r="F38" i="5" s="1"/>
  <c r="BC98" i="1" s="1"/>
  <c r="BG101" i="5"/>
  <c r="F37" i="5" s="1"/>
  <c r="BB98" i="1" s="1"/>
  <c r="BF101" i="5"/>
  <c r="BE101" i="5"/>
  <c r="F89" i="5"/>
  <c r="E87" i="5"/>
  <c r="J24" i="5"/>
  <c r="E24" i="5"/>
  <c r="J124" i="5" s="1"/>
  <c r="J23" i="5"/>
  <c r="J21" i="5"/>
  <c r="E21" i="5"/>
  <c r="J123" i="5" s="1"/>
  <c r="J91" i="5"/>
  <c r="J20" i="5"/>
  <c r="J18" i="5"/>
  <c r="E18" i="5"/>
  <c r="F124" i="5" s="1"/>
  <c r="J17" i="5"/>
  <c r="J15" i="5"/>
  <c r="E15" i="5"/>
  <c r="F91" i="5" s="1"/>
  <c r="F123" i="5"/>
  <c r="J14" i="5"/>
  <c r="J12" i="5"/>
  <c r="J89" i="5" s="1"/>
  <c r="J121" i="5"/>
  <c r="E7" i="5"/>
  <c r="E117" i="5" s="1"/>
  <c r="J39" i="4"/>
  <c r="J38" i="4"/>
  <c r="AY97" i="1" s="1"/>
  <c r="J37" i="4"/>
  <c r="AX97" i="1" s="1"/>
  <c r="BI176" i="4"/>
  <c r="BH176" i="4"/>
  <c r="BG176" i="4"/>
  <c r="BF176" i="4"/>
  <c r="T176" i="4"/>
  <c r="T175" i="4" s="1"/>
  <c r="R176" i="4"/>
  <c r="R175" i="4" s="1"/>
  <c r="P176" i="4"/>
  <c r="P175" i="4" s="1"/>
  <c r="BK176" i="4"/>
  <c r="BK175" i="4" s="1"/>
  <c r="J175" i="4" s="1"/>
  <c r="J100" i="4" s="1"/>
  <c r="J176" i="4"/>
  <c r="BE176" i="4"/>
  <c r="BI173" i="4"/>
  <c r="BH173" i="4"/>
  <c r="BG173" i="4"/>
  <c r="BF173" i="4"/>
  <c r="T173" i="4"/>
  <c r="T172" i="4" s="1"/>
  <c r="R173" i="4"/>
  <c r="R172" i="4" s="1"/>
  <c r="P173" i="4"/>
  <c r="P172" i="4" s="1"/>
  <c r="BK173" i="4"/>
  <c r="BK172" i="4" s="1"/>
  <c r="J173" i="4"/>
  <c r="BE173" i="4"/>
  <c r="BI169" i="4"/>
  <c r="BH169" i="4"/>
  <c r="BG169" i="4"/>
  <c r="BF169" i="4"/>
  <c r="T169" i="4"/>
  <c r="R169" i="4"/>
  <c r="P169" i="4"/>
  <c r="BK169" i="4"/>
  <c r="J169" i="4"/>
  <c r="BE169" i="4" s="1"/>
  <c r="BI166" i="4"/>
  <c r="BH166" i="4"/>
  <c r="BG166" i="4"/>
  <c r="BF166" i="4"/>
  <c r="T166" i="4"/>
  <c r="R166" i="4"/>
  <c r="P166" i="4"/>
  <c r="BK166" i="4"/>
  <c r="J166" i="4"/>
  <c r="BE166" i="4" s="1"/>
  <c r="BI163" i="4"/>
  <c r="BH163" i="4"/>
  <c r="BG163" i="4"/>
  <c r="BF163" i="4"/>
  <c r="T163" i="4"/>
  <c r="R163" i="4"/>
  <c r="P163" i="4"/>
  <c r="BK163" i="4"/>
  <c r="J163" i="4"/>
  <c r="BE163" i="4" s="1"/>
  <c r="BI160" i="4"/>
  <c r="BH160" i="4"/>
  <c r="BG160" i="4"/>
  <c r="BF160" i="4"/>
  <c r="T160" i="4"/>
  <c r="R160" i="4"/>
  <c r="P160" i="4"/>
  <c r="BK160" i="4"/>
  <c r="J160" i="4"/>
  <c r="BE160" i="4" s="1"/>
  <c r="BI157" i="4"/>
  <c r="BH157" i="4"/>
  <c r="BG157" i="4"/>
  <c r="BF157" i="4"/>
  <c r="T157" i="4"/>
  <c r="R157" i="4"/>
  <c r="P157" i="4"/>
  <c r="BK157" i="4"/>
  <c r="J157" i="4"/>
  <c r="BE157" i="4" s="1"/>
  <c r="BI154" i="4"/>
  <c r="BH154" i="4"/>
  <c r="BG154" i="4"/>
  <c r="BF154" i="4"/>
  <c r="T154" i="4"/>
  <c r="R154" i="4"/>
  <c r="P154" i="4"/>
  <c r="BK154" i="4"/>
  <c r="J154" i="4"/>
  <c r="BE154" i="4" s="1"/>
  <c r="BI151" i="4"/>
  <c r="BH151" i="4"/>
  <c r="BG151" i="4"/>
  <c r="BF151" i="4"/>
  <c r="T151" i="4"/>
  <c r="R151" i="4"/>
  <c r="P151" i="4"/>
  <c r="BK151" i="4"/>
  <c r="J151" i="4"/>
  <c r="BE151" i="4" s="1"/>
  <c r="BI148" i="4"/>
  <c r="BH148" i="4"/>
  <c r="BG148" i="4"/>
  <c r="BF148" i="4"/>
  <c r="T148" i="4"/>
  <c r="R148" i="4"/>
  <c r="P148" i="4"/>
  <c r="BK148" i="4"/>
  <c r="J148" i="4"/>
  <c r="BE148" i="4" s="1"/>
  <c r="BI145" i="4"/>
  <c r="BH145" i="4"/>
  <c r="BG145" i="4"/>
  <c r="BF145" i="4"/>
  <c r="T145" i="4"/>
  <c r="R145" i="4"/>
  <c r="P145" i="4"/>
  <c r="BK145" i="4"/>
  <c r="J145" i="4"/>
  <c r="BE145" i="4" s="1"/>
  <c r="BI142" i="4"/>
  <c r="BH142" i="4"/>
  <c r="BG142" i="4"/>
  <c r="BF142" i="4"/>
  <c r="T142" i="4"/>
  <c r="R142" i="4"/>
  <c r="P142" i="4"/>
  <c r="BK142" i="4"/>
  <c r="J142" i="4"/>
  <c r="BE142" i="4" s="1"/>
  <c r="BI139" i="4"/>
  <c r="BH139" i="4"/>
  <c r="BG139" i="4"/>
  <c r="BF139" i="4"/>
  <c r="T139" i="4"/>
  <c r="R139" i="4"/>
  <c r="P139" i="4"/>
  <c r="BK139" i="4"/>
  <c r="J139" i="4"/>
  <c r="BE139" i="4" s="1"/>
  <c r="BI136" i="4"/>
  <c r="BH136" i="4"/>
  <c r="BG136" i="4"/>
  <c r="BF136" i="4"/>
  <c r="T136" i="4"/>
  <c r="R136" i="4"/>
  <c r="P136" i="4"/>
  <c r="BK136" i="4"/>
  <c r="J136" i="4"/>
  <c r="BE136" i="4" s="1"/>
  <c r="BI133" i="4"/>
  <c r="BH133" i="4"/>
  <c r="BG133" i="4"/>
  <c r="BF133" i="4"/>
  <c r="T133" i="4"/>
  <c r="T132" i="4" s="1"/>
  <c r="T131" i="4" s="1"/>
  <c r="T130" i="4" s="1"/>
  <c r="R133" i="4"/>
  <c r="R132" i="4" s="1"/>
  <c r="P133" i="4"/>
  <c r="P132" i="4" s="1"/>
  <c r="BK133" i="4"/>
  <c r="BK132" i="4" s="1"/>
  <c r="J132" i="4" s="1"/>
  <c r="J98" i="4" s="1"/>
  <c r="J133" i="4"/>
  <c r="BE133" i="4" s="1"/>
  <c r="F124" i="4"/>
  <c r="E122" i="4"/>
  <c r="BI109" i="4"/>
  <c r="BH109" i="4"/>
  <c r="BG109" i="4"/>
  <c r="BF109" i="4"/>
  <c r="BI108" i="4"/>
  <c r="BH108" i="4"/>
  <c r="BG108" i="4"/>
  <c r="BF108" i="4"/>
  <c r="BE108" i="4"/>
  <c r="BI107" i="4"/>
  <c r="BH107" i="4"/>
  <c r="BG107" i="4"/>
  <c r="BF107" i="4"/>
  <c r="BE107" i="4"/>
  <c r="BI106" i="4"/>
  <c r="BH106" i="4"/>
  <c r="BG106" i="4"/>
  <c r="BF106" i="4"/>
  <c r="BE106" i="4"/>
  <c r="BI105" i="4"/>
  <c r="BH105" i="4"/>
  <c r="BG105" i="4"/>
  <c r="BF105" i="4"/>
  <c r="BE105" i="4"/>
  <c r="BI104" i="4"/>
  <c r="BH104" i="4"/>
  <c r="F38" i="4" s="1"/>
  <c r="BC97" i="1" s="1"/>
  <c r="BG104" i="4"/>
  <c r="BF104" i="4"/>
  <c r="BE104" i="4"/>
  <c r="F89" i="4"/>
  <c r="E87" i="4"/>
  <c r="J24" i="4"/>
  <c r="E24" i="4"/>
  <c r="J127" i="4" s="1"/>
  <c r="J92" i="4"/>
  <c r="J23" i="4"/>
  <c r="J21" i="4"/>
  <c r="E21" i="4"/>
  <c r="J126" i="4"/>
  <c r="J91" i="4"/>
  <c r="J20" i="4"/>
  <c r="J18" i="4"/>
  <c r="E18" i="4"/>
  <c r="F127" i="4" s="1"/>
  <c r="J17" i="4"/>
  <c r="J15" i="4"/>
  <c r="E15" i="4"/>
  <c r="F91" i="4" s="1"/>
  <c r="F126" i="4"/>
  <c r="J14" i="4"/>
  <c r="J12" i="4"/>
  <c r="J89" i="4" s="1"/>
  <c r="J124" i="4"/>
  <c r="E7" i="4"/>
  <c r="E120" i="4" s="1"/>
  <c r="J39" i="3"/>
  <c r="J38" i="3"/>
  <c r="AY96" i="1" s="1"/>
  <c r="J37" i="3"/>
  <c r="AX96" i="1" s="1"/>
  <c r="BI129" i="3"/>
  <c r="BH129" i="3"/>
  <c r="BG129" i="3"/>
  <c r="BF129" i="3"/>
  <c r="T129" i="3"/>
  <c r="T128" i="3" s="1"/>
  <c r="T127" i="3" s="1"/>
  <c r="R129" i="3"/>
  <c r="R128" i="3"/>
  <c r="R127" i="3" s="1"/>
  <c r="P129" i="3"/>
  <c r="P128" i="3" s="1"/>
  <c r="P127" i="3" s="1"/>
  <c r="AU96" i="1" s="1"/>
  <c r="BK129" i="3"/>
  <c r="BK128" i="3" s="1"/>
  <c r="J129" i="3"/>
  <c r="BE129" i="3" s="1"/>
  <c r="F121" i="3"/>
  <c r="E119" i="3"/>
  <c r="BI106" i="3"/>
  <c r="BH106" i="3"/>
  <c r="BG106" i="3"/>
  <c r="F37" i="3" s="1"/>
  <c r="BB96" i="1" s="1"/>
  <c r="BF106" i="3"/>
  <c r="BI105" i="3"/>
  <c r="BH105" i="3"/>
  <c r="BG105" i="3"/>
  <c r="BF105" i="3"/>
  <c r="BE105" i="3"/>
  <c r="BI104" i="3"/>
  <c r="BH104" i="3"/>
  <c r="BG104" i="3"/>
  <c r="BF104" i="3"/>
  <c r="BE104" i="3"/>
  <c r="BI103" i="3"/>
  <c r="BH103" i="3"/>
  <c r="BG103" i="3"/>
  <c r="BF103" i="3"/>
  <c r="BE103" i="3"/>
  <c r="BI102" i="3"/>
  <c r="BH102" i="3"/>
  <c r="BG102" i="3"/>
  <c r="BF102" i="3"/>
  <c r="BE102" i="3"/>
  <c r="BI101" i="3"/>
  <c r="BH101" i="3"/>
  <c r="F38" i="3" s="1"/>
  <c r="BC96" i="1" s="1"/>
  <c r="BG101" i="3"/>
  <c r="BF101" i="3"/>
  <c r="J36" i="3" s="1"/>
  <c r="AW96" i="1" s="1"/>
  <c r="BE101" i="3"/>
  <c r="F89" i="3"/>
  <c r="E87" i="3"/>
  <c r="J24" i="3"/>
  <c r="E24" i="3"/>
  <c r="J124" i="3" s="1"/>
  <c r="J23" i="3"/>
  <c r="J21" i="3"/>
  <c r="E21" i="3"/>
  <c r="J91" i="3" s="1"/>
  <c r="J123" i="3"/>
  <c r="J20" i="3"/>
  <c r="J18" i="3"/>
  <c r="E18" i="3"/>
  <c r="F124" i="3" s="1"/>
  <c r="F92" i="3"/>
  <c r="J17" i="3"/>
  <c r="J15" i="3"/>
  <c r="E15" i="3"/>
  <c r="F123" i="3"/>
  <c r="F91" i="3"/>
  <c r="J14" i="3"/>
  <c r="J12" i="3"/>
  <c r="J121" i="3"/>
  <c r="J89" i="3"/>
  <c r="E7" i="3"/>
  <c r="E117" i="3" s="1"/>
  <c r="E85" i="3"/>
  <c r="J39" i="2"/>
  <c r="J38" i="2"/>
  <c r="AY95" i="1" s="1"/>
  <c r="J37" i="2"/>
  <c r="AX95" i="1" s="1"/>
  <c r="BI137" i="2"/>
  <c r="BH137" i="2"/>
  <c r="BG137" i="2"/>
  <c r="BF137" i="2"/>
  <c r="T137" i="2"/>
  <c r="R137" i="2"/>
  <c r="P137" i="2"/>
  <c r="BK137" i="2"/>
  <c r="J137" i="2"/>
  <c r="BE137" i="2" s="1"/>
  <c r="BI131" i="2"/>
  <c r="BH131" i="2"/>
  <c r="BG131" i="2"/>
  <c r="BF131" i="2"/>
  <c r="T131" i="2"/>
  <c r="T130" i="2" s="1"/>
  <c r="T129" i="2" s="1"/>
  <c r="T128" i="2" s="1"/>
  <c r="R131" i="2"/>
  <c r="R130" i="2" s="1"/>
  <c r="R129" i="2" s="1"/>
  <c r="R128" i="2" s="1"/>
  <c r="P131" i="2"/>
  <c r="P130" i="2" s="1"/>
  <c r="P129" i="2" s="1"/>
  <c r="P128" i="2" s="1"/>
  <c r="AU95" i="1" s="1"/>
  <c r="BK131" i="2"/>
  <c r="J131" i="2"/>
  <c r="BE131" i="2" s="1"/>
  <c r="F122" i="2"/>
  <c r="E120" i="2"/>
  <c r="BI107" i="2"/>
  <c r="BH107" i="2"/>
  <c r="BG107" i="2"/>
  <c r="BF107" i="2"/>
  <c r="BI106" i="2"/>
  <c r="BH106" i="2"/>
  <c r="BG106" i="2"/>
  <c r="BF106" i="2"/>
  <c r="BE106" i="2"/>
  <c r="BI105" i="2"/>
  <c r="BH105" i="2"/>
  <c r="BG105" i="2"/>
  <c r="BF105" i="2"/>
  <c r="BE105" i="2"/>
  <c r="BI104" i="2"/>
  <c r="BH104" i="2"/>
  <c r="BG104" i="2"/>
  <c r="BF104" i="2"/>
  <c r="BE104" i="2"/>
  <c r="BI103" i="2"/>
  <c r="BH103" i="2"/>
  <c r="BG103" i="2"/>
  <c r="BF103" i="2"/>
  <c r="BE103" i="2"/>
  <c r="BI102" i="2"/>
  <c r="BH102" i="2"/>
  <c r="F38" i="2" s="1"/>
  <c r="BC95" i="1" s="1"/>
  <c r="BG102" i="2"/>
  <c r="BF102" i="2"/>
  <c r="BE102" i="2"/>
  <c r="F89" i="2"/>
  <c r="E87" i="2"/>
  <c r="J24" i="2"/>
  <c r="E24" i="2"/>
  <c r="J125" i="2" s="1"/>
  <c r="J92" i="2"/>
  <c r="J23" i="2"/>
  <c r="J21" i="2"/>
  <c r="E21" i="2"/>
  <c r="J124" i="2"/>
  <c r="J91" i="2"/>
  <c r="J20" i="2"/>
  <c r="J18" i="2"/>
  <c r="E18" i="2"/>
  <c r="F125" i="2" s="1"/>
  <c r="J17" i="2"/>
  <c r="J15" i="2"/>
  <c r="E15" i="2"/>
  <c r="F91" i="2" s="1"/>
  <c r="F124" i="2"/>
  <c r="J14" i="2"/>
  <c r="J12" i="2"/>
  <c r="J89" i="2" s="1"/>
  <c r="J122" i="2"/>
  <c r="E7" i="2"/>
  <c r="E118" i="2" s="1"/>
  <c r="AS94" i="1"/>
  <c r="L90" i="1"/>
  <c r="AM90" i="1"/>
  <c r="AM89" i="1"/>
  <c r="L89" i="1"/>
  <c r="AM87" i="1"/>
  <c r="L87" i="1"/>
  <c r="L85" i="1"/>
  <c r="L84" i="1"/>
  <c r="F36" i="5" l="1"/>
  <c r="BA98" i="1" s="1"/>
  <c r="J36" i="5"/>
  <c r="AW98" i="1" s="1"/>
  <c r="F39" i="5"/>
  <c r="BD98" i="1" s="1"/>
  <c r="BK130" i="2"/>
  <c r="J130" i="2" s="1"/>
  <c r="J98" i="2" s="1"/>
  <c r="F39" i="2"/>
  <c r="BD95" i="1" s="1"/>
  <c r="F39" i="4"/>
  <c r="BD97" i="1" s="1"/>
  <c r="F37" i="4"/>
  <c r="BB97" i="1" s="1"/>
  <c r="F36" i="4"/>
  <c r="BA97" i="1" s="1"/>
  <c r="BC94" i="1"/>
  <c r="AY94" i="1" s="1"/>
  <c r="F39" i="3"/>
  <c r="BD96" i="1" s="1"/>
  <c r="F37" i="2"/>
  <c r="BB95" i="1" s="1"/>
  <c r="F36" i="2"/>
  <c r="BA95" i="1" s="1"/>
  <c r="BK129" i="2"/>
  <c r="J129" i="2" s="1"/>
  <c r="J97" i="2" s="1"/>
  <c r="J128" i="3"/>
  <c r="J97" i="3" s="1"/>
  <c r="BK127" i="3"/>
  <c r="J127" i="3" s="1"/>
  <c r="J96" i="3" s="1"/>
  <c r="J30" i="5"/>
  <c r="P131" i="4"/>
  <c r="P130" i="4" s="1"/>
  <c r="AU97" i="1" s="1"/>
  <c r="AU94" i="1" s="1"/>
  <c r="R131" i="4"/>
  <c r="R130" i="4" s="1"/>
  <c r="J172" i="4"/>
  <c r="J99" i="4" s="1"/>
  <c r="BK131" i="4"/>
  <c r="E85" i="2"/>
  <c r="F92" i="2"/>
  <c r="J92" i="3"/>
  <c r="E85" i="4"/>
  <c r="F92" i="4"/>
  <c r="E85" i="5"/>
  <c r="F92" i="5"/>
  <c r="J128" i="5"/>
  <c r="J97" i="5" s="1"/>
  <c r="J36" i="2"/>
  <c r="AW95" i="1" s="1"/>
  <c r="F36" i="3"/>
  <c r="BA96" i="1" s="1"/>
  <c r="J36" i="4"/>
  <c r="AW97" i="1" s="1"/>
  <c r="J92" i="5"/>
  <c r="BB94" i="1" l="1"/>
  <c r="W31" i="1" s="1"/>
  <c r="BA94" i="1"/>
  <c r="W30" i="1" s="1"/>
  <c r="BD94" i="1"/>
  <c r="W33" i="1" s="1"/>
  <c r="W32" i="1"/>
  <c r="AX94" i="1"/>
  <c r="BK128" i="2"/>
  <c r="J128" i="2" s="1"/>
  <c r="J96" i="2" s="1"/>
  <c r="J30" i="2" s="1"/>
  <c r="J131" i="4"/>
  <c r="J97" i="4" s="1"/>
  <c r="BK130" i="4"/>
  <c r="J130" i="4" s="1"/>
  <c r="J96" i="4" s="1"/>
  <c r="J30" i="3"/>
  <c r="J106" i="5"/>
  <c r="AW94" i="1" l="1"/>
  <c r="AK30" i="1" s="1"/>
  <c r="J106" i="3"/>
  <c r="J107" i="2"/>
  <c r="J30" i="4"/>
  <c r="J100" i="5"/>
  <c r="BE106" i="5"/>
  <c r="F35" i="5" l="1"/>
  <c r="AZ98" i="1" s="1"/>
  <c r="J35" i="5"/>
  <c r="AV98" i="1" s="1"/>
  <c r="AT98" i="1" s="1"/>
  <c r="J31" i="5"/>
  <c r="J32" i="5" s="1"/>
  <c r="J108" i="5"/>
  <c r="J101" i="2"/>
  <c r="BE107" i="2"/>
  <c r="J109" i="4"/>
  <c r="BE106" i="3"/>
  <c r="J100" i="3"/>
  <c r="J103" i="4" l="1"/>
  <c r="BE109" i="4"/>
  <c r="AG98" i="1"/>
  <c r="AN98" i="1" s="1"/>
  <c r="J41" i="5"/>
  <c r="J31" i="3"/>
  <c r="J32" i="3" s="1"/>
  <c r="J108" i="3"/>
  <c r="F35" i="2"/>
  <c r="AZ95" i="1" s="1"/>
  <c r="J35" i="2"/>
  <c r="AV95" i="1" s="1"/>
  <c r="AT95" i="1" s="1"/>
  <c r="J35" i="3"/>
  <c r="AV96" i="1" s="1"/>
  <c r="AT96" i="1" s="1"/>
  <c r="F35" i="3"/>
  <c r="AZ96" i="1" s="1"/>
  <c r="J31" i="2"/>
  <c r="J32" i="2" s="1"/>
  <c r="J109" i="2"/>
  <c r="F35" i="4" l="1"/>
  <c r="AZ97" i="1" s="1"/>
  <c r="AZ94" i="1" s="1"/>
  <c r="J35" i="4"/>
  <c r="AV97" i="1" s="1"/>
  <c r="AT97" i="1" s="1"/>
  <c r="AG95" i="1"/>
  <c r="J41" i="2"/>
  <c r="AG96" i="1"/>
  <c r="AN96" i="1" s="1"/>
  <c r="J41" i="3"/>
  <c r="J31" i="4"/>
  <c r="J32" i="4" s="1"/>
  <c r="J111" i="4"/>
  <c r="W29" i="1" l="1"/>
  <c r="AV94" i="1"/>
  <c r="AG97" i="1"/>
  <c r="AN97" i="1" s="1"/>
  <c r="J41" i="4"/>
  <c r="AN95" i="1"/>
  <c r="AT94" i="1" l="1"/>
  <c r="AK29" i="1"/>
  <c r="AG94" i="1"/>
  <c r="AK26" i="1" l="1"/>
  <c r="AK35" i="1" s="1"/>
  <c r="AN94" i="1"/>
</calcChain>
</file>

<file path=xl/sharedStrings.xml><?xml version="1.0" encoding="utf-8"?>
<sst xmlns="http://schemas.openxmlformats.org/spreadsheetml/2006/main" count="1644" uniqueCount="339">
  <si>
    <t>Export Komplet</t>
  </si>
  <si>
    <t/>
  </si>
  <si>
    <t>2.0</t>
  </si>
  <si>
    <t>ZAMOK</t>
  </si>
  <si>
    <t>False</t>
  </si>
  <si>
    <t>{4595d210-879e-4be0-a73d-1e0ae7267b81}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</si>
  <si>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</si>
  <si>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</si>
  <si>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</si>
  <si>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</si>
  <si>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</si>
  <si>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</si>
  <si>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</si>
  <si>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</si>
  <si>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3555/002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</si>
  <si>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</si>
  <si>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</si>
  <si>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MLYNAŘICE, BENÁTECKÁ VRUTICE – MILOVICE,  OPRAVA KORYTA, Ř.KM 10,000 – 14,030</t>
  </si>
  <si>
    <t>KSO:</t>
  </si>
  <si>
    <t>833 21 8</t>
  </si>
  <si>
    <t>CC-CZ:</t>
  </si>
  <si>
    <t>2420</t>
  </si>
  <si>
    <t>Místo:</t>
  </si>
  <si>
    <t>k.ú. Benátecká Vrutice, Milovice</t>
  </si>
  <si>
    <t>Datum:</t>
  </si>
  <si>
    <t>9. 5. 2018</t>
  </si>
  <si>
    <t>Zadavatel:</t>
  </si>
  <si>
    <t>IČ:</t>
  </si>
  <si>
    <t>70890005</t>
  </si>
  <si>
    <t>Povodí Labe, státní podnik</t>
  </si>
  <si>
    <t>DIČ:</t>
  </si>
  <si>
    <t>CZ70890005</t>
  </si>
  <si>
    <t>Uchazeč:</t>
  </si>
  <si>
    <t>Vyplň údaj</t>
  </si>
  <si>
    <t>Projektant:</t>
  </si>
  <si>
    <t>47116901</t>
  </si>
  <si>
    <t>Vodohospodářský rozvoj a výstavba, a.s.</t>
  </si>
  <si>
    <t>CZ47116901</t>
  </si>
  <si>
    <t>True</t>
  </si>
  <si>
    <t>Zpracovatel:</t>
  </si>
  <si>
    <t>Ing. Vít Havel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</si>
  <si>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</si>
  <si>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ÚRS, ale způsob tvorby ceny vychází z cenových a technických podmínek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</si>
  <si>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</si>
  <si>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</si>
  <si>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</si>
  <si>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</si>
  <si>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</si>
  <si>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</si>
  <si>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</si>
  <si>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</si>
  <si>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</si>
  <si>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</si>
  <si>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</si>
  <si>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</si>
  <si>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</si>
  <si>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</si>
  <si>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</si>
  <si>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</si>
  <si>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</si>
  <si>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</si>
  <si>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</si>
  <si>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</si>
  <si>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</si>
  <si>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</si>
  <si>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</si>
  <si>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</si>
  <si>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</si>
  <si>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</si>
  <si>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</si>
  <si>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</si>
  <si>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</si>
  <si>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</si>
  <si>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</si>
  <si>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</si>
  <si>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</si>
  <si>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</si>
  <si>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</si>
  <si>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</si>
  <si>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</si>
  <si>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</si>
  <si>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</si>
  <si>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</si>
  <si>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</si>
  <si>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</si>
  <si>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</si>
  <si>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</si>
  <si>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</si>
  <si>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</si>
  <si>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Oprava koryta</t>
  </si>
  <si>
    <t>STA</t>
  </si>
  <si>
    <t>1</t>
  </si>
  <si>
    <t>{dd11a28c-db33-43a6-8250-b3509234c667}</t>
  </si>
  <si>
    <t>2</t>
  </si>
  <si>
    <t>SO 02</t>
  </si>
  <si>
    <t>Dočasný přístup</t>
  </si>
  <si>
    <t>{60b3cfa5-e55a-4bca-a327-eb9696195839}</t>
  </si>
  <si>
    <t>SO 03</t>
  </si>
  <si>
    <t>Kácení</t>
  </si>
  <si>
    <t>{1d82fdff-daba-4ad4-8787-37636371a5a7}</t>
  </si>
  <si>
    <t>VON</t>
  </si>
  <si>
    <t>Vedlejší a ostatní náklady</t>
  </si>
  <si>
    <t>{4ff5d018-db3a-4708-94c2-26b28959e2a3}</t>
  </si>
  <si>
    <t>KRYCÍ LIST SOUPISU PRACÍ</t>
  </si>
  <si>
    <t>Objekt:</t>
  </si>
  <si>
    <t>SO 01 - Oprava koryta</t>
  </si>
  <si>
    <t xml:space="preserve"> 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</si>
  <si>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</si>
  <si>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</si>
  <si>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</si>
  <si>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</si>
  <si>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</si>
  <si>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</si>
  <si>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</si>
  <si>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</si>
  <si>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</si>
  <si>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</si>
  <si>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</si>
  <si>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</si>
  <si>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</si>
  <si>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</si>
  <si>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</si>
  <si>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</si>
  <si>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</si>
  <si>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</si>
  <si>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</si>
  <si>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</si>
  <si>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</si>
  <si>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</si>
  <si>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</si>
  <si>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</si>
  <si>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</si>
  <si>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</si>
  <si>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</si>
  <si>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</si>
  <si>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</si>
  <si>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</si>
  <si>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</si>
  <si>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</si>
  <si>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</si>
  <si>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</si>
  <si>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</si>
  <si>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</si>
  <si>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</si>
  <si>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12270R</t>
  </si>
  <si>
    <t>Odtěžení, naložení, přesun a uložení sedimentu</t>
  </si>
  <si>
    <t>m3</t>
  </si>
  <si>
    <t>4</t>
  </si>
  <si>
    <t>824874690</t>
  </si>
  <si>
    <t>PP</t>
  </si>
  <si>
    <t>P</t>
  </si>
  <si>
    <t>Poznámka k položce:_x000D_
Objem sedimentu stanoven v rostlém stavu_x000D_
Cena obsahuje:_x000D_
- všechny přesuny podél vodního toku před naložením na dopravní prostředek_x000D_
- naložení na dopravní prostředek a složení v místě mezideponie pro odvodnění_x000D_
- přesun, naložení a složení odvodněného sedimentu na místo uložení, včetně poplatku dle platné legisůativy</t>
  </si>
  <si>
    <t>VV</t>
  </si>
  <si>
    <t>"viz výkresová dokumentace D.2, D.3. D.4, D.5"</t>
  </si>
  <si>
    <t>"celkový objem sedimentu"</t>
  </si>
  <si>
    <t>18035</t>
  </si>
  <si>
    <t>3</t>
  </si>
  <si>
    <t>182101101</t>
  </si>
  <si>
    <t>Svahování v zářezech v hornině tř. 1 až 4</t>
  </si>
  <si>
    <t>m2</t>
  </si>
  <si>
    <t>CS ÚRS 2018 01</t>
  </si>
  <si>
    <t>1142149158</t>
  </si>
  <si>
    <t>Svahování trvalých svahů do projektovaných profilů  s potřebným přemístěním výkopku při svahování v zářezech v hornině tř. 1 až 4</t>
  </si>
  <si>
    <t>PSC</t>
  </si>
  <si>
    <t xml:space="preserve">Poznámka k souboru cen:_x000D_
1. Ceny jsou určeny pro svahování všech nově zřizovaných ploch výkopů nebo násypů ve sklonu přes 1 : 5 a pro úpravu lavic (berem) šířky do 3 m přerušujících svahy, pod jakékoliv zpevnění ploch, pod humusování, drnování apod., pro úpravy dna a stěn silničních a železničních příkopů a pro úpravy dna šířky do 1 m melioračních kanálů a vodotečí. 2. Ceny nelze použít pro urovnání stěn příkopů při čištění; toto urovnání se oceňuje cenami souboru cen 938 90-2 . čištění příkopů komunikací v suchu nebo ve vodě A02 Zemní práce pro objekty oborů 821 až 828. 3. Úprava ploch vodorovných nebo ve sklonu do 1 : 5 s výjimkou ustanovení v poznámce č. 1 se oceňuje cenami souboru cen 181 *0-11 Úprava pláně vyrovnáním výškových rozdílů. </t>
  </si>
  <si>
    <t>"viz výkresová dokumentace D.2, D.4, D.5"</t>
  </si>
  <si>
    <t>"úprava svahu do sklonu 1:2"</t>
  </si>
  <si>
    <t>2*5*4050</t>
  </si>
  <si>
    <t>SO 02 - Dočasný přístup</t>
  </si>
  <si>
    <t>8</t>
  </si>
  <si>
    <t>1000R</t>
  </si>
  <si>
    <t xml:space="preserve">Zřízení a odstranění provizorní příjezdové komunikace v délce cca 2900 m </t>
  </si>
  <si>
    <t>soubor</t>
  </si>
  <si>
    <t>1826895229</t>
  </si>
  <si>
    <t>Zřízení a odstranění provizorní příjezdové komunikace včetně materiálu a následné uložení odpadu na skládku</t>
  </si>
  <si>
    <t>Poznámka k položce:_x000D_
Položka obsahuje veškerý materiál a práce spojené s následijícimi body:_x000D_
- Úprava pláně_x000D_
- Podkladní vrstva z geotextilie 600 g/m2_x000D_
- Podkladní vrstva ze štěrkového lože frakce 32/63_x000D_
- Silniční panely 300x150x15 cm _x000D_
(pro potřeby oceněného soupisu se předpokládá čtyřnásobná obratovost panelů)_x000D_
- Odstranění panelů, podkladu z kameniva a geotextilie, včetně odvozu na skládku</t>
  </si>
  <si>
    <t>SO 03 - Kácení</t>
  </si>
  <si>
    <t xml:space="preserve">    9 - Ostatní konstrukce a práce, bourání</t>
  </si>
  <si>
    <t xml:space="preserve">    997 - Přesun sutě</t>
  </si>
  <si>
    <t>111201102</t>
  </si>
  <si>
    <t>Odstranění křovin a stromů průměru kmene do 100 mm i s kořeny z celkové plochy přes 1000 do 10000 m2</t>
  </si>
  <si>
    <t>-830417075</t>
  </si>
  <si>
    <t>Odstranění křovin a stromů s odstraněním kořenů  průměru kmene do 100 mm do sklonu terénu 1 : 5, při celkové ploše přes 1 000 do 10 000 m2</t>
  </si>
  <si>
    <t xml:space="preserve">Poznámka k souboru cen:_x000D_
1. Cenu -1104 lze použít jestliže se odstranění stromů a křovin neprovádí na holo. 2. Cena -1101 je určena i pro: a) odstraňování křovin a stromů o průměru kmene do 100 mm z ploch, jejichž celková výměra je větší než 1 000 m2 při sklonu terénu strmějším než 1 : 5; b) LTM při jakékoliv celkové ploše jednotlivě přes 30 m2. 3. V ceně jsou započteny i náklady na případné nutné odklizení křovin a stromů na hromady na vzdálenost do 50 m nebo naložení na dopravní prostředek. 4. Průměr kmenů stromů (křovin) se měří 0,15 m nad přilehlým terénem. 5. Množství jednotek se určí samostatně za každý objekt v m2 plochy rovné součtu půdorysných ploch omezených obalovými křivkami korun jednotlivých stromů a křovin, popř. skupin stromů a křovin, jejichž koruny se půdorysně překrývají. Jestliže by byl zmíněný součet ploch větší než půdorysná plocha staveniště, počítá se pouze s plochou staveniště. </t>
  </si>
  <si>
    <t>111201401</t>
  </si>
  <si>
    <t>Spálení křovin a stromů průměru kmene do 100 mm</t>
  </si>
  <si>
    <t>933198014</t>
  </si>
  <si>
    <t>Spálení odstraněných křovin a stromů na hromadách  průměru kmene do 100 mm pro jakoukoliv plochu</t>
  </si>
  <si>
    <t xml:space="preserve">Poznámka k souboru cen:_x000D_
1. V ceně jsou započteny i náklady snesení křovin na hromady, přihrnování, očištění spáleniště, uložení popela a zbytků na hromadu. 2. V ceně nejsou započteny náklady na popř. nutné použití kropícího vozu, tyto se oceňují samostatně. 3. Množství jednotek se určí samostatně za každý objekt v m2 půdorysné plochy, z níž byly křoviny a stromy shromážděny. </t>
  </si>
  <si>
    <t>111211131</t>
  </si>
  <si>
    <t>Spálení listnatého klestu se snášením D do 30 cm ve svahu do 1:3</t>
  </si>
  <si>
    <t>kus</t>
  </si>
  <si>
    <t>-87267106</t>
  </si>
  <si>
    <t>Pálení větví stromů se snášením na hromady  listnatých v rovině nebo ve svahu do 1:3, průměru kmene do 30 cm</t>
  </si>
  <si>
    <t xml:space="preserve">Poznámka k souboru cen:_x000D_
1. V ceně jsou započteny i náklady na snesení klestu na hromady, přihrnování, očištění spáleniště, uložení popela a zbytků na hromadu. 2. V ceně nejsou započteny náklady na případné nutné použití kropícího vozu, tyto se oceňují samostatně. 3. Měrná jednotka je 1 strom. </t>
  </si>
  <si>
    <t>111211132</t>
  </si>
  <si>
    <t>Spálení listnatého klestu se snášením D přes 30 cm ve svahu do 1:3</t>
  </si>
  <si>
    <t>907206375</t>
  </si>
  <si>
    <t>Pálení větví stromů se snášením na hromady  listnatých v rovině nebo ve svahu do 1:3, průměru kmene přes 30 cm</t>
  </si>
  <si>
    <t>5</t>
  </si>
  <si>
    <t>112101101</t>
  </si>
  <si>
    <t>Odstranění stromů listnatých průměru kmene do 300 mm</t>
  </si>
  <si>
    <t>680547695</t>
  </si>
  <si>
    <t>Odstranění stromů s odřezáním kmene a s odvětvením listnatých, průměru kmene přes 100 do 300 mm</t>
  </si>
  <si>
    <t xml:space="preserve">Poznámka k souboru cen:_x000D_
1. Ceny jsou určeny pro odstranění stromů v rámci přípravy staveniště. 2. Ceny lze použít i pro odstranění stromů ze sesuté zeminy, vývratů a polomů. 3. V ceně jsou započteny i náklady na případné nutné odklizení kmene a větví odděleně na vzdálenost do 50 m nebo s naložením na dopravní prostředek. 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 5. Ceny nelze užít v případě, kdy je nutné odstraňování stromu po částech; tyto práce lze oceňovat příslušnými cenami katalogu 823-1 Plochy a úprava území. </t>
  </si>
  <si>
    <t>6</t>
  </si>
  <si>
    <t>112101102</t>
  </si>
  <si>
    <t>Odstranění stromů listnatých průměru kmene do 500 mm</t>
  </si>
  <si>
    <t>90318716</t>
  </si>
  <si>
    <t>Odstranění stromů s odřezáním kmene a s odvětvením listnatých, průměru kmene přes 300 do 500 mm</t>
  </si>
  <si>
    <t>7</t>
  </si>
  <si>
    <t>112101103</t>
  </si>
  <si>
    <t>Odstranění stromů listnatých průměru kmene do 700 mm</t>
  </si>
  <si>
    <t>-481981522</t>
  </si>
  <si>
    <t>Odstranění stromů s odřezáním kmene a s odvětvením listnatých, průměru kmene přes 500 do 700 mm</t>
  </si>
  <si>
    <t>112201101</t>
  </si>
  <si>
    <t>Odstranění pařezů D do 300 mm</t>
  </si>
  <si>
    <t>-2089816891</t>
  </si>
  <si>
    <t>Odstranění pařezů  s jejich vykopáním, vytrháním nebo odstřelením, s přesekáním kořenů průměru přes 100 do 300 mm</t>
  </si>
  <si>
    <t xml:space="preserve">Poznámka k souboru cen:_x000D_
1. Ceny lze použít i pro odstranění pařezů ze sesuté zeminy, vývratů a polomů. 2. V ceně jsou započteny i náklady na případné nutné odklizení pařezů na hromady na vzdálenost do 50 m nebo naložení na dopravní prostředek. 3. Mají-li se odstraňovat pařezy z pokáceného souvislého lesního porostu, lze počet pařezů stanovit s přihlédnutím k tabulce v příloze č. 1. 4. Zásyp jam po pařezech se oceňuje cenami souboru cen 174 20-12 této části katalogu. 5. Průměr pařezu se měří v místě řezu kmene na základě dvojího na sebe kolmého měření a následného zprůměrování naměřených hodnot. </t>
  </si>
  <si>
    <t>9</t>
  </si>
  <si>
    <t>112201102</t>
  </si>
  <si>
    <t>Odstranění pařezů D do 500 mm</t>
  </si>
  <si>
    <t>527054527</t>
  </si>
  <si>
    <t>Odstranění pařezů  s jejich vykopáním, vytrháním nebo odstřelením, s přesekáním kořenů průměru přes 300 do 500 mm</t>
  </si>
  <si>
    <t>10</t>
  </si>
  <si>
    <t>112201103</t>
  </si>
  <si>
    <t>Odstranění pařezů D do 700 mm</t>
  </si>
  <si>
    <t>1511132341</t>
  </si>
  <si>
    <t>Odstranění pařezů  s jejich vykopáním, vytrháním nebo odstřelením, s přesekáním kořenů průměru přes 500 do 700 mm</t>
  </si>
  <si>
    <t>11</t>
  </si>
  <si>
    <t>162201401</t>
  </si>
  <si>
    <t>Vodorovné přemístění větví stromů listnatých do 1 km D kmene do 300 mm</t>
  </si>
  <si>
    <t>-1116496683</t>
  </si>
  <si>
    <t>Vodorovné přemístění větví, kmenů nebo pařezů  s naložením, složením a dopravou do 1000 m větví stromů listnatých, průměru kmene přes 100 do 300 mm</t>
  </si>
  <si>
    <t xml:space="preserve">Poznámka k souboru cen:_x000D_
1. Průměr kmene i pařezu se měří v místě řezu. 2. Měrná jednotka je 1 strom. </t>
  </si>
  <si>
    <t>12</t>
  </si>
  <si>
    <t>162201402</t>
  </si>
  <si>
    <t>Vodorovné přemístění větví stromů listnatých do 1 km D kmene do 500 mm</t>
  </si>
  <si>
    <t>1520792954</t>
  </si>
  <si>
    <t>Vodorovné přemístění větví, kmenů nebo pařezů  s naložením, složením a dopravou do 1000 m větví stromů listnatých, průměru kmene přes 300 do 500 mm</t>
  </si>
  <si>
    <t>13</t>
  </si>
  <si>
    <t>162201403</t>
  </si>
  <si>
    <t>Vodorovné přemístění větví stromů listnatých do 1 km D kmene do 700 mm</t>
  </si>
  <si>
    <t>-1843536104</t>
  </si>
  <si>
    <t>Vodorovné přemístění větví, kmenů nebo pařezů  s naložením, složením a dopravou do 1000 m větví stromů listnatých, průměru kmene přes 500 do 700 mm</t>
  </si>
  <si>
    <t>Ostatní konstrukce a práce, bourání</t>
  </si>
  <si>
    <t>14</t>
  </si>
  <si>
    <t>93812R</t>
  </si>
  <si>
    <t>Ošetření řezných ploch dřevin v místě dočasné cesty herbicidy</t>
  </si>
  <si>
    <t>1546398119</t>
  </si>
  <si>
    <t>Ošetření řezných ploch porostů  vhodným herbicidním přípravkem s arboricidními účinky</t>
  </si>
  <si>
    <t>997</t>
  </si>
  <si>
    <t>Přesun sutě</t>
  </si>
  <si>
    <t>99701R</t>
  </si>
  <si>
    <t>Poplatek za odvoz a uložení na skládce (skládkovné) stavebního odpadu dřevěného kód odpadu 170 201</t>
  </si>
  <si>
    <t>t</t>
  </si>
  <si>
    <t>-567143341</t>
  </si>
  <si>
    <t>Poplatek za odvoz a uložení stavebního odpadu na skládce (skládkovné) dřevěného zatříděného do Katalogu odpadů pod kódem 170 201</t>
  </si>
  <si>
    <t xml:space="preserve">Poznámka k souboru cen:_x000D_
1. Ceny uvedenév souboru cen je doporučeno upravit podle aktuálních cen místně příslušné skládky odpadů. 2. Uložení odpadů neuvedených v souboru cen se oceňuje individuálně. 3. V cenách je započítán poplatek za ukládaní odpadu dle zákona 185/2001 Sb. 4. Případné drcení stavebního odpadu lze ocenit souborem cen 997 00-60 Drcení stavebního odpadu z katalogu 800-6 Demolice objektů. </t>
  </si>
  <si>
    <t>Poznámka k položce:_x000D_
Odvoz a uložení pařezů na skládce</t>
  </si>
  <si>
    <t>VON - Vedlejší a ostatní náklady</t>
  </si>
  <si>
    <t>0 - Vedlejší rozpočtové náklady</t>
  </si>
  <si>
    <t>Vedlejší rozpočtové náklady</t>
  </si>
  <si>
    <t>R_01</t>
  </si>
  <si>
    <t>Převedení a čerpání vody v rámci celé stavby</t>
  </si>
  <si>
    <t>soub</t>
  </si>
  <si>
    <t>-1626257582</t>
  </si>
  <si>
    <t xml:space="preserve">Převedení a čerpání vody v rámci celé stavby </t>
  </si>
  <si>
    <t>R_04</t>
  </si>
  <si>
    <t>Zajištění a zabezpečení staveniště, zřízení a likvidace zařízení staveniště, včetně případných přípojek, přístupu do koryta rampou, prostor mezideponie, mobilní buňky a pod. Umístění štítku o povolení stavby a stejnopisu oznámení o zahájení prací  na OIP</t>
  </si>
  <si>
    <t>1851989126</t>
  </si>
  <si>
    <t>Zajištění a zabezpečení staveniště, zřízení a likvidace zařízení staveniště, včetně případných přípojek, prostor mezideponie, mobilní buňky a pod. Včetně umístění štítku o povolení stavby  a stejnopisu oznámení o zahájení prací oblastnímu inspektorátu práce na viditelném místě u vstupu na staveniště.</t>
  </si>
  <si>
    <t>R_05</t>
  </si>
  <si>
    <t>Pyrotechnický průzkum a dohled</t>
  </si>
  <si>
    <t>312187678</t>
  </si>
  <si>
    <t>Pyrotechnický průzkum a dohled - přítomnost pyrotechnika na stavbě při provádění zemních prací, průběžné měření a součinnost s operátory zemních strojů</t>
  </si>
  <si>
    <t>"viz výkresová dokumentace D.2."</t>
  </si>
  <si>
    <t>"délka řešeného toku x průměrná šířka"</t>
  </si>
  <si>
    <t>4050*10</t>
  </si>
  <si>
    <t>R_07</t>
  </si>
  <si>
    <t>Vytýčení inženýrských sítí a zařízení, včetně zajištění případné aktualizace vyjádření správců sítí, která pozbudou platnosti v období mezi předáním staveniště a vytyčením sítí.</t>
  </si>
  <si>
    <t>2104800688</t>
  </si>
  <si>
    <t>R_08</t>
  </si>
  <si>
    <t>Ochrana sítí, zajištění splnění požadavků správců sítí</t>
  </si>
  <si>
    <t>-105870969</t>
  </si>
  <si>
    <t>R_09</t>
  </si>
  <si>
    <t>Aktualizace, doplnění a potvrzení havarijního plánu</t>
  </si>
  <si>
    <t>1378350690</t>
  </si>
  <si>
    <t>R_10</t>
  </si>
  <si>
    <t>Aktualizace, doplnění a potvrzení povodňového plánu</t>
  </si>
  <si>
    <t>-545383266</t>
  </si>
  <si>
    <t>R_11</t>
  </si>
  <si>
    <t>Aktualizace, přizpůsobení a doplnění plánu BOZP</t>
  </si>
  <si>
    <t>-188293501</t>
  </si>
  <si>
    <t>R_12</t>
  </si>
  <si>
    <t>Provedení opatření vyplývající z povodňového a havarijního plánu</t>
  </si>
  <si>
    <t>-1414890582</t>
  </si>
  <si>
    <t>Poznámka k položce:_x000D_
Zajištění přítomnosti havarijních a sorpčních prostředků pro případ úniku ropných látek z vozidel staveništění dopravy behem realizace stavby (dle platných předpisů)</t>
  </si>
  <si>
    <t>"sorpční bezpečnostní souprava"</t>
  </si>
  <si>
    <t>"řezivo pro provedení provizorního hrazení vodního toku"</t>
  </si>
  <si>
    <t>"sudy na ukládání znečištěných hmot"</t>
  </si>
  <si>
    <t>"lopaty"</t>
  </si>
  <si>
    <t>R_13</t>
  </si>
  <si>
    <t>Dohled kvalifikovaného biologa</t>
  </si>
  <si>
    <t>-1448659448</t>
  </si>
  <si>
    <t>Biologický dohled odborně způsobilou osobou</t>
  </si>
  <si>
    <t>Poznámka k položce:_x000D_
- Zajištění případného transferu živočichů</t>
  </si>
  <si>
    <t>R_15</t>
  </si>
  <si>
    <t>Zajištění veškerých propustků a propojení mezi Tůněmi Josefov a Mlynařicí</t>
  </si>
  <si>
    <t>-437706407</t>
  </si>
  <si>
    <t xml:space="preserve">Zajištění veškerých propustků a propojení mezi Tůněmi Josefov a Mlynařicí 
</t>
  </si>
  <si>
    <t>Poznámka k položce:_x000D_
- zabezbečení proti porušení _x000D_
- dočasné zatrubnění v místech dočasného přístupu_x000D_
- zamezení průniku rybí obsádky do staveniště</t>
  </si>
  <si>
    <t>R_16</t>
  </si>
  <si>
    <t>Zajištění čištění vozidel staveništění dopravy před vjezdem na veřejné komunikace, zajištění čištění (mytí) komunikace znečištěné staveništní dopravou</t>
  </si>
  <si>
    <t>1795770722</t>
  </si>
  <si>
    <t>R_17</t>
  </si>
  <si>
    <t xml:space="preserve">Odstranění nevhodných objektů v rámci staveniště </t>
  </si>
  <si>
    <t>-1160630450</t>
  </si>
  <si>
    <t>R_18</t>
  </si>
  <si>
    <t xml:space="preserve">Vytyčení stavby, hranic pozemků a provedení geodetických prací nutných k posouzení shody realizované stavby se schválenou projektovou dokumentací odborně způsobilou osobou v oboru zeměměřictví. </t>
  </si>
  <si>
    <t>299042258</t>
  </si>
  <si>
    <t>R_19</t>
  </si>
  <si>
    <t>Zajištění veškerých předepsaných rozborů, atestů, zkoušek a revizí dle příslušných norem a dalších předpisů a nařízení platných v ČR, nutných k realizaci díla</t>
  </si>
  <si>
    <t>1472548694</t>
  </si>
  <si>
    <t>Zajištění veškerých předepsaných  rozborů, atestů, zkoušek a revizí dle příslušných norem a dalších předpisů a nařízení platných v ČR, kterými bude prokázáno dosažení předepsané kvality a parametrů dokončeného díla</t>
  </si>
  <si>
    <t>16</t>
  </si>
  <si>
    <t>R_20</t>
  </si>
  <si>
    <t>Zaměření skutečného provedení stavby</t>
  </si>
  <si>
    <t>-721071811</t>
  </si>
  <si>
    <t>17</t>
  </si>
  <si>
    <t>R_22</t>
  </si>
  <si>
    <t>Zpracování a předání dokumentace skutečného provedení stavby (3 paré + 1 v elektronické formě) objednateli a zaměření skutečného provedení stavby – geodetická část dokumentace (3 paré + 1 v elektronické formě) v rozsahu odpovídajícím příslušným právním př</t>
  </si>
  <si>
    <t>-1927212006</t>
  </si>
  <si>
    <t>Zpracování a předání dokumentace skutečného provedení stavby (3 paré + 1 v elektronické formě) objednateli a zaměření skutečného provedení stavby – geodetická část dokumentace (3 paré + 1 v elektronické formě) v rozsahu odpovídajícím příslušným právním předpisům. Pořízení fotodokumentace stavby.</t>
  </si>
  <si>
    <t>18</t>
  </si>
  <si>
    <t>R_33</t>
  </si>
  <si>
    <t>Vyhotovení číselníků pokácené dřevní hmoty a její předání vlastníkům včetně srovnání do měřitelných figur, přiblížení na místo předání  a nezbytné manipulace.</t>
  </si>
  <si>
    <t>-1275151840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</si>
</sst>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31" fillId="0" borderId="0" xfId="0" applyNumberFormat="1" applyFont="1" applyAlignment="1" applyProtection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</xf>
    <xf numFmtId="4" fontId="23" fillId="4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6" fillId="0" borderId="0" xfId="0" applyFont="1" applyAlignment="1" applyProtection="1">
      <alignment vertical="center" wrapText="1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0" xfId="0"/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4" fontId="2" fillId="0" borderId="0" xfId="0" applyNumberFormat="1" applyFont="1" applyAlignment="1" applyProtection="1">
      <alignment vertical="center"/>
    </xf>
    <xf numFmtId="0" fontId="3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right" vertical="center"/>
    </xf>
    <xf numFmtId="0" fontId="4" fillId="4" borderId="7" xfId="0" applyFont="1" applyFill="1" applyBorder="1" applyAlignment="1" applyProtection="1">
      <alignment horizontal="center" vertical="center"/>
    </xf>
    <xf numFmtId="4" fontId="4" fillId="4" borderId="7" xfId="0" applyNumberFormat="1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22" fillId="0" borderId="0" xfId="0" applyFont="1" applyAlignment="1" applyProtection="1">
      <alignment horizontal="center" vertical="center"/>
    </xf>
    <xf numFmtId="4" fontId="7" fillId="2" borderId="0" xfId="0" applyNumberFormat="1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4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33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horizontal="center"/>
    </xf>
    <xf numFmtId="4" fontId="8" fillId="0" borderId="0" xfId="0" applyNumberFormat="1" applyFont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0" xfId="0"/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2" borderId="0" xfId="0" applyFont="1" applyFill="1" applyAlignment="1" applyProtection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CM100"/>
  <sheetViews>
    <sheetView showGridLines="0" tabSelected="1" workbookViewId="0">
      <selection activeCell="AF80" sqref="AF80"/>
    </sheetView>
  </sheetViews>
  <sheetFormatPr defaultRowHeight="11.25"/>
  <cols>
    <col min="1" max="1" width="7.1640625" style="1" customWidth="1"/>
    <col min="2" max="2" width="1.5" style="1" customWidth="1"/>
    <col min="3" max="3" width="3.5" style="1" customWidth="1"/>
    <col min="4" max="33" width="2.33203125" style="1" customWidth="1"/>
    <col min="34" max="34" width="2.83203125" style="1" customWidth="1"/>
    <col min="35" max="35" width="27.1640625" style="1" customWidth="1"/>
    <col min="36" max="37" width="2.1640625" style="1" customWidth="1"/>
    <col min="38" max="38" width="7.1640625" style="1" customWidth="1"/>
    <col min="39" max="39" width="2.83203125" style="1" customWidth="1"/>
    <col min="40" max="40" width="11.5" style="1" customWidth="1"/>
    <col min="41" max="41" width="6.5" style="1" customWidth="1"/>
    <col min="42" max="42" width="3.5" style="1" customWidth="1"/>
    <col min="43" max="43" width="13.5" style="1" hidden="1" customWidth="1"/>
    <col min="44" max="44" width="11.6640625" style="1" customWidth="1"/>
    <col min="45" max="47" width="22.1640625" style="1" hidden="1" customWidth="1"/>
    <col min="48" max="49" width="18.5" style="1" hidden="1" customWidth="1"/>
    <col min="50" max="51" width="21.5" style="1" hidden="1" customWidth="1"/>
    <col min="52" max="52" width="18.5" style="1" hidden="1" customWidth="1"/>
    <col min="53" max="53" width="16.5" style="1" hidden="1" customWidth="1"/>
    <col min="54" max="54" width="21.5" style="1" hidden="1" customWidth="1"/>
    <col min="55" max="55" width="18.5" style="1" hidden="1" customWidth="1"/>
    <col min="56" max="56" width="16.5" style="1" hidden="1" customWidth="1"/>
    <col min="57" max="57" width="57" style="1" customWidth="1"/>
    <col min="71" max="91" width="9.16406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23" t="s">
        <v>14</v>
      </c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21"/>
      <c r="AQ5" s="21"/>
      <c r="AR5" s="19"/>
      <c r="BE5" s="331" t="s">
        <v>15</v>
      </c>
      <c r="BS5" s="16" t="s">
        <v>6</v>
      </c>
    </row>
    <row r="6" spans="1:74" s="1" customFormat="1" ht="36.950000000000003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25" t="s">
        <v>17</v>
      </c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21"/>
      <c r="AQ6" s="21"/>
      <c r="AR6" s="19"/>
      <c r="BE6" s="332"/>
      <c r="BS6" s="16" t="s">
        <v>6</v>
      </c>
    </row>
    <row r="7" spans="1:74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21</v>
      </c>
      <c r="AO7" s="21"/>
      <c r="AP7" s="21"/>
      <c r="AQ7" s="21"/>
      <c r="AR7" s="19"/>
      <c r="BE7" s="332"/>
      <c r="BS7" s="16" t="s">
        <v>6</v>
      </c>
    </row>
    <row r="8" spans="1:74" s="1" customFormat="1" ht="12" customHeight="1">
      <c r="B8" s="20"/>
      <c r="C8" s="21"/>
      <c r="D8" s="28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24</v>
      </c>
      <c r="AL8" s="21"/>
      <c r="AM8" s="21"/>
      <c r="AN8" s="29" t="s">
        <v>25</v>
      </c>
      <c r="AO8" s="21"/>
      <c r="AP8" s="21"/>
      <c r="AQ8" s="21"/>
      <c r="AR8" s="19"/>
      <c r="BE8" s="332"/>
      <c r="BS8" s="16" t="s">
        <v>6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32"/>
      <c r="BS9" s="16" t="s">
        <v>6</v>
      </c>
    </row>
    <row r="10" spans="1:74" s="1" customFormat="1" ht="12" customHeight="1">
      <c r="B10" s="20"/>
      <c r="C10" s="21"/>
      <c r="D10" s="28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27</v>
      </c>
      <c r="AL10" s="21"/>
      <c r="AM10" s="21"/>
      <c r="AN10" s="26" t="s">
        <v>28</v>
      </c>
      <c r="AO10" s="21"/>
      <c r="AP10" s="21"/>
      <c r="AQ10" s="21"/>
      <c r="AR10" s="19"/>
      <c r="BE10" s="332"/>
      <c r="BS10" s="16" t="s">
        <v>6</v>
      </c>
    </row>
    <row r="11" spans="1:74" s="1" customFormat="1" ht="18.399999999999999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30</v>
      </c>
      <c r="AL11" s="21"/>
      <c r="AM11" s="21"/>
      <c r="AN11" s="26" t="s">
        <v>31</v>
      </c>
      <c r="AO11" s="21"/>
      <c r="AP11" s="21"/>
      <c r="AQ11" s="21"/>
      <c r="AR11" s="19"/>
      <c r="BE11" s="332"/>
      <c r="BS11" s="16" t="s">
        <v>6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32"/>
      <c r="BS12" s="16" t="s">
        <v>6</v>
      </c>
    </row>
    <row r="13" spans="1:74" s="1" customFormat="1" ht="12" customHeight="1">
      <c r="B13" s="20"/>
      <c r="C13" s="21"/>
      <c r="D13" s="28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27</v>
      </c>
      <c r="AL13" s="21"/>
      <c r="AM13" s="21"/>
      <c r="AN13" s="30" t="s">
        <v>33</v>
      </c>
      <c r="AO13" s="21"/>
      <c r="AP13" s="21"/>
      <c r="AQ13" s="21"/>
      <c r="AR13" s="19"/>
      <c r="BE13" s="332"/>
      <c r="BS13" s="16" t="s">
        <v>6</v>
      </c>
    </row>
    <row r="14" spans="1:74" ht="12.75">
      <c r="B14" s="20"/>
      <c r="C14" s="21"/>
      <c r="D14" s="21"/>
      <c r="E14" s="326" t="s">
        <v>33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28" t="s">
        <v>30</v>
      </c>
      <c r="AL14" s="21"/>
      <c r="AM14" s="21"/>
      <c r="AN14" s="30" t="s">
        <v>33</v>
      </c>
      <c r="AO14" s="21"/>
      <c r="AP14" s="21"/>
      <c r="AQ14" s="21"/>
      <c r="AR14" s="19"/>
      <c r="BE14" s="332"/>
      <c r="BS14" s="16" t="s">
        <v>6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32"/>
      <c r="BS15" s="16" t="s">
        <v>4</v>
      </c>
    </row>
    <row r="16" spans="1:74" s="1" customFormat="1" ht="12" customHeight="1">
      <c r="B16" s="20"/>
      <c r="C16" s="21"/>
      <c r="D16" s="28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27</v>
      </c>
      <c r="AL16" s="21"/>
      <c r="AM16" s="21"/>
      <c r="AN16" s="26" t="s">
        <v>35</v>
      </c>
      <c r="AO16" s="21"/>
      <c r="AP16" s="21"/>
      <c r="AQ16" s="21"/>
      <c r="AR16" s="19"/>
      <c r="BE16" s="332"/>
      <c r="BS16" s="16" t="s">
        <v>4</v>
      </c>
    </row>
    <row r="17" spans="1:71" s="1" customFormat="1" ht="18.399999999999999" customHeight="1">
      <c r="B17" s="20"/>
      <c r="C17" s="21"/>
      <c r="D17" s="21"/>
      <c r="E17" s="26" t="s">
        <v>36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30</v>
      </c>
      <c r="AL17" s="21"/>
      <c r="AM17" s="21"/>
      <c r="AN17" s="26" t="s">
        <v>37</v>
      </c>
      <c r="AO17" s="21"/>
      <c r="AP17" s="21"/>
      <c r="AQ17" s="21"/>
      <c r="AR17" s="19"/>
      <c r="BE17" s="332"/>
      <c r="BS17" s="16" t="s">
        <v>38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32"/>
      <c r="BS18" s="16" t="s">
        <v>6</v>
      </c>
    </row>
    <row r="19" spans="1:71" s="1" customFormat="1" ht="12" customHeight="1">
      <c r="B19" s="20"/>
      <c r="C19" s="21"/>
      <c r="D19" s="28" t="s">
        <v>39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27</v>
      </c>
      <c r="AL19" s="21"/>
      <c r="AM19" s="21"/>
      <c r="AN19" s="26" t="s">
        <v>1</v>
      </c>
      <c r="AO19" s="21"/>
      <c r="AP19" s="21"/>
      <c r="AQ19" s="21"/>
      <c r="AR19" s="19"/>
      <c r="BE19" s="332"/>
      <c r="BS19" s="16" t="s">
        <v>6</v>
      </c>
    </row>
    <row r="20" spans="1:71" s="1" customFormat="1" ht="18.399999999999999" customHeight="1">
      <c r="B20" s="20"/>
      <c r="C20" s="21"/>
      <c r="D20" s="21"/>
      <c r="E20" s="26" t="s">
        <v>40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30</v>
      </c>
      <c r="AL20" s="21"/>
      <c r="AM20" s="21"/>
      <c r="AN20" s="26" t="s">
        <v>1</v>
      </c>
      <c r="AO20" s="21"/>
      <c r="AP20" s="21"/>
      <c r="AQ20" s="21"/>
      <c r="AR20" s="19"/>
      <c r="BE20" s="332"/>
      <c r="BS20" s="16" t="s">
        <v>38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32"/>
    </row>
    <row r="22" spans="1:71" s="1" customFormat="1" ht="12" customHeight="1">
      <c r="B22" s="20"/>
      <c r="C22" s="21"/>
      <c r="D22" s="28" t="s">
        <v>41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32"/>
    </row>
    <row r="23" spans="1:71" s="1" customFormat="1" ht="60" customHeight="1">
      <c r="B23" s="20"/>
      <c r="C23" s="21"/>
      <c r="D23" s="21"/>
      <c r="E23" s="328" t="s">
        <v>42</v>
      </c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21"/>
      <c r="AP23" s="21"/>
      <c r="AQ23" s="21"/>
      <c r="AR23" s="19"/>
      <c r="BE23" s="332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32"/>
    </row>
    <row r="25" spans="1:71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32"/>
    </row>
    <row r="26" spans="1:71" s="2" customFormat="1" ht="25.9" customHeight="1">
      <c r="A26" s="33"/>
      <c r="B26" s="34"/>
      <c r="C26" s="35"/>
      <c r="D26" s="36" t="s">
        <v>43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09">
        <f>ROUND(AG94,2)</f>
        <v>0</v>
      </c>
      <c r="AL26" s="310"/>
      <c r="AM26" s="310"/>
      <c r="AN26" s="310"/>
      <c r="AO26" s="310"/>
      <c r="AP26" s="35"/>
      <c r="AQ26" s="35"/>
      <c r="AR26" s="38"/>
      <c r="BE26" s="332"/>
    </row>
    <row r="27" spans="1:71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32"/>
    </row>
    <row r="28" spans="1:71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29" t="s">
        <v>44</v>
      </c>
      <c r="M28" s="329"/>
      <c r="N28" s="329"/>
      <c r="O28" s="329"/>
      <c r="P28" s="329"/>
      <c r="Q28" s="35"/>
      <c r="R28" s="35"/>
      <c r="S28" s="35"/>
      <c r="T28" s="35"/>
      <c r="U28" s="35"/>
      <c r="V28" s="35"/>
      <c r="W28" s="329" t="s">
        <v>45</v>
      </c>
      <c r="X28" s="329"/>
      <c r="Y28" s="329"/>
      <c r="Z28" s="329"/>
      <c r="AA28" s="329"/>
      <c r="AB28" s="329"/>
      <c r="AC28" s="329"/>
      <c r="AD28" s="329"/>
      <c r="AE28" s="329"/>
      <c r="AF28" s="35"/>
      <c r="AG28" s="35"/>
      <c r="AH28" s="35"/>
      <c r="AI28" s="35"/>
      <c r="AJ28" s="35"/>
      <c r="AK28" s="329" t="s">
        <v>46</v>
      </c>
      <c r="AL28" s="329"/>
      <c r="AM28" s="329"/>
      <c r="AN28" s="329"/>
      <c r="AO28" s="329"/>
      <c r="AP28" s="35"/>
      <c r="AQ28" s="35"/>
      <c r="AR28" s="38"/>
      <c r="BE28" s="332"/>
    </row>
    <row r="29" spans="1:71" s="3" customFormat="1" ht="14.45" customHeight="1">
      <c r="B29" s="39"/>
      <c r="C29" s="40"/>
      <c r="D29" s="28" t="s">
        <v>47</v>
      </c>
      <c r="E29" s="40"/>
      <c r="F29" s="28" t="s">
        <v>48</v>
      </c>
      <c r="G29" s="40"/>
      <c r="H29" s="40"/>
      <c r="I29" s="40"/>
      <c r="J29" s="40"/>
      <c r="K29" s="40"/>
      <c r="L29" s="330">
        <v>0.21</v>
      </c>
      <c r="M29" s="308"/>
      <c r="N29" s="308"/>
      <c r="O29" s="308"/>
      <c r="P29" s="308"/>
      <c r="Q29" s="40"/>
      <c r="R29" s="40"/>
      <c r="S29" s="40"/>
      <c r="T29" s="40"/>
      <c r="U29" s="40"/>
      <c r="V29" s="40"/>
      <c r="W29" s="307">
        <f>ROUND(AZ94, 2)</f>
        <v>0</v>
      </c>
      <c r="X29" s="308"/>
      <c r="Y29" s="308"/>
      <c r="Z29" s="308"/>
      <c r="AA29" s="308"/>
      <c r="AB29" s="308"/>
      <c r="AC29" s="308"/>
      <c r="AD29" s="308"/>
      <c r="AE29" s="308"/>
      <c r="AF29" s="40"/>
      <c r="AG29" s="40"/>
      <c r="AH29" s="40"/>
      <c r="AI29" s="40"/>
      <c r="AJ29" s="40"/>
      <c r="AK29" s="307">
        <f>ROUND(AV94, 2)</f>
        <v>0</v>
      </c>
      <c r="AL29" s="308"/>
      <c r="AM29" s="308"/>
      <c r="AN29" s="308"/>
      <c r="AO29" s="308"/>
      <c r="AP29" s="40"/>
      <c r="AQ29" s="40"/>
      <c r="AR29" s="41"/>
      <c r="BE29" s="333"/>
    </row>
    <row r="30" spans="1:71" s="3" customFormat="1" ht="14.45" customHeight="1">
      <c r="B30" s="39"/>
      <c r="C30" s="40"/>
      <c r="D30" s="40"/>
      <c r="E30" s="40"/>
      <c r="F30" s="28" t="s">
        <v>49</v>
      </c>
      <c r="G30" s="40"/>
      <c r="H30" s="40"/>
      <c r="I30" s="40"/>
      <c r="J30" s="40"/>
      <c r="K30" s="40"/>
      <c r="L30" s="330">
        <v>0.15</v>
      </c>
      <c r="M30" s="308"/>
      <c r="N30" s="308"/>
      <c r="O30" s="308"/>
      <c r="P30" s="308"/>
      <c r="Q30" s="40"/>
      <c r="R30" s="40"/>
      <c r="S30" s="40"/>
      <c r="T30" s="40"/>
      <c r="U30" s="40"/>
      <c r="V30" s="40"/>
      <c r="W30" s="307">
        <f>ROUND(BA94, 2)</f>
        <v>0</v>
      </c>
      <c r="X30" s="308"/>
      <c r="Y30" s="308"/>
      <c r="Z30" s="308"/>
      <c r="AA30" s="308"/>
      <c r="AB30" s="308"/>
      <c r="AC30" s="308"/>
      <c r="AD30" s="308"/>
      <c r="AE30" s="308"/>
      <c r="AF30" s="40"/>
      <c r="AG30" s="40"/>
      <c r="AH30" s="40"/>
      <c r="AI30" s="40"/>
      <c r="AJ30" s="40"/>
      <c r="AK30" s="307">
        <f>ROUND(AW94, 2)</f>
        <v>0</v>
      </c>
      <c r="AL30" s="308"/>
      <c r="AM30" s="308"/>
      <c r="AN30" s="308"/>
      <c r="AO30" s="308"/>
      <c r="AP30" s="40"/>
      <c r="AQ30" s="40"/>
      <c r="AR30" s="41"/>
      <c r="BE30" s="333"/>
    </row>
    <row r="31" spans="1:71" s="3" customFormat="1" ht="14.45" hidden="1" customHeight="1">
      <c r="B31" s="39"/>
      <c r="C31" s="40"/>
      <c r="D31" s="40"/>
      <c r="E31" s="40"/>
      <c r="F31" s="28" t="s">
        <v>50</v>
      </c>
      <c r="G31" s="40"/>
      <c r="H31" s="40"/>
      <c r="I31" s="40"/>
      <c r="J31" s="40"/>
      <c r="K31" s="40"/>
      <c r="L31" s="330">
        <v>0.21</v>
      </c>
      <c r="M31" s="308"/>
      <c r="N31" s="308"/>
      <c r="O31" s="308"/>
      <c r="P31" s="308"/>
      <c r="Q31" s="40"/>
      <c r="R31" s="40"/>
      <c r="S31" s="40"/>
      <c r="T31" s="40"/>
      <c r="U31" s="40"/>
      <c r="V31" s="40"/>
      <c r="W31" s="307">
        <f>ROUND(BB94, 2)</f>
        <v>0</v>
      </c>
      <c r="X31" s="308"/>
      <c r="Y31" s="308"/>
      <c r="Z31" s="308"/>
      <c r="AA31" s="308"/>
      <c r="AB31" s="308"/>
      <c r="AC31" s="308"/>
      <c r="AD31" s="308"/>
      <c r="AE31" s="308"/>
      <c r="AF31" s="40"/>
      <c r="AG31" s="40"/>
      <c r="AH31" s="40"/>
      <c r="AI31" s="40"/>
      <c r="AJ31" s="40"/>
      <c r="AK31" s="307">
        <v>0</v>
      </c>
      <c r="AL31" s="308"/>
      <c r="AM31" s="308"/>
      <c r="AN31" s="308"/>
      <c r="AO31" s="308"/>
      <c r="AP31" s="40"/>
      <c r="AQ31" s="40"/>
      <c r="AR31" s="41"/>
      <c r="BE31" s="333"/>
    </row>
    <row r="32" spans="1:71" s="3" customFormat="1" ht="14.45" hidden="1" customHeight="1">
      <c r="B32" s="39"/>
      <c r="C32" s="40"/>
      <c r="D32" s="40"/>
      <c r="E32" s="40"/>
      <c r="F32" s="28" t="s">
        <v>51</v>
      </c>
      <c r="G32" s="40"/>
      <c r="H32" s="40"/>
      <c r="I32" s="40"/>
      <c r="J32" s="40"/>
      <c r="K32" s="40"/>
      <c r="L32" s="330">
        <v>0.15</v>
      </c>
      <c r="M32" s="308"/>
      <c r="N32" s="308"/>
      <c r="O32" s="308"/>
      <c r="P32" s="308"/>
      <c r="Q32" s="40"/>
      <c r="R32" s="40"/>
      <c r="S32" s="40"/>
      <c r="T32" s="40"/>
      <c r="U32" s="40"/>
      <c r="V32" s="40"/>
      <c r="W32" s="307">
        <f>ROUND(BC94, 2)</f>
        <v>0</v>
      </c>
      <c r="X32" s="308"/>
      <c r="Y32" s="308"/>
      <c r="Z32" s="308"/>
      <c r="AA32" s="308"/>
      <c r="AB32" s="308"/>
      <c r="AC32" s="308"/>
      <c r="AD32" s="308"/>
      <c r="AE32" s="308"/>
      <c r="AF32" s="40"/>
      <c r="AG32" s="40"/>
      <c r="AH32" s="40"/>
      <c r="AI32" s="40"/>
      <c r="AJ32" s="40"/>
      <c r="AK32" s="307">
        <v>0</v>
      </c>
      <c r="AL32" s="308"/>
      <c r="AM32" s="308"/>
      <c r="AN32" s="308"/>
      <c r="AO32" s="308"/>
      <c r="AP32" s="40"/>
      <c r="AQ32" s="40"/>
      <c r="AR32" s="41"/>
      <c r="BE32" s="333"/>
    </row>
    <row r="33" spans="1:57" s="3" customFormat="1" ht="14.45" hidden="1" customHeight="1">
      <c r="B33" s="39"/>
      <c r="C33" s="40"/>
      <c r="D33" s="40"/>
      <c r="E33" s="40"/>
      <c r="F33" s="28" t="s">
        <v>52</v>
      </c>
      <c r="G33" s="40"/>
      <c r="H33" s="40"/>
      <c r="I33" s="40"/>
      <c r="J33" s="40"/>
      <c r="K33" s="40"/>
      <c r="L33" s="330">
        <v>0</v>
      </c>
      <c r="M33" s="308"/>
      <c r="N33" s="308"/>
      <c r="O33" s="308"/>
      <c r="P33" s="308"/>
      <c r="Q33" s="40"/>
      <c r="R33" s="40"/>
      <c r="S33" s="40"/>
      <c r="T33" s="40"/>
      <c r="U33" s="40"/>
      <c r="V33" s="40"/>
      <c r="W33" s="307">
        <f>ROUND(BD94, 2)</f>
        <v>0</v>
      </c>
      <c r="X33" s="308"/>
      <c r="Y33" s="308"/>
      <c r="Z33" s="308"/>
      <c r="AA33" s="308"/>
      <c r="AB33" s="308"/>
      <c r="AC33" s="308"/>
      <c r="AD33" s="308"/>
      <c r="AE33" s="308"/>
      <c r="AF33" s="40"/>
      <c r="AG33" s="40"/>
      <c r="AH33" s="40"/>
      <c r="AI33" s="40"/>
      <c r="AJ33" s="40"/>
      <c r="AK33" s="307">
        <v>0</v>
      </c>
      <c r="AL33" s="308"/>
      <c r="AM33" s="308"/>
      <c r="AN33" s="308"/>
      <c r="AO33" s="308"/>
      <c r="AP33" s="40"/>
      <c r="AQ33" s="40"/>
      <c r="AR33" s="41"/>
      <c r="BE33" s="333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2"/>
    </row>
    <row r="35" spans="1:57" s="2" customFormat="1" ht="25.9" customHeight="1">
      <c r="A35" s="33"/>
      <c r="B35" s="34"/>
      <c r="C35" s="42"/>
      <c r="D35" s="43" t="s">
        <v>53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54</v>
      </c>
      <c r="U35" s="44"/>
      <c r="V35" s="44"/>
      <c r="W35" s="44"/>
      <c r="X35" s="340" t="s">
        <v>55</v>
      </c>
      <c r="Y35" s="341"/>
      <c r="Z35" s="341"/>
      <c r="AA35" s="341"/>
      <c r="AB35" s="341"/>
      <c r="AC35" s="44"/>
      <c r="AD35" s="44"/>
      <c r="AE35" s="44"/>
      <c r="AF35" s="44"/>
      <c r="AG35" s="44"/>
      <c r="AH35" s="44"/>
      <c r="AI35" s="44"/>
      <c r="AJ35" s="44"/>
      <c r="AK35" s="342">
        <f>SUM(AK26:AK33)</f>
        <v>0</v>
      </c>
      <c r="AL35" s="341"/>
      <c r="AM35" s="341"/>
      <c r="AN35" s="341"/>
      <c r="AO35" s="343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1:57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1:57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1:57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1:57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7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7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7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7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7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7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7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7" s="2" customFormat="1" ht="14.45" customHeight="1">
      <c r="B49" s="46"/>
      <c r="C49" s="47"/>
      <c r="D49" s="48" t="s">
        <v>56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57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1:57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7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7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7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7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7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7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7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7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58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58</v>
      </c>
      <c r="AI60" s="37"/>
      <c r="AJ60" s="37"/>
      <c r="AK60" s="37"/>
      <c r="AL60" s="37"/>
      <c r="AM60" s="51" t="s">
        <v>59</v>
      </c>
      <c r="AN60" s="37"/>
      <c r="AO60" s="37"/>
      <c r="AP60" s="35"/>
      <c r="AQ60" s="35"/>
      <c r="AR60" s="38"/>
      <c r="BE60" s="33"/>
    </row>
    <row r="61" spans="1:57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7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7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60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61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1:57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7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7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7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7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7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7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7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7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58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58</v>
      </c>
      <c r="AI75" s="37"/>
      <c r="AJ75" s="37"/>
      <c r="AK75" s="37"/>
      <c r="AL75" s="37"/>
      <c r="AM75" s="51" t="s">
        <v>59</v>
      </c>
      <c r="AN75" s="37"/>
      <c r="AO75" s="37"/>
      <c r="AP75" s="35"/>
      <c r="AQ75" s="35"/>
      <c r="AR75" s="38"/>
      <c r="BE75" s="33"/>
    </row>
    <row r="76" spans="1:57" s="2" customForma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91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91" s="2" customFormat="1" ht="24.95" customHeight="1">
      <c r="A82" s="33"/>
      <c r="B82" s="34"/>
      <c r="C82" s="22" t="s">
        <v>62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9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1:91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3555/002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1:91" s="5" customFormat="1" ht="36.950000000000003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320" t="str">
        <f>K6</f>
        <v>MLYNAŘICE, BENÁTECKÁ VRUTICE – MILOVICE,  OPRAVA KORYTA, Ř.KM 10,000 – 14,030</v>
      </c>
      <c r="M85" s="321"/>
      <c r="N85" s="321"/>
      <c r="O85" s="321"/>
      <c r="P85" s="321"/>
      <c r="Q85" s="321"/>
      <c r="R85" s="321"/>
      <c r="S85" s="321"/>
      <c r="T85" s="321"/>
      <c r="U85" s="321"/>
      <c r="V85" s="321"/>
      <c r="W85" s="321"/>
      <c r="X85" s="321"/>
      <c r="Y85" s="321"/>
      <c r="Z85" s="321"/>
      <c r="AA85" s="321"/>
      <c r="AB85" s="321"/>
      <c r="AC85" s="321"/>
      <c r="AD85" s="321"/>
      <c r="AE85" s="321"/>
      <c r="AF85" s="321"/>
      <c r="AG85" s="321"/>
      <c r="AH85" s="321"/>
      <c r="AI85" s="321"/>
      <c r="AJ85" s="321"/>
      <c r="AK85" s="321"/>
      <c r="AL85" s="321"/>
      <c r="AM85" s="321"/>
      <c r="AN85" s="321"/>
      <c r="AO85" s="321"/>
      <c r="AP85" s="62"/>
      <c r="AQ85" s="62"/>
      <c r="AR85" s="63"/>
    </row>
    <row r="86" spans="1:91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91" s="2" customFormat="1" ht="12" customHeight="1">
      <c r="A87" s="33"/>
      <c r="B87" s="34"/>
      <c r="C87" s="28" t="s">
        <v>22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k.ú. Benátecká Vrutice, Milovice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24</v>
      </c>
      <c r="AJ87" s="35"/>
      <c r="AK87" s="35"/>
      <c r="AL87" s="35"/>
      <c r="AM87" s="322" t="str">
        <f>IF(AN8= "","",AN8)</f>
        <v>9. 5. 2018</v>
      </c>
      <c r="AN87" s="322"/>
      <c r="AO87" s="35"/>
      <c r="AP87" s="35"/>
      <c r="AQ87" s="35"/>
      <c r="AR87" s="38"/>
      <c r="BE87" s="33"/>
    </row>
    <row r="88" spans="1:9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91" s="2" customFormat="1" ht="26.45" customHeight="1">
      <c r="A89" s="33"/>
      <c r="B89" s="34"/>
      <c r="C89" s="28" t="s">
        <v>26</v>
      </c>
      <c r="D89" s="35"/>
      <c r="E89" s="35"/>
      <c r="F89" s="35"/>
      <c r="G89" s="35"/>
      <c r="H89" s="35"/>
      <c r="I89" s="35"/>
      <c r="J89" s="35"/>
      <c r="K89" s="35"/>
      <c r="L89" s="58" t="str">
        <f>IF(E11= "","",E11)</f>
        <v>Povodí Labe, státní podnik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34</v>
      </c>
      <c r="AJ89" s="35"/>
      <c r="AK89" s="35"/>
      <c r="AL89" s="35"/>
      <c r="AM89" s="318" t="str">
        <f>IF(E17="","",E17)</f>
        <v>Vodohospodářský rozvoj a výstavba, a.s.</v>
      </c>
      <c r="AN89" s="319"/>
      <c r="AO89" s="319"/>
      <c r="AP89" s="319"/>
      <c r="AQ89" s="35"/>
      <c r="AR89" s="38"/>
      <c r="AS89" s="312" t="s">
        <v>63</v>
      </c>
      <c r="AT89" s="313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91" s="2" customFormat="1" ht="15.6" customHeight="1">
      <c r="A90" s="33"/>
      <c r="B90" s="34"/>
      <c r="C90" s="28" t="s">
        <v>32</v>
      </c>
      <c r="D90" s="35"/>
      <c r="E90" s="35"/>
      <c r="F90" s="35"/>
      <c r="G90" s="35"/>
      <c r="H90" s="35"/>
      <c r="I90" s="35"/>
      <c r="J90" s="35"/>
      <c r="K90" s="35"/>
      <c r="L90" s="58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39</v>
      </c>
      <c r="AJ90" s="35"/>
      <c r="AK90" s="35"/>
      <c r="AL90" s="35"/>
      <c r="AM90" s="318" t="str">
        <f>IF(E20="","",E20)</f>
        <v>Ing. Vít Havel</v>
      </c>
      <c r="AN90" s="319"/>
      <c r="AO90" s="319"/>
      <c r="AP90" s="319"/>
      <c r="AQ90" s="35"/>
      <c r="AR90" s="38"/>
      <c r="AS90" s="314"/>
      <c r="AT90" s="315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91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316"/>
      <c r="AT91" s="317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91" s="2" customFormat="1" ht="29.25" customHeight="1">
      <c r="A92" s="33"/>
      <c r="B92" s="34"/>
      <c r="C92" s="346" t="s">
        <v>64</v>
      </c>
      <c r="D92" s="337"/>
      <c r="E92" s="337"/>
      <c r="F92" s="337"/>
      <c r="G92" s="337"/>
      <c r="H92" s="72"/>
      <c r="I92" s="336" t="s">
        <v>65</v>
      </c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9" t="s">
        <v>66</v>
      </c>
      <c r="AH92" s="337"/>
      <c r="AI92" s="337"/>
      <c r="AJ92" s="337"/>
      <c r="AK92" s="337"/>
      <c r="AL92" s="337"/>
      <c r="AM92" s="337"/>
      <c r="AN92" s="336" t="s">
        <v>67</v>
      </c>
      <c r="AO92" s="337"/>
      <c r="AP92" s="338"/>
      <c r="AQ92" s="73" t="s">
        <v>68</v>
      </c>
      <c r="AR92" s="38"/>
      <c r="AS92" s="74" t="s">
        <v>69</v>
      </c>
      <c r="AT92" s="75" t="s">
        <v>70</v>
      </c>
      <c r="AU92" s="75" t="s">
        <v>71</v>
      </c>
      <c r="AV92" s="75" t="s">
        <v>72</v>
      </c>
      <c r="AW92" s="75" t="s">
        <v>73</v>
      </c>
      <c r="AX92" s="75" t="s">
        <v>74</v>
      </c>
      <c r="AY92" s="75" t="s">
        <v>75</v>
      </c>
      <c r="AZ92" s="75" t="s">
        <v>76</v>
      </c>
      <c r="BA92" s="75" t="s">
        <v>77</v>
      </c>
      <c r="BB92" s="75" t="s">
        <v>78</v>
      </c>
      <c r="BC92" s="75" t="s">
        <v>79</v>
      </c>
      <c r="BD92" s="76" t="s">
        <v>80</v>
      </c>
      <c r="BE92" s="33"/>
    </row>
    <row r="93" spans="1:91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1:91" s="6" customFormat="1" ht="32.450000000000003" customHeight="1">
      <c r="B94" s="80"/>
      <c r="C94" s="81" t="s">
        <v>81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344">
        <f>ROUND(SUM(AG95:AG98),2)</f>
        <v>0</v>
      </c>
      <c r="AH94" s="344"/>
      <c r="AI94" s="344"/>
      <c r="AJ94" s="344"/>
      <c r="AK94" s="344"/>
      <c r="AL94" s="344"/>
      <c r="AM94" s="344"/>
      <c r="AN94" s="345">
        <f>SUM(AG94,AT94)</f>
        <v>0</v>
      </c>
      <c r="AO94" s="345"/>
      <c r="AP94" s="345"/>
      <c r="AQ94" s="84" t="s">
        <v>1</v>
      </c>
      <c r="AR94" s="85"/>
      <c r="AS94" s="86">
        <f>ROUND(SUM(AS95:AS98),2)</f>
        <v>0</v>
      </c>
      <c r="AT94" s="87">
        <f>ROUND(SUM(AV94:AW94),2)</f>
        <v>0</v>
      </c>
      <c r="AU94" s="88">
        <f>ROUND(SUM(AU95:AU98),5)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ROUND(SUM(AZ95:AZ98),2)</f>
        <v>0</v>
      </c>
      <c r="BA94" s="87">
        <f>ROUND(SUM(BA95:BA98),2)</f>
        <v>0</v>
      </c>
      <c r="BB94" s="87">
        <f>ROUND(SUM(BB95:BB98),2)</f>
        <v>0</v>
      </c>
      <c r="BC94" s="87">
        <f>ROUND(SUM(BC95:BC98),2)</f>
        <v>0</v>
      </c>
      <c r="BD94" s="89">
        <f>ROUND(SUM(BD95:BD98),2)</f>
        <v>0</v>
      </c>
      <c r="BS94" s="90" t="s">
        <v>82</v>
      </c>
      <c r="BT94" s="90" t="s">
        <v>83</v>
      </c>
      <c r="BU94" s="91" t="s">
        <v>84</v>
      </c>
      <c r="BV94" s="90" t="s">
        <v>85</v>
      </c>
      <c r="BW94" s="90" t="s">
        <v>5</v>
      </c>
      <c r="BX94" s="90" t="s">
        <v>86</v>
      </c>
      <c r="CL94" s="90" t="s">
        <v>19</v>
      </c>
    </row>
    <row r="95" spans="1:91" s="7" customFormat="1" ht="26.45" customHeight="1">
      <c r="A95" s="92" t="s">
        <v>87</v>
      </c>
      <c r="B95" s="93"/>
      <c r="C95" s="94"/>
      <c r="D95" s="347" t="s">
        <v>88</v>
      </c>
      <c r="E95" s="347"/>
      <c r="F95" s="347"/>
      <c r="G95" s="347"/>
      <c r="H95" s="347"/>
      <c r="I95" s="95"/>
      <c r="J95" s="347" t="s">
        <v>89</v>
      </c>
      <c r="K95" s="347"/>
      <c r="L95" s="347"/>
      <c r="M95" s="347"/>
      <c r="N95" s="347"/>
      <c r="O95" s="347"/>
      <c r="P95" s="347"/>
      <c r="Q95" s="347"/>
      <c r="R95" s="347"/>
      <c r="S95" s="347"/>
      <c r="T95" s="347"/>
      <c r="U95" s="347"/>
      <c r="V95" s="347"/>
      <c r="W95" s="347"/>
      <c r="X95" s="347"/>
      <c r="Y95" s="347"/>
      <c r="Z95" s="347"/>
      <c r="AA95" s="347"/>
      <c r="AB95" s="347"/>
      <c r="AC95" s="347"/>
      <c r="AD95" s="347"/>
      <c r="AE95" s="347"/>
      <c r="AF95" s="347"/>
      <c r="AG95" s="334">
        <f>'SO 01 - Oprava koryta'!J32</f>
        <v>0</v>
      </c>
      <c r="AH95" s="335"/>
      <c r="AI95" s="335"/>
      <c r="AJ95" s="335"/>
      <c r="AK95" s="335"/>
      <c r="AL95" s="335"/>
      <c r="AM95" s="335"/>
      <c r="AN95" s="334">
        <f>SUM(AG95,AT95)</f>
        <v>0</v>
      </c>
      <c r="AO95" s="335"/>
      <c r="AP95" s="335"/>
      <c r="AQ95" s="96" t="s">
        <v>90</v>
      </c>
      <c r="AR95" s="97"/>
      <c r="AS95" s="98">
        <v>0</v>
      </c>
      <c r="AT95" s="99">
        <f>ROUND(SUM(AV95:AW95),2)</f>
        <v>0</v>
      </c>
      <c r="AU95" s="100">
        <f>'SO 01 - Oprava koryta'!P128</f>
        <v>0</v>
      </c>
      <c r="AV95" s="99">
        <f>'SO 01 - Oprava koryta'!J35</f>
        <v>0</v>
      </c>
      <c r="AW95" s="99">
        <f>'SO 01 - Oprava koryta'!J36</f>
        <v>0</v>
      </c>
      <c r="AX95" s="99">
        <f>'SO 01 - Oprava koryta'!J37</f>
        <v>0</v>
      </c>
      <c r="AY95" s="99">
        <f>'SO 01 - Oprava koryta'!J38</f>
        <v>0</v>
      </c>
      <c r="AZ95" s="99">
        <f>'SO 01 - Oprava koryta'!F35</f>
        <v>0</v>
      </c>
      <c r="BA95" s="99">
        <f>'SO 01 - Oprava koryta'!F36</f>
        <v>0</v>
      </c>
      <c r="BB95" s="99">
        <f>'SO 01 - Oprava koryta'!F37</f>
        <v>0</v>
      </c>
      <c r="BC95" s="99">
        <f>'SO 01 - Oprava koryta'!F38</f>
        <v>0</v>
      </c>
      <c r="BD95" s="101">
        <f>'SO 01 - Oprava koryta'!F39</f>
        <v>0</v>
      </c>
      <c r="BT95" s="102" t="s">
        <v>91</v>
      </c>
      <c r="BV95" s="102" t="s">
        <v>85</v>
      </c>
      <c r="BW95" s="102" t="s">
        <v>92</v>
      </c>
      <c r="BX95" s="102" t="s">
        <v>5</v>
      </c>
      <c r="CL95" s="102" t="s">
        <v>1</v>
      </c>
      <c r="CM95" s="102" t="s">
        <v>93</v>
      </c>
    </row>
    <row r="96" spans="1:91" s="7" customFormat="1" ht="26.45" customHeight="1">
      <c r="A96" s="92" t="s">
        <v>87</v>
      </c>
      <c r="B96" s="93"/>
      <c r="C96" s="94"/>
      <c r="D96" s="347" t="s">
        <v>94</v>
      </c>
      <c r="E96" s="347"/>
      <c r="F96" s="347"/>
      <c r="G96" s="347"/>
      <c r="H96" s="347"/>
      <c r="I96" s="95"/>
      <c r="J96" s="347" t="s">
        <v>95</v>
      </c>
      <c r="K96" s="347"/>
      <c r="L96" s="347"/>
      <c r="M96" s="347"/>
      <c r="N96" s="347"/>
      <c r="O96" s="347"/>
      <c r="P96" s="347"/>
      <c r="Q96" s="347"/>
      <c r="R96" s="347"/>
      <c r="S96" s="347"/>
      <c r="T96" s="347"/>
      <c r="U96" s="347"/>
      <c r="V96" s="347"/>
      <c r="W96" s="347"/>
      <c r="X96" s="347"/>
      <c r="Y96" s="347"/>
      <c r="Z96" s="347"/>
      <c r="AA96" s="347"/>
      <c r="AB96" s="347"/>
      <c r="AC96" s="347"/>
      <c r="AD96" s="347"/>
      <c r="AE96" s="347"/>
      <c r="AF96" s="347"/>
      <c r="AG96" s="334">
        <f>'SO 02 - Dočasný přístup'!J32</f>
        <v>0</v>
      </c>
      <c r="AH96" s="335"/>
      <c r="AI96" s="335"/>
      <c r="AJ96" s="335"/>
      <c r="AK96" s="335"/>
      <c r="AL96" s="335"/>
      <c r="AM96" s="335"/>
      <c r="AN96" s="334">
        <f>SUM(AG96,AT96)</f>
        <v>0</v>
      </c>
      <c r="AO96" s="335"/>
      <c r="AP96" s="335"/>
      <c r="AQ96" s="96" t="s">
        <v>90</v>
      </c>
      <c r="AR96" s="97"/>
      <c r="AS96" s="98">
        <v>0</v>
      </c>
      <c r="AT96" s="99">
        <f>ROUND(SUM(AV96:AW96),2)</f>
        <v>0</v>
      </c>
      <c r="AU96" s="100">
        <f>'SO 02 - Dočasný přístup'!P127</f>
        <v>0</v>
      </c>
      <c r="AV96" s="99">
        <f>'SO 02 - Dočasný přístup'!J35</f>
        <v>0</v>
      </c>
      <c r="AW96" s="99">
        <f>'SO 02 - Dočasný přístup'!J36</f>
        <v>0</v>
      </c>
      <c r="AX96" s="99">
        <f>'SO 02 - Dočasný přístup'!J37</f>
        <v>0</v>
      </c>
      <c r="AY96" s="99">
        <f>'SO 02 - Dočasný přístup'!J38</f>
        <v>0</v>
      </c>
      <c r="AZ96" s="99">
        <f>'SO 02 - Dočasný přístup'!F35</f>
        <v>0</v>
      </c>
      <c r="BA96" s="99">
        <f>'SO 02 - Dočasný přístup'!F36</f>
        <v>0</v>
      </c>
      <c r="BB96" s="99">
        <f>'SO 02 - Dočasný přístup'!F37</f>
        <v>0</v>
      </c>
      <c r="BC96" s="99">
        <f>'SO 02 - Dočasný přístup'!F38</f>
        <v>0</v>
      </c>
      <c r="BD96" s="101">
        <f>'SO 02 - Dočasný přístup'!F39</f>
        <v>0</v>
      </c>
      <c r="BT96" s="102" t="s">
        <v>91</v>
      </c>
      <c r="BV96" s="102" t="s">
        <v>85</v>
      </c>
      <c r="BW96" s="102" t="s">
        <v>96</v>
      </c>
      <c r="BX96" s="102" t="s">
        <v>5</v>
      </c>
      <c r="CL96" s="102" t="s">
        <v>1</v>
      </c>
      <c r="CM96" s="102" t="s">
        <v>93</v>
      </c>
    </row>
    <row r="97" spans="1:91" s="7" customFormat="1" ht="26.45" customHeight="1">
      <c r="A97" s="92" t="s">
        <v>87</v>
      </c>
      <c r="B97" s="93"/>
      <c r="C97" s="94"/>
      <c r="D97" s="347" t="s">
        <v>97</v>
      </c>
      <c r="E97" s="347"/>
      <c r="F97" s="347"/>
      <c r="G97" s="347"/>
      <c r="H97" s="347"/>
      <c r="I97" s="95"/>
      <c r="J97" s="347" t="s">
        <v>98</v>
      </c>
      <c r="K97" s="347"/>
      <c r="L97" s="347"/>
      <c r="M97" s="347"/>
      <c r="N97" s="347"/>
      <c r="O97" s="347"/>
      <c r="P97" s="347"/>
      <c r="Q97" s="347"/>
      <c r="R97" s="347"/>
      <c r="S97" s="347"/>
      <c r="T97" s="347"/>
      <c r="U97" s="347"/>
      <c r="V97" s="347"/>
      <c r="W97" s="347"/>
      <c r="X97" s="347"/>
      <c r="Y97" s="347"/>
      <c r="Z97" s="347"/>
      <c r="AA97" s="347"/>
      <c r="AB97" s="347"/>
      <c r="AC97" s="347"/>
      <c r="AD97" s="347"/>
      <c r="AE97" s="347"/>
      <c r="AF97" s="347"/>
      <c r="AG97" s="334">
        <f>'SO 03 - Kácení'!J32</f>
        <v>0</v>
      </c>
      <c r="AH97" s="335"/>
      <c r="AI97" s="335"/>
      <c r="AJ97" s="335"/>
      <c r="AK97" s="335"/>
      <c r="AL97" s="335"/>
      <c r="AM97" s="335"/>
      <c r="AN97" s="334">
        <f>SUM(AG97,AT97)</f>
        <v>0</v>
      </c>
      <c r="AO97" s="335"/>
      <c r="AP97" s="335"/>
      <c r="AQ97" s="96" t="s">
        <v>90</v>
      </c>
      <c r="AR97" s="97"/>
      <c r="AS97" s="98">
        <v>0</v>
      </c>
      <c r="AT97" s="99">
        <f>ROUND(SUM(AV97:AW97),2)</f>
        <v>0</v>
      </c>
      <c r="AU97" s="100">
        <f>'SO 03 - Kácení'!P130</f>
        <v>0</v>
      </c>
      <c r="AV97" s="99">
        <f>'SO 03 - Kácení'!J35</f>
        <v>0</v>
      </c>
      <c r="AW97" s="99">
        <f>'SO 03 - Kácení'!J36</f>
        <v>0</v>
      </c>
      <c r="AX97" s="99">
        <f>'SO 03 - Kácení'!J37</f>
        <v>0</v>
      </c>
      <c r="AY97" s="99">
        <f>'SO 03 - Kácení'!J38</f>
        <v>0</v>
      </c>
      <c r="AZ97" s="99">
        <f>'SO 03 - Kácení'!F35</f>
        <v>0</v>
      </c>
      <c r="BA97" s="99">
        <f>'SO 03 - Kácení'!F36</f>
        <v>0</v>
      </c>
      <c r="BB97" s="99">
        <f>'SO 03 - Kácení'!F37</f>
        <v>0</v>
      </c>
      <c r="BC97" s="99">
        <f>'SO 03 - Kácení'!F38</f>
        <v>0</v>
      </c>
      <c r="BD97" s="101">
        <f>'SO 03 - Kácení'!F39</f>
        <v>0</v>
      </c>
      <c r="BT97" s="102" t="s">
        <v>91</v>
      </c>
      <c r="BV97" s="102" t="s">
        <v>85</v>
      </c>
      <c r="BW97" s="102" t="s">
        <v>99</v>
      </c>
      <c r="BX97" s="102" t="s">
        <v>5</v>
      </c>
      <c r="CL97" s="102" t="s">
        <v>1</v>
      </c>
      <c r="CM97" s="102" t="s">
        <v>93</v>
      </c>
    </row>
    <row r="98" spans="1:91" s="7" customFormat="1" ht="14.45" customHeight="1">
      <c r="A98" s="92" t="s">
        <v>87</v>
      </c>
      <c r="B98" s="93"/>
      <c r="C98" s="94"/>
      <c r="D98" s="347" t="s">
        <v>100</v>
      </c>
      <c r="E98" s="347"/>
      <c r="F98" s="347"/>
      <c r="G98" s="347"/>
      <c r="H98" s="347"/>
      <c r="I98" s="95"/>
      <c r="J98" s="347" t="s">
        <v>101</v>
      </c>
      <c r="K98" s="347"/>
      <c r="L98" s="347"/>
      <c r="M98" s="347"/>
      <c r="N98" s="347"/>
      <c r="O98" s="347"/>
      <c r="P98" s="347"/>
      <c r="Q98" s="347"/>
      <c r="R98" s="347"/>
      <c r="S98" s="347"/>
      <c r="T98" s="347"/>
      <c r="U98" s="347"/>
      <c r="V98" s="347"/>
      <c r="W98" s="347"/>
      <c r="X98" s="347"/>
      <c r="Y98" s="347"/>
      <c r="Z98" s="347"/>
      <c r="AA98" s="347"/>
      <c r="AB98" s="347"/>
      <c r="AC98" s="347"/>
      <c r="AD98" s="347"/>
      <c r="AE98" s="347"/>
      <c r="AF98" s="347"/>
      <c r="AG98" s="334">
        <f>'VON - Vedlejší a ostatní ...'!J32</f>
        <v>0</v>
      </c>
      <c r="AH98" s="335"/>
      <c r="AI98" s="335"/>
      <c r="AJ98" s="335"/>
      <c r="AK98" s="335"/>
      <c r="AL98" s="335"/>
      <c r="AM98" s="335"/>
      <c r="AN98" s="334">
        <f>SUM(AG98,AT98)</f>
        <v>0</v>
      </c>
      <c r="AO98" s="335"/>
      <c r="AP98" s="335"/>
      <c r="AQ98" s="96" t="s">
        <v>90</v>
      </c>
      <c r="AR98" s="97"/>
      <c r="AS98" s="103">
        <v>0</v>
      </c>
      <c r="AT98" s="104">
        <f>ROUND(SUM(AV98:AW98),2)</f>
        <v>0</v>
      </c>
      <c r="AU98" s="105">
        <f>'VON - Vedlejší a ostatní ...'!P127</f>
        <v>0</v>
      </c>
      <c r="AV98" s="104">
        <f>'VON - Vedlejší a ostatní ...'!J35</f>
        <v>0</v>
      </c>
      <c r="AW98" s="104">
        <f>'VON - Vedlejší a ostatní ...'!J36</f>
        <v>0</v>
      </c>
      <c r="AX98" s="104">
        <f>'VON - Vedlejší a ostatní ...'!J37</f>
        <v>0</v>
      </c>
      <c r="AY98" s="104">
        <f>'VON - Vedlejší a ostatní ...'!J38</f>
        <v>0</v>
      </c>
      <c r="AZ98" s="104">
        <f>'VON - Vedlejší a ostatní ...'!F35</f>
        <v>0</v>
      </c>
      <c r="BA98" s="104">
        <f>'VON - Vedlejší a ostatní ...'!F36</f>
        <v>0</v>
      </c>
      <c r="BB98" s="104">
        <f>'VON - Vedlejší a ostatní ...'!F37</f>
        <v>0</v>
      </c>
      <c r="BC98" s="104">
        <f>'VON - Vedlejší a ostatní ...'!F38</f>
        <v>0</v>
      </c>
      <c r="BD98" s="106">
        <f>'VON - Vedlejší a ostatní ...'!F39</f>
        <v>0</v>
      </c>
      <c r="BT98" s="102" t="s">
        <v>91</v>
      </c>
      <c r="BV98" s="102" t="s">
        <v>85</v>
      </c>
      <c r="BW98" s="102" t="s">
        <v>102</v>
      </c>
      <c r="BX98" s="102" t="s">
        <v>5</v>
      </c>
      <c r="CL98" s="102" t="s">
        <v>1</v>
      </c>
      <c r="CM98" s="102" t="s">
        <v>93</v>
      </c>
    </row>
    <row r="99" spans="1:91" s="2" customFormat="1" ht="30" customHeight="1">
      <c r="A99" s="33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8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  <row r="100" spans="1:91" s="2" customFormat="1" ht="6.95" customHeight="1">
      <c r="A100" s="33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38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</sheetData>
  <sheetProtection algorithmName="SHA-512" hashValue="h1nodBjrCF2lVUruVpSfnhP7H73+YTc9v3cteMRwScb/ILMXCesBKxs20fUtwHUuP3qtEBOw9BDcZrwQKzISeQ==" saltValue="89Y6zdNjToQBy+KqQjbCjn9JgEZURdmM2n5LRdxvlVmRjlT03n0Z3BTHWQojUrG/IUx1vT7n5EP2sAhklxoL3A==" spinCount="100000" sheet="1" objects="1" scenarios="1" formatColumns="0" formatRows="0"/>
  <mergeCells count="54"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33:AO33"/>
    <mergeCell ref="AK26:AO26"/>
    <mergeCell ref="W29:AE29"/>
    <mergeCell ref="AK29:AO29"/>
    <mergeCell ref="W30:AE30"/>
    <mergeCell ref="AK30:AO30"/>
  </mergeCells>
  <hyperlinks>
    <hyperlink ref="A95" location="'SO 01 - Oprava koryta'!C2" display="/"/>
    <hyperlink ref="A96" location="'SO 02 - Dočasný přístup'!C2" display="/"/>
    <hyperlink ref="A97" location="'SO 03 - Kácení'!C2" display="/"/>
    <hyperlink ref="A98" location="'VON - Vedlejší a ostatní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BM143"/>
  <sheetViews>
    <sheetView showGridLines="0" workbookViewId="0">
      <selection activeCell="I131" sqref="I131"/>
    </sheetView>
  </sheetViews>
  <sheetFormatPr defaultRowHeight="11.25"/>
  <cols>
    <col min="1" max="1" width="7.1640625" style="262" customWidth="1"/>
    <col min="2" max="2" width="1.5" style="262" customWidth="1"/>
    <col min="3" max="3" width="3.5" style="262" customWidth="1"/>
    <col min="4" max="4" width="3.6640625" style="262" customWidth="1"/>
    <col min="5" max="5" width="14.6640625" style="262" customWidth="1"/>
    <col min="6" max="6" width="43.5" style="262" customWidth="1"/>
    <col min="7" max="7" width="6" style="262" customWidth="1"/>
    <col min="8" max="8" width="14.1640625" style="262" bestFit="1" customWidth="1"/>
    <col min="9" max="9" width="17" style="107" customWidth="1"/>
    <col min="10" max="10" width="27.1640625" style="262" customWidth="1"/>
    <col min="11" max="11" width="16.83203125" style="262" customWidth="1"/>
    <col min="12" max="12" width="8" style="262" customWidth="1"/>
    <col min="13" max="13" width="9.33203125" style="262" hidden="1" customWidth="1"/>
    <col min="14" max="14" width="9.1640625" style="262" hidden="1"/>
    <col min="15" max="20" width="12.1640625" style="262" hidden="1" customWidth="1"/>
    <col min="21" max="21" width="14" style="262" hidden="1" customWidth="1"/>
    <col min="22" max="22" width="10.5" style="262" customWidth="1"/>
    <col min="23" max="23" width="14" style="262" customWidth="1"/>
    <col min="24" max="24" width="10.5" style="262" customWidth="1"/>
    <col min="25" max="25" width="12.83203125" style="262" customWidth="1"/>
    <col min="26" max="26" width="9.5" style="262" customWidth="1"/>
    <col min="27" max="27" width="12.83203125" style="262" customWidth="1"/>
    <col min="28" max="28" width="14" style="262" customWidth="1"/>
    <col min="29" max="29" width="9.5" style="262" customWidth="1"/>
    <col min="30" max="30" width="12.83203125" style="262" customWidth="1"/>
    <col min="31" max="31" width="14" style="262" customWidth="1"/>
    <col min="32" max="43" width="9.33203125" style="262"/>
    <col min="44" max="65" width="9.1640625" style="262" hidden="1"/>
    <col min="66" max="16384" width="9.33203125" style="262"/>
  </cols>
  <sheetData>
    <row r="2" spans="1:46" ht="36.950000000000003" customHeight="1"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6" t="s">
        <v>92</v>
      </c>
    </row>
    <row r="3" spans="1:46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93</v>
      </c>
    </row>
    <row r="4" spans="1:46" ht="24.95" customHeight="1">
      <c r="B4" s="19"/>
      <c r="D4" s="111" t="s">
        <v>103</v>
      </c>
      <c r="L4" s="19"/>
      <c r="M4" s="112" t="s">
        <v>10</v>
      </c>
      <c r="AT4" s="16" t="s">
        <v>4</v>
      </c>
    </row>
    <row r="5" spans="1:46" ht="6.95" customHeight="1">
      <c r="B5" s="19"/>
      <c r="L5" s="19"/>
    </row>
    <row r="6" spans="1:46" ht="12" customHeight="1">
      <c r="B6" s="19"/>
      <c r="D6" s="269" t="s">
        <v>16</v>
      </c>
      <c r="L6" s="19"/>
    </row>
    <row r="7" spans="1:46" ht="24" customHeight="1">
      <c r="B7" s="19"/>
      <c r="E7" s="353" t="str">
        <f>'Rekapitulace stavby'!K6</f>
        <v>MLYNAŘICE, BENÁTECKÁ VRUTICE – MILOVICE,  OPRAVA KORYTA, Ř.KM 10,000 – 14,030</v>
      </c>
      <c r="F7" s="354"/>
      <c r="G7" s="354"/>
      <c r="H7" s="354"/>
      <c r="L7" s="19"/>
    </row>
    <row r="8" spans="1:46" s="2" customFormat="1" ht="12" customHeight="1">
      <c r="A8" s="270"/>
      <c r="B8" s="38"/>
      <c r="C8" s="270"/>
      <c r="D8" s="269" t="s">
        <v>104</v>
      </c>
      <c r="E8" s="270"/>
      <c r="F8" s="270"/>
      <c r="G8" s="270"/>
      <c r="H8" s="270"/>
      <c r="I8" s="114"/>
      <c r="J8" s="270"/>
      <c r="K8" s="270"/>
      <c r="L8" s="5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</row>
    <row r="9" spans="1:46" s="2" customFormat="1" ht="14.45" customHeight="1">
      <c r="A9" s="270"/>
      <c r="B9" s="38"/>
      <c r="C9" s="270"/>
      <c r="D9" s="270"/>
      <c r="E9" s="355" t="s">
        <v>105</v>
      </c>
      <c r="F9" s="356"/>
      <c r="G9" s="356"/>
      <c r="H9" s="356"/>
      <c r="I9" s="114"/>
      <c r="J9" s="270"/>
      <c r="K9" s="270"/>
      <c r="L9" s="5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</row>
    <row r="10" spans="1:46" s="2" customFormat="1">
      <c r="A10" s="270"/>
      <c r="B10" s="38"/>
      <c r="C10" s="270"/>
      <c r="D10" s="270"/>
      <c r="E10" s="270"/>
      <c r="F10" s="270"/>
      <c r="G10" s="270"/>
      <c r="H10" s="270"/>
      <c r="I10" s="114"/>
      <c r="J10" s="270"/>
      <c r="K10" s="270"/>
      <c r="L10" s="5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</row>
    <row r="11" spans="1:46" s="2" customFormat="1" ht="12" customHeight="1">
      <c r="A11" s="270"/>
      <c r="B11" s="38"/>
      <c r="C11" s="270"/>
      <c r="D11" s="269" t="s">
        <v>18</v>
      </c>
      <c r="E11" s="270"/>
      <c r="F11" s="272" t="s">
        <v>1</v>
      </c>
      <c r="G11" s="270"/>
      <c r="H11" s="270"/>
      <c r="I11" s="116" t="s">
        <v>20</v>
      </c>
      <c r="J11" s="272" t="s">
        <v>1</v>
      </c>
      <c r="K11" s="270"/>
      <c r="L11" s="5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</row>
    <row r="12" spans="1:46" s="2" customFormat="1" ht="12" customHeight="1">
      <c r="A12" s="270"/>
      <c r="B12" s="38"/>
      <c r="C12" s="270"/>
      <c r="D12" s="269" t="s">
        <v>22</v>
      </c>
      <c r="E12" s="270"/>
      <c r="F12" s="272" t="s">
        <v>106</v>
      </c>
      <c r="G12" s="270"/>
      <c r="H12" s="270"/>
      <c r="I12" s="116" t="s">
        <v>24</v>
      </c>
      <c r="J12" s="117" t="str">
        <f>'Rekapitulace stavby'!AN8</f>
        <v>9. 5. 2018</v>
      </c>
      <c r="K12" s="270"/>
      <c r="L12" s="5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</row>
    <row r="13" spans="1:46" s="2" customFormat="1" ht="10.9" customHeight="1">
      <c r="A13" s="270"/>
      <c r="B13" s="38"/>
      <c r="C13" s="270"/>
      <c r="D13" s="270"/>
      <c r="E13" s="270"/>
      <c r="F13" s="270"/>
      <c r="G13" s="270"/>
      <c r="H13" s="270"/>
      <c r="I13" s="114"/>
      <c r="J13" s="270"/>
      <c r="K13" s="270"/>
      <c r="L13" s="5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</row>
    <row r="14" spans="1:46" s="2" customFormat="1" ht="12" customHeight="1">
      <c r="A14" s="270"/>
      <c r="B14" s="38"/>
      <c r="C14" s="270"/>
      <c r="D14" s="269" t="s">
        <v>26</v>
      </c>
      <c r="E14" s="270"/>
      <c r="F14" s="270"/>
      <c r="G14" s="270"/>
      <c r="H14" s="270"/>
      <c r="I14" s="116" t="s">
        <v>27</v>
      </c>
      <c r="J14" s="272" t="str">
        <f>IF('Rekapitulace stavby'!AN10="","",'Rekapitulace stavby'!AN10)</f>
        <v>70890005</v>
      </c>
      <c r="K14" s="270"/>
      <c r="L14" s="5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</row>
    <row r="15" spans="1:46" s="2" customFormat="1" ht="18" customHeight="1">
      <c r="A15" s="270"/>
      <c r="B15" s="38"/>
      <c r="C15" s="270"/>
      <c r="D15" s="270"/>
      <c r="E15" s="272" t="str">
        <f>IF('Rekapitulace stavby'!E11="","",'Rekapitulace stavby'!E11)</f>
        <v>Povodí Labe, státní podnik</v>
      </c>
      <c r="F15" s="270"/>
      <c r="G15" s="270"/>
      <c r="H15" s="270"/>
      <c r="I15" s="116" t="s">
        <v>30</v>
      </c>
      <c r="J15" s="272" t="str">
        <f>IF('Rekapitulace stavby'!AN11="","",'Rekapitulace stavby'!AN11)</f>
        <v>CZ70890005</v>
      </c>
      <c r="K15" s="270"/>
      <c r="L15" s="5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</row>
    <row r="16" spans="1:46" s="2" customFormat="1" ht="6.95" customHeight="1">
      <c r="A16" s="270"/>
      <c r="B16" s="38"/>
      <c r="C16" s="270"/>
      <c r="D16" s="270"/>
      <c r="E16" s="270"/>
      <c r="F16" s="270"/>
      <c r="G16" s="270"/>
      <c r="H16" s="270"/>
      <c r="I16" s="114"/>
      <c r="J16" s="270"/>
      <c r="K16" s="270"/>
      <c r="L16" s="5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</row>
    <row r="17" spans="1:31" s="2" customFormat="1" ht="12" customHeight="1">
      <c r="A17" s="270"/>
      <c r="B17" s="38"/>
      <c r="C17" s="270"/>
      <c r="D17" s="269" t="s">
        <v>32</v>
      </c>
      <c r="E17" s="270"/>
      <c r="F17" s="270"/>
      <c r="G17" s="270"/>
      <c r="H17" s="270"/>
      <c r="I17" s="116" t="s">
        <v>27</v>
      </c>
      <c r="J17" s="271" t="str">
        <f>'Rekapitulace stavby'!AN13</f>
        <v>Vyplň údaj</v>
      </c>
      <c r="K17" s="270"/>
      <c r="L17" s="5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</row>
    <row r="18" spans="1:31" s="2" customFormat="1" ht="18" customHeight="1">
      <c r="A18" s="270"/>
      <c r="B18" s="38"/>
      <c r="C18" s="270"/>
      <c r="D18" s="270"/>
      <c r="E18" s="357" t="str">
        <f>'Rekapitulace stavby'!E14</f>
        <v>Vyplň údaj</v>
      </c>
      <c r="F18" s="358"/>
      <c r="G18" s="358"/>
      <c r="H18" s="358"/>
      <c r="I18" s="116" t="s">
        <v>30</v>
      </c>
      <c r="J18" s="271" t="str">
        <f>'Rekapitulace stavby'!AN14</f>
        <v>Vyplň údaj</v>
      </c>
      <c r="K18" s="270"/>
      <c r="L18" s="5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</row>
    <row r="19" spans="1:31" s="2" customFormat="1" ht="6.95" customHeight="1">
      <c r="A19" s="270"/>
      <c r="B19" s="38"/>
      <c r="C19" s="270"/>
      <c r="D19" s="270"/>
      <c r="E19" s="270"/>
      <c r="F19" s="270"/>
      <c r="G19" s="270"/>
      <c r="H19" s="270"/>
      <c r="I19" s="114"/>
      <c r="J19" s="270"/>
      <c r="K19" s="270"/>
      <c r="L19" s="5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</row>
    <row r="20" spans="1:31" s="2" customFormat="1" ht="12" customHeight="1">
      <c r="A20" s="270"/>
      <c r="B20" s="38"/>
      <c r="C20" s="270"/>
      <c r="D20" s="269" t="s">
        <v>34</v>
      </c>
      <c r="E20" s="270"/>
      <c r="F20" s="270"/>
      <c r="G20" s="270"/>
      <c r="H20" s="270"/>
      <c r="I20" s="116" t="s">
        <v>27</v>
      </c>
      <c r="J20" s="272" t="str">
        <f>IF('Rekapitulace stavby'!AN16="","",'Rekapitulace stavby'!AN16)</f>
        <v>47116901</v>
      </c>
      <c r="K20" s="270"/>
      <c r="L20" s="5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</row>
    <row r="21" spans="1:31" s="2" customFormat="1" ht="18" customHeight="1">
      <c r="A21" s="270"/>
      <c r="B21" s="38"/>
      <c r="C21" s="270"/>
      <c r="D21" s="270"/>
      <c r="E21" s="272" t="str">
        <f>IF('Rekapitulace stavby'!E17="","",'Rekapitulace stavby'!E17)</f>
        <v>Vodohospodářský rozvoj a výstavba, a.s.</v>
      </c>
      <c r="F21" s="270"/>
      <c r="G21" s="270"/>
      <c r="H21" s="270"/>
      <c r="I21" s="116" t="s">
        <v>30</v>
      </c>
      <c r="J21" s="272" t="str">
        <f>IF('Rekapitulace stavby'!AN17="","",'Rekapitulace stavby'!AN17)</f>
        <v>CZ47116901</v>
      </c>
      <c r="K21" s="270"/>
      <c r="L21" s="5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</row>
    <row r="22" spans="1:31" s="2" customFormat="1" ht="6.95" customHeight="1">
      <c r="A22" s="270"/>
      <c r="B22" s="38"/>
      <c r="C22" s="270"/>
      <c r="D22" s="270"/>
      <c r="E22" s="270"/>
      <c r="F22" s="270"/>
      <c r="G22" s="270"/>
      <c r="H22" s="270"/>
      <c r="I22" s="114"/>
      <c r="J22" s="270"/>
      <c r="K22" s="270"/>
      <c r="L22" s="5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</row>
    <row r="23" spans="1:31" s="2" customFormat="1" ht="12" customHeight="1">
      <c r="A23" s="270"/>
      <c r="B23" s="38"/>
      <c r="C23" s="270"/>
      <c r="D23" s="269" t="s">
        <v>39</v>
      </c>
      <c r="E23" s="270"/>
      <c r="F23" s="270"/>
      <c r="G23" s="270"/>
      <c r="H23" s="270"/>
      <c r="I23" s="116" t="s">
        <v>27</v>
      </c>
      <c r="J23" s="272" t="str">
        <f>IF('Rekapitulace stavby'!AN19="","",'Rekapitulace stavby'!AN19)</f>
        <v/>
      </c>
      <c r="K23" s="270"/>
      <c r="L23" s="5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</row>
    <row r="24" spans="1:31" s="2" customFormat="1" ht="18" customHeight="1">
      <c r="A24" s="270"/>
      <c r="B24" s="38"/>
      <c r="C24" s="270"/>
      <c r="D24" s="270"/>
      <c r="E24" s="272" t="str">
        <f>IF('Rekapitulace stavby'!E20="","",'Rekapitulace stavby'!E20)</f>
        <v>Ing. Vít Havel</v>
      </c>
      <c r="F24" s="270"/>
      <c r="G24" s="270"/>
      <c r="H24" s="270"/>
      <c r="I24" s="116" t="s">
        <v>30</v>
      </c>
      <c r="J24" s="272" t="str">
        <f>IF('Rekapitulace stavby'!AN20="","",'Rekapitulace stavby'!AN20)</f>
        <v/>
      </c>
      <c r="K24" s="270"/>
      <c r="L24" s="5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</row>
    <row r="25" spans="1:31" s="2" customFormat="1" ht="6.95" customHeight="1">
      <c r="A25" s="270"/>
      <c r="B25" s="38"/>
      <c r="C25" s="270"/>
      <c r="D25" s="270"/>
      <c r="E25" s="270"/>
      <c r="F25" s="270"/>
      <c r="G25" s="270"/>
      <c r="H25" s="270"/>
      <c r="I25" s="114"/>
      <c r="J25" s="270"/>
      <c r="K25" s="270"/>
      <c r="L25" s="5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</row>
    <row r="26" spans="1:31" s="2" customFormat="1" ht="12" customHeight="1">
      <c r="A26" s="270"/>
      <c r="B26" s="38"/>
      <c r="C26" s="270"/>
      <c r="D26" s="269" t="s">
        <v>41</v>
      </c>
      <c r="E26" s="270"/>
      <c r="F26" s="270"/>
      <c r="G26" s="270"/>
      <c r="H26" s="270"/>
      <c r="I26" s="114"/>
      <c r="J26" s="270"/>
      <c r="K26" s="270"/>
      <c r="L26" s="5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</row>
    <row r="27" spans="1:31" s="8" customFormat="1" ht="14.45" customHeight="1">
      <c r="A27" s="118"/>
      <c r="B27" s="119"/>
      <c r="C27" s="118"/>
      <c r="D27" s="118"/>
      <c r="E27" s="359" t="s">
        <v>1</v>
      </c>
      <c r="F27" s="359"/>
      <c r="G27" s="359"/>
      <c r="H27" s="359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270"/>
      <c r="B28" s="38"/>
      <c r="C28" s="270"/>
      <c r="D28" s="270"/>
      <c r="E28" s="270"/>
      <c r="F28" s="270"/>
      <c r="G28" s="270"/>
      <c r="H28" s="270"/>
      <c r="I28" s="114"/>
      <c r="J28" s="270"/>
      <c r="K28" s="270"/>
      <c r="L28" s="5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</row>
    <row r="29" spans="1:31" s="2" customFormat="1" ht="6.95" customHeight="1">
      <c r="A29" s="270"/>
      <c r="B29" s="38"/>
      <c r="C29" s="270"/>
      <c r="D29" s="122"/>
      <c r="E29" s="122"/>
      <c r="F29" s="122"/>
      <c r="G29" s="122"/>
      <c r="H29" s="122"/>
      <c r="I29" s="123"/>
      <c r="J29" s="122"/>
      <c r="K29" s="122"/>
      <c r="L29" s="5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</row>
    <row r="30" spans="1:31" s="2" customFormat="1" ht="14.45" customHeight="1">
      <c r="A30" s="270"/>
      <c r="B30" s="38"/>
      <c r="C30" s="270"/>
      <c r="D30" s="272" t="s">
        <v>107</v>
      </c>
      <c r="E30" s="270"/>
      <c r="F30" s="270"/>
      <c r="G30" s="270"/>
      <c r="H30" s="270"/>
      <c r="I30" s="114"/>
      <c r="J30" s="124">
        <f>J96</f>
        <v>0</v>
      </c>
      <c r="K30" s="270"/>
      <c r="L30" s="5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</row>
    <row r="31" spans="1:31" s="2" customFormat="1" ht="14.45" customHeight="1">
      <c r="A31" s="270"/>
      <c r="B31" s="38"/>
      <c r="C31" s="270"/>
      <c r="D31" s="125" t="s">
        <v>108</v>
      </c>
      <c r="E31" s="270"/>
      <c r="F31" s="270"/>
      <c r="G31" s="270"/>
      <c r="H31" s="270"/>
      <c r="I31" s="114"/>
      <c r="J31" s="124">
        <f>J101</f>
        <v>0</v>
      </c>
      <c r="K31" s="270"/>
      <c r="L31" s="5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</row>
    <row r="32" spans="1:31" s="2" customFormat="1" ht="25.35" customHeight="1">
      <c r="A32" s="270"/>
      <c r="B32" s="38"/>
      <c r="C32" s="270"/>
      <c r="D32" s="126" t="s">
        <v>43</v>
      </c>
      <c r="E32" s="270"/>
      <c r="F32" s="270"/>
      <c r="G32" s="270"/>
      <c r="H32" s="270"/>
      <c r="I32" s="114"/>
      <c r="J32" s="127">
        <f>ROUND(J30 + J31, 2)</f>
        <v>0</v>
      </c>
      <c r="K32" s="270"/>
      <c r="L32" s="5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</row>
    <row r="33" spans="1:31" s="2" customFormat="1" ht="6.95" customHeight="1">
      <c r="A33" s="270"/>
      <c r="B33" s="38"/>
      <c r="C33" s="270"/>
      <c r="D33" s="122"/>
      <c r="E33" s="122"/>
      <c r="F33" s="122"/>
      <c r="G33" s="122"/>
      <c r="H33" s="122"/>
      <c r="I33" s="123"/>
      <c r="J33" s="122"/>
      <c r="K33" s="122"/>
      <c r="L33" s="5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</row>
    <row r="34" spans="1:31" s="2" customFormat="1" ht="14.45" customHeight="1">
      <c r="A34" s="270"/>
      <c r="B34" s="38"/>
      <c r="C34" s="270"/>
      <c r="D34" s="270"/>
      <c r="E34" s="270"/>
      <c r="F34" s="128" t="s">
        <v>45</v>
      </c>
      <c r="G34" s="270"/>
      <c r="H34" s="270"/>
      <c r="I34" s="129" t="s">
        <v>44</v>
      </c>
      <c r="J34" s="128" t="s">
        <v>46</v>
      </c>
      <c r="K34" s="270"/>
      <c r="L34" s="5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</row>
    <row r="35" spans="1:31" s="2" customFormat="1" ht="14.45" customHeight="1">
      <c r="A35" s="270"/>
      <c r="B35" s="38"/>
      <c r="C35" s="270"/>
      <c r="D35" s="130" t="s">
        <v>47</v>
      </c>
      <c r="E35" s="269" t="s">
        <v>48</v>
      </c>
      <c r="F35" s="131">
        <f>ROUND((SUM(BE101:BE108) + SUM(BE128:BE142)),  2)</f>
        <v>0</v>
      </c>
      <c r="G35" s="270"/>
      <c r="H35" s="270"/>
      <c r="I35" s="132">
        <v>0.21</v>
      </c>
      <c r="J35" s="131">
        <f>ROUND(((SUM(BE101:BE108) + SUM(BE128:BE142))*I35),  2)</f>
        <v>0</v>
      </c>
      <c r="K35" s="270"/>
      <c r="L35" s="5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</row>
    <row r="36" spans="1:31" s="2" customFormat="1" ht="14.45" customHeight="1">
      <c r="A36" s="270"/>
      <c r="B36" s="38"/>
      <c r="C36" s="270"/>
      <c r="D36" s="270"/>
      <c r="E36" s="269" t="s">
        <v>49</v>
      </c>
      <c r="F36" s="131">
        <f>ROUND((SUM(BF101:BF108) + SUM(BF128:BF142)),  2)</f>
        <v>0</v>
      </c>
      <c r="G36" s="270"/>
      <c r="H36" s="270"/>
      <c r="I36" s="132">
        <v>0.15</v>
      </c>
      <c r="J36" s="131">
        <f>ROUND(((SUM(BF101:BF108) + SUM(BF128:BF142))*I36),  2)</f>
        <v>0</v>
      </c>
      <c r="K36" s="270"/>
      <c r="L36" s="5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</row>
    <row r="37" spans="1:31" s="2" customFormat="1" ht="14.45" hidden="1" customHeight="1">
      <c r="A37" s="270"/>
      <c r="B37" s="38"/>
      <c r="C37" s="270"/>
      <c r="D37" s="270"/>
      <c r="E37" s="269" t="s">
        <v>50</v>
      </c>
      <c r="F37" s="131">
        <f>ROUND((SUM(BG101:BG108) + SUM(BG128:BG142)),  2)</f>
        <v>0</v>
      </c>
      <c r="G37" s="270"/>
      <c r="H37" s="270"/>
      <c r="I37" s="132">
        <v>0.21</v>
      </c>
      <c r="J37" s="131">
        <f>0</f>
        <v>0</v>
      </c>
      <c r="K37" s="270"/>
      <c r="L37" s="5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</row>
    <row r="38" spans="1:31" s="2" customFormat="1" ht="14.45" hidden="1" customHeight="1">
      <c r="A38" s="270"/>
      <c r="B38" s="38"/>
      <c r="C38" s="270"/>
      <c r="D38" s="270"/>
      <c r="E38" s="269" t="s">
        <v>51</v>
      </c>
      <c r="F38" s="131">
        <f>ROUND((SUM(BH101:BH108) + SUM(BH128:BH142)),  2)</f>
        <v>0</v>
      </c>
      <c r="G38" s="270"/>
      <c r="H38" s="270"/>
      <c r="I38" s="132">
        <v>0.15</v>
      </c>
      <c r="J38" s="131">
        <f>0</f>
        <v>0</v>
      </c>
      <c r="K38" s="270"/>
      <c r="L38" s="5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</row>
    <row r="39" spans="1:31" s="2" customFormat="1" ht="14.45" hidden="1" customHeight="1">
      <c r="A39" s="270"/>
      <c r="B39" s="38"/>
      <c r="C39" s="270"/>
      <c r="D39" s="270"/>
      <c r="E39" s="269" t="s">
        <v>52</v>
      </c>
      <c r="F39" s="131">
        <f>ROUND((SUM(BI101:BI108) + SUM(BI128:BI142)),  2)</f>
        <v>0</v>
      </c>
      <c r="G39" s="270"/>
      <c r="H39" s="270"/>
      <c r="I39" s="132">
        <v>0</v>
      </c>
      <c r="J39" s="131">
        <f>0</f>
        <v>0</v>
      </c>
      <c r="K39" s="270"/>
      <c r="L39" s="5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</row>
    <row r="40" spans="1:31" s="2" customFormat="1" ht="6.95" customHeight="1">
      <c r="A40" s="270"/>
      <c r="B40" s="38"/>
      <c r="C40" s="270"/>
      <c r="D40" s="270"/>
      <c r="E40" s="270"/>
      <c r="F40" s="270"/>
      <c r="G40" s="270"/>
      <c r="H40" s="270"/>
      <c r="I40" s="114"/>
      <c r="J40" s="270"/>
      <c r="K40" s="270"/>
      <c r="L40" s="5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</row>
    <row r="41" spans="1:31" s="2" customFormat="1" ht="25.35" customHeight="1">
      <c r="A41" s="270"/>
      <c r="B41" s="38"/>
      <c r="C41" s="133"/>
      <c r="D41" s="134" t="s">
        <v>53</v>
      </c>
      <c r="E41" s="135"/>
      <c r="F41" s="135"/>
      <c r="G41" s="136" t="s">
        <v>54</v>
      </c>
      <c r="H41" s="137" t="s">
        <v>55</v>
      </c>
      <c r="I41" s="138"/>
      <c r="J41" s="139">
        <f>SUM(J32:J39)</f>
        <v>0</v>
      </c>
      <c r="K41" s="140"/>
      <c r="L41" s="5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</row>
    <row r="42" spans="1:31" s="2" customFormat="1" ht="14.45" customHeight="1">
      <c r="A42" s="270"/>
      <c r="B42" s="38"/>
      <c r="C42" s="270"/>
      <c r="D42" s="270"/>
      <c r="E42" s="270"/>
      <c r="F42" s="270"/>
      <c r="G42" s="270"/>
      <c r="H42" s="270"/>
      <c r="I42" s="114"/>
      <c r="J42" s="270"/>
      <c r="K42" s="270"/>
      <c r="L42" s="5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</row>
    <row r="43" spans="1:31" ht="14.45" customHeight="1">
      <c r="B43" s="19"/>
      <c r="L43" s="19"/>
    </row>
    <row r="44" spans="1:31" ht="14.45" customHeight="1">
      <c r="B44" s="19"/>
      <c r="L44" s="19"/>
    </row>
    <row r="45" spans="1:31" ht="14.45" customHeight="1">
      <c r="B45" s="19"/>
      <c r="L45" s="19"/>
    </row>
    <row r="46" spans="1:31" ht="14.45" customHeight="1">
      <c r="B46" s="19"/>
      <c r="L46" s="19"/>
    </row>
    <row r="47" spans="1:31" ht="14.45" customHeight="1">
      <c r="B47" s="19"/>
      <c r="L47" s="19"/>
    </row>
    <row r="48" spans="1:31" ht="14.45" customHeight="1">
      <c r="B48" s="19"/>
      <c r="L48" s="19"/>
    </row>
    <row r="49" spans="1:31" ht="14.45" customHeight="1">
      <c r="B49" s="19"/>
      <c r="L49" s="19"/>
    </row>
    <row r="50" spans="1:31" s="2" customFormat="1" ht="14.45" customHeight="1">
      <c r="B50" s="50"/>
      <c r="D50" s="141" t="s">
        <v>56</v>
      </c>
      <c r="E50" s="142"/>
      <c r="F50" s="142"/>
      <c r="G50" s="141" t="s">
        <v>57</v>
      </c>
      <c r="H50" s="142"/>
      <c r="I50" s="143"/>
      <c r="J50" s="142"/>
      <c r="K50" s="142"/>
      <c r="L50" s="50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270"/>
      <c r="B61" s="38"/>
      <c r="C61" s="270"/>
      <c r="D61" s="144" t="s">
        <v>58</v>
      </c>
      <c r="E61" s="145"/>
      <c r="F61" s="146" t="s">
        <v>59</v>
      </c>
      <c r="G61" s="144" t="s">
        <v>58</v>
      </c>
      <c r="H61" s="145"/>
      <c r="I61" s="147"/>
      <c r="J61" s="148" t="s">
        <v>59</v>
      </c>
      <c r="K61" s="145"/>
      <c r="L61" s="5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270"/>
      <c r="B65" s="38"/>
      <c r="C65" s="270"/>
      <c r="D65" s="141" t="s">
        <v>60</v>
      </c>
      <c r="E65" s="149"/>
      <c r="F65" s="149"/>
      <c r="G65" s="141" t="s">
        <v>61</v>
      </c>
      <c r="H65" s="149"/>
      <c r="I65" s="150"/>
      <c r="J65" s="149"/>
      <c r="K65" s="149"/>
      <c r="L65" s="5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270"/>
      <c r="B76" s="38"/>
      <c r="C76" s="270"/>
      <c r="D76" s="144" t="s">
        <v>58</v>
      </c>
      <c r="E76" s="145"/>
      <c r="F76" s="146" t="s">
        <v>59</v>
      </c>
      <c r="G76" s="144" t="s">
        <v>58</v>
      </c>
      <c r="H76" s="145"/>
      <c r="I76" s="147"/>
      <c r="J76" s="148" t="s">
        <v>59</v>
      </c>
      <c r="K76" s="145"/>
      <c r="L76" s="5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</row>
    <row r="77" spans="1:31" s="2" customFormat="1" ht="14.45" customHeight="1">
      <c r="A77" s="270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</row>
    <row r="81" spans="1:47" s="2" customFormat="1" ht="6.95" customHeight="1">
      <c r="A81" s="270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</row>
    <row r="82" spans="1:47" s="2" customFormat="1" ht="24.95" customHeight="1">
      <c r="A82" s="270"/>
      <c r="B82" s="34"/>
      <c r="C82" s="22" t="s">
        <v>109</v>
      </c>
      <c r="D82" s="274"/>
      <c r="E82" s="274"/>
      <c r="F82" s="274"/>
      <c r="G82" s="274"/>
      <c r="H82" s="274"/>
      <c r="I82" s="114"/>
      <c r="J82" s="274"/>
      <c r="K82" s="274"/>
      <c r="L82" s="5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</row>
    <row r="83" spans="1:47" s="2" customFormat="1" ht="6.95" customHeight="1">
      <c r="A83" s="270"/>
      <c r="B83" s="34"/>
      <c r="C83" s="274"/>
      <c r="D83" s="274"/>
      <c r="E83" s="274"/>
      <c r="F83" s="274"/>
      <c r="G83" s="274"/>
      <c r="H83" s="274"/>
      <c r="I83" s="114"/>
      <c r="J83" s="274"/>
      <c r="K83" s="274"/>
      <c r="L83" s="5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</row>
    <row r="84" spans="1:47" s="2" customFormat="1" ht="12" customHeight="1">
      <c r="A84" s="270"/>
      <c r="B84" s="34"/>
      <c r="C84" s="273" t="s">
        <v>16</v>
      </c>
      <c r="D84" s="274"/>
      <c r="E84" s="274"/>
      <c r="F84" s="274"/>
      <c r="G84" s="274"/>
      <c r="H84" s="274"/>
      <c r="I84" s="114"/>
      <c r="J84" s="274"/>
      <c r="K84" s="274"/>
      <c r="L84" s="5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</row>
    <row r="85" spans="1:47" s="2" customFormat="1" ht="24" customHeight="1">
      <c r="A85" s="270"/>
      <c r="B85" s="34"/>
      <c r="C85" s="274"/>
      <c r="D85" s="274"/>
      <c r="E85" s="350" t="str">
        <f>E7</f>
        <v>MLYNAŘICE, BENÁTECKÁ VRUTICE – MILOVICE,  OPRAVA KORYTA, Ř.KM 10,000 – 14,030</v>
      </c>
      <c r="F85" s="351"/>
      <c r="G85" s="351"/>
      <c r="H85" s="351"/>
      <c r="I85" s="114"/>
      <c r="J85" s="274"/>
      <c r="K85" s="274"/>
      <c r="L85" s="5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</row>
    <row r="86" spans="1:47" s="2" customFormat="1" ht="12" customHeight="1">
      <c r="A86" s="270"/>
      <c r="B86" s="34"/>
      <c r="C86" s="273" t="s">
        <v>104</v>
      </c>
      <c r="D86" s="274"/>
      <c r="E86" s="274"/>
      <c r="F86" s="274"/>
      <c r="G86" s="274"/>
      <c r="H86" s="274"/>
      <c r="I86" s="114"/>
      <c r="J86" s="274"/>
      <c r="K86" s="274"/>
      <c r="L86" s="5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</row>
    <row r="87" spans="1:47" s="2" customFormat="1" ht="14.45" customHeight="1">
      <c r="A87" s="270"/>
      <c r="B87" s="34"/>
      <c r="C87" s="274"/>
      <c r="D87" s="274"/>
      <c r="E87" s="320" t="str">
        <f>E9</f>
        <v>SO 01 - Oprava koryta</v>
      </c>
      <c r="F87" s="352"/>
      <c r="G87" s="352"/>
      <c r="H87" s="352"/>
      <c r="I87" s="114"/>
      <c r="J87" s="274"/>
      <c r="K87" s="274"/>
      <c r="L87" s="5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</row>
    <row r="88" spans="1:47" s="2" customFormat="1" ht="6.95" customHeight="1">
      <c r="A88" s="270"/>
      <c r="B88" s="34"/>
      <c r="C88" s="274"/>
      <c r="D88" s="274"/>
      <c r="E88" s="274"/>
      <c r="F88" s="274"/>
      <c r="G88" s="274"/>
      <c r="H88" s="274"/>
      <c r="I88" s="114"/>
      <c r="J88" s="274"/>
      <c r="K88" s="274"/>
      <c r="L88" s="5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</row>
    <row r="89" spans="1:47" s="2" customFormat="1" ht="12" customHeight="1">
      <c r="A89" s="270"/>
      <c r="B89" s="34"/>
      <c r="C89" s="273" t="s">
        <v>22</v>
      </c>
      <c r="D89" s="274"/>
      <c r="E89" s="274"/>
      <c r="F89" s="264" t="str">
        <f>F12</f>
        <v xml:space="preserve"> </v>
      </c>
      <c r="G89" s="274"/>
      <c r="H89" s="274"/>
      <c r="I89" s="116" t="s">
        <v>24</v>
      </c>
      <c r="J89" s="263" t="str">
        <f>IF(J12="","",J12)</f>
        <v>9. 5. 2018</v>
      </c>
      <c r="K89" s="274"/>
      <c r="L89" s="5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</row>
    <row r="90" spans="1:47" s="2" customFormat="1" ht="6.95" customHeight="1">
      <c r="A90" s="270"/>
      <c r="B90" s="34"/>
      <c r="C90" s="274"/>
      <c r="D90" s="274"/>
      <c r="E90" s="274"/>
      <c r="F90" s="274"/>
      <c r="G90" s="274"/>
      <c r="H90" s="274"/>
      <c r="I90" s="114"/>
      <c r="J90" s="274"/>
      <c r="K90" s="274"/>
      <c r="L90" s="5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</row>
    <row r="91" spans="1:47" s="2" customFormat="1" ht="40.9" customHeight="1">
      <c r="A91" s="270"/>
      <c r="B91" s="34"/>
      <c r="C91" s="273" t="s">
        <v>26</v>
      </c>
      <c r="D91" s="274"/>
      <c r="E91" s="274"/>
      <c r="F91" s="264" t="str">
        <f>E15</f>
        <v>Povodí Labe, státní podnik</v>
      </c>
      <c r="G91" s="274"/>
      <c r="H91" s="274"/>
      <c r="I91" s="116" t="s">
        <v>34</v>
      </c>
      <c r="J91" s="266" t="str">
        <f>E21</f>
        <v>Vodohospodářský rozvoj a výstavba, a.s.</v>
      </c>
      <c r="K91" s="274"/>
      <c r="L91" s="5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</row>
    <row r="92" spans="1:47" s="2" customFormat="1" ht="15.6" customHeight="1">
      <c r="A92" s="270"/>
      <c r="B92" s="34"/>
      <c r="C92" s="273" t="s">
        <v>32</v>
      </c>
      <c r="D92" s="274"/>
      <c r="E92" s="274"/>
      <c r="F92" s="264" t="str">
        <f>IF(E18="","",E18)</f>
        <v>Vyplň údaj</v>
      </c>
      <c r="G92" s="274"/>
      <c r="H92" s="274"/>
      <c r="I92" s="116" t="s">
        <v>39</v>
      </c>
      <c r="J92" s="266" t="str">
        <f>E24</f>
        <v>Ing. Vít Havel</v>
      </c>
      <c r="K92" s="274"/>
      <c r="L92" s="5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</row>
    <row r="93" spans="1:47" s="2" customFormat="1" ht="10.35" customHeight="1">
      <c r="A93" s="270"/>
      <c r="B93" s="34"/>
      <c r="C93" s="274"/>
      <c r="D93" s="274"/>
      <c r="E93" s="274"/>
      <c r="F93" s="274"/>
      <c r="G93" s="274"/>
      <c r="H93" s="274"/>
      <c r="I93" s="114"/>
      <c r="J93" s="274"/>
      <c r="K93" s="274"/>
      <c r="L93" s="5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</row>
    <row r="94" spans="1:47" s="2" customFormat="1" ht="29.25" customHeight="1">
      <c r="A94" s="270"/>
      <c r="B94" s="34"/>
      <c r="C94" s="157" t="s">
        <v>110</v>
      </c>
      <c r="D94" s="158"/>
      <c r="E94" s="158"/>
      <c r="F94" s="158"/>
      <c r="G94" s="158"/>
      <c r="H94" s="158"/>
      <c r="I94" s="159"/>
      <c r="J94" s="160" t="s">
        <v>111</v>
      </c>
      <c r="K94" s="158"/>
      <c r="L94" s="50"/>
      <c r="S94" s="270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</row>
    <row r="95" spans="1:47" s="2" customFormat="1" ht="10.35" customHeight="1">
      <c r="A95" s="270"/>
      <c r="B95" s="34"/>
      <c r="C95" s="274"/>
      <c r="D95" s="274"/>
      <c r="E95" s="274"/>
      <c r="F95" s="274"/>
      <c r="G95" s="274"/>
      <c r="H95" s="274"/>
      <c r="I95" s="114"/>
      <c r="J95" s="274"/>
      <c r="K95" s="274"/>
      <c r="L95" s="5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</row>
    <row r="96" spans="1:47" s="2" customFormat="1" ht="22.9" customHeight="1">
      <c r="A96" s="270"/>
      <c r="B96" s="34"/>
      <c r="C96" s="161" t="s">
        <v>112</v>
      </c>
      <c r="D96" s="274"/>
      <c r="E96" s="274"/>
      <c r="F96" s="274"/>
      <c r="G96" s="274"/>
      <c r="H96" s="274"/>
      <c r="I96" s="114"/>
      <c r="J96" s="268">
        <f>J128</f>
        <v>0</v>
      </c>
      <c r="K96" s="274"/>
      <c r="L96" s="5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U96" s="16" t="s">
        <v>113</v>
      </c>
    </row>
    <row r="97" spans="1:65" s="9" customFormat="1" ht="24.95" customHeight="1">
      <c r="B97" s="162"/>
      <c r="C97" s="163"/>
      <c r="D97" s="164" t="s">
        <v>114</v>
      </c>
      <c r="E97" s="165"/>
      <c r="F97" s="165"/>
      <c r="G97" s="165"/>
      <c r="H97" s="165"/>
      <c r="I97" s="166"/>
      <c r="J97" s="167">
        <f>J129</f>
        <v>0</v>
      </c>
      <c r="K97" s="163"/>
      <c r="L97" s="168"/>
    </row>
    <row r="98" spans="1:65" s="10" customFormat="1" ht="19.899999999999999" customHeight="1">
      <c r="B98" s="169"/>
      <c r="C98" s="170"/>
      <c r="D98" s="171" t="s">
        <v>115</v>
      </c>
      <c r="E98" s="172"/>
      <c r="F98" s="172"/>
      <c r="G98" s="172"/>
      <c r="H98" s="172"/>
      <c r="I98" s="173"/>
      <c r="J98" s="174">
        <f>J130</f>
        <v>0</v>
      </c>
      <c r="K98" s="170"/>
      <c r="L98" s="175"/>
    </row>
    <row r="99" spans="1:65" s="2" customFormat="1" ht="21.75" customHeight="1">
      <c r="A99" s="270"/>
      <c r="B99" s="34"/>
      <c r="C99" s="274"/>
      <c r="D99" s="274"/>
      <c r="E99" s="274"/>
      <c r="F99" s="274"/>
      <c r="G99" s="274"/>
      <c r="H99" s="274"/>
      <c r="I99" s="114"/>
      <c r="J99" s="274"/>
      <c r="K99" s="274"/>
      <c r="L99" s="50"/>
      <c r="S99" s="270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</row>
    <row r="100" spans="1:65" s="2" customFormat="1" ht="6.95" customHeight="1">
      <c r="A100" s="270"/>
      <c r="B100" s="34"/>
      <c r="C100" s="274"/>
      <c r="D100" s="274"/>
      <c r="E100" s="274"/>
      <c r="F100" s="274"/>
      <c r="G100" s="274"/>
      <c r="H100" s="274"/>
      <c r="I100" s="114"/>
      <c r="J100" s="274"/>
      <c r="K100" s="274"/>
      <c r="L100" s="5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</row>
    <row r="101" spans="1:65" s="2" customFormat="1" ht="29.25" customHeight="1">
      <c r="A101" s="270"/>
      <c r="B101" s="34"/>
      <c r="C101" s="161" t="s">
        <v>116</v>
      </c>
      <c r="D101" s="274"/>
      <c r="E101" s="274"/>
      <c r="F101" s="274"/>
      <c r="G101" s="274"/>
      <c r="H101" s="274"/>
      <c r="I101" s="114"/>
      <c r="J101" s="176">
        <f>ROUND(J102 + J103 + J104 + J105 + J106 + J107,2)</f>
        <v>0</v>
      </c>
      <c r="K101" s="274"/>
      <c r="L101" s="50"/>
      <c r="N101" s="177" t="s">
        <v>47</v>
      </c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</row>
    <row r="102" spans="1:65" s="2" customFormat="1" ht="18" customHeight="1">
      <c r="A102" s="270"/>
      <c r="B102" s="34"/>
      <c r="C102" s="274"/>
      <c r="D102" s="348" t="s">
        <v>117</v>
      </c>
      <c r="E102" s="349"/>
      <c r="F102" s="349"/>
      <c r="G102" s="274"/>
      <c r="H102" s="274"/>
      <c r="I102" s="114"/>
      <c r="J102" s="179">
        <v>0</v>
      </c>
      <c r="K102" s="274"/>
      <c r="L102" s="180"/>
      <c r="M102" s="181"/>
      <c r="N102" s="182" t="s">
        <v>48</v>
      </c>
      <c r="O102" s="181"/>
      <c r="P102" s="181"/>
      <c r="Q102" s="181"/>
      <c r="R102" s="181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3" t="s">
        <v>118</v>
      </c>
      <c r="AZ102" s="181"/>
      <c r="BA102" s="181"/>
      <c r="BB102" s="181"/>
      <c r="BC102" s="181"/>
      <c r="BD102" s="181"/>
      <c r="BE102" s="184">
        <f t="shared" ref="BE102:BE107" si="0">IF(N102="základní",J102,0)</f>
        <v>0</v>
      </c>
      <c r="BF102" s="184">
        <f t="shared" ref="BF102:BF107" si="1">IF(N102="snížená",J102,0)</f>
        <v>0</v>
      </c>
      <c r="BG102" s="184">
        <f t="shared" ref="BG102:BG107" si="2">IF(N102="zákl. přenesená",J102,0)</f>
        <v>0</v>
      </c>
      <c r="BH102" s="184">
        <f t="shared" ref="BH102:BH107" si="3">IF(N102="sníž. přenesená",J102,0)</f>
        <v>0</v>
      </c>
      <c r="BI102" s="184">
        <f t="shared" ref="BI102:BI107" si="4">IF(N102="nulová",J102,0)</f>
        <v>0</v>
      </c>
      <c r="BJ102" s="183" t="s">
        <v>91</v>
      </c>
      <c r="BK102" s="181"/>
      <c r="BL102" s="181"/>
      <c r="BM102" s="181"/>
    </row>
    <row r="103" spans="1:65" s="2" customFormat="1" ht="18" customHeight="1">
      <c r="A103" s="270"/>
      <c r="B103" s="34"/>
      <c r="C103" s="274"/>
      <c r="D103" s="348" t="s">
        <v>119</v>
      </c>
      <c r="E103" s="349"/>
      <c r="F103" s="349"/>
      <c r="G103" s="274"/>
      <c r="H103" s="274"/>
      <c r="I103" s="114"/>
      <c r="J103" s="179">
        <v>0</v>
      </c>
      <c r="K103" s="274"/>
      <c r="L103" s="180"/>
      <c r="M103" s="181"/>
      <c r="N103" s="182" t="s">
        <v>48</v>
      </c>
      <c r="O103" s="181"/>
      <c r="P103" s="181"/>
      <c r="Q103" s="181"/>
      <c r="R103" s="181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3" t="s">
        <v>118</v>
      </c>
      <c r="AZ103" s="181"/>
      <c r="BA103" s="181"/>
      <c r="BB103" s="181"/>
      <c r="BC103" s="181"/>
      <c r="BD103" s="181"/>
      <c r="BE103" s="184">
        <f t="shared" si="0"/>
        <v>0</v>
      </c>
      <c r="BF103" s="184">
        <f t="shared" si="1"/>
        <v>0</v>
      </c>
      <c r="BG103" s="184">
        <f t="shared" si="2"/>
        <v>0</v>
      </c>
      <c r="BH103" s="184">
        <f t="shared" si="3"/>
        <v>0</v>
      </c>
      <c r="BI103" s="184">
        <f t="shared" si="4"/>
        <v>0</v>
      </c>
      <c r="BJ103" s="183" t="s">
        <v>91</v>
      </c>
      <c r="BK103" s="181"/>
      <c r="BL103" s="181"/>
      <c r="BM103" s="181"/>
    </row>
    <row r="104" spans="1:65" s="2" customFormat="1" ht="18" customHeight="1">
      <c r="A104" s="270"/>
      <c r="B104" s="34"/>
      <c r="C104" s="274"/>
      <c r="D104" s="348" t="s">
        <v>120</v>
      </c>
      <c r="E104" s="349"/>
      <c r="F104" s="349"/>
      <c r="G104" s="274"/>
      <c r="H104" s="274"/>
      <c r="I104" s="114"/>
      <c r="J104" s="179">
        <v>0</v>
      </c>
      <c r="K104" s="274"/>
      <c r="L104" s="180"/>
      <c r="M104" s="181"/>
      <c r="N104" s="182" t="s">
        <v>48</v>
      </c>
      <c r="O104" s="181"/>
      <c r="P104" s="181"/>
      <c r="Q104" s="181"/>
      <c r="R104" s="181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3" t="s">
        <v>118</v>
      </c>
      <c r="AZ104" s="181"/>
      <c r="BA104" s="181"/>
      <c r="BB104" s="181"/>
      <c r="BC104" s="181"/>
      <c r="BD104" s="181"/>
      <c r="BE104" s="184">
        <f t="shared" si="0"/>
        <v>0</v>
      </c>
      <c r="BF104" s="184">
        <f t="shared" si="1"/>
        <v>0</v>
      </c>
      <c r="BG104" s="184">
        <f t="shared" si="2"/>
        <v>0</v>
      </c>
      <c r="BH104" s="184">
        <f t="shared" si="3"/>
        <v>0</v>
      </c>
      <c r="BI104" s="184">
        <f t="shared" si="4"/>
        <v>0</v>
      </c>
      <c r="BJ104" s="183" t="s">
        <v>91</v>
      </c>
      <c r="BK104" s="181"/>
      <c r="BL104" s="181"/>
      <c r="BM104" s="181"/>
    </row>
    <row r="105" spans="1:65" s="2" customFormat="1" ht="18" customHeight="1">
      <c r="A105" s="270"/>
      <c r="B105" s="34"/>
      <c r="C105" s="274"/>
      <c r="D105" s="348" t="s">
        <v>121</v>
      </c>
      <c r="E105" s="349"/>
      <c r="F105" s="349"/>
      <c r="G105" s="274"/>
      <c r="H105" s="274"/>
      <c r="I105" s="114"/>
      <c r="J105" s="179">
        <v>0</v>
      </c>
      <c r="K105" s="274"/>
      <c r="L105" s="180"/>
      <c r="M105" s="181"/>
      <c r="N105" s="182" t="s">
        <v>48</v>
      </c>
      <c r="O105" s="181"/>
      <c r="P105" s="181"/>
      <c r="Q105" s="181"/>
      <c r="R105" s="181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3" t="s">
        <v>118</v>
      </c>
      <c r="AZ105" s="181"/>
      <c r="BA105" s="181"/>
      <c r="BB105" s="181"/>
      <c r="BC105" s="181"/>
      <c r="BD105" s="181"/>
      <c r="BE105" s="184">
        <f t="shared" si="0"/>
        <v>0</v>
      </c>
      <c r="BF105" s="184">
        <f t="shared" si="1"/>
        <v>0</v>
      </c>
      <c r="BG105" s="184">
        <f t="shared" si="2"/>
        <v>0</v>
      </c>
      <c r="BH105" s="184">
        <f t="shared" si="3"/>
        <v>0</v>
      </c>
      <c r="BI105" s="184">
        <f t="shared" si="4"/>
        <v>0</v>
      </c>
      <c r="BJ105" s="183" t="s">
        <v>91</v>
      </c>
      <c r="BK105" s="181"/>
      <c r="BL105" s="181"/>
      <c r="BM105" s="181"/>
    </row>
    <row r="106" spans="1:65" s="2" customFormat="1" ht="18" customHeight="1">
      <c r="A106" s="270"/>
      <c r="B106" s="34"/>
      <c r="C106" s="274"/>
      <c r="D106" s="348" t="s">
        <v>122</v>
      </c>
      <c r="E106" s="349"/>
      <c r="F106" s="349"/>
      <c r="G106" s="274"/>
      <c r="H106" s="274"/>
      <c r="I106" s="114"/>
      <c r="J106" s="179">
        <v>0</v>
      </c>
      <c r="K106" s="274"/>
      <c r="L106" s="180"/>
      <c r="M106" s="181"/>
      <c r="N106" s="182" t="s">
        <v>48</v>
      </c>
      <c r="O106" s="181"/>
      <c r="P106" s="181"/>
      <c r="Q106" s="181"/>
      <c r="R106" s="181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3" t="s">
        <v>118</v>
      </c>
      <c r="AZ106" s="181"/>
      <c r="BA106" s="181"/>
      <c r="BB106" s="181"/>
      <c r="BC106" s="181"/>
      <c r="BD106" s="181"/>
      <c r="BE106" s="184">
        <f t="shared" si="0"/>
        <v>0</v>
      </c>
      <c r="BF106" s="184">
        <f t="shared" si="1"/>
        <v>0</v>
      </c>
      <c r="BG106" s="184">
        <f t="shared" si="2"/>
        <v>0</v>
      </c>
      <c r="BH106" s="184">
        <f t="shared" si="3"/>
        <v>0</v>
      </c>
      <c r="BI106" s="184">
        <f t="shared" si="4"/>
        <v>0</v>
      </c>
      <c r="BJ106" s="183" t="s">
        <v>91</v>
      </c>
      <c r="BK106" s="181"/>
      <c r="BL106" s="181"/>
      <c r="BM106" s="181"/>
    </row>
    <row r="107" spans="1:65" s="2" customFormat="1" ht="18" customHeight="1">
      <c r="A107" s="270"/>
      <c r="B107" s="34"/>
      <c r="C107" s="274"/>
      <c r="D107" s="275" t="s">
        <v>123</v>
      </c>
      <c r="E107" s="274"/>
      <c r="F107" s="274"/>
      <c r="G107" s="274"/>
      <c r="H107" s="274"/>
      <c r="I107" s="114"/>
      <c r="J107" s="179">
        <f>ROUND(J30*T107,2)</f>
        <v>0</v>
      </c>
      <c r="K107" s="274"/>
      <c r="L107" s="180"/>
      <c r="M107" s="181"/>
      <c r="N107" s="182" t="s">
        <v>48</v>
      </c>
      <c r="O107" s="181"/>
      <c r="P107" s="181"/>
      <c r="Q107" s="181"/>
      <c r="R107" s="181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81"/>
      <c r="AW107" s="181"/>
      <c r="AX107" s="181"/>
      <c r="AY107" s="183" t="s">
        <v>124</v>
      </c>
      <c r="AZ107" s="181"/>
      <c r="BA107" s="181"/>
      <c r="BB107" s="181"/>
      <c r="BC107" s="181"/>
      <c r="BD107" s="181"/>
      <c r="BE107" s="184">
        <f t="shared" si="0"/>
        <v>0</v>
      </c>
      <c r="BF107" s="184">
        <f t="shared" si="1"/>
        <v>0</v>
      </c>
      <c r="BG107" s="184">
        <f t="shared" si="2"/>
        <v>0</v>
      </c>
      <c r="BH107" s="184">
        <f t="shared" si="3"/>
        <v>0</v>
      </c>
      <c r="BI107" s="184">
        <f t="shared" si="4"/>
        <v>0</v>
      </c>
      <c r="BJ107" s="183" t="s">
        <v>91</v>
      </c>
      <c r="BK107" s="181"/>
      <c r="BL107" s="181"/>
      <c r="BM107" s="181"/>
    </row>
    <row r="108" spans="1:65" s="2" customFormat="1">
      <c r="A108" s="270"/>
      <c r="B108" s="34"/>
      <c r="C108" s="274"/>
      <c r="D108" s="274"/>
      <c r="E108" s="274"/>
      <c r="F108" s="274"/>
      <c r="G108" s="274"/>
      <c r="H108" s="274"/>
      <c r="I108" s="114"/>
      <c r="J108" s="274"/>
      <c r="K108" s="274"/>
      <c r="L108" s="5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  <c r="AE108" s="270"/>
    </row>
    <row r="109" spans="1:65" s="2" customFormat="1" ht="29.25" customHeight="1">
      <c r="A109" s="270"/>
      <c r="B109" s="34"/>
      <c r="C109" s="185" t="s">
        <v>125</v>
      </c>
      <c r="D109" s="158"/>
      <c r="E109" s="158"/>
      <c r="F109" s="158"/>
      <c r="G109" s="158"/>
      <c r="H109" s="158"/>
      <c r="I109" s="159"/>
      <c r="J109" s="186">
        <f>ROUND(J96+J101,2)</f>
        <v>0</v>
      </c>
      <c r="K109" s="158"/>
      <c r="L109" s="50"/>
      <c r="S109" s="270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270"/>
    </row>
    <row r="110" spans="1:65" s="2" customFormat="1" ht="6.95" customHeight="1">
      <c r="A110" s="270"/>
      <c r="B110" s="53"/>
      <c r="C110" s="54"/>
      <c r="D110" s="54"/>
      <c r="E110" s="54"/>
      <c r="F110" s="54"/>
      <c r="G110" s="54"/>
      <c r="H110" s="54"/>
      <c r="I110" s="153"/>
      <c r="J110" s="54"/>
      <c r="K110" s="54"/>
      <c r="L110" s="50"/>
      <c r="S110" s="270"/>
      <c r="T110" s="270"/>
      <c r="U110" s="270"/>
      <c r="V110" s="270"/>
      <c r="W110" s="270"/>
      <c r="X110" s="270"/>
      <c r="Y110" s="270"/>
      <c r="Z110" s="270"/>
      <c r="AA110" s="270"/>
      <c r="AB110" s="270"/>
      <c r="AC110" s="270"/>
      <c r="AD110" s="270"/>
      <c r="AE110" s="270"/>
    </row>
    <row r="114" spans="1:63" s="2" customFormat="1" ht="6.95" customHeight="1">
      <c r="A114" s="270"/>
      <c r="B114" s="55"/>
      <c r="C114" s="56"/>
      <c r="D114" s="56"/>
      <c r="E114" s="56"/>
      <c r="F114" s="56"/>
      <c r="G114" s="56"/>
      <c r="H114" s="56"/>
      <c r="I114" s="156"/>
      <c r="J114" s="56"/>
      <c r="K114" s="56"/>
      <c r="L114" s="50"/>
      <c r="S114" s="270"/>
      <c r="T114" s="270"/>
      <c r="U114" s="270"/>
      <c r="V114" s="270"/>
      <c r="W114" s="270"/>
      <c r="X114" s="270"/>
      <c r="Y114" s="270"/>
      <c r="Z114" s="270"/>
      <c r="AA114" s="270"/>
      <c r="AB114" s="270"/>
      <c r="AC114" s="270"/>
      <c r="AD114" s="270"/>
      <c r="AE114" s="270"/>
    </row>
    <row r="115" spans="1:63" s="2" customFormat="1" ht="24.95" customHeight="1">
      <c r="A115" s="270"/>
      <c r="B115" s="34"/>
      <c r="C115" s="22" t="s">
        <v>126</v>
      </c>
      <c r="D115" s="274"/>
      <c r="E115" s="274"/>
      <c r="F115" s="274"/>
      <c r="G115" s="274"/>
      <c r="H115" s="274"/>
      <c r="I115" s="114"/>
      <c r="J115" s="274"/>
      <c r="K115" s="274"/>
      <c r="L115" s="50"/>
      <c r="S115" s="270"/>
      <c r="T115" s="270"/>
      <c r="U115" s="270"/>
      <c r="V115" s="270"/>
      <c r="W115" s="270"/>
      <c r="X115" s="270"/>
      <c r="Y115" s="270"/>
      <c r="Z115" s="270"/>
      <c r="AA115" s="270"/>
      <c r="AB115" s="270"/>
      <c r="AC115" s="270"/>
      <c r="AD115" s="270"/>
      <c r="AE115" s="270"/>
    </row>
    <row r="116" spans="1:63" s="2" customFormat="1" ht="6.95" customHeight="1">
      <c r="A116" s="270"/>
      <c r="B116" s="34"/>
      <c r="C116" s="274"/>
      <c r="D116" s="274"/>
      <c r="E116" s="274"/>
      <c r="F116" s="274"/>
      <c r="G116" s="274"/>
      <c r="H116" s="274"/>
      <c r="I116" s="114"/>
      <c r="J116" s="274"/>
      <c r="K116" s="274"/>
      <c r="L116" s="50"/>
      <c r="S116" s="270"/>
      <c r="T116" s="270"/>
      <c r="U116" s="270"/>
      <c r="V116" s="270"/>
      <c r="W116" s="270"/>
      <c r="X116" s="270"/>
      <c r="Y116" s="270"/>
      <c r="Z116" s="270"/>
      <c r="AA116" s="270"/>
      <c r="AB116" s="270"/>
      <c r="AC116" s="270"/>
      <c r="AD116" s="270"/>
      <c r="AE116" s="270"/>
    </row>
    <row r="117" spans="1:63" s="2" customFormat="1" ht="12" customHeight="1">
      <c r="A117" s="270"/>
      <c r="B117" s="34"/>
      <c r="C117" s="273" t="s">
        <v>16</v>
      </c>
      <c r="D117" s="274"/>
      <c r="E117" s="274"/>
      <c r="F117" s="274"/>
      <c r="G117" s="274"/>
      <c r="H117" s="274"/>
      <c r="I117" s="114"/>
      <c r="J117" s="274"/>
      <c r="K117" s="274"/>
      <c r="L117" s="50"/>
      <c r="S117" s="270"/>
      <c r="T117" s="270"/>
      <c r="U117" s="270"/>
      <c r="V117" s="270"/>
      <c r="W117" s="270"/>
      <c r="X117" s="270"/>
      <c r="Y117" s="270"/>
      <c r="Z117" s="270"/>
      <c r="AA117" s="270"/>
      <c r="AB117" s="270"/>
      <c r="AC117" s="270"/>
      <c r="AD117" s="270"/>
      <c r="AE117" s="270"/>
    </row>
    <row r="118" spans="1:63" s="2" customFormat="1" ht="24" customHeight="1">
      <c r="A118" s="270"/>
      <c r="B118" s="34"/>
      <c r="C118" s="274"/>
      <c r="D118" s="274"/>
      <c r="E118" s="350" t="str">
        <f>E7</f>
        <v>MLYNAŘICE, BENÁTECKÁ VRUTICE – MILOVICE,  OPRAVA KORYTA, Ř.KM 10,000 – 14,030</v>
      </c>
      <c r="F118" s="351"/>
      <c r="G118" s="351"/>
      <c r="H118" s="351"/>
      <c r="I118" s="114"/>
      <c r="J118" s="274"/>
      <c r="K118" s="274"/>
      <c r="L118" s="5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0"/>
    </row>
    <row r="119" spans="1:63" s="2" customFormat="1" ht="12" customHeight="1">
      <c r="A119" s="270"/>
      <c r="B119" s="34"/>
      <c r="C119" s="273" t="s">
        <v>104</v>
      </c>
      <c r="D119" s="274"/>
      <c r="E119" s="274"/>
      <c r="F119" s="274"/>
      <c r="G119" s="274"/>
      <c r="H119" s="274"/>
      <c r="I119" s="114"/>
      <c r="J119" s="274"/>
      <c r="K119" s="274"/>
      <c r="L119" s="50"/>
      <c r="S119" s="270"/>
      <c r="T119" s="270"/>
      <c r="U119" s="270"/>
      <c r="V119" s="270"/>
      <c r="W119" s="270"/>
      <c r="X119" s="270"/>
      <c r="Y119" s="270"/>
      <c r="Z119" s="270"/>
      <c r="AA119" s="270"/>
      <c r="AB119" s="270"/>
      <c r="AC119" s="270"/>
      <c r="AD119" s="270"/>
      <c r="AE119" s="270"/>
    </row>
    <row r="120" spans="1:63" s="2" customFormat="1" ht="14.45" customHeight="1">
      <c r="A120" s="270"/>
      <c r="B120" s="34"/>
      <c r="C120" s="274"/>
      <c r="D120" s="274"/>
      <c r="E120" s="320" t="str">
        <f>E9</f>
        <v>SO 01 - Oprava koryta</v>
      </c>
      <c r="F120" s="352"/>
      <c r="G120" s="352"/>
      <c r="H120" s="352"/>
      <c r="I120" s="114"/>
      <c r="J120" s="274"/>
      <c r="K120" s="274"/>
      <c r="L120" s="50"/>
      <c r="S120" s="270"/>
      <c r="T120" s="270"/>
      <c r="U120" s="270"/>
      <c r="V120" s="270"/>
      <c r="W120" s="270"/>
      <c r="X120" s="270"/>
      <c r="Y120" s="270"/>
      <c r="Z120" s="270"/>
      <c r="AA120" s="270"/>
      <c r="AB120" s="270"/>
      <c r="AC120" s="270"/>
      <c r="AD120" s="270"/>
      <c r="AE120" s="270"/>
    </row>
    <row r="121" spans="1:63" s="2" customFormat="1" ht="6.95" customHeight="1">
      <c r="A121" s="270"/>
      <c r="B121" s="34"/>
      <c r="C121" s="274"/>
      <c r="D121" s="274"/>
      <c r="E121" s="274"/>
      <c r="F121" s="274"/>
      <c r="G121" s="274"/>
      <c r="H121" s="274"/>
      <c r="I121" s="114"/>
      <c r="J121" s="274"/>
      <c r="K121" s="274"/>
      <c r="L121" s="50"/>
      <c r="S121" s="270"/>
      <c r="T121" s="270"/>
      <c r="U121" s="270"/>
      <c r="V121" s="270"/>
      <c r="W121" s="270"/>
      <c r="X121" s="270"/>
      <c r="Y121" s="270"/>
      <c r="Z121" s="270"/>
      <c r="AA121" s="270"/>
      <c r="AB121" s="270"/>
      <c r="AC121" s="270"/>
      <c r="AD121" s="270"/>
      <c r="AE121" s="270"/>
    </row>
    <row r="122" spans="1:63" s="2" customFormat="1" ht="12" customHeight="1">
      <c r="A122" s="270"/>
      <c r="B122" s="34"/>
      <c r="C122" s="273" t="s">
        <v>22</v>
      </c>
      <c r="D122" s="274"/>
      <c r="E122" s="274"/>
      <c r="F122" s="264" t="str">
        <f>F12</f>
        <v xml:space="preserve"> </v>
      </c>
      <c r="G122" s="274"/>
      <c r="H122" s="274"/>
      <c r="I122" s="116" t="s">
        <v>24</v>
      </c>
      <c r="J122" s="263" t="str">
        <f>IF(J12="","",J12)</f>
        <v>9. 5. 2018</v>
      </c>
      <c r="K122" s="274"/>
      <c r="L122" s="50"/>
      <c r="S122" s="270"/>
      <c r="T122" s="270"/>
      <c r="U122" s="270"/>
      <c r="V122" s="270"/>
      <c r="W122" s="270"/>
      <c r="X122" s="270"/>
      <c r="Y122" s="270"/>
      <c r="Z122" s="270"/>
      <c r="AA122" s="270"/>
      <c r="AB122" s="270"/>
      <c r="AC122" s="270"/>
      <c r="AD122" s="270"/>
      <c r="AE122" s="270"/>
    </row>
    <row r="123" spans="1:63" s="2" customFormat="1" ht="6.95" customHeight="1">
      <c r="A123" s="270"/>
      <c r="B123" s="34"/>
      <c r="C123" s="274"/>
      <c r="D123" s="274"/>
      <c r="E123" s="274"/>
      <c r="F123" s="274"/>
      <c r="G123" s="274"/>
      <c r="H123" s="274"/>
      <c r="I123" s="114"/>
      <c r="J123" s="274"/>
      <c r="K123" s="274"/>
      <c r="L123" s="50"/>
      <c r="S123" s="270"/>
      <c r="T123" s="270"/>
      <c r="U123" s="270"/>
      <c r="V123" s="270"/>
      <c r="W123" s="270"/>
      <c r="X123" s="270"/>
      <c r="Y123" s="270"/>
      <c r="Z123" s="270"/>
      <c r="AA123" s="270"/>
      <c r="AB123" s="270"/>
      <c r="AC123" s="270"/>
      <c r="AD123" s="270"/>
      <c r="AE123" s="270"/>
    </row>
    <row r="124" spans="1:63" s="2" customFormat="1" ht="40.9" customHeight="1">
      <c r="A124" s="270"/>
      <c r="B124" s="34"/>
      <c r="C124" s="273" t="s">
        <v>26</v>
      </c>
      <c r="D124" s="274"/>
      <c r="E124" s="274"/>
      <c r="F124" s="264" t="str">
        <f>E15</f>
        <v>Povodí Labe, státní podnik</v>
      </c>
      <c r="G124" s="274"/>
      <c r="H124" s="274"/>
      <c r="I124" s="116" t="s">
        <v>34</v>
      </c>
      <c r="J124" s="266" t="str">
        <f>E21</f>
        <v>Vodohospodářský rozvoj a výstavba, a.s.</v>
      </c>
      <c r="K124" s="274"/>
      <c r="L124" s="50"/>
      <c r="S124" s="270"/>
      <c r="T124" s="270"/>
      <c r="U124" s="270"/>
      <c r="V124" s="270"/>
      <c r="W124" s="270"/>
      <c r="X124" s="270"/>
      <c r="Y124" s="270"/>
      <c r="Z124" s="270"/>
      <c r="AA124" s="270"/>
      <c r="AB124" s="270"/>
      <c r="AC124" s="270"/>
      <c r="AD124" s="270"/>
      <c r="AE124" s="270"/>
    </row>
    <row r="125" spans="1:63" s="2" customFormat="1" ht="15.6" customHeight="1">
      <c r="A125" s="270"/>
      <c r="B125" s="34"/>
      <c r="C125" s="273" t="s">
        <v>32</v>
      </c>
      <c r="D125" s="274"/>
      <c r="E125" s="274"/>
      <c r="F125" s="264" t="str">
        <f>IF(E18="","",E18)</f>
        <v>Vyplň údaj</v>
      </c>
      <c r="G125" s="274"/>
      <c r="H125" s="274"/>
      <c r="I125" s="116" t="s">
        <v>39</v>
      </c>
      <c r="J125" s="266" t="str">
        <f>E24</f>
        <v>Ing. Vít Havel</v>
      </c>
      <c r="K125" s="274"/>
      <c r="L125" s="50"/>
      <c r="S125" s="270"/>
      <c r="T125" s="270"/>
      <c r="U125" s="270"/>
      <c r="V125" s="270"/>
      <c r="W125" s="270"/>
      <c r="X125" s="270"/>
      <c r="Y125" s="270"/>
      <c r="Z125" s="270"/>
      <c r="AA125" s="270"/>
      <c r="AB125" s="270"/>
      <c r="AC125" s="270"/>
      <c r="AD125" s="270"/>
      <c r="AE125" s="270"/>
    </row>
    <row r="126" spans="1:63" s="2" customFormat="1" ht="10.35" customHeight="1">
      <c r="A126" s="270"/>
      <c r="B126" s="34"/>
      <c r="C126" s="274"/>
      <c r="D126" s="274"/>
      <c r="E126" s="274"/>
      <c r="F126" s="274"/>
      <c r="G126" s="274"/>
      <c r="H126" s="274"/>
      <c r="I126" s="114"/>
      <c r="J126" s="274"/>
      <c r="K126" s="274"/>
      <c r="L126" s="50"/>
      <c r="S126" s="270"/>
      <c r="T126" s="270"/>
      <c r="U126" s="270"/>
      <c r="V126" s="270"/>
      <c r="W126" s="270"/>
      <c r="X126" s="270"/>
      <c r="Y126" s="270"/>
      <c r="Z126" s="270"/>
      <c r="AA126" s="270"/>
      <c r="AB126" s="270"/>
      <c r="AC126" s="270"/>
      <c r="AD126" s="270"/>
      <c r="AE126" s="270"/>
    </row>
    <row r="127" spans="1:63" s="11" customFormat="1" ht="29.25" customHeight="1">
      <c r="A127" s="187"/>
      <c r="B127" s="188"/>
      <c r="C127" s="189" t="s">
        <v>127</v>
      </c>
      <c r="D127" s="190" t="s">
        <v>68</v>
      </c>
      <c r="E127" s="190" t="s">
        <v>64</v>
      </c>
      <c r="F127" s="190" t="s">
        <v>65</v>
      </c>
      <c r="G127" s="190" t="s">
        <v>128</v>
      </c>
      <c r="H127" s="190" t="s">
        <v>129</v>
      </c>
      <c r="I127" s="191" t="s">
        <v>130</v>
      </c>
      <c r="J127" s="190" t="s">
        <v>111</v>
      </c>
      <c r="K127" s="192" t="s">
        <v>131</v>
      </c>
      <c r="L127" s="193"/>
      <c r="M127" s="74" t="s">
        <v>1</v>
      </c>
      <c r="N127" s="75" t="s">
        <v>47</v>
      </c>
      <c r="O127" s="75" t="s">
        <v>132</v>
      </c>
      <c r="P127" s="75" t="s">
        <v>133</v>
      </c>
      <c r="Q127" s="75" t="s">
        <v>134</v>
      </c>
      <c r="R127" s="75" t="s">
        <v>135</v>
      </c>
      <c r="S127" s="75" t="s">
        <v>136</v>
      </c>
      <c r="T127" s="76" t="s">
        <v>137</v>
      </c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</row>
    <row r="128" spans="1:63" s="2" customFormat="1" ht="22.9" customHeight="1">
      <c r="A128" s="270"/>
      <c r="B128" s="34"/>
      <c r="C128" s="81" t="s">
        <v>138</v>
      </c>
      <c r="D128" s="274"/>
      <c r="E128" s="274"/>
      <c r="F128" s="274"/>
      <c r="G128" s="274"/>
      <c r="H128" s="274"/>
      <c r="I128" s="114"/>
      <c r="J128" s="194">
        <f>BK128</f>
        <v>0</v>
      </c>
      <c r="K128" s="274"/>
      <c r="L128" s="38"/>
      <c r="M128" s="77"/>
      <c r="N128" s="195"/>
      <c r="O128" s="78"/>
      <c r="P128" s="196">
        <f>P129</f>
        <v>0</v>
      </c>
      <c r="Q128" s="78"/>
      <c r="R128" s="196">
        <f>R129</f>
        <v>0</v>
      </c>
      <c r="S128" s="78"/>
      <c r="T128" s="197">
        <f>T129</f>
        <v>0</v>
      </c>
      <c r="U128" s="270"/>
      <c r="V128" s="270"/>
      <c r="W128" s="270"/>
      <c r="X128" s="270"/>
      <c r="Y128" s="270"/>
      <c r="Z128" s="270"/>
      <c r="AA128" s="270"/>
      <c r="AB128" s="270"/>
      <c r="AC128" s="270"/>
      <c r="AD128" s="270"/>
      <c r="AE128" s="270"/>
      <c r="AT128" s="16" t="s">
        <v>82</v>
      </c>
      <c r="AU128" s="16" t="s">
        <v>113</v>
      </c>
      <c r="BK128" s="198">
        <f>BK129</f>
        <v>0</v>
      </c>
    </row>
    <row r="129" spans="1:65" s="12" customFormat="1" ht="25.9" customHeight="1">
      <c r="B129" s="199"/>
      <c r="C129" s="200"/>
      <c r="D129" s="201" t="s">
        <v>82</v>
      </c>
      <c r="E129" s="202" t="s">
        <v>139</v>
      </c>
      <c r="F129" s="202" t="s">
        <v>140</v>
      </c>
      <c r="G129" s="200"/>
      <c r="H129" s="200"/>
      <c r="I129" s="203"/>
      <c r="J129" s="204">
        <f>BK129</f>
        <v>0</v>
      </c>
      <c r="K129" s="200"/>
      <c r="L129" s="205"/>
      <c r="M129" s="206"/>
      <c r="N129" s="207"/>
      <c r="O129" s="207"/>
      <c r="P129" s="208">
        <f>P130</f>
        <v>0</v>
      </c>
      <c r="Q129" s="207"/>
      <c r="R129" s="208">
        <f>R130</f>
        <v>0</v>
      </c>
      <c r="S129" s="207"/>
      <c r="T129" s="209">
        <f>T130</f>
        <v>0</v>
      </c>
      <c r="AR129" s="210" t="s">
        <v>91</v>
      </c>
      <c r="AT129" s="211" t="s">
        <v>82</v>
      </c>
      <c r="AU129" s="211" t="s">
        <v>83</v>
      </c>
      <c r="AY129" s="210" t="s">
        <v>141</v>
      </c>
      <c r="BK129" s="212">
        <f>BK130</f>
        <v>0</v>
      </c>
    </row>
    <row r="130" spans="1:65" s="12" customFormat="1" ht="22.9" customHeight="1">
      <c r="B130" s="199"/>
      <c r="C130" s="200"/>
      <c r="D130" s="201" t="s">
        <v>82</v>
      </c>
      <c r="E130" s="213" t="s">
        <v>91</v>
      </c>
      <c r="F130" s="213" t="s">
        <v>142</v>
      </c>
      <c r="G130" s="200"/>
      <c r="H130" s="200"/>
      <c r="I130" s="203"/>
      <c r="J130" s="214">
        <f>BK130</f>
        <v>0</v>
      </c>
      <c r="K130" s="200"/>
      <c r="L130" s="205"/>
      <c r="M130" s="206"/>
      <c r="N130" s="207"/>
      <c r="O130" s="207"/>
      <c r="P130" s="208">
        <f>SUM(P131:P142)</f>
        <v>0</v>
      </c>
      <c r="Q130" s="207"/>
      <c r="R130" s="208">
        <f>SUM(R131:R142)</f>
        <v>0</v>
      </c>
      <c r="S130" s="207"/>
      <c r="T130" s="209">
        <f>SUM(T131:T142)</f>
        <v>0</v>
      </c>
      <c r="AR130" s="210" t="s">
        <v>91</v>
      </c>
      <c r="AT130" s="211" t="s">
        <v>82</v>
      </c>
      <c r="AU130" s="211" t="s">
        <v>91</v>
      </c>
      <c r="AY130" s="210" t="s">
        <v>141</v>
      </c>
      <c r="BK130" s="212">
        <f>SUM(BK131:BK142)</f>
        <v>0</v>
      </c>
    </row>
    <row r="131" spans="1:65" s="2" customFormat="1" ht="21.6" customHeight="1">
      <c r="A131" s="270"/>
      <c r="B131" s="34"/>
      <c r="C131" s="215" t="s">
        <v>93</v>
      </c>
      <c r="D131" s="215" t="s">
        <v>143</v>
      </c>
      <c r="E131" s="216" t="s">
        <v>144</v>
      </c>
      <c r="F131" s="217" t="s">
        <v>145</v>
      </c>
      <c r="G131" s="218" t="s">
        <v>146</v>
      </c>
      <c r="H131" s="219">
        <v>18035</v>
      </c>
      <c r="I131" s="220"/>
      <c r="J131" s="221">
        <f>ROUND(I131*H131,2)</f>
        <v>0</v>
      </c>
      <c r="K131" s="217" t="s">
        <v>1</v>
      </c>
      <c r="L131" s="38"/>
      <c r="M131" s="222" t="s">
        <v>1</v>
      </c>
      <c r="N131" s="223" t="s">
        <v>48</v>
      </c>
      <c r="O131" s="70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270"/>
      <c r="V131" s="270"/>
      <c r="W131" s="270"/>
      <c r="X131" s="270"/>
      <c r="Y131" s="270"/>
      <c r="Z131" s="270"/>
      <c r="AA131" s="270"/>
      <c r="AB131" s="270"/>
      <c r="AC131" s="270"/>
      <c r="AD131" s="270"/>
      <c r="AE131" s="270"/>
      <c r="AR131" s="226" t="s">
        <v>147</v>
      </c>
      <c r="AT131" s="226" t="s">
        <v>143</v>
      </c>
      <c r="AU131" s="226" t="s">
        <v>93</v>
      </c>
      <c r="AY131" s="16" t="s">
        <v>141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6" t="s">
        <v>91</v>
      </c>
      <c r="BK131" s="227">
        <f>ROUND(I131*H131,2)</f>
        <v>0</v>
      </c>
      <c r="BL131" s="16" t="s">
        <v>147</v>
      </c>
      <c r="BM131" s="226" t="s">
        <v>148</v>
      </c>
    </row>
    <row r="132" spans="1:65" s="2" customFormat="1">
      <c r="A132" s="270"/>
      <c r="B132" s="34"/>
      <c r="C132" s="274"/>
      <c r="D132" s="228" t="s">
        <v>149</v>
      </c>
      <c r="E132" s="274"/>
      <c r="F132" s="229" t="s">
        <v>145</v>
      </c>
      <c r="G132" s="274"/>
      <c r="H132" s="274"/>
      <c r="I132" s="114"/>
      <c r="J132" s="274"/>
      <c r="K132" s="274"/>
      <c r="L132" s="38"/>
      <c r="M132" s="230"/>
      <c r="N132" s="231"/>
      <c r="O132" s="70"/>
      <c r="P132" s="70"/>
      <c r="Q132" s="70"/>
      <c r="R132" s="70"/>
      <c r="S132" s="70"/>
      <c r="T132" s="71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T132" s="16" t="s">
        <v>149</v>
      </c>
      <c r="AU132" s="16" t="s">
        <v>93</v>
      </c>
    </row>
    <row r="133" spans="1:65" s="2" customFormat="1" ht="87.75">
      <c r="A133" s="270"/>
      <c r="B133" s="34"/>
      <c r="C133" s="274"/>
      <c r="D133" s="228" t="s">
        <v>150</v>
      </c>
      <c r="E133" s="274"/>
      <c r="F133" s="232" t="s">
        <v>151</v>
      </c>
      <c r="G133" s="274"/>
      <c r="H133" s="274"/>
      <c r="I133" s="114"/>
      <c r="J133" s="274"/>
      <c r="K133" s="274"/>
      <c r="L133" s="38"/>
      <c r="M133" s="230"/>
      <c r="N133" s="231"/>
      <c r="O133" s="70"/>
      <c r="P133" s="70"/>
      <c r="Q133" s="70"/>
      <c r="R133" s="70"/>
      <c r="S133" s="70"/>
      <c r="T133" s="71"/>
      <c r="U133" s="270"/>
      <c r="V133" s="270"/>
      <c r="W133" s="270"/>
      <c r="X133" s="270"/>
      <c r="Y133" s="270"/>
      <c r="Z133" s="270"/>
      <c r="AA133" s="270"/>
      <c r="AB133" s="270"/>
      <c r="AC133" s="270"/>
      <c r="AD133" s="270"/>
      <c r="AE133" s="270"/>
      <c r="AT133" s="16" t="s">
        <v>150</v>
      </c>
      <c r="AU133" s="16" t="s">
        <v>93</v>
      </c>
    </row>
    <row r="134" spans="1:65" s="13" customFormat="1">
      <c r="B134" s="233"/>
      <c r="C134" s="234"/>
      <c r="D134" s="228" t="s">
        <v>152</v>
      </c>
      <c r="E134" s="235" t="s">
        <v>1</v>
      </c>
      <c r="F134" s="236" t="s">
        <v>153</v>
      </c>
      <c r="G134" s="234"/>
      <c r="H134" s="235" t="s">
        <v>1</v>
      </c>
      <c r="I134" s="237"/>
      <c r="J134" s="234"/>
      <c r="K134" s="234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152</v>
      </c>
      <c r="AU134" s="242" t="s">
        <v>93</v>
      </c>
      <c r="AV134" s="13" t="s">
        <v>91</v>
      </c>
      <c r="AW134" s="13" t="s">
        <v>38</v>
      </c>
      <c r="AX134" s="13" t="s">
        <v>83</v>
      </c>
      <c r="AY134" s="242" t="s">
        <v>141</v>
      </c>
    </row>
    <row r="135" spans="1:65" s="13" customFormat="1">
      <c r="B135" s="233"/>
      <c r="C135" s="234"/>
      <c r="D135" s="228" t="s">
        <v>152</v>
      </c>
      <c r="E135" s="235" t="s">
        <v>1</v>
      </c>
      <c r="F135" s="236" t="s">
        <v>154</v>
      </c>
      <c r="G135" s="234"/>
      <c r="H135" s="235" t="s">
        <v>1</v>
      </c>
      <c r="I135" s="237"/>
      <c r="J135" s="234"/>
      <c r="K135" s="234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152</v>
      </c>
      <c r="AU135" s="242" t="s">
        <v>93</v>
      </c>
      <c r="AV135" s="13" t="s">
        <v>91</v>
      </c>
      <c r="AW135" s="13" t="s">
        <v>38</v>
      </c>
      <c r="AX135" s="13" t="s">
        <v>83</v>
      </c>
      <c r="AY135" s="242" t="s">
        <v>141</v>
      </c>
    </row>
    <row r="136" spans="1:65" s="14" customFormat="1">
      <c r="B136" s="243"/>
      <c r="C136" s="244"/>
      <c r="D136" s="228" t="s">
        <v>152</v>
      </c>
      <c r="E136" s="245" t="s">
        <v>1</v>
      </c>
      <c r="F136" s="246" t="s">
        <v>155</v>
      </c>
      <c r="G136" s="244"/>
      <c r="H136" s="247">
        <v>18035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AT136" s="253" t="s">
        <v>152</v>
      </c>
      <c r="AU136" s="253" t="s">
        <v>93</v>
      </c>
      <c r="AV136" s="14" t="s">
        <v>93</v>
      </c>
      <c r="AW136" s="14" t="s">
        <v>38</v>
      </c>
      <c r="AX136" s="14" t="s">
        <v>91</v>
      </c>
      <c r="AY136" s="253" t="s">
        <v>141</v>
      </c>
    </row>
    <row r="137" spans="1:65" s="2" customFormat="1" ht="14.45" customHeight="1">
      <c r="A137" s="270"/>
      <c r="B137" s="34"/>
      <c r="C137" s="215" t="s">
        <v>156</v>
      </c>
      <c r="D137" s="215" t="s">
        <v>143</v>
      </c>
      <c r="E137" s="216" t="s">
        <v>157</v>
      </c>
      <c r="F137" s="217" t="s">
        <v>158</v>
      </c>
      <c r="G137" s="218" t="s">
        <v>159</v>
      </c>
      <c r="H137" s="219">
        <v>40500</v>
      </c>
      <c r="I137" s="220"/>
      <c r="J137" s="221">
        <f>ROUND(I137*H137,2)</f>
        <v>0</v>
      </c>
      <c r="K137" s="217" t="s">
        <v>160</v>
      </c>
      <c r="L137" s="38"/>
      <c r="M137" s="222" t="s">
        <v>1</v>
      </c>
      <c r="N137" s="223" t="s">
        <v>48</v>
      </c>
      <c r="O137" s="70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270"/>
      <c r="V137" s="270"/>
      <c r="W137" s="270"/>
      <c r="X137" s="270"/>
      <c r="Y137" s="270"/>
      <c r="Z137" s="270"/>
      <c r="AA137" s="270"/>
      <c r="AB137" s="270"/>
      <c r="AC137" s="270"/>
      <c r="AD137" s="270"/>
      <c r="AE137" s="270"/>
      <c r="AR137" s="226" t="s">
        <v>147</v>
      </c>
      <c r="AT137" s="226" t="s">
        <v>143</v>
      </c>
      <c r="AU137" s="226" t="s">
        <v>93</v>
      </c>
      <c r="AY137" s="16" t="s">
        <v>141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6" t="s">
        <v>91</v>
      </c>
      <c r="BK137" s="227">
        <f>ROUND(I137*H137,2)</f>
        <v>0</v>
      </c>
      <c r="BL137" s="16" t="s">
        <v>147</v>
      </c>
      <c r="BM137" s="226" t="s">
        <v>161</v>
      </c>
    </row>
    <row r="138" spans="1:65" s="2" customFormat="1" ht="29.25">
      <c r="A138" s="270"/>
      <c r="B138" s="34"/>
      <c r="C138" s="274"/>
      <c r="D138" s="228" t="s">
        <v>149</v>
      </c>
      <c r="E138" s="274"/>
      <c r="F138" s="229" t="s">
        <v>162</v>
      </c>
      <c r="G138" s="274"/>
      <c r="H138" s="274"/>
      <c r="I138" s="114"/>
      <c r="J138" s="274"/>
      <c r="K138" s="274"/>
      <c r="L138" s="38"/>
      <c r="M138" s="230"/>
      <c r="N138" s="231"/>
      <c r="O138" s="70"/>
      <c r="P138" s="70"/>
      <c r="Q138" s="70"/>
      <c r="R138" s="70"/>
      <c r="S138" s="70"/>
      <c r="T138" s="71"/>
      <c r="U138" s="270"/>
      <c r="V138" s="270"/>
      <c r="W138" s="270"/>
      <c r="X138" s="270"/>
      <c r="Y138" s="270"/>
      <c r="Z138" s="270"/>
      <c r="AA138" s="270"/>
      <c r="AB138" s="270"/>
      <c r="AC138" s="270"/>
      <c r="AD138" s="270"/>
      <c r="AE138" s="270"/>
      <c r="AT138" s="16" t="s">
        <v>149</v>
      </c>
      <c r="AU138" s="16" t="s">
        <v>93</v>
      </c>
    </row>
    <row r="139" spans="1:65" s="2" customFormat="1" ht="146.25">
      <c r="A139" s="270"/>
      <c r="B139" s="34"/>
      <c r="C139" s="274"/>
      <c r="D139" s="228" t="s">
        <v>163</v>
      </c>
      <c r="E139" s="274"/>
      <c r="F139" s="232" t="s">
        <v>164</v>
      </c>
      <c r="G139" s="274"/>
      <c r="H139" s="274"/>
      <c r="I139" s="114"/>
      <c r="J139" s="274"/>
      <c r="K139" s="274"/>
      <c r="L139" s="38"/>
      <c r="M139" s="230"/>
      <c r="N139" s="231"/>
      <c r="O139" s="70"/>
      <c r="P139" s="70"/>
      <c r="Q139" s="70"/>
      <c r="R139" s="70"/>
      <c r="S139" s="70"/>
      <c r="T139" s="71"/>
      <c r="U139" s="270"/>
      <c r="V139" s="270"/>
      <c r="W139" s="270"/>
      <c r="X139" s="270"/>
      <c r="Y139" s="270"/>
      <c r="Z139" s="270"/>
      <c r="AA139" s="270"/>
      <c r="AB139" s="270"/>
      <c r="AC139" s="270"/>
      <c r="AD139" s="270"/>
      <c r="AE139" s="270"/>
      <c r="AT139" s="16" t="s">
        <v>163</v>
      </c>
      <c r="AU139" s="16" t="s">
        <v>93</v>
      </c>
    </row>
    <row r="140" spans="1:65" s="13" customFormat="1">
      <c r="B140" s="233"/>
      <c r="C140" s="234"/>
      <c r="D140" s="228" t="s">
        <v>152</v>
      </c>
      <c r="E140" s="235" t="s">
        <v>1</v>
      </c>
      <c r="F140" s="236" t="s">
        <v>165</v>
      </c>
      <c r="G140" s="234"/>
      <c r="H140" s="235" t="s">
        <v>1</v>
      </c>
      <c r="I140" s="237"/>
      <c r="J140" s="234"/>
      <c r="K140" s="234"/>
      <c r="L140" s="238"/>
      <c r="M140" s="239"/>
      <c r="N140" s="240"/>
      <c r="O140" s="240"/>
      <c r="P140" s="240"/>
      <c r="Q140" s="240"/>
      <c r="R140" s="240"/>
      <c r="S140" s="240"/>
      <c r="T140" s="241"/>
      <c r="AT140" s="242" t="s">
        <v>152</v>
      </c>
      <c r="AU140" s="242" t="s">
        <v>93</v>
      </c>
      <c r="AV140" s="13" t="s">
        <v>91</v>
      </c>
      <c r="AW140" s="13" t="s">
        <v>38</v>
      </c>
      <c r="AX140" s="13" t="s">
        <v>83</v>
      </c>
      <c r="AY140" s="242" t="s">
        <v>141</v>
      </c>
    </row>
    <row r="141" spans="1:65" s="13" customFormat="1">
      <c r="B141" s="233"/>
      <c r="C141" s="234"/>
      <c r="D141" s="228" t="s">
        <v>152</v>
      </c>
      <c r="E141" s="235" t="s">
        <v>1</v>
      </c>
      <c r="F141" s="236" t="s">
        <v>166</v>
      </c>
      <c r="G141" s="234"/>
      <c r="H141" s="235" t="s">
        <v>1</v>
      </c>
      <c r="I141" s="237"/>
      <c r="J141" s="234"/>
      <c r="K141" s="234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152</v>
      </c>
      <c r="AU141" s="242" t="s">
        <v>93</v>
      </c>
      <c r="AV141" s="13" t="s">
        <v>91</v>
      </c>
      <c r="AW141" s="13" t="s">
        <v>38</v>
      </c>
      <c r="AX141" s="13" t="s">
        <v>83</v>
      </c>
      <c r="AY141" s="242" t="s">
        <v>141</v>
      </c>
    </row>
    <row r="142" spans="1:65" s="14" customFormat="1">
      <c r="B142" s="243"/>
      <c r="C142" s="244"/>
      <c r="D142" s="228" t="s">
        <v>152</v>
      </c>
      <c r="E142" s="245" t="s">
        <v>1</v>
      </c>
      <c r="F142" s="246" t="s">
        <v>167</v>
      </c>
      <c r="G142" s="244"/>
      <c r="H142" s="247">
        <v>40500</v>
      </c>
      <c r="I142" s="248"/>
      <c r="J142" s="244"/>
      <c r="K142" s="244"/>
      <c r="L142" s="249"/>
      <c r="M142" s="254"/>
      <c r="N142" s="255"/>
      <c r="O142" s="255"/>
      <c r="P142" s="255"/>
      <c r="Q142" s="255"/>
      <c r="R142" s="255"/>
      <c r="S142" s="255"/>
      <c r="T142" s="256"/>
      <c r="AT142" s="253" t="s">
        <v>152</v>
      </c>
      <c r="AU142" s="253" t="s">
        <v>93</v>
      </c>
      <c r="AV142" s="14" t="s">
        <v>93</v>
      </c>
      <c r="AW142" s="14" t="s">
        <v>38</v>
      </c>
      <c r="AX142" s="14" t="s">
        <v>91</v>
      </c>
      <c r="AY142" s="253" t="s">
        <v>141</v>
      </c>
    </row>
    <row r="143" spans="1:65" s="2" customFormat="1" ht="6.95" customHeight="1">
      <c r="A143" s="270"/>
      <c r="B143" s="53"/>
      <c r="C143" s="54"/>
      <c r="D143" s="54"/>
      <c r="E143" s="54"/>
      <c r="F143" s="54"/>
      <c r="G143" s="54"/>
      <c r="H143" s="54"/>
      <c r="I143" s="153"/>
      <c r="J143" s="54"/>
      <c r="K143" s="54"/>
      <c r="L143" s="38"/>
      <c r="M143" s="270"/>
      <c r="O143" s="270"/>
      <c r="P143" s="270"/>
      <c r="Q143" s="270"/>
      <c r="R143" s="270"/>
      <c r="S143" s="270"/>
      <c r="T143" s="270"/>
      <c r="U143" s="270"/>
      <c r="V143" s="270"/>
      <c r="W143" s="270"/>
      <c r="X143" s="270"/>
      <c r="Y143" s="270"/>
      <c r="Z143" s="270"/>
      <c r="AA143" s="270"/>
      <c r="AB143" s="270"/>
      <c r="AC143" s="270"/>
      <c r="AD143" s="270"/>
      <c r="AE143" s="270"/>
    </row>
  </sheetData>
  <sheetProtection algorithmName="SHA-512" hashValue="AFjAVoygILjbtVXlyZGwlDHEB+g2PnFmKBqRBuC41K+hZr1n4EoALUW77d0eqv1wkMK2USfmTqUKmDw21aaRlg==" saltValue="1M/MICOQwnGPyk2ThRulYw==" spinCount="100000" sheet="1" objects="1" scenarios="1"/>
  <autoFilter ref="C127:K142"/>
  <mergeCells count="14">
    <mergeCell ref="D106:F106"/>
    <mergeCell ref="E118:H118"/>
    <mergeCell ref="E120:H120"/>
    <mergeCell ref="L2:V2"/>
    <mergeCell ref="E87:H87"/>
    <mergeCell ref="D102:F102"/>
    <mergeCell ref="D103:F103"/>
    <mergeCell ref="D104:F104"/>
    <mergeCell ref="D105:F10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2:BM132"/>
  <sheetViews>
    <sheetView showGridLines="0" workbookViewId="0">
      <selection activeCell="I129" sqref="I129"/>
    </sheetView>
  </sheetViews>
  <sheetFormatPr defaultRowHeight="11.25"/>
  <cols>
    <col min="1" max="1" width="7.1640625" style="1" customWidth="1"/>
    <col min="2" max="2" width="1.5" style="1" customWidth="1"/>
    <col min="3" max="3" width="3.5" style="1" customWidth="1"/>
    <col min="4" max="4" width="3.6640625" style="1" customWidth="1"/>
    <col min="5" max="5" width="14.6640625" style="1" customWidth="1"/>
    <col min="6" max="6" width="43.5" style="1" customWidth="1"/>
    <col min="7" max="7" width="15.1640625" style="1" customWidth="1"/>
    <col min="8" max="8" width="14.1640625" style="1" bestFit="1" customWidth="1"/>
    <col min="9" max="9" width="18" style="107" bestFit="1" customWidth="1"/>
    <col min="10" max="10" width="19.1640625" style="1" bestFit="1" customWidth="1"/>
    <col min="11" max="11" width="17.33203125" style="1" customWidth="1"/>
    <col min="12" max="12" width="8" style="1" customWidth="1"/>
    <col min="13" max="13" width="9.33203125" style="1" hidden="1" customWidth="1"/>
    <col min="14" max="14" width="9.1640625" style="1" hidden="1"/>
    <col min="15" max="20" width="12.1640625" style="1" hidden="1" customWidth="1"/>
    <col min="21" max="21" width="14" style="1" hidden="1" customWidth="1"/>
    <col min="22" max="22" width="10.5" style="1" customWidth="1"/>
    <col min="23" max="23" width="14" style="1" customWidth="1"/>
    <col min="24" max="24" width="10.5" style="1" customWidth="1"/>
    <col min="25" max="25" width="12.83203125" style="1" customWidth="1"/>
    <col min="26" max="26" width="9.5" style="1" customWidth="1"/>
    <col min="27" max="27" width="12.83203125" style="1" customWidth="1"/>
    <col min="28" max="28" width="14" style="1" customWidth="1"/>
    <col min="29" max="29" width="9.5" style="1" customWidth="1"/>
    <col min="30" max="30" width="12.83203125" style="1" customWidth="1"/>
    <col min="31" max="31" width="14" style="1" customWidth="1"/>
    <col min="44" max="65" width="9.1640625" style="1" hidden="1"/>
  </cols>
  <sheetData>
    <row r="2" spans="1:46" s="1" customFormat="1" ht="36.950000000000003" customHeight="1">
      <c r="I2" s="107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6" t="s">
        <v>96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93</v>
      </c>
    </row>
    <row r="4" spans="1:46" s="1" customFormat="1" ht="24.95" customHeight="1">
      <c r="B4" s="19"/>
      <c r="D4" s="111" t="s">
        <v>103</v>
      </c>
      <c r="I4" s="107"/>
      <c r="L4" s="19"/>
      <c r="M4" s="112" t="s">
        <v>10</v>
      </c>
      <c r="AT4" s="16" t="s">
        <v>4</v>
      </c>
    </row>
    <row r="5" spans="1:46" s="1" customFormat="1" ht="6.95" customHeight="1">
      <c r="B5" s="19"/>
      <c r="I5" s="107"/>
      <c r="L5" s="19"/>
    </row>
    <row r="6" spans="1:46" s="1" customFormat="1" ht="12" customHeight="1">
      <c r="B6" s="19"/>
      <c r="D6" s="113" t="s">
        <v>16</v>
      </c>
      <c r="I6" s="107"/>
      <c r="L6" s="19"/>
    </row>
    <row r="7" spans="1:46" s="1" customFormat="1" ht="24" customHeight="1">
      <c r="B7" s="19"/>
      <c r="E7" s="353" t="str">
        <f>'Rekapitulace stavby'!K6</f>
        <v>MLYNAŘICE, BENÁTECKÁ VRUTICE – MILOVICE,  OPRAVA KORYTA, Ř.KM 10,000 – 14,030</v>
      </c>
      <c r="F7" s="354"/>
      <c r="G7" s="354"/>
      <c r="H7" s="354"/>
      <c r="I7" s="107"/>
      <c r="L7" s="19"/>
    </row>
    <row r="8" spans="1:46" s="2" customFormat="1" ht="12" customHeight="1">
      <c r="A8" s="33"/>
      <c r="B8" s="38"/>
      <c r="C8" s="33"/>
      <c r="D8" s="113" t="s">
        <v>104</v>
      </c>
      <c r="E8" s="33"/>
      <c r="F8" s="33"/>
      <c r="G8" s="33"/>
      <c r="H8" s="33"/>
      <c r="I8" s="114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4.45" customHeight="1">
      <c r="A9" s="33"/>
      <c r="B9" s="38"/>
      <c r="C9" s="33"/>
      <c r="D9" s="33"/>
      <c r="E9" s="355" t="s">
        <v>168</v>
      </c>
      <c r="F9" s="356"/>
      <c r="G9" s="356"/>
      <c r="H9" s="356"/>
      <c r="I9" s="114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8"/>
      <c r="C11" s="33"/>
      <c r="D11" s="113" t="s">
        <v>18</v>
      </c>
      <c r="E11" s="33"/>
      <c r="F11" s="115" t="s">
        <v>1</v>
      </c>
      <c r="G11" s="33"/>
      <c r="H11" s="33"/>
      <c r="I11" s="116" t="s">
        <v>20</v>
      </c>
      <c r="J11" s="115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13" t="s">
        <v>22</v>
      </c>
      <c r="E12" s="33"/>
      <c r="F12" s="115" t="s">
        <v>106</v>
      </c>
      <c r="G12" s="33"/>
      <c r="H12" s="33"/>
      <c r="I12" s="116" t="s">
        <v>24</v>
      </c>
      <c r="J12" s="117" t="str">
        <f>'Rekapitulace stavby'!AN8</f>
        <v>9. 5. 2018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13" t="s">
        <v>26</v>
      </c>
      <c r="E14" s="33"/>
      <c r="F14" s="33"/>
      <c r="G14" s="33"/>
      <c r="H14" s="33"/>
      <c r="I14" s="116" t="s">
        <v>27</v>
      </c>
      <c r="J14" s="115" t="str">
        <f>IF('Rekapitulace stavby'!AN10="","",'Rekapitulace stavby'!AN10)</f>
        <v>70890005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8"/>
      <c r="C15" s="33"/>
      <c r="D15" s="33"/>
      <c r="E15" s="115" t="str">
        <f>IF('Rekapitulace stavby'!E11="","",'Rekapitulace stavby'!E11)</f>
        <v>Povodí Labe, státní podnik</v>
      </c>
      <c r="F15" s="33"/>
      <c r="G15" s="33"/>
      <c r="H15" s="33"/>
      <c r="I15" s="116" t="s">
        <v>30</v>
      </c>
      <c r="J15" s="115" t="str">
        <f>IF('Rekapitulace stavby'!AN11="","",'Rekapitulace stavby'!AN11)</f>
        <v>CZ70890005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3" t="s">
        <v>32</v>
      </c>
      <c r="E17" s="33"/>
      <c r="F17" s="33"/>
      <c r="G17" s="33"/>
      <c r="H17" s="33"/>
      <c r="I17" s="116" t="s">
        <v>27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57" t="str">
        <f>'Rekapitulace stavby'!E14</f>
        <v>Vyplň údaj</v>
      </c>
      <c r="F18" s="360"/>
      <c r="G18" s="360"/>
      <c r="H18" s="360"/>
      <c r="I18" s="116" t="s">
        <v>30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3" t="s">
        <v>34</v>
      </c>
      <c r="E20" s="33"/>
      <c r="F20" s="33"/>
      <c r="G20" s="33"/>
      <c r="H20" s="33"/>
      <c r="I20" s="116" t="s">
        <v>27</v>
      </c>
      <c r="J20" s="115" t="str">
        <f>IF('Rekapitulace stavby'!AN16="","",'Rekapitulace stavby'!AN16)</f>
        <v>47116901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5" t="str">
        <f>IF('Rekapitulace stavby'!E17="","",'Rekapitulace stavby'!E17)</f>
        <v>Vodohospodářský rozvoj a výstavba, a.s.</v>
      </c>
      <c r="F21" s="33"/>
      <c r="G21" s="33"/>
      <c r="H21" s="33"/>
      <c r="I21" s="116" t="s">
        <v>30</v>
      </c>
      <c r="J21" s="115" t="str">
        <f>IF('Rekapitulace stavby'!AN17="","",'Rekapitulace stavby'!AN17)</f>
        <v>CZ47116901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3" t="s">
        <v>39</v>
      </c>
      <c r="E23" s="33"/>
      <c r="F23" s="33"/>
      <c r="G23" s="33"/>
      <c r="H23" s="33"/>
      <c r="I23" s="116" t="s">
        <v>27</v>
      </c>
      <c r="J23" s="115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5" t="str">
        <f>IF('Rekapitulace stavby'!E20="","",'Rekapitulace stavby'!E20)</f>
        <v>Ing. Vít Havel</v>
      </c>
      <c r="F24" s="33"/>
      <c r="G24" s="33"/>
      <c r="H24" s="33"/>
      <c r="I24" s="116" t="s">
        <v>30</v>
      </c>
      <c r="J24" s="115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3" t="s">
        <v>41</v>
      </c>
      <c r="E26" s="33"/>
      <c r="F26" s="33"/>
      <c r="G26" s="33"/>
      <c r="H26" s="33"/>
      <c r="I26" s="114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18"/>
      <c r="B27" s="119"/>
      <c r="C27" s="118"/>
      <c r="D27" s="118"/>
      <c r="E27" s="359" t="s">
        <v>1</v>
      </c>
      <c r="F27" s="359"/>
      <c r="G27" s="359"/>
      <c r="H27" s="359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115" t="s">
        <v>107</v>
      </c>
      <c r="E30" s="33"/>
      <c r="F30" s="33"/>
      <c r="G30" s="33"/>
      <c r="H30" s="33"/>
      <c r="I30" s="114"/>
      <c r="J30" s="124">
        <f>J96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25" t="s">
        <v>108</v>
      </c>
      <c r="E31" s="33"/>
      <c r="F31" s="33"/>
      <c r="G31" s="33"/>
      <c r="H31" s="33"/>
      <c r="I31" s="114"/>
      <c r="J31" s="124">
        <f>J100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26" t="s">
        <v>43</v>
      </c>
      <c r="E32" s="33"/>
      <c r="F32" s="33"/>
      <c r="G32" s="33"/>
      <c r="H32" s="33"/>
      <c r="I32" s="114"/>
      <c r="J32" s="127">
        <f>ROUND(J30 + J31, 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8"/>
      <c r="C33" s="33"/>
      <c r="D33" s="122"/>
      <c r="E33" s="122"/>
      <c r="F33" s="122"/>
      <c r="G33" s="122"/>
      <c r="H33" s="122"/>
      <c r="I33" s="123"/>
      <c r="J33" s="122"/>
      <c r="K33" s="122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33"/>
      <c r="F34" s="128" t="s">
        <v>45</v>
      </c>
      <c r="G34" s="33"/>
      <c r="H34" s="33"/>
      <c r="I34" s="129" t="s">
        <v>44</v>
      </c>
      <c r="J34" s="128" t="s">
        <v>46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8"/>
      <c r="C35" s="33"/>
      <c r="D35" s="130" t="s">
        <v>47</v>
      </c>
      <c r="E35" s="113" t="s">
        <v>48</v>
      </c>
      <c r="F35" s="131">
        <f>ROUND((SUM(BE100:BE107) + SUM(BE127:BE131)),  2)</f>
        <v>0</v>
      </c>
      <c r="G35" s="33"/>
      <c r="H35" s="33"/>
      <c r="I35" s="132">
        <v>0.21</v>
      </c>
      <c r="J35" s="131">
        <f>ROUND(((SUM(BE100:BE107) + SUM(BE127:BE131))*I35),  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113" t="s">
        <v>49</v>
      </c>
      <c r="F36" s="131">
        <f>ROUND((SUM(BF100:BF107) + SUM(BF127:BF131)),  2)</f>
        <v>0</v>
      </c>
      <c r="G36" s="33"/>
      <c r="H36" s="33"/>
      <c r="I36" s="132">
        <v>0.15</v>
      </c>
      <c r="J36" s="131">
        <f>ROUND(((SUM(BF100:BF107) + SUM(BF127:BF131))*I36),  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8"/>
      <c r="C37" s="33"/>
      <c r="D37" s="33"/>
      <c r="E37" s="113" t="s">
        <v>50</v>
      </c>
      <c r="F37" s="131">
        <f>ROUND((SUM(BG100:BG107) + SUM(BG127:BG131)),  2)</f>
        <v>0</v>
      </c>
      <c r="G37" s="33"/>
      <c r="H37" s="33"/>
      <c r="I37" s="132">
        <v>0.21</v>
      </c>
      <c r="J37" s="131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8"/>
      <c r="C38" s="33"/>
      <c r="D38" s="33"/>
      <c r="E38" s="113" t="s">
        <v>51</v>
      </c>
      <c r="F38" s="131">
        <f>ROUND((SUM(BH100:BH107) + SUM(BH127:BH131)),  2)</f>
        <v>0</v>
      </c>
      <c r="G38" s="33"/>
      <c r="H38" s="33"/>
      <c r="I38" s="132">
        <v>0.15</v>
      </c>
      <c r="J38" s="131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13" t="s">
        <v>52</v>
      </c>
      <c r="F39" s="131">
        <f>ROUND((SUM(BI100:BI107) + SUM(BI127:BI131)),  2)</f>
        <v>0</v>
      </c>
      <c r="G39" s="33"/>
      <c r="H39" s="33"/>
      <c r="I39" s="132">
        <v>0</v>
      </c>
      <c r="J39" s="131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3"/>
      <c r="D41" s="134" t="s">
        <v>53</v>
      </c>
      <c r="E41" s="135"/>
      <c r="F41" s="135"/>
      <c r="G41" s="136" t="s">
        <v>54</v>
      </c>
      <c r="H41" s="137" t="s">
        <v>55</v>
      </c>
      <c r="I41" s="138"/>
      <c r="J41" s="139">
        <f>SUM(J32:J39)</f>
        <v>0</v>
      </c>
      <c r="K41" s="140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8"/>
      <c r="C42" s="33"/>
      <c r="D42" s="33"/>
      <c r="E42" s="33"/>
      <c r="F42" s="33"/>
      <c r="G42" s="33"/>
      <c r="H42" s="33"/>
      <c r="I42" s="114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I43" s="107"/>
      <c r="L43" s="19"/>
    </row>
    <row r="44" spans="1:31" s="1" customFormat="1" ht="14.45" customHeight="1">
      <c r="B44" s="19"/>
      <c r="I44" s="107"/>
      <c r="L44" s="19"/>
    </row>
    <row r="45" spans="1:31" s="1" customFormat="1" ht="14.45" customHeight="1">
      <c r="B45" s="19"/>
      <c r="I45" s="107"/>
      <c r="L45" s="19"/>
    </row>
    <row r="46" spans="1:31" s="1" customFormat="1" ht="14.45" customHeight="1">
      <c r="B46" s="19"/>
      <c r="I46" s="107"/>
      <c r="L46" s="19"/>
    </row>
    <row r="47" spans="1:31" s="1" customFormat="1" ht="14.45" customHeight="1">
      <c r="B47" s="19"/>
      <c r="I47" s="107"/>
      <c r="L47" s="19"/>
    </row>
    <row r="48" spans="1:31" s="1" customFormat="1" ht="14.45" customHeight="1">
      <c r="B48" s="19"/>
      <c r="I48" s="107"/>
      <c r="L48" s="19"/>
    </row>
    <row r="49" spans="1:31" s="1" customFormat="1" ht="14.45" customHeight="1">
      <c r="B49" s="19"/>
      <c r="I49" s="107"/>
      <c r="L49" s="19"/>
    </row>
    <row r="50" spans="1:31" s="2" customFormat="1" ht="14.45" customHeight="1">
      <c r="B50" s="50"/>
      <c r="D50" s="141" t="s">
        <v>56</v>
      </c>
      <c r="E50" s="142"/>
      <c r="F50" s="142"/>
      <c r="G50" s="141" t="s">
        <v>57</v>
      </c>
      <c r="H50" s="142"/>
      <c r="I50" s="143"/>
      <c r="J50" s="142"/>
      <c r="K50" s="142"/>
      <c r="L50" s="50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44" t="s">
        <v>58</v>
      </c>
      <c r="E61" s="145"/>
      <c r="F61" s="146" t="s">
        <v>59</v>
      </c>
      <c r="G61" s="144" t="s">
        <v>58</v>
      </c>
      <c r="H61" s="145"/>
      <c r="I61" s="147"/>
      <c r="J61" s="148" t="s">
        <v>59</v>
      </c>
      <c r="K61" s="145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41" t="s">
        <v>60</v>
      </c>
      <c r="E65" s="149"/>
      <c r="F65" s="149"/>
      <c r="G65" s="141" t="s">
        <v>61</v>
      </c>
      <c r="H65" s="149"/>
      <c r="I65" s="150"/>
      <c r="J65" s="149"/>
      <c r="K65" s="149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44" t="s">
        <v>58</v>
      </c>
      <c r="E76" s="145"/>
      <c r="F76" s="146" t="s">
        <v>59</v>
      </c>
      <c r="G76" s="144" t="s">
        <v>58</v>
      </c>
      <c r="H76" s="145"/>
      <c r="I76" s="147"/>
      <c r="J76" s="148" t="s">
        <v>59</v>
      </c>
      <c r="K76" s="145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109</v>
      </c>
      <c r="D82" s="35"/>
      <c r="E82" s="35"/>
      <c r="F82" s="35"/>
      <c r="G82" s="35"/>
      <c r="H82" s="35"/>
      <c r="I82" s="114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114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4" customHeight="1">
      <c r="A85" s="33"/>
      <c r="B85" s="34"/>
      <c r="C85" s="35"/>
      <c r="D85" s="35"/>
      <c r="E85" s="350" t="str">
        <f>E7</f>
        <v>MLYNAŘICE, BENÁTECKÁ VRUTICE – MILOVICE,  OPRAVA KORYTA, Ř.KM 10,000 – 14,030</v>
      </c>
      <c r="F85" s="351"/>
      <c r="G85" s="351"/>
      <c r="H85" s="351"/>
      <c r="I85" s="114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104</v>
      </c>
      <c r="D86" s="35"/>
      <c r="E86" s="35"/>
      <c r="F86" s="35"/>
      <c r="G86" s="35"/>
      <c r="H86" s="35"/>
      <c r="I86" s="114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4.45" customHeight="1">
      <c r="A87" s="33"/>
      <c r="B87" s="34"/>
      <c r="C87" s="35"/>
      <c r="D87" s="35"/>
      <c r="E87" s="320" t="str">
        <f>E9</f>
        <v>SO 02 - Dočasný přístup</v>
      </c>
      <c r="F87" s="352"/>
      <c r="G87" s="352"/>
      <c r="H87" s="352"/>
      <c r="I87" s="114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114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22</v>
      </c>
      <c r="D89" s="35"/>
      <c r="E89" s="35"/>
      <c r="F89" s="26" t="str">
        <f>F12</f>
        <v xml:space="preserve"> </v>
      </c>
      <c r="G89" s="35"/>
      <c r="H89" s="35"/>
      <c r="I89" s="116" t="s">
        <v>24</v>
      </c>
      <c r="J89" s="65" t="str">
        <f>IF(J12="","",J12)</f>
        <v>9. 5. 2018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14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40.9" customHeight="1">
      <c r="A91" s="33"/>
      <c r="B91" s="34"/>
      <c r="C91" s="28" t="s">
        <v>26</v>
      </c>
      <c r="D91" s="35"/>
      <c r="E91" s="35"/>
      <c r="F91" s="26" t="str">
        <f>E15</f>
        <v>Povodí Labe, státní podnik</v>
      </c>
      <c r="G91" s="35"/>
      <c r="H91" s="35"/>
      <c r="I91" s="116" t="s">
        <v>34</v>
      </c>
      <c r="J91" s="31" t="str">
        <f>E21</f>
        <v>Vodohospodářský rozvoj a výstavba, a.s.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6" customHeight="1">
      <c r="A92" s="33"/>
      <c r="B92" s="34"/>
      <c r="C92" s="28" t="s">
        <v>32</v>
      </c>
      <c r="D92" s="35"/>
      <c r="E92" s="35"/>
      <c r="F92" s="26" t="str">
        <f>IF(E18="","",E18)</f>
        <v>Vyplň údaj</v>
      </c>
      <c r="G92" s="35"/>
      <c r="H92" s="35"/>
      <c r="I92" s="116" t="s">
        <v>39</v>
      </c>
      <c r="J92" s="31" t="str">
        <f>E24</f>
        <v>Ing. Vít Havel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114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57" t="s">
        <v>110</v>
      </c>
      <c r="D94" s="158"/>
      <c r="E94" s="158"/>
      <c r="F94" s="158"/>
      <c r="G94" s="158"/>
      <c r="H94" s="158"/>
      <c r="I94" s="159"/>
      <c r="J94" s="160" t="s">
        <v>111</v>
      </c>
      <c r="K94" s="158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14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61" t="s">
        <v>112</v>
      </c>
      <c r="D96" s="35"/>
      <c r="E96" s="35"/>
      <c r="F96" s="35"/>
      <c r="G96" s="35"/>
      <c r="H96" s="35"/>
      <c r="I96" s="114"/>
      <c r="J96" s="83">
        <f>J127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113</v>
      </c>
    </row>
    <row r="97" spans="1:65" s="9" customFormat="1" ht="24.95" customHeight="1">
      <c r="B97" s="162"/>
      <c r="C97" s="163"/>
      <c r="D97" s="164" t="s">
        <v>114</v>
      </c>
      <c r="E97" s="165"/>
      <c r="F97" s="165"/>
      <c r="G97" s="165"/>
      <c r="H97" s="165"/>
      <c r="I97" s="166"/>
      <c r="J97" s="167">
        <f>J128</f>
        <v>0</v>
      </c>
      <c r="K97" s="163"/>
      <c r="L97" s="168"/>
    </row>
    <row r="98" spans="1:65" s="2" customFormat="1" ht="21.75" customHeight="1">
      <c r="A98" s="33"/>
      <c r="B98" s="34"/>
      <c r="C98" s="35"/>
      <c r="D98" s="35"/>
      <c r="E98" s="35"/>
      <c r="F98" s="35"/>
      <c r="G98" s="35"/>
      <c r="H98" s="35"/>
      <c r="I98" s="114"/>
      <c r="J98" s="35"/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65" s="2" customFormat="1" ht="6.95" customHeight="1">
      <c r="A99" s="33"/>
      <c r="B99" s="34"/>
      <c r="C99" s="35"/>
      <c r="D99" s="35"/>
      <c r="E99" s="35"/>
      <c r="F99" s="35"/>
      <c r="G99" s="35"/>
      <c r="H99" s="35"/>
      <c r="I99" s="114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65" s="2" customFormat="1" ht="29.25" customHeight="1">
      <c r="A100" s="33"/>
      <c r="B100" s="34"/>
      <c r="C100" s="161" t="s">
        <v>116</v>
      </c>
      <c r="D100" s="35"/>
      <c r="E100" s="35"/>
      <c r="F100" s="35"/>
      <c r="G100" s="35"/>
      <c r="H100" s="35"/>
      <c r="I100" s="114"/>
      <c r="J100" s="176">
        <f>ROUND(J101 + J102 + J103 + J104 + J105 + J106,2)</f>
        <v>0</v>
      </c>
      <c r="K100" s="35"/>
      <c r="L100" s="50"/>
      <c r="N100" s="177" t="s">
        <v>47</v>
      </c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65" s="2" customFormat="1" ht="18" customHeight="1">
      <c r="A101" s="33"/>
      <c r="B101" s="34"/>
      <c r="C101" s="35"/>
      <c r="D101" s="348" t="s">
        <v>117</v>
      </c>
      <c r="E101" s="349"/>
      <c r="F101" s="349"/>
      <c r="G101" s="35"/>
      <c r="H101" s="35"/>
      <c r="I101" s="114"/>
      <c r="J101" s="179">
        <v>0</v>
      </c>
      <c r="K101" s="35"/>
      <c r="L101" s="180"/>
      <c r="M101" s="181"/>
      <c r="N101" s="182" t="s">
        <v>48</v>
      </c>
      <c r="O101" s="181"/>
      <c r="P101" s="181"/>
      <c r="Q101" s="181"/>
      <c r="R101" s="181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3" t="s">
        <v>118</v>
      </c>
      <c r="AZ101" s="181"/>
      <c r="BA101" s="181"/>
      <c r="BB101" s="181"/>
      <c r="BC101" s="181"/>
      <c r="BD101" s="181"/>
      <c r="BE101" s="184">
        <f t="shared" ref="BE101:BE106" si="0">IF(N101="základní",J101,0)</f>
        <v>0</v>
      </c>
      <c r="BF101" s="184">
        <f t="shared" ref="BF101:BF106" si="1">IF(N101="snížená",J101,0)</f>
        <v>0</v>
      </c>
      <c r="BG101" s="184">
        <f t="shared" ref="BG101:BG106" si="2">IF(N101="zákl. přenesená",J101,0)</f>
        <v>0</v>
      </c>
      <c r="BH101" s="184">
        <f t="shared" ref="BH101:BH106" si="3">IF(N101="sníž. přenesená",J101,0)</f>
        <v>0</v>
      </c>
      <c r="BI101" s="184">
        <f t="shared" ref="BI101:BI106" si="4">IF(N101="nulová",J101,0)</f>
        <v>0</v>
      </c>
      <c r="BJ101" s="183" t="s">
        <v>91</v>
      </c>
      <c r="BK101" s="181"/>
      <c r="BL101" s="181"/>
      <c r="BM101" s="181"/>
    </row>
    <row r="102" spans="1:65" s="2" customFormat="1" ht="18" customHeight="1">
      <c r="A102" s="33"/>
      <c r="B102" s="34"/>
      <c r="C102" s="35"/>
      <c r="D102" s="348" t="s">
        <v>119</v>
      </c>
      <c r="E102" s="349"/>
      <c r="F102" s="349"/>
      <c r="G102" s="35"/>
      <c r="H102" s="35"/>
      <c r="I102" s="114"/>
      <c r="J102" s="179">
        <v>0</v>
      </c>
      <c r="K102" s="35"/>
      <c r="L102" s="180"/>
      <c r="M102" s="181"/>
      <c r="N102" s="182" t="s">
        <v>48</v>
      </c>
      <c r="O102" s="181"/>
      <c r="P102" s="181"/>
      <c r="Q102" s="181"/>
      <c r="R102" s="181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3" t="s">
        <v>118</v>
      </c>
      <c r="AZ102" s="181"/>
      <c r="BA102" s="181"/>
      <c r="BB102" s="181"/>
      <c r="BC102" s="181"/>
      <c r="BD102" s="181"/>
      <c r="BE102" s="184">
        <f t="shared" si="0"/>
        <v>0</v>
      </c>
      <c r="BF102" s="184">
        <f t="shared" si="1"/>
        <v>0</v>
      </c>
      <c r="BG102" s="184">
        <f t="shared" si="2"/>
        <v>0</v>
      </c>
      <c r="BH102" s="184">
        <f t="shared" si="3"/>
        <v>0</v>
      </c>
      <c r="BI102" s="184">
        <f t="shared" si="4"/>
        <v>0</v>
      </c>
      <c r="BJ102" s="183" t="s">
        <v>91</v>
      </c>
      <c r="BK102" s="181"/>
      <c r="BL102" s="181"/>
      <c r="BM102" s="181"/>
    </row>
    <row r="103" spans="1:65" s="2" customFormat="1" ht="18" customHeight="1">
      <c r="A103" s="33"/>
      <c r="B103" s="34"/>
      <c r="C103" s="35"/>
      <c r="D103" s="348" t="s">
        <v>120</v>
      </c>
      <c r="E103" s="349"/>
      <c r="F103" s="349"/>
      <c r="G103" s="35"/>
      <c r="H103" s="35"/>
      <c r="I103" s="114"/>
      <c r="J103" s="179">
        <v>0</v>
      </c>
      <c r="K103" s="35"/>
      <c r="L103" s="180"/>
      <c r="M103" s="181"/>
      <c r="N103" s="182" t="s">
        <v>48</v>
      </c>
      <c r="O103" s="181"/>
      <c r="P103" s="181"/>
      <c r="Q103" s="181"/>
      <c r="R103" s="181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3" t="s">
        <v>118</v>
      </c>
      <c r="AZ103" s="181"/>
      <c r="BA103" s="181"/>
      <c r="BB103" s="181"/>
      <c r="BC103" s="181"/>
      <c r="BD103" s="181"/>
      <c r="BE103" s="184">
        <f t="shared" si="0"/>
        <v>0</v>
      </c>
      <c r="BF103" s="184">
        <f t="shared" si="1"/>
        <v>0</v>
      </c>
      <c r="BG103" s="184">
        <f t="shared" si="2"/>
        <v>0</v>
      </c>
      <c r="BH103" s="184">
        <f t="shared" si="3"/>
        <v>0</v>
      </c>
      <c r="BI103" s="184">
        <f t="shared" si="4"/>
        <v>0</v>
      </c>
      <c r="BJ103" s="183" t="s">
        <v>91</v>
      </c>
      <c r="BK103" s="181"/>
      <c r="BL103" s="181"/>
      <c r="BM103" s="181"/>
    </row>
    <row r="104" spans="1:65" s="2" customFormat="1" ht="18" customHeight="1">
      <c r="A104" s="33"/>
      <c r="B104" s="34"/>
      <c r="C104" s="35"/>
      <c r="D104" s="348" t="s">
        <v>121</v>
      </c>
      <c r="E104" s="349"/>
      <c r="F104" s="349"/>
      <c r="G104" s="35"/>
      <c r="H104" s="35"/>
      <c r="I104" s="114"/>
      <c r="J104" s="179">
        <v>0</v>
      </c>
      <c r="K104" s="35"/>
      <c r="L104" s="180"/>
      <c r="M104" s="181"/>
      <c r="N104" s="182" t="s">
        <v>48</v>
      </c>
      <c r="O104" s="181"/>
      <c r="P104" s="181"/>
      <c r="Q104" s="181"/>
      <c r="R104" s="181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3" t="s">
        <v>118</v>
      </c>
      <c r="AZ104" s="181"/>
      <c r="BA104" s="181"/>
      <c r="BB104" s="181"/>
      <c r="BC104" s="181"/>
      <c r="BD104" s="181"/>
      <c r="BE104" s="184">
        <f t="shared" si="0"/>
        <v>0</v>
      </c>
      <c r="BF104" s="184">
        <f t="shared" si="1"/>
        <v>0</v>
      </c>
      <c r="BG104" s="184">
        <f t="shared" si="2"/>
        <v>0</v>
      </c>
      <c r="BH104" s="184">
        <f t="shared" si="3"/>
        <v>0</v>
      </c>
      <c r="BI104" s="184">
        <f t="shared" si="4"/>
        <v>0</v>
      </c>
      <c r="BJ104" s="183" t="s">
        <v>91</v>
      </c>
      <c r="BK104" s="181"/>
      <c r="BL104" s="181"/>
      <c r="BM104" s="181"/>
    </row>
    <row r="105" spans="1:65" s="2" customFormat="1" ht="18" customHeight="1">
      <c r="A105" s="33"/>
      <c r="B105" s="34"/>
      <c r="C105" s="35"/>
      <c r="D105" s="348" t="s">
        <v>122</v>
      </c>
      <c r="E105" s="349"/>
      <c r="F105" s="349"/>
      <c r="G105" s="35"/>
      <c r="H105" s="35"/>
      <c r="I105" s="114"/>
      <c r="J105" s="179">
        <v>0</v>
      </c>
      <c r="K105" s="35"/>
      <c r="L105" s="180"/>
      <c r="M105" s="181"/>
      <c r="N105" s="182" t="s">
        <v>48</v>
      </c>
      <c r="O105" s="181"/>
      <c r="P105" s="181"/>
      <c r="Q105" s="181"/>
      <c r="R105" s="181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3" t="s">
        <v>118</v>
      </c>
      <c r="AZ105" s="181"/>
      <c r="BA105" s="181"/>
      <c r="BB105" s="181"/>
      <c r="BC105" s="181"/>
      <c r="BD105" s="181"/>
      <c r="BE105" s="184">
        <f t="shared" si="0"/>
        <v>0</v>
      </c>
      <c r="BF105" s="184">
        <f t="shared" si="1"/>
        <v>0</v>
      </c>
      <c r="BG105" s="184">
        <f t="shared" si="2"/>
        <v>0</v>
      </c>
      <c r="BH105" s="184">
        <f t="shared" si="3"/>
        <v>0</v>
      </c>
      <c r="BI105" s="184">
        <f t="shared" si="4"/>
        <v>0</v>
      </c>
      <c r="BJ105" s="183" t="s">
        <v>91</v>
      </c>
      <c r="BK105" s="181"/>
      <c r="BL105" s="181"/>
      <c r="BM105" s="181"/>
    </row>
    <row r="106" spans="1:65" s="2" customFormat="1" ht="18" customHeight="1">
      <c r="A106" s="33"/>
      <c r="B106" s="34"/>
      <c r="C106" s="35"/>
      <c r="D106" s="178" t="s">
        <v>123</v>
      </c>
      <c r="E106" s="35"/>
      <c r="F106" s="35"/>
      <c r="G106" s="35"/>
      <c r="H106" s="35"/>
      <c r="I106" s="114"/>
      <c r="J106" s="179">
        <f>ROUND(J30*T106,2)</f>
        <v>0</v>
      </c>
      <c r="K106" s="35"/>
      <c r="L106" s="180"/>
      <c r="M106" s="181"/>
      <c r="N106" s="182" t="s">
        <v>48</v>
      </c>
      <c r="O106" s="181"/>
      <c r="P106" s="181"/>
      <c r="Q106" s="181"/>
      <c r="R106" s="181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3" t="s">
        <v>124</v>
      </c>
      <c r="AZ106" s="181"/>
      <c r="BA106" s="181"/>
      <c r="BB106" s="181"/>
      <c r="BC106" s="181"/>
      <c r="BD106" s="181"/>
      <c r="BE106" s="184">
        <f t="shared" si="0"/>
        <v>0</v>
      </c>
      <c r="BF106" s="184">
        <f t="shared" si="1"/>
        <v>0</v>
      </c>
      <c r="BG106" s="184">
        <f t="shared" si="2"/>
        <v>0</v>
      </c>
      <c r="BH106" s="184">
        <f t="shared" si="3"/>
        <v>0</v>
      </c>
      <c r="BI106" s="184">
        <f t="shared" si="4"/>
        <v>0</v>
      </c>
      <c r="BJ106" s="183" t="s">
        <v>91</v>
      </c>
      <c r="BK106" s="181"/>
      <c r="BL106" s="181"/>
      <c r="BM106" s="181"/>
    </row>
    <row r="107" spans="1:65" s="2" customFormat="1">
      <c r="A107" s="33"/>
      <c r="B107" s="34"/>
      <c r="C107" s="35"/>
      <c r="D107" s="35"/>
      <c r="E107" s="35"/>
      <c r="F107" s="35"/>
      <c r="G107" s="35"/>
      <c r="H107" s="35"/>
      <c r="I107" s="114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29.25" customHeight="1">
      <c r="A108" s="33"/>
      <c r="B108" s="34"/>
      <c r="C108" s="185" t="s">
        <v>125</v>
      </c>
      <c r="D108" s="158"/>
      <c r="E108" s="158"/>
      <c r="F108" s="158"/>
      <c r="G108" s="158"/>
      <c r="H108" s="158"/>
      <c r="I108" s="159"/>
      <c r="J108" s="186">
        <f>ROUND(J96+J100,2)</f>
        <v>0</v>
      </c>
      <c r="K108" s="158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65" s="2" customFormat="1" ht="6.95" customHeight="1">
      <c r="A109" s="33"/>
      <c r="B109" s="53"/>
      <c r="C109" s="54"/>
      <c r="D109" s="54"/>
      <c r="E109" s="54"/>
      <c r="F109" s="54"/>
      <c r="G109" s="54"/>
      <c r="H109" s="54"/>
      <c r="I109" s="153"/>
      <c r="J109" s="54"/>
      <c r="K109" s="54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63" s="2" customFormat="1" ht="6.95" customHeight="1">
      <c r="A113" s="33"/>
      <c r="B113" s="55"/>
      <c r="C113" s="56"/>
      <c r="D113" s="56"/>
      <c r="E113" s="56"/>
      <c r="F113" s="56"/>
      <c r="G113" s="56"/>
      <c r="H113" s="56"/>
      <c r="I113" s="156"/>
      <c r="J113" s="56"/>
      <c r="K113" s="56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24.95" customHeight="1">
      <c r="A114" s="33"/>
      <c r="B114" s="34"/>
      <c r="C114" s="22" t="s">
        <v>126</v>
      </c>
      <c r="D114" s="35"/>
      <c r="E114" s="35"/>
      <c r="F114" s="35"/>
      <c r="G114" s="35"/>
      <c r="H114" s="35"/>
      <c r="I114" s="114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114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12" customHeight="1">
      <c r="A116" s="33"/>
      <c r="B116" s="34"/>
      <c r="C116" s="28" t="s">
        <v>16</v>
      </c>
      <c r="D116" s="35"/>
      <c r="E116" s="35"/>
      <c r="F116" s="35"/>
      <c r="G116" s="35"/>
      <c r="H116" s="35"/>
      <c r="I116" s="114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24" customHeight="1">
      <c r="A117" s="33"/>
      <c r="B117" s="34"/>
      <c r="C117" s="35"/>
      <c r="D117" s="35"/>
      <c r="E117" s="350" t="str">
        <f>E7</f>
        <v>MLYNAŘICE, BENÁTECKÁ VRUTICE – MILOVICE,  OPRAVA KORYTA, Ř.KM 10,000 – 14,030</v>
      </c>
      <c r="F117" s="351"/>
      <c r="G117" s="351"/>
      <c r="H117" s="351"/>
      <c r="I117" s="114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104</v>
      </c>
      <c r="D118" s="35"/>
      <c r="E118" s="35"/>
      <c r="F118" s="35"/>
      <c r="G118" s="35"/>
      <c r="H118" s="35"/>
      <c r="I118" s="114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4.45" customHeight="1">
      <c r="A119" s="33"/>
      <c r="B119" s="34"/>
      <c r="C119" s="35"/>
      <c r="D119" s="35"/>
      <c r="E119" s="320" t="str">
        <f>E9</f>
        <v>SO 02 - Dočasný přístup</v>
      </c>
      <c r="F119" s="352"/>
      <c r="G119" s="352"/>
      <c r="H119" s="352"/>
      <c r="I119" s="114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6.95" customHeight="1">
      <c r="A120" s="33"/>
      <c r="B120" s="34"/>
      <c r="C120" s="35"/>
      <c r="D120" s="35"/>
      <c r="E120" s="35"/>
      <c r="F120" s="35"/>
      <c r="G120" s="35"/>
      <c r="H120" s="35"/>
      <c r="I120" s="114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22</v>
      </c>
      <c r="D121" s="35"/>
      <c r="E121" s="35"/>
      <c r="F121" s="26" t="str">
        <f>F12</f>
        <v xml:space="preserve"> </v>
      </c>
      <c r="G121" s="35"/>
      <c r="H121" s="35"/>
      <c r="I121" s="116" t="s">
        <v>24</v>
      </c>
      <c r="J121" s="65" t="str">
        <f>IF(J12="","",J12)</f>
        <v>9. 5. 2018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114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40.9" customHeight="1">
      <c r="A123" s="33"/>
      <c r="B123" s="34"/>
      <c r="C123" s="28" t="s">
        <v>26</v>
      </c>
      <c r="D123" s="35"/>
      <c r="E123" s="35"/>
      <c r="F123" s="26" t="str">
        <f>E15</f>
        <v>Povodí Labe, státní podnik</v>
      </c>
      <c r="G123" s="35"/>
      <c r="H123" s="35"/>
      <c r="I123" s="116" t="s">
        <v>34</v>
      </c>
      <c r="J123" s="31" t="str">
        <f>E21</f>
        <v>Vodohospodářský rozvoj a výstavba, a.s.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6" customHeight="1">
      <c r="A124" s="33"/>
      <c r="B124" s="34"/>
      <c r="C124" s="28" t="s">
        <v>32</v>
      </c>
      <c r="D124" s="35"/>
      <c r="E124" s="35"/>
      <c r="F124" s="26" t="str">
        <f>IF(E18="","",E18)</f>
        <v>Vyplň údaj</v>
      </c>
      <c r="G124" s="35"/>
      <c r="H124" s="35"/>
      <c r="I124" s="116" t="s">
        <v>39</v>
      </c>
      <c r="J124" s="31" t="str">
        <f>E24</f>
        <v>Ing. Vít Havel</v>
      </c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35" customHeight="1">
      <c r="A125" s="33"/>
      <c r="B125" s="34"/>
      <c r="C125" s="35"/>
      <c r="D125" s="35"/>
      <c r="E125" s="35"/>
      <c r="F125" s="35"/>
      <c r="G125" s="35"/>
      <c r="H125" s="35"/>
      <c r="I125" s="114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87"/>
      <c r="B126" s="188"/>
      <c r="C126" s="189" t="s">
        <v>127</v>
      </c>
      <c r="D126" s="190" t="s">
        <v>68</v>
      </c>
      <c r="E126" s="190" t="s">
        <v>64</v>
      </c>
      <c r="F126" s="190" t="s">
        <v>65</v>
      </c>
      <c r="G126" s="190" t="s">
        <v>128</v>
      </c>
      <c r="H126" s="190" t="s">
        <v>129</v>
      </c>
      <c r="I126" s="191" t="s">
        <v>130</v>
      </c>
      <c r="J126" s="190" t="s">
        <v>111</v>
      </c>
      <c r="K126" s="192" t="s">
        <v>131</v>
      </c>
      <c r="L126" s="193"/>
      <c r="M126" s="74" t="s">
        <v>1</v>
      </c>
      <c r="N126" s="75" t="s">
        <v>47</v>
      </c>
      <c r="O126" s="75" t="s">
        <v>132</v>
      </c>
      <c r="P126" s="75" t="s">
        <v>133</v>
      </c>
      <c r="Q126" s="75" t="s">
        <v>134</v>
      </c>
      <c r="R126" s="75" t="s">
        <v>135</v>
      </c>
      <c r="S126" s="75" t="s">
        <v>136</v>
      </c>
      <c r="T126" s="76" t="s">
        <v>137</v>
      </c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</row>
    <row r="127" spans="1:63" s="2" customFormat="1" ht="22.9" customHeight="1">
      <c r="A127" s="33"/>
      <c r="B127" s="34"/>
      <c r="C127" s="81" t="s">
        <v>138</v>
      </c>
      <c r="D127" s="35"/>
      <c r="E127" s="35"/>
      <c r="F127" s="35"/>
      <c r="G127" s="35"/>
      <c r="H127" s="35"/>
      <c r="I127" s="114"/>
      <c r="J127" s="194">
        <f>BK127</f>
        <v>0</v>
      </c>
      <c r="K127" s="35"/>
      <c r="L127" s="38"/>
      <c r="M127" s="77"/>
      <c r="N127" s="195"/>
      <c r="O127" s="78"/>
      <c r="P127" s="196">
        <f>P128</f>
        <v>0</v>
      </c>
      <c r="Q127" s="78"/>
      <c r="R127" s="196">
        <f>R128</f>
        <v>3288.7</v>
      </c>
      <c r="S127" s="78"/>
      <c r="T127" s="197">
        <f>T128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82</v>
      </c>
      <c r="AU127" s="16" t="s">
        <v>113</v>
      </c>
      <c r="BK127" s="198">
        <f>BK128</f>
        <v>0</v>
      </c>
    </row>
    <row r="128" spans="1:63" s="12" customFormat="1" ht="25.9" customHeight="1">
      <c r="B128" s="199"/>
      <c r="C128" s="200"/>
      <c r="D128" s="201" t="s">
        <v>82</v>
      </c>
      <c r="E128" s="202" t="s">
        <v>139</v>
      </c>
      <c r="F128" s="202" t="s">
        <v>140</v>
      </c>
      <c r="G128" s="200"/>
      <c r="H128" s="200"/>
      <c r="I128" s="203"/>
      <c r="J128" s="204">
        <f>BK128</f>
        <v>0</v>
      </c>
      <c r="K128" s="200"/>
      <c r="L128" s="205"/>
      <c r="M128" s="206"/>
      <c r="N128" s="207"/>
      <c r="O128" s="207"/>
      <c r="P128" s="208">
        <f>SUM(P129:P131)</f>
        <v>0</v>
      </c>
      <c r="Q128" s="207"/>
      <c r="R128" s="208">
        <f>SUM(R129:R131)</f>
        <v>3288.7</v>
      </c>
      <c r="S128" s="207"/>
      <c r="T128" s="209">
        <f>SUM(T129:T131)</f>
        <v>0</v>
      </c>
      <c r="AR128" s="210" t="s">
        <v>91</v>
      </c>
      <c r="AT128" s="211" t="s">
        <v>82</v>
      </c>
      <c r="AU128" s="211" t="s">
        <v>83</v>
      </c>
      <c r="AY128" s="210" t="s">
        <v>141</v>
      </c>
      <c r="BK128" s="212">
        <f>SUM(BK129:BK131)</f>
        <v>0</v>
      </c>
    </row>
    <row r="129" spans="1:65" s="2" customFormat="1" ht="21.6" customHeight="1">
      <c r="A129" s="33"/>
      <c r="B129" s="34"/>
      <c r="C129" s="215" t="s">
        <v>169</v>
      </c>
      <c r="D129" s="215" t="s">
        <v>143</v>
      </c>
      <c r="E129" s="216" t="s">
        <v>170</v>
      </c>
      <c r="F129" s="217" t="s">
        <v>171</v>
      </c>
      <c r="G129" s="218" t="s">
        <v>172</v>
      </c>
      <c r="H129" s="219">
        <v>1</v>
      </c>
      <c r="I129" s="220"/>
      <c r="J129" s="221">
        <f>ROUND(I129*H129,2)</f>
        <v>0</v>
      </c>
      <c r="K129" s="217" t="s">
        <v>1</v>
      </c>
      <c r="L129" s="38"/>
      <c r="M129" s="222" t="s">
        <v>1</v>
      </c>
      <c r="N129" s="223" t="s">
        <v>48</v>
      </c>
      <c r="O129" s="70"/>
      <c r="P129" s="224">
        <f>O129*H129</f>
        <v>0</v>
      </c>
      <c r="Q129" s="224">
        <v>3288.7</v>
      </c>
      <c r="R129" s="224">
        <f>Q129*H129</f>
        <v>3288.7</v>
      </c>
      <c r="S129" s="224">
        <v>0</v>
      </c>
      <c r="T129" s="22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26" t="s">
        <v>147</v>
      </c>
      <c r="AT129" s="226" t="s">
        <v>143</v>
      </c>
      <c r="AU129" s="226" t="s">
        <v>91</v>
      </c>
      <c r="AY129" s="16" t="s">
        <v>141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6" t="s">
        <v>91</v>
      </c>
      <c r="BK129" s="227">
        <f>ROUND(I129*H129,2)</f>
        <v>0</v>
      </c>
      <c r="BL129" s="16" t="s">
        <v>147</v>
      </c>
      <c r="BM129" s="226" t="s">
        <v>173</v>
      </c>
    </row>
    <row r="130" spans="1:65" s="2" customFormat="1" ht="19.5">
      <c r="A130" s="33"/>
      <c r="B130" s="34"/>
      <c r="C130" s="35"/>
      <c r="D130" s="228" t="s">
        <v>149</v>
      </c>
      <c r="E130" s="35"/>
      <c r="F130" s="229" t="s">
        <v>174</v>
      </c>
      <c r="G130" s="35"/>
      <c r="H130" s="35"/>
      <c r="I130" s="114"/>
      <c r="J130" s="35"/>
      <c r="K130" s="35"/>
      <c r="L130" s="38"/>
      <c r="M130" s="230"/>
      <c r="N130" s="231"/>
      <c r="O130" s="70"/>
      <c r="P130" s="70"/>
      <c r="Q130" s="70"/>
      <c r="R130" s="70"/>
      <c r="S130" s="70"/>
      <c r="T130" s="71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149</v>
      </c>
      <c r="AU130" s="16" t="s">
        <v>91</v>
      </c>
    </row>
    <row r="131" spans="1:65" s="2" customFormat="1" ht="107.25">
      <c r="A131" s="33"/>
      <c r="B131" s="34"/>
      <c r="C131" s="35"/>
      <c r="D131" s="228" t="s">
        <v>150</v>
      </c>
      <c r="E131" s="35"/>
      <c r="F131" s="232" t="s">
        <v>175</v>
      </c>
      <c r="G131" s="35"/>
      <c r="H131" s="35"/>
      <c r="I131" s="114"/>
      <c r="J131" s="35"/>
      <c r="K131" s="35"/>
      <c r="L131" s="38"/>
      <c r="M131" s="257"/>
      <c r="N131" s="258"/>
      <c r="O131" s="259"/>
      <c r="P131" s="259"/>
      <c r="Q131" s="259"/>
      <c r="R131" s="259"/>
      <c r="S131" s="259"/>
      <c r="T131" s="260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150</v>
      </c>
      <c r="AU131" s="16" t="s">
        <v>91</v>
      </c>
    </row>
    <row r="132" spans="1:65" s="2" customFormat="1" ht="6.95" customHeight="1">
      <c r="A132" s="33"/>
      <c r="B132" s="53"/>
      <c r="C132" s="54"/>
      <c r="D132" s="54"/>
      <c r="E132" s="54"/>
      <c r="F132" s="54"/>
      <c r="G132" s="54"/>
      <c r="H132" s="54"/>
      <c r="I132" s="153"/>
      <c r="J132" s="54"/>
      <c r="K132" s="54"/>
      <c r="L132" s="38"/>
      <c r="M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</sheetData>
  <sheetProtection algorithmName="SHA-512" hashValue="fQ5qrB8KyfCSkOrqbgLKjEyQOQvowrlr+TeD4J+0Ah2l9JS/b0NABJXzZFfMSC+W45flqfoLpoXXQYgTersAlA==" saltValue="AsRzf/tMms993lVClZPO1P7qfye9Ftz19CXZPTxsNNj/vmGdCNIlThANDNzIxmm2bk+9QvnkyV2nT9A22YdzTg==" spinCount="100000" sheet="1" objects="1" scenarios="1" formatColumns="0" formatRows="0" autoFilter="0"/>
  <autoFilter ref="C126:K131"/>
  <mergeCells count="14">
    <mergeCell ref="D105:F105"/>
    <mergeCell ref="E117:H117"/>
    <mergeCell ref="E119:H119"/>
    <mergeCell ref="L2:V2"/>
    <mergeCell ref="E87:H87"/>
    <mergeCell ref="D101:F101"/>
    <mergeCell ref="D102:F102"/>
    <mergeCell ref="D103:F103"/>
    <mergeCell ref="D104:F104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2:BM180"/>
  <sheetViews>
    <sheetView showGridLines="0" workbookViewId="0">
      <selection activeCell="I32" sqref="I32"/>
    </sheetView>
  </sheetViews>
  <sheetFormatPr defaultRowHeight="11.25"/>
  <cols>
    <col min="1" max="1" width="7.1640625" style="265" customWidth="1"/>
    <col min="2" max="2" width="1.5" style="265" customWidth="1"/>
    <col min="3" max="3" width="3.5" style="265" customWidth="1"/>
    <col min="4" max="4" width="3.6640625" style="265" customWidth="1"/>
    <col min="5" max="5" width="14.6640625" style="265" customWidth="1"/>
    <col min="6" max="6" width="43.5" style="265" customWidth="1"/>
    <col min="7" max="7" width="6" style="265" customWidth="1"/>
    <col min="8" max="8" width="14.1640625" style="265" bestFit="1" customWidth="1"/>
    <col min="9" max="9" width="18" style="265" bestFit="1" customWidth="1"/>
    <col min="10" max="10" width="20.33203125" style="265" bestFit="1" customWidth="1"/>
    <col min="11" max="11" width="17.33203125" style="265" customWidth="1"/>
    <col min="12" max="12" width="8" style="265" customWidth="1"/>
    <col min="13" max="13" width="9.33203125" style="265" hidden="1" customWidth="1"/>
    <col min="14" max="14" width="9.1640625" style="265" hidden="1"/>
    <col min="15" max="20" width="12.1640625" style="265" hidden="1" customWidth="1"/>
    <col min="21" max="21" width="14" style="265" hidden="1" customWidth="1"/>
    <col min="22" max="22" width="10.5" style="265" customWidth="1"/>
    <col min="23" max="23" width="14" style="265" customWidth="1"/>
    <col min="24" max="24" width="10.5" style="265" customWidth="1"/>
    <col min="25" max="25" width="12.83203125" style="265" customWidth="1"/>
    <col min="26" max="26" width="9.5" style="265" customWidth="1"/>
    <col min="27" max="27" width="12.83203125" style="265" customWidth="1"/>
    <col min="28" max="28" width="14" style="265" customWidth="1"/>
    <col min="29" max="29" width="9.5" style="265" customWidth="1"/>
    <col min="30" max="30" width="12.83203125" style="265" customWidth="1"/>
    <col min="31" max="31" width="14" style="265" customWidth="1"/>
    <col min="32" max="43" width="9.33203125" style="265"/>
    <col min="44" max="65" width="9.1640625" style="265" hidden="1"/>
    <col min="66" max="16384" width="9.33203125" style="265"/>
  </cols>
  <sheetData>
    <row r="2" spans="1:46" ht="36.950000000000003" customHeight="1"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276" t="s">
        <v>99</v>
      </c>
    </row>
    <row r="3" spans="1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20"/>
      <c r="AT3" s="276" t="s">
        <v>93</v>
      </c>
    </row>
    <row r="4" spans="1:46" ht="24.95" customHeight="1">
      <c r="B4" s="20"/>
      <c r="D4" s="22" t="s">
        <v>103</v>
      </c>
      <c r="L4" s="20"/>
      <c r="M4" s="277" t="s">
        <v>10</v>
      </c>
      <c r="AT4" s="276" t="s">
        <v>4</v>
      </c>
    </row>
    <row r="5" spans="1:46" ht="6.95" customHeight="1">
      <c r="B5" s="20"/>
      <c r="L5" s="20"/>
    </row>
    <row r="6" spans="1:46" ht="12" customHeight="1">
      <c r="B6" s="20"/>
      <c r="D6" s="273" t="s">
        <v>16</v>
      </c>
      <c r="L6" s="20"/>
    </row>
    <row r="7" spans="1:46" ht="24" customHeight="1">
      <c r="B7" s="20"/>
      <c r="E7" s="350" t="str">
        <f>'Rekapitulace stavby'!K6</f>
        <v>MLYNAŘICE, BENÁTECKÁ VRUTICE – MILOVICE,  OPRAVA KORYTA, Ř.KM 10,000 – 14,030</v>
      </c>
      <c r="F7" s="351"/>
      <c r="G7" s="351"/>
      <c r="H7" s="351"/>
      <c r="L7" s="20"/>
    </row>
    <row r="8" spans="1:46" s="47" customFormat="1" ht="12" customHeight="1">
      <c r="A8" s="274"/>
      <c r="B8" s="34"/>
      <c r="C8" s="274"/>
      <c r="D8" s="273" t="s">
        <v>104</v>
      </c>
      <c r="E8" s="274"/>
      <c r="F8" s="274"/>
      <c r="G8" s="274"/>
      <c r="H8" s="274"/>
      <c r="I8" s="274"/>
      <c r="J8" s="274"/>
      <c r="K8" s="274"/>
      <c r="L8" s="46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</row>
    <row r="9" spans="1:46" s="47" customFormat="1" ht="14.45" customHeight="1">
      <c r="A9" s="274"/>
      <c r="B9" s="34"/>
      <c r="C9" s="274"/>
      <c r="D9" s="274"/>
      <c r="E9" s="320" t="s">
        <v>176</v>
      </c>
      <c r="F9" s="352"/>
      <c r="G9" s="352"/>
      <c r="H9" s="352"/>
      <c r="I9" s="274"/>
      <c r="J9" s="274"/>
      <c r="K9" s="274"/>
      <c r="L9" s="46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</row>
    <row r="10" spans="1:46" s="47" customFormat="1">
      <c r="A10" s="274"/>
      <c r="B10" s="34"/>
      <c r="C10" s="274"/>
      <c r="D10" s="274"/>
      <c r="E10" s="274"/>
      <c r="F10" s="274"/>
      <c r="G10" s="274"/>
      <c r="H10" s="274"/>
      <c r="I10" s="274"/>
      <c r="J10" s="274"/>
      <c r="K10" s="274"/>
      <c r="L10" s="46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</row>
    <row r="11" spans="1:46" s="47" customFormat="1" ht="12" customHeight="1">
      <c r="A11" s="274"/>
      <c r="B11" s="34"/>
      <c r="C11" s="274"/>
      <c r="D11" s="273" t="s">
        <v>18</v>
      </c>
      <c r="E11" s="274"/>
      <c r="F11" s="264" t="s">
        <v>1</v>
      </c>
      <c r="G11" s="274"/>
      <c r="H11" s="274"/>
      <c r="I11" s="273" t="s">
        <v>20</v>
      </c>
      <c r="J11" s="264" t="s">
        <v>1</v>
      </c>
      <c r="K11" s="274"/>
      <c r="L11" s="46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</row>
    <row r="12" spans="1:46" s="47" customFormat="1" ht="12" customHeight="1">
      <c r="A12" s="274"/>
      <c r="B12" s="34"/>
      <c r="C12" s="274"/>
      <c r="D12" s="273" t="s">
        <v>22</v>
      </c>
      <c r="E12" s="274"/>
      <c r="F12" s="264" t="s">
        <v>106</v>
      </c>
      <c r="G12" s="274"/>
      <c r="H12" s="274"/>
      <c r="I12" s="273" t="s">
        <v>24</v>
      </c>
      <c r="J12" s="263" t="str">
        <f>'Rekapitulace stavby'!AN8</f>
        <v>9. 5. 2018</v>
      </c>
      <c r="K12" s="274"/>
      <c r="L12" s="46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</row>
    <row r="13" spans="1:46" s="47" customFormat="1" ht="10.9" customHeight="1">
      <c r="A13" s="274"/>
      <c r="B13" s="34"/>
      <c r="C13" s="274"/>
      <c r="D13" s="274"/>
      <c r="E13" s="274"/>
      <c r="F13" s="274"/>
      <c r="G13" s="274"/>
      <c r="H13" s="274"/>
      <c r="I13" s="274"/>
      <c r="J13" s="274"/>
      <c r="K13" s="274"/>
      <c r="L13" s="46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</row>
    <row r="14" spans="1:46" s="47" customFormat="1" ht="12" customHeight="1">
      <c r="A14" s="274"/>
      <c r="B14" s="34"/>
      <c r="C14" s="274"/>
      <c r="D14" s="273" t="s">
        <v>26</v>
      </c>
      <c r="E14" s="274"/>
      <c r="F14" s="274"/>
      <c r="G14" s="274"/>
      <c r="H14" s="274"/>
      <c r="I14" s="273" t="s">
        <v>27</v>
      </c>
      <c r="J14" s="264" t="str">
        <f>IF('Rekapitulace stavby'!AN10="","",'Rekapitulace stavby'!AN10)</f>
        <v>70890005</v>
      </c>
      <c r="K14" s="274"/>
      <c r="L14" s="46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</row>
    <row r="15" spans="1:46" s="47" customFormat="1" ht="18" customHeight="1">
      <c r="A15" s="274"/>
      <c r="B15" s="34"/>
      <c r="C15" s="274"/>
      <c r="D15" s="274"/>
      <c r="E15" s="264" t="str">
        <f>IF('Rekapitulace stavby'!E11="","",'Rekapitulace stavby'!E11)</f>
        <v>Povodí Labe, státní podnik</v>
      </c>
      <c r="F15" s="274"/>
      <c r="G15" s="274"/>
      <c r="H15" s="274"/>
      <c r="I15" s="273" t="s">
        <v>30</v>
      </c>
      <c r="J15" s="264" t="str">
        <f>IF('Rekapitulace stavby'!AN11="","",'Rekapitulace stavby'!AN11)</f>
        <v>CZ70890005</v>
      </c>
      <c r="K15" s="274"/>
      <c r="L15" s="46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</row>
    <row r="16" spans="1:46" s="47" customFormat="1" ht="6.95" customHeight="1">
      <c r="A16" s="274"/>
      <c r="B16" s="34"/>
      <c r="C16" s="274"/>
      <c r="D16" s="274"/>
      <c r="E16" s="274"/>
      <c r="F16" s="274"/>
      <c r="G16" s="274"/>
      <c r="H16" s="274"/>
      <c r="I16" s="274"/>
      <c r="J16" s="274"/>
      <c r="K16" s="274"/>
      <c r="L16" s="46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</row>
    <row r="17" spans="1:31" s="47" customFormat="1" ht="12" customHeight="1">
      <c r="A17" s="274"/>
      <c r="B17" s="34"/>
      <c r="C17" s="274"/>
      <c r="D17" s="273" t="s">
        <v>32</v>
      </c>
      <c r="E17" s="274"/>
      <c r="F17" s="274"/>
      <c r="G17" s="274"/>
      <c r="H17" s="274"/>
      <c r="I17" s="273" t="s">
        <v>27</v>
      </c>
      <c r="J17" s="271" t="str">
        <f>'Rekapitulace stavby'!AN13</f>
        <v>Vyplň údaj</v>
      </c>
      <c r="K17" s="274"/>
      <c r="L17" s="46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</row>
    <row r="18" spans="1:31" s="47" customFormat="1" ht="18" customHeight="1">
      <c r="A18" s="274"/>
      <c r="B18" s="34"/>
      <c r="C18" s="274"/>
      <c r="D18" s="274"/>
      <c r="E18" s="357" t="str">
        <f>'Rekapitulace stavby'!E14</f>
        <v>Vyplň údaj</v>
      </c>
      <c r="F18" s="358"/>
      <c r="G18" s="358"/>
      <c r="H18" s="358"/>
      <c r="I18" s="273" t="s">
        <v>30</v>
      </c>
      <c r="J18" s="271" t="str">
        <f>'Rekapitulace stavby'!AN14</f>
        <v>Vyplň údaj</v>
      </c>
      <c r="K18" s="274"/>
      <c r="L18" s="46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</row>
    <row r="19" spans="1:31" s="47" customFormat="1" ht="6.95" customHeight="1">
      <c r="A19" s="274"/>
      <c r="B19" s="34"/>
      <c r="C19" s="274"/>
      <c r="D19" s="274"/>
      <c r="E19" s="274"/>
      <c r="F19" s="274"/>
      <c r="G19" s="274"/>
      <c r="H19" s="274"/>
      <c r="I19" s="274"/>
      <c r="J19" s="274"/>
      <c r="K19" s="274"/>
      <c r="L19" s="46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</row>
    <row r="20" spans="1:31" s="47" customFormat="1" ht="12" customHeight="1">
      <c r="A20" s="274"/>
      <c r="B20" s="34"/>
      <c r="C20" s="274"/>
      <c r="D20" s="273" t="s">
        <v>34</v>
      </c>
      <c r="E20" s="274"/>
      <c r="F20" s="274"/>
      <c r="G20" s="274"/>
      <c r="H20" s="274"/>
      <c r="I20" s="273" t="s">
        <v>27</v>
      </c>
      <c r="J20" s="264" t="str">
        <f>IF('Rekapitulace stavby'!AN16="","",'Rekapitulace stavby'!AN16)</f>
        <v>47116901</v>
      </c>
      <c r="K20" s="274"/>
      <c r="L20" s="46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</row>
    <row r="21" spans="1:31" s="47" customFormat="1" ht="18" customHeight="1">
      <c r="A21" s="274"/>
      <c r="B21" s="34"/>
      <c r="C21" s="274"/>
      <c r="D21" s="274"/>
      <c r="E21" s="264" t="str">
        <f>IF('Rekapitulace stavby'!E17="","",'Rekapitulace stavby'!E17)</f>
        <v>Vodohospodářský rozvoj a výstavba, a.s.</v>
      </c>
      <c r="F21" s="274"/>
      <c r="G21" s="274"/>
      <c r="H21" s="274"/>
      <c r="I21" s="273" t="s">
        <v>30</v>
      </c>
      <c r="J21" s="264" t="str">
        <f>IF('Rekapitulace stavby'!AN17="","",'Rekapitulace stavby'!AN17)</f>
        <v>CZ47116901</v>
      </c>
      <c r="K21" s="274"/>
      <c r="L21" s="46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</row>
    <row r="22" spans="1:31" s="47" customFormat="1" ht="6.95" customHeight="1">
      <c r="A22" s="274"/>
      <c r="B22" s="34"/>
      <c r="C22" s="274"/>
      <c r="D22" s="274"/>
      <c r="E22" s="274"/>
      <c r="F22" s="274"/>
      <c r="G22" s="274"/>
      <c r="H22" s="274"/>
      <c r="I22" s="274"/>
      <c r="J22" s="274"/>
      <c r="K22" s="274"/>
      <c r="L22" s="46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</row>
    <row r="23" spans="1:31" s="47" customFormat="1" ht="12" customHeight="1">
      <c r="A23" s="274"/>
      <c r="B23" s="34"/>
      <c r="C23" s="274"/>
      <c r="D23" s="273" t="s">
        <v>39</v>
      </c>
      <c r="E23" s="274"/>
      <c r="F23" s="274"/>
      <c r="G23" s="274"/>
      <c r="H23" s="274"/>
      <c r="I23" s="273" t="s">
        <v>27</v>
      </c>
      <c r="J23" s="264" t="str">
        <f>IF('Rekapitulace stavby'!AN19="","",'Rekapitulace stavby'!AN19)</f>
        <v/>
      </c>
      <c r="K23" s="274"/>
      <c r="L23" s="46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</row>
    <row r="24" spans="1:31" s="47" customFormat="1" ht="18" customHeight="1">
      <c r="A24" s="274"/>
      <c r="B24" s="34"/>
      <c r="C24" s="274"/>
      <c r="D24" s="274"/>
      <c r="E24" s="264" t="str">
        <f>IF('Rekapitulace stavby'!E20="","",'Rekapitulace stavby'!E20)</f>
        <v>Ing. Vít Havel</v>
      </c>
      <c r="F24" s="274"/>
      <c r="G24" s="274"/>
      <c r="H24" s="274"/>
      <c r="I24" s="273" t="s">
        <v>30</v>
      </c>
      <c r="J24" s="264" t="str">
        <f>IF('Rekapitulace stavby'!AN20="","",'Rekapitulace stavby'!AN20)</f>
        <v/>
      </c>
      <c r="K24" s="274"/>
      <c r="L24" s="46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</row>
    <row r="25" spans="1:31" s="47" customFormat="1" ht="6.95" customHeight="1">
      <c r="A25" s="274"/>
      <c r="B25" s="34"/>
      <c r="C25" s="274"/>
      <c r="D25" s="274"/>
      <c r="E25" s="274"/>
      <c r="F25" s="274"/>
      <c r="G25" s="274"/>
      <c r="H25" s="274"/>
      <c r="I25" s="274"/>
      <c r="J25" s="274"/>
      <c r="K25" s="274"/>
      <c r="L25" s="46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</row>
    <row r="26" spans="1:31" s="47" customFormat="1" ht="12" customHeight="1">
      <c r="A26" s="274"/>
      <c r="B26" s="34"/>
      <c r="C26" s="274"/>
      <c r="D26" s="273" t="s">
        <v>41</v>
      </c>
      <c r="E26" s="274"/>
      <c r="F26" s="274"/>
      <c r="G26" s="274"/>
      <c r="H26" s="274"/>
      <c r="I26" s="274"/>
      <c r="J26" s="274"/>
      <c r="K26" s="274"/>
      <c r="L26" s="46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</row>
    <row r="27" spans="1:31" s="281" customFormat="1" ht="14.45" customHeight="1">
      <c r="A27" s="278"/>
      <c r="B27" s="279"/>
      <c r="C27" s="278"/>
      <c r="D27" s="278"/>
      <c r="E27" s="328" t="s">
        <v>1</v>
      </c>
      <c r="F27" s="328"/>
      <c r="G27" s="328"/>
      <c r="H27" s="328"/>
      <c r="I27" s="278"/>
      <c r="J27" s="278"/>
      <c r="K27" s="278"/>
      <c r="L27" s="280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</row>
    <row r="28" spans="1:31" s="47" customFormat="1" ht="6.95" customHeight="1">
      <c r="A28" s="274"/>
      <c r="B28" s="34"/>
      <c r="C28" s="274"/>
      <c r="D28" s="274"/>
      <c r="E28" s="274"/>
      <c r="F28" s="274"/>
      <c r="G28" s="274"/>
      <c r="H28" s="274"/>
      <c r="I28" s="274"/>
      <c r="J28" s="274"/>
      <c r="K28" s="274"/>
      <c r="L28" s="46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</row>
    <row r="29" spans="1:31" s="47" customFormat="1" ht="6.95" customHeight="1">
      <c r="A29" s="274"/>
      <c r="B29" s="34"/>
      <c r="C29" s="274"/>
      <c r="D29" s="78"/>
      <c r="E29" s="78"/>
      <c r="F29" s="78"/>
      <c r="G29" s="78"/>
      <c r="H29" s="78"/>
      <c r="I29" s="78"/>
      <c r="J29" s="78"/>
      <c r="K29" s="78"/>
      <c r="L29" s="46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</row>
    <row r="30" spans="1:31" s="47" customFormat="1" ht="14.45" customHeight="1">
      <c r="A30" s="274"/>
      <c r="B30" s="34"/>
      <c r="C30" s="274"/>
      <c r="D30" s="264" t="s">
        <v>107</v>
      </c>
      <c r="E30" s="274"/>
      <c r="F30" s="274"/>
      <c r="G30" s="274"/>
      <c r="H30" s="274"/>
      <c r="I30" s="274"/>
      <c r="J30" s="282">
        <f>J96</f>
        <v>0</v>
      </c>
      <c r="K30" s="274"/>
      <c r="L30" s="46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</row>
    <row r="31" spans="1:31" s="47" customFormat="1" ht="14.45" customHeight="1">
      <c r="A31" s="274"/>
      <c r="B31" s="34"/>
      <c r="C31" s="274"/>
      <c r="D31" s="283" t="s">
        <v>108</v>
      </c>
      <c r="E31" s="274"/>
      <c r="F31" s="274"/>
      <c r="G31" s="274"/>
      <c r="H31" s="274"/>
      <c r="I31" s="274"/>
      <c r="J31" s="282">
        <f>J103</f>
        <v>0</v>
      </c>
      <c r="K31" s="274"/>
      <c r="L31" s="46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</row>
    <row r="32" spans="1:31" s="47" customFormat="1" ht="25.35" customHeight="1">
      <c r="A32" s="274"/>
      <c r="B32" s="34"/>
      <c r="C32" s="274"/>
      <c r="D32" s="284" t="s">
        <v>43</v>
      </c>
      <c r="E32" s="274"/>
      <c r="F32" s="274"/>
      <c r="G32" s="274"/>
      <c r="H32" s="274"/>
      <c r="I32" s="274"/>
      <c r="J32" s="268">
        <f>ROUND(J30 + J31, 2)</f>
        <v>0</v>
      </c>
      <c r="K32" s="274"/>
      <c r="L32" s="46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</row>
    <row r="33" spans="1:31" s="47" customFormat="1" ht="6.95" customHeight="1">
      <c r="A33" s="274"/>
      <c r="B33" s="34"/>
      <c r="C33" s="274"/>
      <c r="D33" s="78"/>
      <c r="E33" s="78"/>
      <c r="F33" s="78"/>
      <c r="G33" s="78"/>
      <c r="H33" s="78"/>
      <c r="I33" s="78"/>
      <c r="J33" s="78"/>
      <c r="K33" s="78"/>
      <c r="L33" s="46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</row>
    <row r="34" spans="1:31" s="47" customFormat="1" ht="14.45" customHeight="1">
      <c r="A34" s="274"/>
      <c r="B34" s="34"/>
      <c r="C34" s="274"/>
      <c r="D34" s="274"/>
      <c r="E34" s="274"/>
      <c r="F34" s="267" t="s">
        <v>45</v>
      </c>
      <c r="G34" s="274"/>
      <c r="H34" s="274"/>
      <c r="I34" s="267" t="s">
        <v>44</v>
      </c>
      <c r="J34" s="267" t="s">
        <v>46</v>
      </c>
      <c r="K34" s="274"/>
      <c r="L34" s="46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</row>
    <row r="35" spans="1:31" s="47" customFormat="1" ht="14.45" customHeight="1">
      <c r="A35" s="274"/>
      <c r="B35" s="34"/>
      <c r="C35" s="274"/>
      <c r="D35" s="285" t="s">
        <v>47</v>
      </c>
      <c r="E35" s="273" t="s">
        <v>48</v>
      </c>
      <c r="F35" s="286">
        <f>ROUND((SUM(BE103:BE110) + SUM(BE130:BE179)),  2)</f>
        <v>0</v>
      </c>
      <c r="G35" s="274"/>
      <c r="H35" s="274"/>
      <c r="I35" s="287">
        <v>0.21</v>
      </c>
      <c r="J35" s="286">
        <f>ROUND(((SUM(BE103:BE110) + SUM(BE130:BE179))*I35),  2)</f>
        <v>0</v>
      </c>
      <c r="K35" s="274"/>
      <c r="L35" s="46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</row>
    <row r="36" spans="1:31" s="47" customFormat="1" ht="14.45" customHeight="1">
      <c r="A36" s="274"/>
      <c r="B36" s="34"/>
      <c r="C36" s="274"/>
      <c r="D36" s="274"/>
      <c r="E36" s="273" t="s">
        <v>49</v>
      </c>
      <c r="F36" s="286">
        <f>ROUND((SUM(BF103:BF110) + SUM(BF130:BF179)),  2)</f>
        <v>0</v>
      </c>
      <c r="G36" s="274"/>
      <c r="H36" s="274"/>
      <c r="I36" s="287">
        <v>0.15</v>
      </c>
      <c r="J36" s="286">
        <f>ROUND(((SUM(BF103:BF110) + SUM(BF130:BF179))*I36),  2)</f>
        <v>0</v>
      </c>
      <c r="K36" s="274"/>
      <c r="L36" s="46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</row>
    <row r="37" spans="1:31" s="47" customFormat="1" ht="14.45" hidden="1" customHeight="1">
      <c r="A37" s="274"/>
      <c r="B37" s="34"/>
      <c r="C37" s="274"/>
      <c r="D37" s="274"/>
      <c r="E37" s="273" t="s">
        <v>50</v>
      </c>
      <c r="F37" s="286">
        <f>ROUND((SUM(BG103:BG110) + SUM(BG130:BG179)),  2)</f>
        <v>0</v>
      </c>
      <c r="G37" s="274"/>
      <c r="H37" s="274"/>
      <c r="I37" s="287">
        <v>0.21</v>
      </c>
      <c r="J37" s="286">
        <f>0</f>
        <v>0</v>
      </c>
      <c r="K37" s="274"/>
      <c r="L37" s="46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</row>
    <row r="38" spans="1:31" s="47" customFormat="1" ht="14.45" hidden="1" customHeight="1">
      <c r="A38" s="274"/>
      <c r="B38" s="34"/>
      <c r="C38" s="274"/>
      <c r="D38" s="274"/>
      <c r="E38" s="273" t="s">
        <v>51</v>
      </c>
      <c r="F38" s="286">
        <f>ROUND((SUM(BH103:BH110) + SUM(BH130:BH179)),  2)</f>
        <v>0</v>
      </c>
      <c r="G38" s="274"/>
      <c r="H38" s="274"/>
      <c r="I38" s="287">
        <v>0.15</v>
      </c>
      <c r="J38" s="286">
        <f>0</f>
        <v>0</v>
      </c>
      <c r="K38" s="274"/>
      <c r="L38" s="46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</row>
    <row r="39" spans="1:31" s="47" customFormat="1" ht="14.45" hidden="1" customHeight="1">
      <c r="A39" s="274"/>
      <c r="B39" s="34"/>
      <c r="C39" s="274"/>
      <c r="D39" s="274"/>
      <c r="E39" s="273" t="s">
        <v>52</v>
      </c>
      <c r="F39" s="286">
        <f>ROUND((SUM(BI103:BI110) + SUM(BI130:BI179)),  2)</f>
        <v>0</v>
      </c>
      <c r="G39" s="274"/>
      <c r="H39" s="274"/>
      <c r="I39" s="287">
        <v>0</v>
      </c>
      <c r="J39" s="286">
        <f>0</f>
        <v>0</v>
      </c>
      <c r="K39" s="274"/>
      <c r="L39" s="46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</row>
    <row r="40" spans="1:31" s="47" customFormat="1" ht="6.95" customHeight="1">
      <c r="A40" s="274"/>
      <c r="B40" s="34"/>
      <c r="C40" s="274"/>
      <c r="D40" s="274"/>
      <c r="E40" s="274"/>
      <c r="F40" s="274"/>
      <c r="G40" s="274"/>
      <c r="H40" s="274"/>
      <c r="I40" s="274"/>
      <c r="J40" s="274"/>
      <c r="K40" s="274"/>
      <c r="L40" s="46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</row>
    <row r="41" spans="1:31" s="47" customFormat="1" ht="25.35" customHeight="1">
      <c r="A41" s="274"/>
      <c r="B41" s="34"/>
      <c r="C41" s="158"/>
      <c r="D41" s="288" t="s">
        <v>53</v>
      </c>
      <c r="E41" s="72"/>
      <c r="F41" s="72"/>
      <c r="G41" s="289" t="s">
        <v>54</v>
      </c>
      <c r="H41" s="290" t="s">
        <v>55</v>
      </c>
      <c r="I41" s="72"/>
      <c r="J41" s="291">
        <f>SUM(J32:J39)</f>
        <v>0</v>
      </c>
      <c r="K41" s="292"/>
      <c r="L41" s="46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</row>
    <row r="42" spans="1:31" s="47" customFormat="1" ht="14.45" customHeight="1">
      <c r="A42" s="274"/>
      <c r="B42" s="34"/>
      <c r="C42" s="274"/>
      <c r="D42" s="274"/>
      <c r="E42" s="274"/>
      <c r="F42" s="274"/>
      <c r="G42" s="274"/>
      <c r="H42" s="274"/>
      <c r="I42" s="274"/>
      <c r="J42" s="274"/>
      <c r="K42" s="274"/>
      <c r="L42" s="46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</row>
    <row r="43" spans="1:31" ht="14.45" customHeight="1">
      <c r="B43" s="20"/>
      <c r="L43" s="20"/>
    </row>
    <row r="44" spans="1:31" ht="14.45" customHeight="1">
      <c r="B44" s="20"/>
      <c r="L44" s="2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47" customFormat="1" ht="14.45" customHeight="1">
      <c r="B50" s="46"/>
      <c r="D50" s="48" t="s">
        <v>56</v>
      </c>
      <c r="E50" s="49"/>
      <c r="F50" s="49"/>
      <c r="G50" s="48" t="s">
        <v>57</v>
      </c>
      <c r="H50" s="49"/>
      <c r="I50" s="49"/>
      <c r="J50" s="49"/>
      <c r="K50" s="49"/>
      <c r="L50" s="46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47" customFormat="1" ht="12.75">
      <c r="A61" s="274"/>
      <c r="B61" s="34"/>
      <c r="C61" s="274"/>
      <c r="D61" s="51" t="s">
        <v>58</v>
      </c>
      <c r="E61" s="261"/>
      <c r="F61" s="293" t="s">
        <v>59</v>
      </c>
      <c r="G61" s="51" t="s">
        <v>58</v>
      </c>
      <c r="H61" s="261"/>
      <c r="I61" s="261"/>
      <c r="J61" s="294" t="s">
        <v>59</v>
      </c>
      <c r="K61" s="261"/>
      <c r="L61" s="46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47" customFormat="1" ht="12.75">
      <c r="A65" s="274"/>
      <c r="B65" s="34"/>
      <c r="C65" s="274"/>
      <c r="D65" s="48" t="s">
        <v>60</v>
      </c>
      <c r="E65" s="52"/>
      <c r="F65" s="52"/>
      <c r="G65" s="48" t="s">
        <v>61</v>
      </c>
      <c r="H65" s="52"/>
      <c r="I65" s="52"/>
      <c r="J65" s="52"/>
      <c r="K65" s="52"/>
      <c r="L65" s="46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47" customFormat="1" ht="12.75">
      <c r="A76" s="274"/>
      <c r="B76" s="34"/>
      <c r="C76" s="274"/>
      <c r="D76" s="51" t="s">
        <v>58</v>
      </c>
      <c r="E76" s="261"/>
      <c r="F76" s="293" t="s">
        <v>59</v>
      </c>
      <c r="G76" s="51" t="s">
        <v>58</v>
      </c>
      <c r="H76" s="261"/>
      <c r="I76" s="261"/>
      <c r="J76" s="294" t="s">
        <v>59</v>
      </c>
      <c r="K76" s="261"/>
      <c r="L76" s="46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</row>
    <row r="77" spans="1:31" s="47" customFormat="1" ht="14.45" customHeight="1">
      <c r="A77" s="274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46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</row>
    <row r="81" spans="1:47" s="47" customFormat="1" ht="6.95" customHeight="1">
      <c r="A81" s="274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46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</row>
    <row r="82" spans="1:47" s="47" customFormat="1" ht="24.95" customHeight="1">
      <c r="A82" s="274"/>
      <c r="B82" s="34"/>
      <c r="C82" s="22" t="s">
        <v>109</v>
      </c>
      <c r="D82" s="274"/>
      <c r="E82" s="274"/>
      <c r="F82" s="274"/>
      <c r="G82" s="274"/>
      <c r="H82" s="274"/>
      <c r="I82" s="274"/>
      <c r="J82" s="274"/>
      <c r="K82" s="274"/>
      <c r="L82" s="46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</row>
    <row r="83" spans="1:47" s="47" customFormat="1" ht="6.95" customHeight="1">
      <c r="A83" s="274"/>
      <c r="B83" s="34"/>
      <c r="C83" s="274"/>
      <c r="D83" s="274"/>
      <c r="E83" s="274"/>
      <c r="F83" s="274"/>
      <c r="G83" s="274"/>
      <c r="H83" s="274"/>
      <c r="I83" s="274"/>
      <c r="J83" s="274"/>
      <c r="K83" s="274"/>
      <c r="L83" s="46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</row>
    <row r="84" spans="1:47" s="47" customFormat="1" ht="12" customHeight="1">
      <c r="A84" s="274"/>
      <c r="B84" s="34"/>
      <c r="C84" s="273" t="s">
        <v>16</v>
      </c>
      <c r="D84" s="274"/>
      <c r="E84" s="274"/>
      <c r="F84" s="274"/>
      <c r="G84" s="274"/>
      <c r="H84" s="274"/>
      <c r="I84" s="274"/>
      <c r="J84" s="274"/>
      <c r="K84" s="274"/>
      <c r="L84" s="46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4"/>
      <c r="AD84" s="274"/>
      <c r="AE84" s="274"/>
    </row>
    <row r="85" spans="1:47" s="47" customFormat="1" ht="24" customHeight="1">
      <c r="A85" s="274"/>
      <c r="B85" s="34"/>
      <c r="C85" s="274"/>
      <c r="D85" s="274"/>
      <c r="E85" s="350" t="str">
        <f>E7</f>
        <v>MLYNAŘICE, BENÁTECKÁ VRUTICE – MILOVICE,  OPRAVA KORYTA, Ř.KM 10,000 – 14,030</v>
      </c>
      <c r="F85" s="351"/>
      <c r="G85" s="351"/>
      <c r="H85" s="351"/>
      <c r="I85" s="274"/>
      <c r="J85" s="274"/>
      <c r="K85" s="274"/>
      <c r="L85" s="46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</row>
    <row r="86" spans="1:47" s="47" customFormat="1" ht="12" customHeight="1">
      <c r="A86" s="274"/>
      <c r="B86" s="34"/>
      <c r="C86" s="273" t="s">
        <v>104</v>
      </c>
      <c r="D86" s="274"/>
      <c r="E86" s="274"/>
      <c r="F86" s="274"/>
      <c r="G86" s="274"/>
      <c r="H86" s="274"/>
      <c r="I86" s="274"/>
      <c r="J86" s="274"/>
      <c r="K86" s="274"/>
      <c r="L86" s="46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</row>
    <row r="87" spans="1:47" s="47" customFormat="1" ht="14.45" customHeight="1">
      <c r="A87" s="274"/>
      <c r="B87" s="34"/>
      <c r="C87" s="274"/>
      <c r="D87" s="274"/>
      <c r="E87" s="320" t="str">
        <f>E9</f>
        <v>SO 03 - Kácení</v>
      </c>
      <c r="F87" s="352"/>
      <c r="G87" s="352"/>
      <c r="H87" s="352"/>
      <c r="I87" s="274"/>
      <c r="J87" s="274"/>
      <c r="K87" s="274"/>
      <c r="L87" s="46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</row>
    <row r="88" spans="1:47" s="47" customFormat="1" ht="6.95" customHeight="1">
      <c r="A88" s="274"/>
      <c r="B88" s="34"/>
      <c r="C88" s="274"/>
      <c r="D88" s="274"/>
      <c r="E88" s="274"/>
      <c r="F88" s="274"/>
      <c r="G88" s="274"/>
      <c r="H88" s="274"/>
      <c r="I88" s="274"/>
      <c r="J88" s="274"/>
      <c r="K88" s="274"/>
      <c r="L88" s="46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</row>
    <row r="89" spans="1:47" s="47" customFormat="1" ht="12" customHeight="1">
      <c r="A89" s="274"/>
      <c r="B89" s="34"/>
      <c r="C89" s="273" t="s">
        <v>22</v>
      </c>
      <c r="D89" s="274"/>
      <c r="E89" s="274"/>
      <c r="F89" s="264" t="str">
        <f>F12</f>
        <v xml:space="preserve"> </v>
      </c>
      <c r="G89" s="274"/>
      <c r="H89" s="274"/>
      <c r="I89" s="273" t="s">
        <v>24</v>
      </c>
      <c r="J89" s="263" t="str">
        <f>IF(J12="","",J12)</f>
        <v>9. 5. 2018</v>
      </c>
      <c r="K89" s="274"/>
      <c r="L89" s="46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</row>
    <row r="90" spans="1:47" s="47" customFormat="1" ht="6.95" customHeight="1">
      <c r="A90" s="274"/>
      <c r="B90" s="34"/>
      <c r="C90" s="274"/>
      <c r="D90" s="274"/>
      <c r="E90" s="274"/>
      <c r="F90" s="274"/>
      <c r="G90" s="274"/>
      <c r="H90" s="274"/>
      <c r="I90" s="274"/>
      <c r="J90" s="274"/>
      <c r="K90" s="274"/>
      <c r="L90" s="46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</row>
    <row r="91" spans="1:47" s="47" customFormat="1" ht="40.9" customHeight="1">
      <c r="A91" s="274"/>
      <c r="B91" s="34"/>
      <c r="C91" s="273" t="s">
        <v>26</v>
      </c>
      <c r="D91" s="274"/>
      <c r="E91" s="274"/>
      <c r="F91" s="264" t="str">
        <f>E15</f>
        <v>Povodí Labe, státní podnik</v>
      </c>
      <c r="G91" s="274"/>
      <c r="H91" s="274"/>
      <c r="I91" s="273" t="s">
        <v>34</v>
      </c>
      <c r="J91" s="266" t="str">
        <f>E21</f>
        <v>Vodohospodářský rozvoj a výstavba, a.s.</v>
      </c>
      <c r="K91" s="274"/>
      <c r="L91" s="46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</row>
    <row r="92" spans="1:47" s="47" customFormat="1" ht="15.6" customHeight="1">
      <c r="A92" s="274"/>
      <c r="B92" s="34"/>
      <c r="C92" s="273" t="s">
        <v>32</v>
      </c>
      <c r="D92" s="274"/>
      <c r="E92" s="274"/>
      <c r="F92" s="264" t="str">
        <f>IF(E18="","",E18)</f>
        <v>Vyplň údaj</v>
      </c>
      <c r="G92" s="274"/>
      <c r="H92" s="274"/>
      <c r="I92" s="273" t="s">
        <v>39</v>
      </c>
      <c r="J92" s="266" t="str">
        <f>E24</f>
        <v>Ing. Vít Havel</v>
      </c>
      <c r="K92" s="274"/>
      <c r="L92" s="46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</row>
    <row r="93" spans="1:47" s="47" customFormat="1" ht="10.35" customHeight="1">
      <c r="A93" s="274"/>
      <c r="B93" s="34"/>
      <c r="C93" s="274"/>
      <c r="D93" s="274"/>
      <c r="E93" s="274"/>
      <c r="F93" s="274"/>
      <c r="G93" s="274"/>
      <c r="H93" s="274"/>
      <c r="I93" s="274"/>
      <c r="J93" s="274"/>
      <c r="K93" s="274"/>
      <c r="L93" s="46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</row>
    <row r="94" spans="1:47" s="47" customFormat="1" ht="29.25" customHeight="1">
      <c r="A94" s="274"/>
      <c r="B94" s="34"/>
      <c r="C94" s="157" t="s">
        <v>110</v>
      </c>
      <c r="D94" s="158"/>
      <c r="E94" s="158"/>
      <c r="F94" s="158"/>
      <c r="G94" s="158"/>
      <c r="H94" s="158"/>
      <c r="I94" s="158"/>
      <c r="J94" s="160" t="s">
        <v>111</v>
      </c>
      <c r="K94" s="158"/>
      <c r="L94" s="46"/>
      <c r="S94" s="274"/>
      <c r="T94" s="274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</row>
    <row r="95" spans="1:47" s="47" customFormat="1" ht="10.35" customHeight="1">
      <c r="A95" s="274"/>
      <c r="B95" s="34"/>
      <c r="C95" s="274"/>
      <c r="D95" s="274"/>
      <c r="E95" s="274"/>
      <c r="F95" s="274"/>
      <c r="G95" s="274"/>
      <c r="H95" s="274"/>
      <c r="I95" s="274"/>
      <c r="J95" s="274"/>
      <c r="K95" s="274"/>
      <c r="L95" s="46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</row>
    <row r="96" spans="1:47" s="47" customFormat="1" ht="22.9" customHeight="1">
      <c r="A96" s="274"/>
      <c r="B96" s="34"/>
      <c r="C96" s="161" t="s">
        <v>112</v>
      </c>
      <c r="D96" s="274"/>
      <c r="E96" s="274"/>
      <c r="F96" s="274"/>
      <c r="G96" s="274"/>
      <c r="H96" s="274"/>
      <c r="I96" s="274"/>
      <c r="J96" s="268">
        <f>J130</f>
        <v>0</v>
      </c>
      <c r="K96" s="274"/>
      <c r="L96" s="46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U96" s="276" t="s">
        <v>113</v>
      </c>
    </row>
    <row r="97" spans="1:62" s="163" customFormat="1" ht="24.95" customHeight="1">
      <c r="B97" s="162"/>
      <c r="D97" s="164" t="s">
        <v>114</v>
      </c>
      <c r="E97" s="165"/>
      <c r="F97" s="165"/>
      <c r="G97" s="165"/>
      <c r="H97" s="165"/>
      <c r="I97" s="165"/>
      <c r="J97" s="167">
        <f>J131</f>
        <v>0</v>
      </c>
      <c r="L97" s="162"/>
    </row>
    <row r="98" spans="1:62" s="170" customFormat="1" ht="19.899999999999999" customHeight="1">
      <c r="B98" s="169"/>
      <c r="D98" s="171" t="s">
        <v>115</v>
      </c>
      <c r="E98" s="172"/>
      <c r="F98" s="172"/>
      <c r="G98" s="172"/>
      <c r="H98" s="172"/>
      <c r="I98" s="172"/>
      <c r="J98" s="174">
        <f>J132</f>
        <v>0</v>
      </c>
      <c r="L98" s="169"/>
    </row>
    <row r="99" spans="1:62" s="170" customFormat="1" ht="19.899999999999999" customHeight="1">
      <c r="B99" s="169"/>
      <c r="D99" s="171" t="s">
        <v>177</v>
      </c>
      <c r="E99" s="172"/>
      <c r="F99" s="172"/>
      <c r="G99" s="172"/>
      <c r="H99" s="172"/>
      <c r="I99" s="172"/>
      <c r="J99" s="174">
        <f>J172</f>
        <v>0</v>
      </c>
      <c r="L99" s="169"/>
    </row>
    <row r="100" spans="1:62" s="170" customFormat="1" ht="19.899999999999999" customHeight="1">
      <c r="B100" s="169"/>
      <c r="D100" s="171" t="s">
        <v>178</v>
      </c>
      <c r="E100" s="172"/>
      <c r="F100" s="172"/>
      <c r="G100" s="172"/>
      <c r="H100" s="172"/>
      <c r="I100" s="172"/>
      <c r="J100" s="174">
        <f>J175</f>
        <v>0</v>
      </c>
      <c r="L100" s="169"/>
    </row>
    <row r="101" spans="1:62" s="47" customFormat="1" ht="21.75" customHeight="1">
      <c r="A101" s="274"/>
      <c r="B101" s="34"/>
      <c r="C101" s="274"/>
      <c r="D101" s="274"/>
      <c r="E101" s="274"/>
      <c r="F101" s="274"/>
      <c r="G101" s="274"/>
      <c r="H101" s="274"/>
      <c r="I101" s="274"/>
      <c r="J101" s="274"/>
      <c r="K101" s="274"/>
      <c r="L101" s="46"/>
      <c r="S101" s="274"/>
      <c r="T101" s="274"/>
      <c r="U101" s="274"/>
      <c r="V101" s="274"/>
      <c r="W101" s="274"/>
      <c r="X101" s="274"/>
      <c r="Y101" s="274"/>
      <c r="Z101" s="274"/>
      <c r="AA101" s="274"/>
      <c r="AB101" s="274"/>
      <c r="AC101" s="274"/>
      <c r="AD101" s="274"/>
      <c r="AE101" s="274"/>
    </row>
    <row r="102" spans="1:62" s="47" customFormat="1" ht="6.95" customHeight="1">
      <c r="A102" s="274"/>
      <c r="B102" s="34"/>
      <c r="C102" s="274"/>
      <c r="D102" s="274"/>
      <c r="E102" s="274"/>
      <c r="F102" s="274"/>
      <c r="G102" s="274"/>
      <c r="H102" s="274"/>
      <c r="I102" s="274"/>
      <c r="J102" s="274"/>
      <c r="K102" s="274"/>
      <c r="L102" s="46"/>
      <c r="S102" s="274"/>
      <c r="T102" s="274"/>
      <c r="U102" s="274"/>
      <c r="V102" s="274"/>
      <c r="W102" s="274"/>
      <c r="X102" s="274"/>
      <c r="Y102" s="274"/>
      <c r="Z102" s="274"/>
      <c r="AA102" s="274"/>
      <c r="AB102" s="274"/>
      <c r="AC102" s="274"/>
      <c r="AD102" s="274"/>
      <c r="AE102" s="274"/>
    </row>
    <row r="103" spans="1:62" s="47" customFormat="1" ht="29.25" customHeight="1">
      <c r="A103" s="274"/>
      <c r="B103" s="34"/>
      <c r="C103" s="161" t="s">
        <v>116</v>
      </c>
      <c r="D103" s="274"/>
      <c r="E103" s="274"/>
      <c r="F103" s="274"/>
      <c r="G103" s="274"/>
      <c r="H103" s="274"/>
      <c r="I103" s="274"/>
      <c r="J103" s="176">
        <f>ROUND(J104 + J105 + J106 + J107 + J108 + J109,2)</f>
        <v>0</v>
      </c>
      <c r="K103" s="274"/>
      <c r="L103" s="46"/>
      <c r="N103" s="295" t="s">
        <v>47</v>
      </c>
      <c r="S103" s="274"/>
      <c r="T103" s="274"/>
      <c r="U103" s="274"/>
      <c r="V103" s="274"/>
      <c r="W103" s="274"/>
      <c r="X103" s="274"/>
      <c r="Y103" s="274"/>
      <c r="Z103" s="274"/>
      <c r="AA103" s="274"/>
      <c r="AB103" s="274"/>
      <c r="AC103" s="274"/>
      <c r="AD103" s="274"/>
      <c r="AE103" s="274"/>
    </row>
    <row r="104" spans="1:62" s="47" customFormat="1" ht="18" customHeight="1">
      <c r="A104" s="274"/>
      <c r="B104" s="34"/>
      <c r="C104" s="274"/>
      <c r="D104" s="361" t="s">
        <v>117</v>
      </c>
      <c r="E104" s="349"/>
      <c r="F104" s="349"/>
      <c r="G104" s="274"/>
      <c r="H104" s="274"/>
      <c r="I104" s="274"/>
      <c r="J104" s="296">
        <v>0</v>
      </c>
      <c r="K104" s="274"/>
      <c r="L104" s="46"/>
      <c r="N104" s="297" t="s">
        <v>48</v>
      </c>
      <c r="S104" s="274"/>
      <c r="T104" s="274"/>
      <c r="U104" s="274"/>
      <c r="V104" s="274"/>
      <c r="W104" s="274"/>
      <c r="X104" s="274"/>
      <c r="Y104" s="274"/>
      <c r="Z104" s="274"/>
      <c r="AA104" s="274"/>
      <c r="AB104" s="274"/>
      <c r="AC104" s="274"/>
      <c r="AD104" s="274"/>
      <c r="AE104" s="274"/>
      <c r="AY104" s="276" t="s">
        <v>118</v>
      </c>
      <c r="BE104" s="298">
        <f t="shared" ref="BE104:BE109" si="0">IF(N104="základní",J104,0)</f>
        <v>0</v>
      </c>
      <c r="BF104" s="298">
        <f t="shared" ref="BF104:BF109" si="1">IF(N104="snížená",J104,0)</f>
        <v>0</v>
      </c>
      <c r="BG104" s="298">
        <f t="shared" ref="BG104:BG109" si="2">IF(N104="zákl. přenesená",J104,0)</f>
        <v>0</v>
      </c>
      <c r="BH104" s="298">
        <f t="shared" ref="BH104:BH109" si="3">IF(N104="sníž. přenesená",J104,0)</f>
        <v>0</v>
      </c>
      <c r="BI104" s="298">
        <f t="shared" ref="BI104:BI109" si="4">IF(N104="nulová",J104,0)</f>
        <v>0</v>
      </c>
      <c r="BJ104" s="276" t="s">
        <v>91</v>
      </c>
    </row>
    <row r="105" spans="1:62" s="47" customFormat="1" ht="18" customHeight="1">
      <c r="A105" s="274"/>
      <c r="B105" s="34"/>
      <c r="C105" s="274"/>
      <c r="D105" s="361" t="s">
        <v>119</v>
      </c>
      <c r="E105" s="349"/>
      <c r="F105" s="349"/>
      <c r="G105" s="274"/>
      <c r="H105" s="274"/>
      <c r="I105" s="274"/>
      <c r="J105" s="296">
        <v>0</v>
      </c>
      <c r="K105" s="274"/>
      <c r="L105" s="46"/>
      <c r="N105" s="297" t="s">
        <v>48</v>
      </c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  <c r="AE105" s="274"/>
      <c r="AY105" s="276" t="s">
        <v>118</v>
      </c>
      <c r="BE105" s="298">
        <f t="shared" si="0"/>
        <v>0</v>
      </c>
      <c r="BF105" s="298">
        <f t="shared" si="1"/>
        <v>0</v>
      </c>
      <c r="BG105" s="298">
        <f t="shared" si="2"/>
        <v>0</v>
      </c>
      <c r="BH105" s="298">
        <f t="shared" si="3"/>
        <v>0</v>
      </c>
      <c r="BI105" s="298">
        <f t="shared" si="4"/>
        <v>0</v>
      </c>
      <c r="BJ105" s="276" t="s">
        <v>91</v>
      </c>
    </row>
    <row r="106" spans="1:62" s="47" customFormat="1" ht="18" customHeight="1">
      <c r="A106" s="274"/>
      <c r="B106" s="34"/>
      <c r="C106" s="274"/>
      <c r="D106" s="361" t="s">
        <v>120</v>
      </c>
      <c r="E106" s="349"/>
      <c r="F106" s="349"/>
      <c r="G106" s="274"/>
      <c r="H106" s="274"/>
      <c r="I106" s="274"/>
      <c r="J106" s="296">
        <v>0</v>
      </c>
      <c r="K106" s="274"/>
      <c r="L106" s="46"/>
      <c r="N106" s="297" t="s">
        <v>48</v>
      </c>
      <c r="S106" s="274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4"/>
      <c r="AE106" s="274"/>
      <c r="AY106" s="276" t="s">
        <v>118</v>
      </c>
      <c r="BE106" s="298">
        <f t="shared" si="0"/>
        <v>0</v>
      </c>
      <c r="BF106" s="298">
        <f t="shared" si="1"/>
        <v>0</v>
      </c>
      <c r="BG106" s="298">
        <f t="shared" si="2"/>
        <v>0</v>
      </c>
      <c r="BH106" s="298">
        <f t="shared" si="3"/>
        <v>0</v>
      </c>
      <c r="BI106" s="298">
        <f t="shared" si="4"/>
        <v>0</v>
      </c>
      <c r="BJ106" s="276" t="s">
        <v>91</v>
      </c>
    </row>
    <row r="107" spans="1:62" s="47" customFormat="1" ht="18" customHeight="1">
      <c r="A107" s="274"/>
      <c r="B107" s="34"/>
      <c r="C107" s="274"/>
      <c r="D107" s="361" t="s">
        <v>121</v>
      </c>
      <c r="E107" s="349"/>
      <c r="F107" s="349"/>
      <c r="G107" s="274"/>
      <c r="H107" s="274"/>
      <c r="I107" s="274"/>
      <c r="J107" s="296">
        <v>0</v>
      </c>
      <c r="K107" s="274"/>
      <c r="L107" s="46"/>
      <c r="N107" s="297" t="s">
        <v>48</v>
      </c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Y107" s="276" t="s">
        <v>118</v>
      </c>
      <c r="BE107" s="298">
        <f t="shared" si="0"/>
        <v>0</v>
      </c>
      <c r="BF107" s="298">
        <f t="shared" si="1"/>
        <v>0</v>
      </c>
      <c r="BG107" s="298">
        <f t="shared" si="2"/>
        <v>0</v>
      </c>
      <c r="BH107" s="298">
        <f t="shared" si="3"/>
        <v>0</v>
      </c>
      <c r="BI107" s="298">
        <f t="shared" si="4"/>
        <v>0</v>
      </c>
      <c r="BJ107" s="276" t="s">
        <v>91</v>
      </c>
    </row>
    <row r="108" spans="1:62" s="47" customFormat="1" ht="18" customHeight="1">
      <c r="A108" s="274"/>
      <c r="B108" s="34"/>
      <c r="C108" s="274"/>
      <c r="D108" s="361" t="s">
        <v>122</v>
      </c>
      <c r="E108" s="349"/>
      <c r="F108" s="349"/>
      <c r="G108" s="274"/>
      <c r="H108" s="274"/>
      <c r="I108" s="274"/>
      <c r="J108" s="296">
        <v>0</v>
      </c>
      <c r="K108" s="274"/>
      <c r="L108" s="46"/>
      <c r="N108" s="297" t="s">
        <v>48</v>
      </c>
      <c r="S108" s="274"/>
      <c r="T108" s="274"/>
      <c r="U108" s="274"/>
      <c r="V108" s="274"/>
      <c r="W108" s="274"/>
      <c r="X108" s="274"/>
      <c r="Y108" s="274"/>
      <c r="Z108" s="274"/>
      <c r="AA108" s="274"/>
      <c r="AB108" s="274"/>
      <c r="AC108" s="274"/>
      <c r="AD108" s="274"/>
      <c r="AE108" s="274"/>
      <c r="AY108" s="276" t="s">
        <v>118</v>
      </c>
      <c r="BE108" s="298">
        <f t="shared" si="0"/>
        <v>0</v>
      </c>
      <c r="BF108" s="298">
        <f t="shared" si="1"/>
        <v>0</v>
      </c>
      <c r="BG108" s="298">
        <f t="shared" si="2"/>
        <v>0</v>
      </c>
      <c r="BH108" s="298">
        <f t="shared" si="3"/>
        <v>0</v>
      </c>
      <c r="BI108" s="298">
        <f t="shared" si="4"/>
        <v>0</v>
      </c>
      <c r="BJ108" s="276" t="s">
        <v>91</v>
      </c>
    </row>
    <row r="109" spans="1:62" s="47" customFormat="1" ht="18" customHeight="1">
      <c r="A109" s="274"/>
      <c r="B109" s="34"/>
      <c r="C109" s="274"/>
      <c r="D109" s="275" t="s">
        <v>123</v>
      </c>
      <c r="E109" s="274"/>
      <c r="F109" s="274"/>
      <c r="G109" s="274"/>
      <c r="H109" s="274"/>
      <c r="I109" s="274"/>
      <c r="J109" s="296">
        <f>ROUND(J30*T109,2)</f>
        <v>0</v>
      </c>
      <c r="K109" s="274"/>
      <c r="L109" s="46"/>
      <c r="N109" s="297" t="s">
        <v>48</v>
      </c>
      <c r="S109" s="274"/>
      <c r="T109" s="274"/>
      <c r="U109" s="274"/>
      <c r="V109" s="274"/>
      <c r="W109" s="274"/>
      <c r="X109" s="274"/>
      <c r="Y109" s="274"/>
      <c r="Z109" s="274"/>
      <c r="AA109" s="274"/>
      <c r="AB109" s="274"/>
      <c r="AC109" s="274"/>
      <c r="AD109" s="274"/>
      <c r="AE109" s="274"/>
      <c r="AY109" s="276" t="s">
        <v>124</v>
      </c>
      <c r="BE109" s="298">
        <f t="shared" si="0"/>
        <v>0</v>
      </c>
      <c r="BF109" s="298">
        <f t="shared" si="1"/>
        <v>0</v>
      </c>
      <c r="BG109" s="298">
        <f t="shared" si="2"/>
        <v>0</v>
      </c>
      <c r="BH109" s="298">
        <f t="shared" si="3"/>
        <v>0</v>
      </c>
      <c r="BI109" s="298">
        <f t="shared" si="4"/>
        <v>0</v>
      </c>
      <c r="BJ109" s="276" t="s">
        <v>91</v>
      </c>
    </row>
    <row r="110" spans="1:62" s="47" customFormat="1">
      <c r="A110" s="274"/>
      <c r="B110" s="34"/>
      <c r="C110" s="274"/>
      <c r="D110" s="274"/>
      <c r="E110" s="274"/>
      <c r="F110" s="274"/>
      <c r="G110" s="274"/>
      <c r="H110" s="274"/>
      <c r="I110" s="274"/>
      <c r="J110" s="274"/>
      <c r="K110" s="274"/>
      <c r="L110" s="46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</row>
    <row r="111" spans="1:62" s="47" customFormat="1" ht="29.25" customHeight="1">
      <c r="A111" s="274"/>
      <c r="B111" s="34"/>
      <c r="C111" s="185" t="s">
        <v>125</v>
      </c>
      <c r="D111" s="158"/>
      <c r="E111" s="158"/>
      <c r="F111" s="158"/>
      <c r="G111" s="158"/>
      <c r="H111" s="158"/>
      <c r="I111" s="158"/>
      <c r="J111" s="186">
        <f>ROUND(J96+J103,2)</f>
        <v>0</v>
      </c>
      <c r="K111" s="158"/>
      <c r="L111" s="46"/>
      <c r="S111" s="274"/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</row>
    <row r="112" spans="1:62" s="47" customFormat="1" ht="6.95" customHeight="1">
      <c r="A112" s="274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46"/>
      <c r="S112" s="274"/>
      <c r="T112" s="274"/>
      <c r="U112" s="274"/>
      <c r="V112" s="274"/>
      <c r="W112" s="274"/>
      <c r="X112" s="274"/>
      <c r="Y112" s="274"/>
      <c r="Z112" s="274"/>
      <c r="AA112" s="274"/>
      <c r="AB112" s="274"/>
      <c r="AC112" s="274"/>
      <c r="AD112" s="274"/>
      <c r="AE112" s="274"/>
    </row>
    <row r="116" spans="1:31" s="47" customFormat="1" ht="6.95" customHeight="1">
      <c r="A116" s="274"/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46"/>
      <c r="S116" s="274"/>
      <c r="T116" s="274"/>
      <c r="U116" s="274"/>
      <c r="V116" s="274"/>
      <c r="W116" s="274"/>
      <c r="X116" s="274"/>
      <c r="Y116" s="274"/>
      <c r="Z116" s="274"/>
      <c r="AA116" s="274"/>
      <c r="AB116" s="274"/>
      <c r="AC116" s="274"/>
      <c r="AD116" s="274"/>
      <c r="AE116" s="274"/>
    </row>
    <row r="117" spans="1:31" s="47" customFormat="1" ht="24.95" customHeight="1">
      <c r="A117" s="274"/>
      <c r="B117" s="34"/>
      <c r="C117" s="22" t="s">
        <v>126</v>
      </c>
      <c r="D117" s="274"/>
      <c r="E117" s="274"/>
      <c r="F117" s="274"/>
      <c r="G117" s="274"/>
      <c r="H117" s="274"/>
      <c r="I117" s="274"/>
      <c r="J117" s="274"/>
      <c r="K117" s="274"/>
      <c r="L117" s="46"/>
      <c r="S117" s="274"/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  <c r="AE117" s="274"/>
    </row>
    <row r="118" spans="1:31" s="47" customFormat="1" ht="6.95" customHeight="1">
      <c r="A118" s="274"/>
      <c r="B118" s="34"/>
      <c r="C118" s="274"/>
      <c r="D118" s="274"/>
      <c r="E118" s="274"/>
      <c r="F118" s="274"/>
      <c r="G118" s="274"/>
      <c r="H118" s="274"/>
      <c r="I118" s="274"/>
      <c r="J118" s="274"/>
      <c r="K118" s="274"/>
      <c r="L118" s="46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</row>
    <row r="119" spans="1:31" s="47" customFormat="1" ht="12" customHeight="1">
      <c r="A119" s="274"/>
      <c r="B119" s="34"/>
      <c r="C119" s="273" t="s">
        <v>16</v>
      </c>
      <c r="D119" s="274"/>
      <c r="E119" s="274"/>
      <c r="F119" s="274"/>
      <c r="G119" s="274"/>
      <c r="H119" s="274"/>
      <c r="I119" s="274"/>
      <c r="J119" s="274"/>
      <c r="K119" s="274"/>
      <c r="L119" s="46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4"/>
      <c r="AD119" s="274"/>
      <c r="AE119" s="274"/>
    </row>
    <row r="120" spans="1:31" s="47" customFormat="1" ht="24" customHeight="1">
      <c r="A120" s="274"/>
      <c r="B120" s="34"/>
      <c r="C120" s="274"/>
      <c r="D120" s="274"/>
      <c r="E120" s="350" t="str">
        <f>E7</f>
        <v>MLYNAŘICE, BENÁTECKÁ VRUTICE – MILOVICE,  OPRAVA KORYTA, Ř.KM 10,000 – 14,030</v>
      </c>
      <c r="F120" s="351"/>
      <c r="G120" s="351"/>
      <c r="H120" s="351"/>
      <c r="I120" s="274"/>
      <c r="J120" s="274"/>
      <c r="K120" s="274"/>
      <c r="L120" s="46"/>
      <c r="S120" s="274"/>
      <c r="T120" s="274"/>
      <c r="U120" s="274"/>
      <c r="V120" s="274"/>
      <c r="W120" s="274"/>
      <c r="X120" s="274"/>
      <c r="Y120" s="274"/>
      <c r="Z120" s="274"/>
      <c r="AA120" s="274"/>
      <c r="AB120" s="274"/>
      <c r="AC120" s="274"/>
      <c r="AD120" s="274"/>
      <c r="AE120" s="274"/>
    </row>
    <row r="121" spans="1:31" s="47" customFormat="1" ht="12" customHeight="1">
      <c r="A121" s="274"/>
      <c r="B121" s="34"/>
      <c r="C121" s="273" t="s">
        <v>104</v>
      </c>
      <c r="D121" s="274"/>
      <c r="E121" s="274"/>
      <c r="F121" s="274"/>
      <c r="G121" s="274"/>
      <c r="H121" s="274"/>
      <c r="I121" s="274"/>
      <c r="J121" s="274"/>
      <c r="K121" s="274"/>
      <c r="L121" s="46"/>
      <c r="S121" s="274"/>
      <c r="T121" s="274"/>
      <c r="U121" s="274"/>
      <c r="V121" s="274"/>
      <c r="W121" s="274"/>
      <c r="X121" s="274"/>
      <c r="Y121" s="274"/>
      <c r="Z121" s="274"/>
      <c r="AA121" s="274"/>
      <c r="AB121" s="274"/>
      <c r="AC121" s="274"/>
      <c r="AD121" s="274"/>
      <c r="AE121" s="274"/>
    </row>
    <row r="122" spans="1:31" s="47" customFormat="1" ht="14.45" customHeight="1">
      <c r="A122" s="274"/>
      <c r="B122" s="34"/>
      <c r="C122" s="274"/>
      <c r="D122" s="274"/>
      <c r="E122" s="320" t="str">
        <f>E9</f>
        <v>SO 03 - Kácení</v>
      </c>
      <c r="F122" s="352"/>
      <c r="G122" s="352"/>
      <c r="H122" s="352"/>
      <c r="I122" s="274"/>
      <c r="J122" s="274"/>
      <c r="K122" s="274"/>
      <c r="L122" s="46"/>
      <c r="S122" s="274"/>
      <c r="T122" s="274"/>
      <c r="U122" s="274"/>
      <c r="V122" s="274"/>
      <c r="W122" s="274"/>
      <c r="X122" s="274"/>
      <c r="Y122" s="274"/>
      <c r="Z122" s="274"/>
      <c r="AA122" s="274"/>
      <c r="AB122" s="274"/>
      <c r="AC122" s="274"/>
      <c r="AD122" s="274"/>
      <c r="AE122" s="274"/>
    </row>
    <row r="123" spans="1:31" s="47" customFormat="1" ht="6.95" customHeight="1">
      <c r="A123" s="274"/>
      <c r="B123" s="34"/>
      <c r="C123" s="274"/>
      <c r="D123" s="274"/>
      <c r="E123" s="274"/>
      <c r="F123" s="274"/>
      <c r="G123" s="274"/>
      <c r="H123" s="274"/>
      <c r="I123" s="274"/>
      <c r="J123" s="274"/>
      <c r="K123" s="274"/>
      <c r="L123" s="46"/>
      <c r="S123" s="274"/>
      <c r="T123" s="274"/>
      <c r="U123" s="274"/>
      <c r="V123" s="274"/>
      <c r="W123" s="274"/>
      <c r="X123" s="274"/>
      <c r="Y123" s="274"/>
      <c r="Z123" s="274"/>
      <c r="AA123" s="274"/>
      <c r="AB123" s="274"/>
      <c r="AC123" s="274"/>
      <c r="AD123" s="274"/>
      <c r="AE123" s="274"/>
    </row>
    <row r="124" spans="1:31" s="47" customFormat="1" ht="12" customHeight="1">
      <c r="A124" s="274"/>
      <c r="B124" s="34"/>
      <c r="C124" s="273" t="s">
        <v>22</v>
      </c>
      <c r="D124" s="274"/>
      <c r="E124" s="274"/>
      <c r="F124" s="264" t="str">
        <f>F12</f>
        <v xml:space="preserve"> </v>
      </c>
      <c r="G124" s="274"/>
      <c r="H124" s="274"/>
      <c r="I124" s="273" t="s">
        <v>24</v>
      </c>
      <c r="J124" s="263" t="str">
        <f>IF(J12="","",J12)</f>
        <v>9. 5. 2018</v>
      </c>
      <c r="K124" s="274"/>
      <c r="L124" s="46"/>
      <c r="S124" s="274"/>
      <c r="T124" s="274"/>
      <c r="U124" s="274"/>
      <c r="V124" s="274"/>
      <c r="W124" s="274"/>
      <c r="X124" s="274"/>
      <c r="Y124" s="274"/>
      <c r="Z124" s="274"/>
      <c r="AA124" s="274"/>
      <c r="AB124" s="274"/>
      <c r="AC124" s="274"/>
      <c r="AD124" s="274"/>
      <c r="AE124" s="274"/>
    </row>
    <row r="125" spans="1:31" s="47" customFormat="1" ht="6.95" customHeight="1">
      <c r="A125" s="274"/>
      <c r="B125" s="34"/>
      <c r="C125" s="274"/>
      <c r="D125" s="274"/>
      <c r="E125" s="274"/>
      <c r="F125" s="274"/>
      <c r="G125" s="274"/>
      <c r="H125" s="274"/>
      <c r="I125" s="274"/>
      <c r="J125" s="274"/>
      <c r="K125" s="274"/>
      <c r="L125" s="46"/>
      <c r="S125" s="274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274"/>
      <c r="AD125" s="274"/>
      <c r="AE125" s="274"/>
    </row>
    <row r="126" spans="1:31" s="47" customFormat="1" ht="40.9" customHeight="1">
      <c r="A126" s="274"/>
      <c r="B126" s="34"/>
      <c r="C126" s="273" t="s">
        <v>26</v>
      </c>
      <c r="D126" s="274"/>
      <c r="E126" s="274"/>
      <c r="F126" s="264" t="str">
        <f>E15</f>
        <v>Povodí Labe, státní podnik</v>
      </c>
      <c r="G126" s="274"/>
      <c r="H126" s="274"/>
      <c r="I126" s="273" t="s">
        <v>34</v>
      </c>
      <c r="J126" s="266" t="str">
        <f>E21</f>
        <v>Vodohospodářský rozvoj a výstavba, a.s.</v>
      </c>
      <c r="K126" s="274"/>
      <c r="L126" s="46"/>
      <c r="S126" s="274"/>
      <c r="T126" s="274"/>
      <c r="U126" s="274"/>
      <c r="V126" s="274"/>
      <c r="W126" s="274"/>
      <c r="X126" s="274"/>
      <c r="Y126" s="274"/>
      <c r="Z126" s="274"/>
      <c r="AA126" s="274"/>
      <c r="AB126" s="274"/>
      <c r="AC126" s="274"/>
      <c r="AD126" s="274"/>
      <c r="AE126" s="274"/>
    </row>
    <row r="127" spans="1:31" s="47" customFormat="1" ht="15.6" customHeight="1">
      <c r="A127" s="274"/>
      <c r="B127" s="34"/>
      <c r="C127" s="273" t="s">
        <v>32</v>
      </c>
      <c r="D127" s="274"/>
      <c r="E127" s="274"/>
      <c r="F127" s="264" t="str">
        <f>IF(E18="","",E18)</f>
        <v>Vyplň údaj</v>
      </c>
      <c r="G127" s="274"/>
      <c r="H127" s="274"/>
      <c r="I127" s="273" t="s">
        <v>39</v>
      </c>
      <c r="J127" s="266" t="str">
        <f>E24</f>
        <v>Ing. Vít Havel</v>
      </c>
      <c r="K127" s="274"/>
      <c r="L127" s="46"/>
      <c r="S127" s="274"/>
      <c r="T127" s="274"/>
      <c r="U127" s="274"/>
      <c r="V127" s="274"/>
      <c r="W127" s="274"/>
      <c r="X127" s="274"/>
      <c r="Y127" s="274"/>
      <c r="Z127" s="274"/>
      <c r="AA127" s="274"/>
      <c r="AB127" s="274"/>
      <c r="AC127" s="274"/>
      <c r="AD127" s="274"/>
      <c r="AE127" s="274"/>
    </row>
    <row r="128" spans="1:31" s="47" customFormat="1" ht="10.35" customHeight="1">
      <c r="A128" s="274"/>
      <c r="B128" s="34"/>
      <c r="C128" s="274"/>
      <c r="D128" s="274"/>
      <c r="E128" s="274"/>
      <c r="F128" s="274"/>
      <c r="G128" s="274"/>
      <c r="H128" s="274"/>
      <c r="I128" s="274"/>
      <c r="J128" s="274"/>
      <c r="K128" s="274"/>
      <c r="L128" s="46"/>
      <c r="S128" s="274"/>
      <c r="T128" s="274"/>
      <c r="U128" s="274"/>
      <c r="V128" s="274"/>
      <c r="W128" s="274"/>
      <c r="X128" s="274"/>
      <c r="Y128" s="274"/>
      <c r="Z128" s="274"/>
      <c r="AA128" s="274"/>
      <c r="AB128" s="274"/>
      <c r="AC128" s="274"/>
      <c r="AD128" s="274"/>
      <c r="AE128" s="274"/>
    </row>
    <row r="129" spans="1:65" s="301" customFormat="1" ht="29.25" customHeight="1">
      <c r="A129" s="299"/>
      <c r="B129" s="188"/>
      <c r="C129" s="189" t="s">
        <v>127</v>
      </c>
      <c r="D129" s="190" t="s">
        <v>68</v>
      </c>
      <c r="E129" s="190" t="s">
        <v>64</v>
      </c>
      <c r="F129" s="190" t="s">
        <v>65</v>
      </c>
      <c r="G129" s="190" t="s">
        <v>128</v>
      </c>
      <c r="H129" s="190" t="s">
        <v>129</v>
      </c>
      <c r="I129" s="190" t="s">
        <v>130</v>
      </c>
      <c r="J129" s="190" t="s">
        <v>111</v>
      </c>
      <c r="K129" s="192" t="s">
        <v>131</v>
      </c>
      <c r="L129" s="300"/>
      <c r="M129" s="74" t="s">
        <v>1</v>
      </c>
      <c r="N129" s="75" t="s">
        <v>47</v>
      </c>
      <c r="O129" s="75" t="s">
        <v>132</v>
      </c>
      <c r="P129" s="75" t="s">
        <v>133</v>
      </c>
      <c r="Q129" s="75" t="s">
        <v>134</v>
      </c>
      <c r="R129" s="75" t="s">
        <v>135</v>
      </c>
      <c r="S129" s="75" t="s">
        <v>136</v>
      </c>
      <c r="T129" s="76" t="s">
        <v>137</v>
      </c>
      <c r="U129" s="299"/>
      <c r="V129" s="299"/>
      <c r="W129" s="299"/>
      <c r="X129" s="299"/>
      <c r="Y129" s="299"/>
      <c r="Z129" s="299"/>
      <c r="AA129" s="299"/>
      <c r="AB129" s="299"/>
      <c r="AC129" s="299"/>
      <c r="AD129" s="299"/>
      <c r="AE129" s="299"/>
    </row>
    <row r="130" spans="1:65" s="47" customFormat="1" ht="22.9" customHeight="1">
      <c r="A130" s="274"/>
      <c r="B130" s="34"/>
      <c r="C130" s="81" t="s">
        <v>138</v>
      </c>
      <c r="D130" s="274"/>
      <c r="E130" s="274"/>
      <c r="F130" s="274"/>
      <c r="G130" s="274"/>
      <c r="H130" s="274"/>
      <c r="I130" s="274"/>
      <c r="J130" s="194">
        <f>BK130</f>
        <v>0</v>
      </c>
      <c r="K130" s="274"/>
      <c r="L130" s="34"/>
      <c r="M130" s="77"/>
      <c r="N130" s="195"/>
      <c r="O130" s="78"/>
      <c r="P130" s="196">
        <f>P131</f>
        <v>0</v>
      </c>
      <c r="Q130" s="78"/>
      <c r="R130" s="196">
        <f>R131</f>
        <v>1.8682600000000003</v>
      </c>
      <c r="S130" s="78"/>
      <c r="T130" s="197">
        <f>T131</f>
        <v>0</v>
      </c>
      <c r="U130" s="274"/>
      <c r="V130" s="274"/>
      <c r="W130" s="274"/>
      <c r="X130" s="274"/>
      <c r="Y130" s="274"/>
      <c r="Z130" s="274"/>
      <c r="AA130" s="274"/>
      <c r="AB130" s="274"/>
      <c r="AC130" s="274"/>
      <c r="AD130" s="274"/>
      <c r="AE130" s="274"/>
      <c r="AT130" s="276" t="s">
        <v>82</v>
      </c>
      <c r="AU130" s="276" t="s">
        <v>113</v>
      </c>
      <c r="BK130" s="302">
        <f>BK131</f>
        <v>0</v>
      </c>
    </row>
    <row r="131" spans="1:65" s="200" customFormat="1" ht="25.9" customHeight="1">
      <c r="B131" s="199"/>
      <c r="D131" s="201" t="s">
        <v>82</v>
      </c>
      <c r="E131" s="202" t="s">
        <v>139</v>
      </c>
      <c r="F131" s="202" t="s">
        <v>140</v>
      </c>
      <c r="J131" s="204">
        <f>BK131</f>
        <v>0</v>
      </c>
      <c r="L131" s="199"/>
      <c r="M131" s="206"/>
      <c r="N131" s="207"/>
      <c r="O131" s="207"/>
      <c r="P131" s="208">
        <f>P132+P172+P175</f>
        <v>0</v>
      </c>
      <c r="Q131" s="207"/>
      <c r="R131" s="208">
        <f>R132+R172+R175</f>
        <v>1.8682600000000003</v>
      </c>
      <c r="S131" s="207"/>
      <c r="T131" s="209">
        <f>T132+T172+T175</f>
        <v>0</v>
      </c>
      <c r="AR131" s="201" t="s">
        <v>91</v>
      </c>
      <c r="AT131" s="303" t="s">
        <v>82</v>
      </c>
      <c r="AU131" s="303" t="s">
        <v>83</v>
      </c>
      <c r="AY131" s="201" t="s">
        <v>141</v>
      </c>
      <c r="BK131" s="304">
        <f>BK132+BK172+BK175</f>
        <v>0</v>
      </c>
    </row>
    <row r="132" spans="1:65" s="200" customFormat="1" ht="22.9" customHeight="1">
      <c r="B132" s="199"/>
      <c r="D132" s="201" t="s">
        <v>82</v>
      </c>
      <c r="E132" s="213" t="s">
        <v>91</v>
      </c>
      <c r="F132" s="213" t="s">
        <v>142</v>
      </c>
      <c r="J132" s="214">
        <f>BK132</f>
        <v>0</v>
      </c>
      <c r="L132" s="199"/>
      <c r="M132" s="206"/>
      <c r="N132" s="207"/>
      <c r="O132" s="207"/>
      <c r="P132" s="208">
        <f>SUM(P133:P171)</f>
        <v>0</v>
      </c>
      <c r="Q132" s="207"/>
      <c r="R132" s="208">
        <f>SUM(R133:R171)</f>
        <v>1.8682600000000003</v>
      </c>
      <c r="S132" s="207"/>
      <c r="T132" s="209">
        <f>SUM(T133:T171)</f>
        <v>0</v>
      </c>
      <c r="AR132" s="201" t="s">
        <v>91</v>
      </c>
      <c r="AT132" s="303" t="s">
        <v>82</v>
      </c>
      <c r="AU132" s="303" t="s">
        <v>91</v>
      </c>
      <c r="AY132" s="201" t="s">
        <v>141</v>
      </c>
      <c r="BK132" s="304">
        <f>SUM(BK133:BK171)</f>
        <v>0</v>
      </c>
    </row>
    <row r="133" spans="1:65" s="47" customFormat="1" ht="32.450000000000003" customHeight="1">
      <c r="A133" s="274"/>
      <c r="B133" s="34"/>
      <c r="C133" s="215" t="s">
        <v>91</v>
      </c>
      <c r="D133" s="215" t="s">
        <v>143</v>
      </c>
      <c r="E133" s="216" t="s">
        <v>179</v>
      </c>
      <c r="F133" s="217" t="s">
        <v>180</v>
      </c>
      <c r="G133" s="218" t="s">
        <v>159</v>
      </c>
      <c r="H133" s="219">
        <v>10000</v>
      </c>
      <c r="I133" s="220"/>
      <c r="J133" s="221">
        <f>ROUND(I133*H133,2)</f>
        <v>0</v>
      </c>
      <c r="K133" s="217" t="s">
        <v>160</v>
      </c>
      <c r="L133" s="34"/>
      <c r="M133" s="305" t="s">
        <v>1</v>
      </c>
      <c r="N133" s="223" t="s">
        <v>48</v>
      </c>
      <c r="O133" s="70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274"/>
      <c r="V133" s="274"/>
      <c r="W133" s="274"/>
      <c r="X133" s="274"/>
      <c r="Y133" s="274"/>
      <c r="Z133" s="274"/>
      <c r="AA133" s="274"/>
      <c r="AB133" s="274"/>
      <c r="AC133" s="274"/>
      <c r="AD133" s="274"/>
      <c r="AE133" s="274"/>
      <c r="AR133" s="306" t="s">
        <v>147</v>
      </c>
      <c r="AT133" s="306" t="s">
        <v>143</v>
      </c>
      <c r="AU133" s="306" t="s">
        <v>93</v>
      </c>
      <c r="AY133" s="276" t="s">
        <v>141</v>
      </c>
      <c r="BE133" s="298">
        <f>IF(N133="základní",J133,0)</f>
        <v>0</v>
      </c>
      <c r="BF133" s="298">
        <f>IF(N133="snížená",J133,0)</f>
        <v>0</v>
      </c>
      <c r="BG133" s="298">
        <f>IF(N133="zákl. přenesená",J133,0)</f>
        <v>0</v>
      </c>
      <c r="BH133" s="298">
        <f>IF(N133="sníž. přenesená",J133,0)</f>
        <v>0</v>
      </c>
      <c r="BI133" s="298">
        <f>IF(N133="nulová",J133,0)</f>
        <v>0</v>
      </c>
      <c r="BJ133" s="276" t="s">
        <v>91</v>
      </c>
      <c r="BK133" s="298">
        <f>ROUND(I133*H133,2)</f>
        <v>0</v>
      </c>
      <c r="BL133" s="276" t="s">
        <v>147</v>
      </c>
      <c r="BM133" s="306" t="s">
        <v>181</v>
      </c>
    </row>
    <row r="134" spans="1:65" s="47" customFormat="1" ht="29.25">
      <c r="A134" s="274"/>
      <c r="B134" s="34"/>
      <c r="C134" s="274"/>
      <c r="D134" s="228" t="s">
        <v>149</v>
      </c>
      <c r="E134" s="274"/>
      <c r="F134" s="229" t="s">
        <v>182</v>
      </c>
      <c r="G134" s="274"/>
      <c r="H134" s="274"/>
      <c r="I134" s="114"/>
      <c r="J134" s="274"/>
      <c r="K134" s="274"/>
      <c r="L134" s="34"/>
      <c r="M134" s="230"/>
      <c r="N134" s="231"/>
      <c r="O134" s="70"/>
      <c r="P134" s="70"/>
      <c r="Q134" s="70"/>
      <c r="R134" s="70"/>
      <c r="S134" s="70"/>
      <c r="T134" s="71"/>
      <c r="U134" s="274"/>
      <c r="V134" s="274"/>
      <c r="W134" s="274"/>
      <c r="X134" s="274"/>
      <c r="Y134" s="274"/>
      <c r="Z134" s="274"/>
      <c r="AA134" s="274"/>
      <c r="AB134" s="274"/>
      <c r="AC134" s="274"/>
      <c r="AD134" s="274"/>
      <c r="AE134" s="274"/>
      <c r="AT134" s="276" t="s">
        <v>149</v>
      </c>
      <c r="AU134" s="276" t="s">
        <v>93</v>
      </c>
    </row>
    <row r="135" spans="1:65" s="47" customFormat="1" ht="165.75">
      <c r="A135" s="274"/>
      <c r="B135" s="34"/>
      <c r="C135" s="274"/>
      <c r="D135" s="228" t="s">
        <v>163</v>
      </c>
      <c r="E135" s="274"/>
      <c r="F135" s="232" t="s">
        <v>183</v>
      </c>
      <c r="G135" s="274"/>
      <c r="H135" s="274"/>
      <c r="I135" s="114"/>
      <c r="J135" s="274"/>
      <c r="K135" s="274"/>
      <c r="L135" s="34"/>
      <c r="M135" s="230"/>
      <c r="N135" s="231"/>
      <c r="O135" s="70"/>
      <c r="P135" s="70"/>
      <c r="Q135" s="70"/>
      <c r="R135" s="70"/>
      <c r="S135" s="70"/>
      <c r="T135" s="71"/>
      <c r="U135" s="274"/>
      <c r="V135" s="274"/>
      <c r="W135" s="274"/>
      <c r="X135" s="274"/>
      <c r="Y135" s="274"/>
      <c r="Z135" s="274"/>
      <c r="AA135" s="274"/>
      <c r="AB135" s="274"/>
      <c r="AC135" s="274"/>
      <c r="AD135" s="274"/>
      <c r="AE135" s="274"/>
      <c r="AT135" s="276" t="s">
        <v>163</v>
      </c>
      <c r="AU135" s="276" t="s">
        <v>93</v>
      </c>
    </row>
    <row r="136" spans="1:65" s="47" customFormat="1" ht="21.6" customHeight="1">
      <c r="A136" s="274"/>
      <c r="B136" s="34"/>
      <c r="C136" s="215" t="s">
        <v>93</v>
      </c>
      <c r="D136" s="215" t="s">
        <v>143</v>
      </c>
      <c r="E136" s="216" t="s">
        <v>184</v>
      </c>
      <c r="F136" s="217" t="s">
        <v>185</v>
      </c>
      <c r="G136" s="218" t="s">
        <v>159</v>
      </c>
      <c r="H136" s="219">
        <v>10000</v>
      </c>
      <c r="I136" s="220"/>
      <c r="J136" s="221">
        <f>ROUND(I136*H136,2)</f>
        <v>0</v>
      </c>
      <c r="K136" s="217" t="s">
        <v>160</v>
      </c>
      <c r="L136" s="34"/>
      <c r="M136" s="305" t="s">
        <v>1</v>
      </c>
      <c r="N136" s="223" t="s">
        <v>48</v>
      </c>
      <c r="O136" s="70"/>
      <c r="P136" s="224">
        <f>O136*H136</f>
        <v>0</v>
      </c>
      <c r="Q136" s="224">
        <v>1.8000000000000001E-4</v>
      </c>
      <c r="R136" s="224">
        <f>Q136*H136</f>
        <v>1.8</v>
      </c>
      <c r="S136" s="224">
        <v>0</v>
      </c>
      <c r="T136" s="225">
        <f>S136*H136</f>
        <v>0</v>
      </c>
      <c r="U136" s="274"/>
      <c r="V136" s="274"/>
      <c r="W136" s="274"/>
      <c r="X136" s="274"/>
      <c r="Y136" s="274"/>
      <c r="Z136" s="274"/>
      <c r="AA136" s="274"/>
      <c r="AB136" s="274"/>
      <c r="AC136" s="274"/>
      <c r="AD136" s="274"/>
      <c r="AE136" s="274"/>
      <c r="AR136" s="306" t="s">
        <v>147</v>
      </c>
      <c r="AT136" s="306" t="s">
        <v>143</v>
      </c>
      <c r="AU136" s="306" t="s">
        <v>93</v>
      </c>
      <c r="AY136" s="276" t="s">
        <v>141</v>
      </c>
      <c r="BE136" s="298">
        <f>IF(N136="základní",J136,0)</f>
        <v>0</v>
      </c>
      <c r="BF136" s="298">
        <f>IF(N136="snížená",J136,0)</f>
        <v>0</v>
      </c>
      <c r="BG136" s="298">
        <f>IF(N136="zákl. přenesená",J136,0)</f>
        <v>0</v>
      </c>
      <c r="BH136" s="298">
        <f>IF(N136="sníž. přenesená",J136,0)</f>
        <v>0</v>
      </c>
      <c r="BI136" s="298">
        <f>IF(N136="nulová",J136,0)</f>
        <v>0</v>
      </c>
      <c r="BJ136" s="276" t="s">
        <v>91</v>
      </c>
      <c r="BK136" s="298">
        <f>ROUND(I136*H136,2)</f>
        <v>0</v>
      </c>
      <c r="BL136" s="276" t="s">
        <v>147</v>
      </c>
      <c r="BM136" s="306" t="s">
        <v>186</v>
      </c>
    </row>
    <row r="137" spans="1:65" s="47" customFormat="1" ht="19.5">
      <c r="A137" s="274"/>
      <c r="B137" s="34"/>
      <c r="C137" s="274"/>
      <c r="D137" s="228" t="s">
        <v>149</v>
      </c>
      <c r="E137" s="274"/>
      <c r="F137" s="229" t="s">
        <v>187</v>
      </c>
      <c r="G137" s="274"/>
      <c r="H137" s="274"/>
      <c r="I137" s="114"/>
      <c r="J137" s="274"/>
      <c r="K137" s="274"/>
      <c r="L137" s="34"/>
      <c r="M137" s="230"/>
      <c r="N137" s="231"/>
      <c r="O137" s="70"/>
      <c r="P137" s="70"/>
      <c r="Q137" s="70"/>
      <c r="R137" s="70"/>
      <c r="S137" s="70"/>
      <c r="T137" s="71"/>
      <c r="U137" s="274"/>
      <c r="V137" s="274"/>
      <c r="W137" s="274"/>
      <c r="X137" s="274"/>
      <c r="Y137" s="274"/>
      <c r="Z137" s="274"/>
      <c r="AA137" s="274"/>
      <c r="AB137" s="274"/>
      <c r="AC137" s="274"/>
      <c r="AD137" s="274"/>
      <c r="AE137" s="274"/>
      <c r="AT137" s="276" t="s">
        <v>149</v>
      </c>
      <c r="AU137" s="276" t="s">
        <v>93</v>
      </c>
    </row>
    <row r="138" spans="1:65" s="47" customFormat="1" ht="78">
      <c r="A138" s="274"/>
      <c r="B138" s="34"/>
      <c r="C138" s="274"/>
      <c r="D138" s="228" t="s">
        <v>163</v>
      </c>
      <c r="E138" s="274"/>
      <c r="F138" s="232" t="s">
        <v>188</v>
      </c>
      <c r="G138" s="274"/>
      <c r="H138" s="274"/>
      <c r="I138" s="114"/>
      <c r="J138" s="274"/>
      <c r="K138" s="274"/>
      <c r="L138" s="34"/>
      <c r="M138" s="230"/>
      <c r="N138" s="231"/>
      <c r="O138" s="70"/>
      <c r="P138" s="70"/>
      <c r="Q138" s="70"/>
      <c r="R138" s="70"/>
      <c r="S138" s="70"/>
      <c r="T138" s="71"/>
      <c r="U138" s="274"/>
      <c r="V138" s="274"/>
      <c r="W138" s="274"/>
      <c r="X138" s="274"/>
      <c r="Y138" s="274"/>
      <c r="Z138" s="274"/>
      <c r="AA138" s="274"/>
      <c r="AB138" s="274"/>
      <c r="AC138" s="274"/>
      <c r="AD138" s="274"/>
      <c r="AE138" s="274"/>
      <c r="AT138" s="276" t="s">
        <v>163</v>
      </c>
      <c r="AU138" s="276" t="s">
        <v>93</v>
      </c>
    </row>
    <row r="139" spans="1:65" s="47" customFormat="1" ht="21.6" customHeight="1">
      <c r="A139" s="274"/>
      <c r="B139" s="34"/>
      <c r="C139" s="215" t="s">
        <v>156</v>
      </c>
      <c r="D139" s="215" t="s">
        <v>143</v>
      </c>
      <c r="E139" s="216" t="s">
        <v>189</v>
      </c>
      <c r="F139" s="217" t="s">
        <v>190</v>
      </c>
      <c r="G139" s="218" t="s">
        <v>191</v>
      </c>
      <c r="H139" s="219">
        <v>226</v>
      </c>
      <c r="I139" s="220"/>
      <c r="J139" s="221">
        <f>ROUND(I139*H139,2)</f>
        <v>0</v>
      </c>
      <c r="K139" s="217" t="s">
        <v>160</v>
      </c>
      <c r="L139" s="34"/>
      <c r="M139" s="305" t="s">
        <v>1</v>
      </c>
      <c r="N139" s="223" t="s">
        <v>48</v>
      </c>
      <c r="O139" s="70"/>
      <c r="P139" s="224">
        <f>O139*H139</f>
        <v>0</v>
      </c>
      <c r="Q139" s="224">
        <v>1.8000000000000001E-4</v>
      </c>
      <c r="R139" s="224">
        <f>Q139*H139</f>
        <v>4.0680000000000001E-2</v>
      </c>
      <c r="S139" s="224">
        <v>0</v>
      </c>
      <c r="T139" s="225">
        <f>S139*H139</f>
        <v>0</v>
      </c>
      <c r="U139" s="274"/>
      <c r="V139" s="274"/>
      <c r="W139" s="274"/>
      <c r="X139" s="274"/>
      <c r="Y139" s="274"/>
      <c r="Z139" s="274"/>
      <c r="AA139" s="274"/>
      <c r="AB139" s="274"/>
      <c r="AC139" s="274"/>
      <c r="AD139" s="274"/>
      <c r="AE139" s="274"/>
      <c r="AR139" s="306" t="s">
        <v>147</v>
      </c>
      <c r="AT139" s="306" t="s">
        <v>143</v>
      </c>
      <c r="AU139" s="306" t="s">
        <v>93</v>
      </c>
      <c r="AY139" s="276" t="s">
        <v>141</v>
      </c>
      <c r="BE139" s="298">
        <f>IF(N139="základní",J139,0)</f>
        <v>0</v>
      </c>
      <c r="BF139" s="298">
        <f>IF(N139="snížená",J139,0)</f>
        <v>0</v>
      </c>
      <c r="BG139" s="298">
        <f>IF(N139="zákl. přenesená",J139,0)</f>
        <v>0</v>
      </c>
      <c r="BH139" s="298">
        <f>IF(N139="sníž. přenesená",J139,0)</f>
        <v>0</v>
      </c>
      <c r="BI139" s="298">
        <f>IF(N139="nulová",J139,0)</f>
        <v>0</v>
      </c>
      <c r="BJ139" s="276" t="s">
        <v>91</v>
      </c>
      <c r="BK139" s="298">
        <f>ROUND(I139*H139,2)</f>
        <v>0</v>
      </c>
      <c r="BL139" s="276" t="s">
        <v>147</v>
      </c>
      <c r="BM139" s="306" t="s">
        <v>192</v>
      </c>
    </row>
    <row r="140" spans="1:65" s="47" customFormat="1" ht="19.5">
      <c r="A140" s="274"/>
      <c r="B140" s="34"/>
      <c r="C140" s="274"/>
      <c r="D140" s="228" t="s">
        <v>149</v>
      </c>
      <c r="E140" s="274"/>
      <c r="F140" s="229" t="s">
        <v>193</v>
      </c>
      <c r="G140" s="274"/>
      <c r="H140" s="274"/>
      <c r="I140" s="114"/>
      <c r="J140" s="274"/>
      <c r="K140" s="274"/>
      <c r="L140" s="34"/>
      <c r="M140" s="230"/>
      <c r="N140" s="231"/>
      <c r="O140" s="70"/>
      <c r="P140" s="70"/>
      <c r="Q140" s="70"/>
      <c r="R140" s="70"/>
      <c r="S140" s="70"/>
      <c r="T140" s="71"/>
      <c r="U140" s="274"/>
      <c r="V140" s="274"/>
      <c r="W140" s="274"/>
      <c r="X140" s="274"/>
      <c r="Y140" s="274"/>
      <c r="Z140" s="274"/>
      <c r="AA140" s="274"/>
      <c r="AB140" s="274"/>
      <c r="AC140" s="274"/>
      <c r="AD140" s="274"/>
      <c r="AE140" s="274"/>
      <c r="AT140" s="276" t="s">
        <v>149</v>
      </c>
      <c r="AU140" s="276" t="s">
        <v>93</v>
      </c>
    </row>
    <row r="141" spans="1:65" s="47" customFormat="1" ht="58.5">
      <c r="A141" s="274"/>
      <c r="B141" s="34"/>
      <c r="C141" s="274"/>
      <c r="D141" s="228" t="s">
        <v>163</v>
      </c>
      <c r="E141" s="274"/>
      <c r="F141" s="232" t="s">
        <v>194</v>
      </c>
      <c r="G141" s="274"/>
      <c r="H141" s="274"/>
      <c r="I141" s="114"/>
      <c r="J141" s="274"/>
      <c r="K141" s="274"/>
      <c r="L141" s="34"/>
      <c r="M141" s="230"/>
      <c r="N141" s="231"/>
      <c r="O141" s="70"/>
      <c r="P141" s="70"/>
      <c r="Q141" s="70"/>
      <c r="R141" s="70"/>
      <c r="S141" s="70"/>
      <c r="T141" s="71"/>
      <c r="U141" s="274"/>
      <c r="V141" s="274"/>
      <c r="W141" s="274"/>
      <c r="X141" s="274"/>
      <c r="Y141" s="274"/>
      <c r="Z141" s="274"/>
      <c r="AA141" s="274"/>
      <c r="AB141" s="274"/>
      <c r="AC141" s="274"/>
      <c r="AD141" s="274"/>
      <c r="AE141" s="274"/>
      <c r="AT141" s="276" t="s">
        <v>163</v>
      </c>
      <c r="AU141" s="276" t="s">
        <v>93</v>
      </c>
    </row>
    <row r="142" spans="1:65" s="47" customFormat="1" ht="21.6" customHeight="1">
      <c r="A142" s="274"/>
      <c r="B142" s="34"/>
      <c r="C142" s="215" t="s">
        <v>147</v>
      </c>
      <c r="D142" s="215" t="s">
        <v>143</v>
      </c>
      <c r="E142" s="216" t="s">
        <v>195</v>
      </c>
      <c r="F142" s="217" t="s">
        <v>196</v>
      </c>
      <c r="G142" s="218" t="s">
        <v>191</v>
      </c>
      <c r="H142" s="219">
        <v>68</v>
      </c>
      <c r="I142" s="220"/>
      <c r="J142" s="221">
        <f>ROUND(I142*H142,2)</f>
        <v>0</v>
      </c>
      <c r="K142" s="217" t="s">
        <v>160</v>
      </c>
      <c r="L142" s="34"/>
      <c r="M142" s="305" t="s">
        <v>1</v>
      </c>
      <c r="N142" s="223" t="s">
        <v>48</v>
      </c>
      <c r="O142" s="70"/>
      <c r="P142" s="224">
        <f>O142*H142</f>
        <v>0</v>
      </c>
      <c r="Q142" s="224">
        <v>1.8000000000000001E-4</v>
      </c>
      <c r="R142" s="224">
        <f>Q142*H142</f>
        <v>1.2240000000000001E-2</v>
      </c>
      <c r="S142" s="224">
        <v>0</v>
      </c>
      <c r="T142" s="225">
        <f>S142*H142</f>
        <v>0</v>
      </c>
      <c r="U142" s="274"/>
      <c r="V142" s="274"/>
      <c r="W142" s="274"/>
      <c r="X142" s="274"/>
      <c r="Y142" s="274"/>
      <c r="Z142" s="274"/>
      <c r="AA142" s="274"/>
      <c r="AB142" s="274"/>
      <c r="AC142" s="274"/>
      <c r="AD142" s="274"/>
      <c r="AE142" s="274"/>
      <c r="AR142" s="306" t="s">
        <v>147</v>
      </c>
      <c r="AT142" s="306" t="s">
        <v>143</v>
      </c>
      <c r="AU142" s="306" t="s">
        <v>93</v>
      </c>
      <c r="AY142" s="276" t="s">
        <v>141</v>
      </c>
      <c r="BE142" s="298">
        <f>IF(N142="základní",J142,0)</f>
        <v>0</v>
      </c>
      <c r="BF142" s="298">
        <f>IF(N142="snížená",J142,0)</f>
        <v>0</v>
      </c>
      <c r="BG142" s="298">
        <f>IF(N142="zákl. přenesená",J142,0)</f>
        <v>0</v>
      </c>
      <c r="BH142" s="298">
        <f>IF(N142="sníž. přenesená",J142,0)</f>
        <v>0</v>
      </c>
      <c r="BI142" s="298">
        <f>IF(N142="nulová",J142,0)</f>
        <v>0</v>
      </c>
      <c r="BJ142" s="276" t="s">
        <v>91</v>
      </c>
      <c r="BK142" s="298">
        <f>ROUND(I142*H142,2)</f>
        <v>0</v>
      </c>
      <c r="BL142" s="276" t="s">
        <v>147</v>
      </c>
      <c r="BM142" s="306" t="s">
        <v>197</v>
      </c>
    </row>
    <row r="143" spans="1:65" s="47" customFormat="1" ht="29.25">
      <c r="A143" s="274"/>
      <c r="B143" s="34"/>
      <c r="C143" s="274"/>
      <c r="D143" s="228" t="s">
        <v>149</v>
      </c>
      <c r="E143" s="274"/>
      <c r="F143" s="229" t="s">
        <v>198</v>
      </c>
      <c r="G143" s="274"/>
      <c r="H143" s="274"/>
      <c r="I143" s="114"/>
      <c r="J143" s="274"/>
      <c r="K143" s="274"/>
      <c r="L143" s="34"/>
      <c r="M143" s="230"/>
      <c r="N143" s="231"/>
      <c r="O143" s="70"/>
      <c r="P143" s="70"/>
      <c r="Q143" s="70"/>
      <c r="R143" s="70"/>
      <c r="S143" s="70"/>
      <c r="T143" s="71"/>
      <c r="U143" s="274"/>
      <c r="V143" s="274"/>
      <c r="W143" s="274"/>
      <c r="X143" s="274"/>
      <c r="Y143" s="274"/>
      <c r="Z143" s="274"/>
      <c r="AA143" s="274"/>
      <c r="AB143" s="274"/>
      <c r="AC143" s="274"/>
      <c r="AD143" s="274"/>
      <c r="AE143" s="274"/>
      <c r="AT143" s="276" t="s">
        <v>149</v>
      </c>
      <c r="AU143" s="276" t="s">
        <v>93</v>
      </c>
    </row>
    <row r="144" spans="1:65" s="47" customFormat="1" ht="58.5">
      <c r="A144" s="274"/>
      <c r="B144" s="34"/>
      <c r="C144" s="274"/>
      <c r="D144" s="228" t="s">
        <v>163</v>
      </c>
      <c r="E144" s="274"/>
      <c r="F144" s="232" t="s">
        <v>194</v>
      </c>
      <c r="G144" s="274"/>
      <c r="H144" s="274"/>
      <c r="I144" s="114"/>
      <c r="J144" s="274"/>
      <c r="K144" s="274"/>
      <c r="L144" s="34"/>
      <c r="M144" s="230"/>
      <c r="N144" s="231"/>
      <c r="O144" s="70"/>
      <c r="P144" s="70"/>
      <c r="Q144" s="70"/>
      <c r="R144" s="70"/>
      <c r="S144" s="70"/>
      <c r="T144" s="71"/>
      <c r="U144" s="274"/>
      <c r="V144" s="274"/>
      <c r="W144" s="274"/>
      <c r="X144" s="274"/>
      <c r="Y144" s="274"/>
      <c r="Z144" s="274"/>
      <c r="AA144" s="274"/>
      <c r="AB144" s="274"/>
      <c r="AC144" s="274"/>
      <c r="AD144" s="274"/>
      <c r="AE144" s="274"/>
      <c r="AT144" s="276" t="s">
        <v>163</v>
      </c>
      <c r="AU144" s="276" t="s">
        <v>93</v>
      </c>
    </row>
    <row r="145" spans="1:65" s="47" customFormat="1" ht="21.6" customHeight="1">
      <c r="A145" s="274"/>
      <c r="B145" s="34"/>
      <c r="C145" s="215" t="s">
        <v>199</v>
      </c>
      <c r="D145" s="215" t="s">
        <v>143</v>
      </c>
      <c r="E145" s="216" t="s">
        <v>200</v>
      </c>
      <c r="F145" s="217" t="s">
        <v>201</v>
      </c>
      <c r="G145" s="218" t="s">
        <v>191</v>
      </c>
      <c r="H145" s="219">
        <v>226</v>
      </c>
      <c r="I145" s="220"/>
      <c r="J145" s="221">
        <f>ROUND(I145*H145,2)</f>
        <v>0</v>
      </c>
      <c r="K145" s="217" t="s">
        <v>160</v>
      </c>
      <c r="L145" s="34"/>
      <c r="M145" s="305" t="s">
        <v>1</v>
      </c>
      <c r="N145" s="223" t="s">
        <v>48</v>
      </c>
      <c r="O145" s="70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274"/>
      <c r="V145" s="274"/>
      <c r="W145" s="274"/>
      <c r="X145" s="274"/>
      <c r="Y145" s="274"/>
      <c r="Z145" s="274"/>
      <c r="AA145" s="274"/>
      <c r="AB145" s="274"/>
      <c r="AC145" s="274"/>
      <c r="AD145" s="274"/>
      <c r="AE145" s="274"/>
      <c r="AR145" s="306" t="s">
        <v>147</v>
      </c>
      <c r="AT145" s="306" t="s">
        <v>143</v>
      </c>
      <c r="AU145" s="306" t="s">
        <v>93</v>
      </c>
      <c r="AY145" s="276" t="s">
        <v>141</v>
      </c>
      <c r="BE145" s="298">
        <f>IF(N145="základní",J145,0)</f>
        <v>0</v>
      </c>
      <c r="BF145" s="298">
        <f>IF(N145="snížená",J145,0)</f>
        <v>0</v>
      </c>
      <c r="BG145" s="298">
        <f>IF(N145="zákl. přenesená",J145,0)</f>
        <v>0</v>
      </c>
      <c r="BH145" s="298">
        <f>IF(N145="sníž. přenesená",J145,0)</f>
        <v>0</v>
      </c>
      <c r="BI145" s="298">
        <f>IF(N145="nulová",J145,0)</f>
        <v>0</v>
      </c>
      <c r="BJ145" s="276" t="s">
        <v>91</v>
      </c>
      <c r="BK145" s="298">
        <f>ROUND(I145*H145,2)</f>
        <v>0</v>
      </c>
      <c r="BL145" s="276" t="s">
        <v>147</v>
      </c>
      <c r="BM145" s="306" t="s">
        <v>202</v>
      </c>
    </row>
    <row r="146" spans="1:65" s="47" customFormat="1" ht="19.5">
      <c r="A146" s="274"/>
      <c r="B146" s="34"/>
      <c r="C146" s="274"/>
      <c r="D146" s="228" t="s">
        <v>149</v>
      </c>
      <c r="E146" s="274"/>
      <c r="F146" s="229" t="s">
        <v>203</v>
      </c>
      <c r="G146" s="274"/>
      <c r="H146" s="274"/>
      <c r="I146" s="114"/>
      <c r="J146" s="274"/>
      <c r="K146" s="274"/>
      <c r="L146" s="34"/>
      <c r="M146" s="230"/>
      <c r="N146" s="231"/>
      <c r="O146" s="70"/>
      <c r="P146" s="70"/>
      <c r="Q146" s="70"/>
      <c r="R146" s="70"/>
      <c r="S146" s="70"/>
      <c r="T146" s="71"/>
      <c r="U146" s="274"/>
      <c r="V146" s="274"/>
      <c r="W146" s="274"/>
      <c r="X146" s="274"/>
      <c r="Y146" s="274"/>
      <c r="Z146" s="274"/>
      <c r="AA146" s="274"/>
      <c r="AB146" s="274"/>
      <c r="AC146" s="274"/>
      <c r="AD146" s="274"/>
      <c r="AE146" s="274"/>
      <c r="AT146" s="276" t="s">
        <v>149</v>
      </c>
      <c r="AU146" s="276" t="s">
        <v>93</v>
      </c>
    </row>
    <row r="147" spans="1:65" s="47" customFormat="1" ht="146.25">
      <c r="A147" s="274"/>
      <c r="B147" s="34"/>
      <c r="C147" s="274"/>
      <c r="D147" s="228" t="s">
        <v>163</v>
      </c>
      <c r="E147" s="274"/>
      <c r="F147" s="232" t="s">
        <v>204</v>
      </c>
      <c r="G147" s="274"/>
      <c r="H147" s="274"/>
      <c r="I147" s="114"/>
      <c r="J147" s="274"/>
      <c r="K147" s="274"/>
      <c r="L147" s="34"/>
      <c r="M147" s="230"/>
      <c r="N147" s="231"/>
      <c r="O147" s="70"/>
      <c r="P147" s="70"/>
      <c r="Q147" s="70"/>
      <c r="R147" s="70"/>
      <c r="S147" s="70"/>
      <c r="T147" s="71"/>
      <c r="U147" s="274"/>
      <c r="V147" s="274"/>
      <c r="W147" s="274"/>
      <c r="X147" s="274"/>
      <c r="Y147" s="274"/>
      <c r="Z147" s="274"/>
      <c r="AA147" s="274"/>
      <c r="AB147" s="274"/>
      <c r="AC147" s="274"/>
      <c r="AD147" s="274"/>
      <c r="AE147" s="274"/>
      <c r="AT147" s="276" t="s">
        <v>163</v>
      </c>
      <c r="AU147" s="276" t="s">
        <v>93</v>
      </c>
    </row>
    <row r="148" spans="1:65" s="47" customFormat="1" ht="21.6" customHeight="1">
      <c r="A148" s="274"/>
      <c r="B148" s="34"/>
      <c r="C148" s="215" t="s">
        <v>205</v>
      </c>
      <c r="D148" s="215" t="s">
        <v>143</v>
      </c>
      <c r="E148" s="216" t="s">
        <v>206</v>
      </c>
      <c r="F148" s="217" t="s">
        <v>207</v>
      </c>
      <c r="G148" s="218" t="s">
        <v>191</v>
      </c>
      <c r="H148" s="219">
        <v>52</v>
      </c>
      <c r="I148" s="220"/>
      <c r="J148" s="221">
        <f>ROUND(I148*H148,2)</f>
        <v>0</v>
      </c>
      <c r="K148" s="217" t="s">
        <v>160</v>
      </c>
      <c r="L148" s="34"/>
      <c r="M148" s="305" t="s">
        <v>1</v>
      </c>
      <c r="N148" s="223" t="s">
        <v>48</v>
      </c>
      <c r="O148" s="70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274"/>
      <c r="V148" s="274"/>
      <c r="W148" s="274"/>
      <c r="X148" s="274"/>
      <c r="Y148" s="274"/>
      <c r="Z148" s="274"/>
      <c r="AA148" s="274"/>
      <c r="AB148" s="274"/>
      <c r="AC148" s="274"/>
      <c r="AD148" s="274"/>
      <c r="AE148" s="274"/>
      <c r="AR148" s="306" t="s">
        <v>147</v>
      </c>
      <c r="AT148" s="306" t="s">
        <v>143</v>
      </c>
      <c r="AU148" s="306" t="s">
        <v>93</v>
      </c>
      <c r="AY148" s="276" t="s">
        <v>141</v>
      </c>
      <c r="BE148" s="298">
        <f>IF(N148="základní",J148,0)</f>
        <v>0</v>
      </c>
      <c r="BF148" s="298">
        <f>IF(N148="snížená",J148,0)</f>
        <v>0</v>
      </c>
      <c r="BG148" s="298">
        <f>IF(N148="zákl. přenesená",J148,0)</f>
        <v>0</v>
      </c>
      <c r="BH148" s="298">
        <f>IF(N148="sníž. přenesená",J148,0)</f>
        <v>0</v>
      </c>
      <c r="BI148" s="298">
        <f>IF(N148="nulová",J148,0)</f>
        <v>0</v>
      </c>
      <c r="BJ148" s="276" t="s">
        <v>91</v>
      </c>
      <c r="BK148" s="298">
        <f>ROUND(I148*H148,2)</f>
        <v>0</v>
      </c>
      <c r="BL148" s="276" t="s">
        <v>147</v>
      </c>
      <c r="BM148" s="306" t="s">
        <v>208</v>
      </c>
    </row>
    <row r="149" spans="1:65" s="47" customFormat="1" ht="19.5">
      <c r="A149" s="274"/>
      <c r="B149" s="34"/>
      <c r="C149" s="274"/>
      <c r="D149" s="228" t="s">
        <v>149</v>
      </c>
      <c r="E149" s="274"/>
      <c r="F149" s="229" t="s">
        <v>209</v>
      </c>
      <c r="G149" s="274"/>
      <c r="H149" s="274"/>
      <c r="I149" s="114"/>
      <c r="J149" s="274"/>
      <c r="K149" s="274"/>
      <c r="L149" s="34"/>
      <c r="M149" s="230"/>
      <c r="N149" s="231"/>
      <c r="O149" s="70"/>
      <c r="P149" s="70"/>
      <c r="Q149" s="70"/>
      <c r="R149" s="70"/>
      <c r="S149" s="70"/>
      <c r="T149" s="71"/>
      <c r="U149" s="274"/>
      <c r="V149" s="274"/>
      <c r="W149" s="274"/>
      <c r="X149" s="274"/>
      <c r="Y149" s="274"/>
      <c r="Z149" s="274"/>
      <c r="AA149" s="274"/>
      <c r="AB149" s="274"/>
      <c r="AC149" s="274"/>
      <c r="AD149" s="274"/>
      <c r="AE149" s="274"/>
      <c r="AT149" s="276" t="s">
        <v>149</v>
      </c>
      <c r="AU149" s="276" t="s">
        <v>93</v>
      </c>
    </row>
    <row r="150" spans="1:65" s="47" customFormat="1" ht="146.25">
      <c r="A150" s="274"/>
      <c r="B150" s="34"/>
      <c r="C150" s="274"/>
      <c r="D150" s="228" t="s">
        <v>163</v>
      </c>
      <c r="E150" s="274"/>
      <c r="F150" s="232" t="s">
        <v>204</v>
      </c>
      <c r="G150" s="274"/>
      <c r="H150" s="274"/>
      <c r="I150" s="114"/>
      <c r="J150" s="274"/>
      <c r="K150" s="274"/>
      <c r="L150" s="34"/>
      <c r="M150" s="230"/>
      <c r="N150" s="231"/>
      <c r="O150" s="70"/>
      <c r="P150" s="70"/>
      <c r="Q150" s="70"/>
      <c r="R150" s="70"/>
      <c r="S150" s="70"/>
      <c r="T150" s="71"/>
      <c r="U150" s="274"/>
      <c r="V150" s="274"/>
      <c r="W150" s="274"/>
      <c r="X150" s="274"/>
      <c r="Y150" s="274"/>
      <c r="Z150" s="274"/>
      <c r="AA150" s="274"/>
      <c r="AB150" s="274"/>
      <c r="AC150" s="274"/>
      <c r="AD150" s="274"/>
      <c r="AE150" s="274"/>
      <c r="AT150" s="276" t="s">
        <v>163</v>
      </c>
      <c r="AU150" s="276" t="s">
        <v>93</v>
      </c>
    </row>
    <row r="151" spans="1:65" s="47" customFormat="1" ht="21.6" customHeight="1">
      <c r="A151" s="274"/>
      <c r="B151" s="34"/>
      <c r="C151" s="215" t="s">
        <v>210</v>
      </c>
      <c r="D151" s="215" t="s">
        <v>143</v>
      </c>
      <c r="E151" s="216" t="s">
        <v>211</v>
      </c>
      <c r="F151" s="217" t="s">
        <v>212</v>
      </c>
      <c r="G151" s="218" t="s">
        <v>191</v>
      </c>
      <c r="H151" s="219">
        <v>16</v>
      </c>
      <c r="I151" s="220"/>
      <c r="J151" s="221">
        <f>ROUND(I151*H151,2)</f>
        <v>0</v>
      </c>
      <c r="K151" s="217" t="s">
        <v>160</v>
      </c>
      <c r="L151" s="34"/>
      <c r="M151" s="305" t="s">
        <v>1</v>
      </c>
      <c r="N151" s="223" t="s">
        <v>48</v>
      </c>
      <c r="O151" s="70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274"/>
      <c r="V151" s="274"/>
      <c r="W151" s="274"/>
      <c r="X151" s="274"/>
      <c r="Y151" s="274"/>
      <c r="Z151" s="274"/>
      <c r="AA151" s="274"/>
      <c r="AB151" s="274"/>
      <c r="AC151" s="274"/>
      <c r="AD151" s="274"/>
      <c r="AE151" s="274"/>
      <c r="AR151" s="306" t="s">
        <v>147</v>
      </c>
      <c r="AT151" s="306" t="s">
        <v>143</v>
      </c>
      <c r="AU151" s="306" t="s">
        <v>93</v>
      </c>
      <c r="AY151" s="276" t="s">
        <v>141</v>
      </c>
      <c r="BE151" s="298">
        <f>IF(N151="základní",J151,0)</f>
        <v>0</v>
      </c>
      <c r="BF151" s="298">
        <f>IF(N151="snížená",J151,0)</f>
        <v>0</v>
      </c>
      <c r="BG151" s="298">
        <f>IF(N151="zákl. přenesená",J151,0)</f>
        <v>0</v>
      </c>
      <c r="BH151" s="298">
        <f>IF(N151="sníž. přenesená",J151,0)</f>
        <v>0</v>
      </c>
      <c r="BI151" s="298">
        <f>IF(N151="nulová",J151,0)</f>
        <v>0</v>
      </c>
      <c r="BJ151" s="276" t="s">
        <v>91</v>
      </c>
      <c r="BK151" s="298">
        <f>ROUND(I151*H151,2)</f>
        <v>0</v>
      </c>
      <c r="BL151" s="276" t="s">
        <v>147</v>
      </c>
      <c r="BM151" s="306" t="s">
        <v>213</v>
      </c>
    </row>
    <row r="152" spans="1:65" s="47" customFormat="1" ht="19.5">
      <c r="A152" s="274"/>
      <c r="B152" s="34"/>
      <c r="C152" s="274"/>
      <c r="D152" s="228" t="s">
        <v>149</v>
      </c>
      <c r="E152" s="274"/>
      <c r="F152" s="229" t="s">
        <v>214</v>
      </c>
      <c r="G152" s="274"/>
      <c r="H152" s="274"/>
      <c r="I152" s="114"/>
      <c r="J152" s="274"/>
      <c r="K152" s="274"/>
      <c r="L152" s="34"/>
      <c r="M152" s="230"/>
      <c r="N152" s="231"/>
      <c r="O152" s="70"/>
      <c r="P152" s="70"/>
      <c r="Q152" s="70"/>
      <c r="R152" s="70"/>
      <c r="S152" s="70"/>
      <c r="T152" s="71"/>
      <c r="U152" s="274"/>
      <c r="V152" s="274"/>
      <c r="W152" s="274"/>
      <c r="X152" s="274"/>
      <c r="Y152" s="274"/>
      <c r="Z152" s="274"/>
      <c r="AA152" s="274"/>
      <c r="AB152" s="274"/>
      <c r="AC152" s="274"/>
      <c r="AD152" s="274"/>
      <c r="AE152" s="274"/>
      <c r="AT152" s="276" t="s">
        <v>149</v>
      </c>
      <c r="AU152" s="276" t="s">
        <v>93</v>
      </c>
    </row>
    <row r="153" spans="1:65" s="47" customFormat="1" ht="146.25">
      <c r="A153" s="274"/>
      <c r="B153" s="34"/>
      <c r="C153" s="274"/>
      <c r="D153" s="228" t="s">
        <v>163</v>
      </c>
      <c r="E153" s="274"/>
      <c r="F153" s="232" t="s">
        <v>204</v>
      </c>
      <c r="G153" s="274"/>
      <c r="H153" s="274"/>
      <c r="I153" s="114"/>
      <c r="J153" s="274"/>
      <c r="K153" s="274"/>
      <c r="L153" s="34"/>
      <c r="M153" s="230"/>
      <c r="N153" s="231"/>
      <c r="O153" s="70"/>
      <c r="P153" s="70"/>
      <c r="Q153" s="70"/>
      <c r="R153" s="70"/>
      <c r="S153" s="70"/>
      <c r="T153" s="71"/>
      <c r="U153" s="274"/>
      <c r="V153" s="274"/>
      <c r="W153" s="274"/>
      <c r="X153" s="274"/>
      <c r="Y153" s="274"/>
      <c r="Z153" s="274"/>
      <c r="AA153" s="274"/>
      <c r="AB153" s="274"/>
      <c r="AC153" s="274"/>
      <c r="AD153" s="274"/>
      <c r="AE153" s="274"/>
      <c r="AT153" s="276" t="s">
        <v>163</v>
      </c>
      <c r="AU153" s="276" t="s">
        <v>93</v>
      </c>
    </row>
    <row r="154" spans="1:65" s="47" customFormat="1" ht="14.45" customHeight="1">
      <c r="A154" s="274"/>
      <c r="B154" s="34"/>
      <c r="C154" s="215" t="s">
        <v>169</v>
      </c>
      <c r="D154" s="215" t="s">
        <v>143</v>
      </c>
      <c r="E154" s="216" t="s">
        <v>215</v>
      </c>
      <c r="F154" s="217" t="s">
        <v>216</v>
      </c>
      <c r="G154" s="218" t="s">
        <v>191</v>
      </c>
      <c r="H154" s="219">
        <v>226</v>
      </c>
      <c r="I154" s="220"/>
      <c r="J154" s="221">
        <f>ROUND(I154*H154,2)</f>
        <v>0</v>
      </c>
      <c r="K154" s="217" t="s">
        <v>160</v>
      </c>
      <c r="L154" s="34"/>
      <c r="M154" s="305" t="s">
        <v>1</v>
      </c>
      <c r="N154" s="223" t="s">
        <v>48</v>
      </c>
      <c r="O154" s="70"/>
      <c r="P154" s="224">
        <f>O154*H154</f>
        <v>0</v>
      </c>
      <c r="Q154" s="224">
        <v>5.0000000000000002E-5</v>
      </c>
      <c r="R154" s="224">
        <f>Q154*H154</f>
        <v>1.1300000000000001E-2</v>
      </c>
      <c r="S154" s="224">
        <v>0</v>
      </c>
      <c r="T154" s="225">
        <f>S154*H154</f>
        <v>0</v>
      </c>
      <c r="U154" s="274"/>
      <c r="V154" s="274"/>
      <c r="W154" s="274"/>
      <c r="X154" s="274"/>
      <c r="Y154" s="274"/>
      <c r="Z154" s="274"/>
      <c r="AA154" s="274"/>
      <c r="AB154" s="274"/>
      <c r="AC154" s="274"/>
      <c r="AD154" s="274"/>
      <c r="AE154" s="274"/>
      <c r="AR154" s="306" t="s">
        <v>147</v>
      </c>
      <c r="AT154" s="306" t="s">
        <v>143</v>
      </c>
      <c r="AU154" s="306" t="s">
        <v>93</v>
      </c>
      <c r="AY154" s="276" t="s">
        <v>141</v>
      </c>
      <c r="BE154" s="298">
        <f>IF(N154="základní",J154,0)</f>
        <v>0</v>
      </c>
      <c r="BF154" s="298">
        <f>IF(N154="snížená",J154,0)</f>
        <v>0</v>
      </c>
      <c r="BG154" s="298">
        <f>IF(N154="zákl. přenesená",J154,0)</f>
        <v>0</v>
      </c>
      <c r="BH154" s="298">
        <f>IF(N154="sníž. přenesená",J154,0)</f>
        <v>0</v>
      </c>
      <c r="BI154" s="298">
        <f>IF(N154="nulová",J154,0)</f>
        <v>0</v>
      </c>
      <c r="BJ154" s="276" t="s">
        <v>91</v>
      </c>
      <c r="BK154" s="298">
        <f>ROUND(I154*H154,2)</f>
        <v>0</v>
      </c>
      <c r="BL154" s="276" t="s">
        <v>147</v>
      </c>
      <c r="BM154" s="306" t="s">
        <v>217</v>
      </c>
    </row>
    <row r="155" spans="1:65" s="47" customFormat="1" ht="29.25">
      <c r="A155" s="274"/>
      <c r="B155" s="34"/>
      <c r="C155" s="274"/>
      <c r="D155" s="228" t="s">
        <v>149</v>
      </c>
      <c r="E155" s="274"/>
      <c r="F155" s="229" t="s">
        <v>218</v>
      </c>
      <c r="G155" s="274"/>
      <c r="H155" s="274"/>
      <c r="I155" s="114"/>
      <c r="J155" s="274"/>
      <c r="K155" s="274"/>
      <c r="L155" s="34"/>
      <c r="M155" s="230"/>
      <c r="N155" s="231"/>
      <c r="O155" s="70"/>
      <c r="P155" s="70"/>
      <c r="Q155" s="70"/>
      <c r="R155" s="70"/>
      <c r="S155" s="70"/>
      <c r="T155" s="71"/>
      <c r="U155" s="274"/>
      <c r="V155" s="274"/>
      <c r="W155" s="274"/>
      <c r="X155" s="274"/>
      <c r="Y155" s="274"/>
      <c r="Z155" s="274"/>
      <c r="AA155" s="274"/>
      <c r="AB155" s="274"/>
      <c r="AC155" s="274"/>
      <c r="AD155" s="274"/>
      <c r="AE155" s="274"/>
      <c r="AT155" s="276" t="s">
        <v>149</v>
      </c>
      <c r="AU155" s="276" t="s">
        <v>93</v>
      </c>
    </row>
    <row r="156" spans="1:65" s="47" customFormat="1" ht="117">
      <c r="A156" s="274"/>
      <c r="B156" s="34"/>
      <c r="C156" s="274"/>
      <c r="D156" s="228" t="s">
        <v>163</v>
      </c>
      <c r="E156" s="274"/>
      <c r="F156" s="232" t="s">
        <v>219</v>
      </c>
      <c r="G156" s="274"/>
      <c r="H156" s="274"/>
      <c r="I156" s="114"/>
      <c r="J156" s="274"/>
      <c r="K156" s="274"/>
      <c r="L156" s="34"/>
      <c r="M156" s="230"/>
      <c r="N156" s="231"/>
      <c r="O156" s="70"/>
      <c r="P156" s="70"/>
      <c r="Q156" s="70"/>
      <c r="R156" s="70"/>
      <c r="S156" s="70"/>
      <c r="T156" s="71"/>
      <c r="U156" s="274"/>
      <c r="V156" s="274"/>
      <c r="W156" s="274"/>
      <c r="X156" s="274"/>
      <c r="Y156" s="274"/>
      <c r="Z156" s="274"/>
      <c r="AA156" s="274"/>
      <c r="AB156" s="274"/>
      <c r="AC156" s="274"/>
      <c r="AD156" s="274"/>
      <c r="AE156" s="274"/>
      <c r="AT156" s="276" t="s">
        <v>163</v>
      </c>
      <c r="AU156" s="276" t="s">
        <v>93</v>
      </c>
    </row>
    <row r="157" spans="1:65" s="47" customFormat="1" ht="14.45" customHeight="1">
      <c r="A157" s="274"/>
      <c r="B157" s="34"/>
      <c r="C157" s="215" t="s">
        <v>220</v>
      </c>
      <c r="D157" s="215" t="s">
        <v>143</v>
      </c>
      <c r="E157" s="216" t="s">
        <v>221</v>
      </c>
      <c r="F157" s="217" t="s">
        <v>222</v>
      </c>
      <c r="G157" s="218" t="s">
        <v>191</v>
      </c>
      <c r="H157" s="219">
        <v>52</v>
      </c>
      <c r="I157" s="220"/>
      <c r="J157" s="221">
        <f>ROUND(I157*H157,2)</f>
        <v>0</v>
      </c>
      <c r="K157" s="217" t="s">
        <v>160</v>
      </c>
      <c r="L157" s="34"/>
      <c r="M157" s="305" t="s">
        <v>1</v>
      </c>
      <c r="N157" s="223" t="s">
        <v>48</v>
      </c>
      <c r="O157" s="70"/>
      <c r="P157" s="224">
        <f>O157*H157</f>
        <v>0</v>
      </c>
      <c r="Q157" s="224">
        <v>5.0000000000000002E-5</v>
      </c>
      <c r="R157" s="224">
        <f>Q157*H157</f>
        <v>2.6000000000000003E-3</v>
      </c>
      <c r="S157" s="224">
        <v>0</v>
      </c>
      <c r="T157" s="225">
        <f>S157*H157</f>
        <v>0</v>
      </c>
      <c r="U157" s="274"/>
      <c r="V157" s="274"/>
      <c r="W157" s="274"/>
      <c r="X157" s="274"/>
      <c r="Y157" s="274"/>
      <c r="Z157" s="274"/>
      <c r="AA157" s="274"/>
      <c r="AB157" s="274"/>
      <c r="AC157" s="274"/>
      <c r="AD157" s="274"/>
      <c r="AE157" s="274"/>
      <c r="AR157" s="306" t="s">
        <v>147</v>
      </c>
      <c r="AT157" s="306" t="s">
        <v>143</v>
      </c>
      <c r="AU157" s="306" t="s">
        <v>93</v>
      </c>
      <c r="AY157" s="276" t="s">
        <v>141</v>
      </c>
      <c r="BE157" s="298">
        <f>IF(N157="základní",J157,0)</f>
        <v>0</v>
      </c>
      <c r="BF157" s="298">
        <f>IF(N157="snížená",J157,0)</f>
        <v>0</v>
      </c>
      <c r="BG157" s="298">
        <f>IF(N157="zákl. přenesená",J157,0)</f>
        <v>0</v>
      </c>
      <c r="BH157" s="298">
        <f>IF(N157="sníž. přenesená",J157,0)</f>
        <v>0</v>
      </c>
      <c r="BI157" s="298">
        <f>IF(N157="nulová",J157,0)</f>
        <v>0</v>
      </c>
      <c r="BJ157" s="276" t="s">
        <v>91</v>
      </c>
      <c r="BK157" s="298">
        <f>ROUND(I157*H157,2)</f>
        <v>0</v>
      </c>
      <c r="BL157" s="276" t="s">
        <v>147</v>
      </c>
      <c r="BM157" s="306" t="s">
        <v>223</v>
      </c>
    </row>
    <row r="158" spans="1:65" s="47" customFormat="1" ht="29.25">
      <c r="A158" s="274"/>
      <c r="B158" s="34"/>
      <c r="C158" s="274"/>
      <c r="D158" s="228" t="s">
        <v>149</v>
      </c>
      <c r="E158" s="274"/>
      <c r="F158" s="229" t="s">
        <v>224</v>
      </c>
      <c r="G158" s="274"/>
      <c r="H158" s="274"/>
      <c r="I158" s="114"/>
      <c r="J158" s="274"/>
      <c r="K158" s="274"/>
      <c r="L158" s="34"/>
      <c r="M158" s="230"/>
      <c r="N158" s="231"/>
      <c r="O158" s="70"/>
      <c r="P158" s="70"/>
      <c r="Q158" s="70"/>
      <c r="R158" s="70"/>
      <c r="S158" s="70"/>
      <c r="T158" s="71"/>
      <c r="U158" s="274"/>
      <c r="V158" s="274"/>
      <c r="W158" s="274"/>
      <c r="X158" s="274"/>
      <c r="Y158" s="274"/>
      <c r="Z158" s="274"/>
      <c r="AA158" s="274"/>
      <c r="AB158" s="274"/>
      <c r="AC158" s="274"/>
      <c r="AD158" s="274"/>
      <c r="AE158" s="274"/>
      <c r="AT158" s="276" t="s">
        <v>149</v>
      </c>
      <c r="AU158" s="276" t="s">
        <v>93</v>
      </c>
    </row>
    <row r="159" spans="1:65" s="47" customFormat="1" ht="117">
      <c r="A159" s="274"/>
      <c r="B159" s="34"/>
      <c r="C159" s="274"/>
      <c r="D159" s="228" t="s">
        <v>163</v>
      </c>
      <c r="E159" s="274"/>
      <c r="F159" s="232" t="s">
        <v>219</v>
      </c>
      <c r="G159" s="274"/>
      <c r="H159" s="274"/>
      <c r="I159" s="114"/>
      <c r="J159" s="274"/>
      <c r="K159" s="274"/>
      <c r="L159" s="34"/>
      <c r="M159" s="230"/>
      <c r="N159" s="231"/>
      <c r="O159" s="70"/>
      <c r="P159" s="70"/>
      <c r="Q159" s="70"/>
      <c r="R159" s="70"/>
      <c r="S159" s="70"/>
      <c r="T159" s="71"/>
      <c r="U159" s="274"/>
      <c r="V159" s="274"/>
      <c r="W159" s="274"/>
      <c r="X159" s="274"/>
      <c r="Y159" s="274"/>
      <c r="Z159" s="274"/>
      <c r="AA159" s="274"/>
      <c r="AB159" s="274"/>
      <c r="AC159" s="274"/>
      <c r="AD159" s="274"/>
      <c r="AE159" s="274"/>
      <c r="AT159" s="276" t="s">
        <v>163</v>
      </c>
      <c r="AU159" s="276" t="s">
        <v>93</v>
      </c>
    </row>
    <row r="160" spans="1:65" s="47" customFormat="1" ht="14.45" customHeight="1">
      <c r="A160" s="274"/>
      <c r="B160" s="34"/>
      <c r="C160" s="215" t="s">
        <v>225</v>
      </c>
      <c r="D160" s="215" t="s">
        <v>143</v>
      </c>
      <c r="E160" s="216" t="s">
        <v>226</v>
      </c>
      <c r="F160" s="217" t="s">
        <v>227</v>
      </c>
      <c r="G160" s="218" t="s">
        <v>191</v>
      </c>
      <c r="H160" s="219">
        <v>16</v>
      </c>
      <c r="I160" s="220"/>
      <c r="J160" s="221">
        <f>ROUND(I160*H160,2)</f>
        <v>0</v>
      </c>
      <c r="K160" s="217" t="s">
        <v>160</v>
      </c>
      <c r="L160" s="34"/>
      <c r="M160" s="305" t="s">
        <v>1</v>
      </c>
      <c r="N160" s="223" t="s">
        <v>48</v>
      </c>
      <c r="O160" s="70"/>
      <c r="P160" s="224">
        <f>O160*H160</f>
        <v>0</v>
      </c>
      <c r="Q160" s="224">
        <v>9.0000000000000006E-5</v>
      </c>
      <c r="R160" s="224">
        <f>Q160*H160</f>
        <v>1.4400000000000001E-3</v>
      </c>
      <c r="S160" s="224">
        <v>0</v>
      </c>
      <c r="T160" s="225">
        <f>S160*H160</f>
        <v>0</v>
      </c>
      <c r="U160" s="274"/>
      <c r="V160" s="274"/>
      <c r="W160" s="274"/>
      <c r="X160" s="274"/>
      <c r="Y160" s="274"/>
      <c r="Z160" s="274"/>
      <c r="AA160" s="274"/>
      <c r="AB160" s="274"/>
      <c r="AC160" s="274"/>
      <c r="AD160" s="274"/>
      <c r="AE160" s="274"/>
      <c r="AR160" s="306" t="s">
        <v>147</v>
      </c>
      <c r="AT160" s="306" t="s">
        <v>143</v>
      </c>
      <c r="AU160" s="306" t="s">
        <v>93</v>
      </c>
      <c r="AY160" s="276" t="s">
        <v>141</v>
      </c>
      <c r="BE160" s="298">
        <f>IF(N160="základní",J160,0)</f>
        <v>0</v>
      </c>
      <c r="BF160" s="298">
        <f>IF(N160="snížená",J160,0)</f>
        <v>0</v>
      </c>
      <c r="BG160" s="298">
        <f>IF(N160="zákl. přenesená",J160,0)</f>
        <v>0</v>
      </c>
      <c r="BH160" s="298">
        <f>IF(N160="sníž. přenesená",J160,0)</f>
        <v>0</v>
      </c>
      <c r="BI160" s="298">
        <f>IF(N160="nulová",J160,0)</f>
        <v>0</v>
      </c>
      <c r="BJ160" s="276" t="s">
        <v>91</v>
      </c>
      <c r="BK160" s="298">
        <f>ROUND(I160*H160,2)</f>
        <v>0</v>
      </c>
      <c r="BL160" s="276" t="s">
        <v>147</v>
      </c>
      <c r="BM160" s="306" t="s">
        <v>228</v>
      </c>
    </row>
    <row r="161" spans="1:65" s="47" customFormat="1" ht="29.25">
      <c r="A161" s="274"/>
      <c r="B161" s="34"/>
      <c r="C161" s="274"/>
      <c r="D161" s="228" t="s">
        <v>149</v>
      </c>
      <c r="E161" s="274"/>
      <c r="F161" s="229" t="s">
        <v>229</v>
      </c>
      <c r="G161" s="274"/>
      <c r="H161" s="274"/>
      <c r="I161" s="114"/>
      <c r="J161" s="274"/>
      <c r="K161" s="274"/>
      <c r="L161" s="34"/>
      <c r="M161" s="230"/>
      <c r="N161" s="231"/>
      <c r="O161" s="70"/>
      <c r="P161" s="70"/>
      <c r="Q161" s="70"/>
      <c r="R161" s="70"/>
      <c r="S161" s="70"/>
      <c r="T161" s="71"/>
      <c r="U161" s="274"/>
      <c r="V161" s="274"/>
      <c r="W161" s="274"/>
      <c r="X161" s="274"/>
      <c r="Y161" s="274"/>
      <c r="Z161" s="274"/>
      <c r="AA161" s="274"/>
      <c r="AB161" s="274"/>
      <c r="AC161" s="274"/>
      <c r="AD161" s="274"/>
      <c r="AE161" s="274"/>
      <c r="AT161" s="276" t="s">
        <v>149</v>
      </c>
      <c r="AU161" s="276" t="s">
        <v>93</v>
      </c>
    </row>
    <row r="162" spans="1:65" s="47" customFormat="1" ht="117">
      <c r="A162" s="274"/>
      <c r="B162" s="34"/>
      <c r="C162" s="274"/>
      <c r="D162" s="228" t="s">
        <v>163</v>
      </c>
      <c r="E162" s="274"/>
      <c r="F162" s="232" t="s">
        <v>219</v>
      </c>
      <c r="G162" s="274"/>
      <c r="H162" s="274"/>
      <c r="I162" s="114"/>
      <c r="J162" s="274"/>
      <c r="K162" s="274"/>
      <c r="L162" s="34"/>
      <c r="M162" s="230"/>
      <c r="N162" s="231"/>
      <c r="O162" s="70"/>
      <c r="P162" s="70"/>
      <c r="Q162" s="70"/>
      <c r="R162" s="70"/>
      <c r="S162" s="70"/>
      <c r="T162" s="71"/>
      <c r="U162" s="274"/>
      <c r="V162" s="274"/>
      <c r="W162" s="274"/>
      <c r="X162" s="274"/>
      <c r="Y162" s="274"/>
      <c r="Z162" s="274"/>
      <c r="AA162" s="274"/>
      <c r="AB162" s="274"/>
      <c r="AC162" s="274"/>
      <c r="AD162" s="274"/>
      <c r="AE162" s="274"/>
      <c r="AT162" s="276" t="s">
        <v>163</v>
      </c>
      <c r="AU162" s="276" t="s">
        <v>93</v>
      </c>
    </row>
    <row r="163" spans="1:65" s="47" customFormat="1" ht="21.6" customHeight="1">
      <c r="A163" s="274"/>
      <c r="B163" s="34"/>
      <c r="C163" s="215" t="s">
        <v>230</v>
      </c>
      <c r="D163" s="215" t="s">
        <v>143</v>
      </c>
      <c r="E163" s="216" t="s">
        <v>231</v>
      </c>
      <c r="F163" s="217" t="s">
        <v>232</v>
      </c>
      <c r="G163" s="218" t="s">
        <v>191</v>
      </c>
      <c r="H163" s="219">
        <v>226</v>
      </c>
      <c r="I163" s="220"/>
      <c r="J163" s="221">
        <f>ROUND(I163*H163,2)</f>
        <v>0</v>
      </c>
      <c r="K163" s="217" t="s">
        <v>160</v>
      </c>
      <c r="L163" s="34"/>
      <c r="M163" s="305" t="s">
        <v>1</v>
      </c>
      <c r="N163" s="223" t="s">
        <v>48</v>
      </c>
      <c r="O163" s="70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274"/>
      <c r="V163" s="274"/>
      <c r="W163" s="274"/>
      <c r="X163" s="274"/>
      <c r="Y163" s="274"/>
      <c r="Z163" s="274"/>
      <c r="AA163" s="274"/>
      <c r="AB163" s="274"/>
      <c r="AC163" s="274"/>
      <c r="AD163" s="274"/>
      <c r="AE163" s="274"/>
      <c r="AR163" s="306" t="s">
        <v>147</v>
      </c>
      <c r="AT163" s="306" t="s">
        <v>143</v>
      </c>
      <c r="AU163" s="306" t="s">
        <v>93</v>
      </c>
      <c r="AY163" s="276" t="s">
        <v>141</v>
      </c>
      <c r="BE163" s="298">
        <f>IF(N163="základní",J163,0)</f>
        <v>0</v>
      </c>
      <c r="BF163" s="298">
        <f>IF(N163="snížená",J163,0)</f>
        <v>0</v>
      </c>
      <c r="BG163" s="298">
        <f>IF(N163="zákl. přenesená",J163,0)</f>
        <v>0</v>
      </c>
      <c r="BH163" s="298">
        <f>IF(N163="sníž. přenesená",J163,0)</f>
        <v>0</v>
      </c>
      <c r="BI163" s="298">
        <f>IF(N163="nulová",J163,0)</f>
        <v>0</v>
      </c>
      <c r="BJ163" s="276" t="s">
        <v>91</v>
      </c>
      <c r="BK163" s="298">
        <f>ROUND(I163*H163,2)</f>
        <v>0</v>
      </c>
      <c r="BL163" s="276" t="s">
        <v>147</v>
      </c>
      <c r="BM163" s="306" t="s">
        <v>233</v>
      </c>
    </row>
    <row r="164" spans="1:65" s="47" customFormat="1" ht="29.25">
      <c r="A164" s="274"/>
      <c r="B164" s="34"/>
      <c r="C164" s="274"/>
      <c r="D164" s="228" t="s">
        <v>149</v>
      </c>
      <c r="E164" s="274"/>
      <c r="F164" s="229" t="s">
        <v>234</v>
      </c>
      <c r="G164" s="274"/>
      <c r="H164" s="274"/>
      <c r="I164" s="114"/>
      <c r="J164" s="274"/>
      <c r="K164" s="274"/>
      <c r="L164" s="34"/>
      <c r="M164" s="230"/>
      <c r="N164" s="231"/>
      <c r="O164" s="70"/>
      <c r="P164" s="70"/>
      <c r="Q164" s="70"/>
      <c r="R164" s="70"/>
      <c r="S164" s="70"/>
      <c r="T164" s="71"/>
      <c r="U164" s="274"/>
      <c r="V164" s="274"/>
      <c r="W164" s="274"/>
      <c r="X164" s="274"/>
      <c r="Y164" s="274"/>
      <c r="Z164" s="274"/>
      <c r="AA164" s="274"/>
      <c r="AB164" s="274"/>
      <c r="AC164" s="274"/>
      <c r="AD164" s="274"/>
      <c r="AE164" s="274"/>
      <c r="AT164" s="276" t="s">
        <v>149</v>
      </c>
      <c r="AU164" s="276" t="s">
        <v>93</v>
      </c>
    </row>
    <row r="165" spans="1:65" s="47" customFormat="1" ht="29.25">
      <c r="A165" s="274"/>
      <c r="B165" s="34"/>
      <c r="C165" s="274"/>
      <c r="D165" s="228" t="s">
        <v>163</v>
      </c>
      <c r="E165" s="274"/>
      <c r="F165" s="232" t="s">
        <v>235</v>
      </c>
      <c r="G165" s="274"/>
      <c r="H165" s="274"/>
      <c r="I165" s="114"/>
      <c r="J165" s="274"/>
      <c r="K165" s="274"/>
      <c r="L165" s="34"/>
      <c r="M165" s="230"/>
      <c r="N165" s="231"/>
      <c r="O165" s="70"/>
      <c r="P165" s="70"/>
      <c r="Q165" s="70"/>
      <c r="R165" s="70"/>
      <c r="S165" s="70"/>
      <c r="T165" s="71"/>
      <c r="U165" s="274"/>
      <c r="V165" s="274"/>
      <c r="W165" s="274"/>
      <c r="X165" s="274"/>
      <c r="Y165" s="274"/>
      <c r="Z165" s="274"/>
      <c r="AA165" s="274"/>
      <c r="AB165" s="274"/>
      <c r="AC165" s="274"/>
      <c r="AD165" s="274"/>
      <c r="AE165" s="274"/>
      <c r="AT165" s="276" t="s">
        <v>163</v>
      </c>
      <c r="AU165" s="276" t="s">
        <v>93</v>
      </c>
    </row>
    <row r="166" spans="1:65" s="47" customFormat="1" ht="21.6" customHeight="1">
      <c r="A166" s="274"/>
      <c r="B166" s="34"/>
      <c r="C166" s="215" t="s">
        <v>236</v>
      </c>
      <c r="D166" s="215" t="s">
        <v>143</v>
      </c>
      <c r="E166" s="216" t="s">
        <v>237</v>
      </c>
      <c r="F166" s="217" t="s">
        <v>238</v>
      </c>
      <c r="G166" s="218" t="s">
        <v>191</v>
      </c>
      <c r="H166" s="219">
        <v>52</v>
      </c>
      <c r="I166" s="220"/>
      <c r="J166" s="221">
        <f>ROUND(I166*H166,2)</f>
        <v>0</v>
      </c>
      <c r="K166" s="217" t="s">
        <v>160</v>
      </c>
      <c r="L166" s="34"/>
      <c r="M166" s="305" t="s">
        <v>1</v>
      </c>
      <c r="N166" s="223" t="s">
        <v>48</v>
      </c>
      <c r="O166" s="70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274"/>
      <c r="V166" s="274"/>
      <c r="W166" s="274"/>
      <c r="X166" s="274"/>
      <c r="Y166" s="274"/>
      <c r="Z166" s="274"/>
      <c r="AA166" s="274"/>
      <c r="AB166" s="274"/>
      <c r="AC166" s="274"/>
      <c r="AD166" s="274"/>
      <c r="AE166" s="274"/>
      <c r="AR166" s="306" t="s">
        <v>147</v>
      </c>
      <c r="AT166" s="306" t="s">
        <v>143</v>
      </c>
      <c r="AU166" s="306" t="s">
        <v>93</v>
      </c>
      <c r="AY166" s="276" t="s">
        <v>141</v>
      </c>
      <c r="BE166" s="298">
        <f>IF(N166="základní",J166,0)</f>
        <v>0</v>
      </c>
      <c r="BF166" s="298">
        <f>IF(N166="snížená",J166,0)</f>
        <v>0</v>
      </c>
      <c r="BG166" s="298">
        <f>IF(N166="zákl. přenesená",J166,0)</f>
        <v>0</v>
      </c>
      <c r="BH166" s="298">
        <f>IF(N166="sníž. přenesená",J166,0)</f>
        <v>0</v>
      </c>
      <c r="BI166" s="298">
        <f>IF(N166="nulová",J166,0)</f>
        <v>0</v>
      </c>
      <c r="BJ166" s="276" t="s">
        <v>91</v>
      </c>
      <c r="BK166" s="298">
        <f>ROUND(I166*H166,2)</f>
        <v>0</v>
      </c>
      <c r="BL166" s="276" t="s">
        <v>147</v>
      </c>
      <c r="BM166" s="306" t="s">
        <v>239</v>
      </c>
    </row>
    <row r="167" spans="1:65" s="47" customFormat="1" ht="29.25">
      <c r="A167" s="274"/>
      <c r="B167" s="34"/>
      <c r="C167" s="274"/>
      <c r="D167" s="228" t="s">
        <v>149</v>
      </c>
      <c r="E167" s="274"/>
      <c r="F167" s="229" t="s">
        <v>240</v>
      </c>
      <c r="G167" s="274"/>
      <c r="H167" s="274"/>
      <c r="I167" s="114"/>
      <c r="J167" s="274"/>
      <c r="K167" s="274"/>
      <c r="L167" s="34"/>
      <c r="M167" s="230"/>
      <c r="N167" s="231"/>
      <c r="O167" s="70"/>
      <c r="P167" s="70"/>
      <c r="Q167" s="70"/>
      <c r="R167" s="70"/>
      <c r="S167" s="70"/>
      <c r="T167" s="71"/>
      <c r="U167" s="274"/>
      <c r="V167" s="274"/>
      <c r="W167" s="274"/>
      <c r="X167" s="274"/>
      <c r="Y167" s="274"/>
      <c r="Z167" s="274"/>
      <c r="AA167" s="274"/>
      <c r="AB167" s="274"/>
      <c r="AC167" s="274"/>
      <c r="AD167" s="274"/>
      <c r="AE167" s="274"/>
      <c r="AT167" s="276" t="s">
        <v>149</v>
      </c>
      <c r="AU167" s="276" t="s">
        <v>93</v>
      </c>
    </row>
    <row r="168" spans="1:65" s="47" customFormat="1" ht="29.25">
      <c r="A168" s="274"/>
      <c r="B168" s="34"/>
      <c r="C168" s="274"/>
      <c r="D168" s="228" t="s">
        <v>163</v>
      </c>
      <c r="E168" s="274"/>
      <c r="F168" s="232" t="s">
        <v>235</v>
      </c>
      <c r="G168" s="274"/>
      <c r="H168" s="274"/>
      <c r="I168" s="114"/>
      <c r="J168" s="274"/>
      <c r="K168" s="274"/>
      <c r="L168" s="34"/>
      <c r="M168" s="230"/>
      <c r="N168" s="231"/>
      <c r="O168" s="70"/>
      <c r="P168" s="70"/>
      <c r="Q168" s="70"/>
      <c r="R168" s="70"/>
      <c r="S168" s="70"/>
      <c r="T168" s="71"/>
      <c r="U168" s="274"/>
      <c r="V168" s="274"/>
      <c r="W168" s="274"/>
      <c r="X168" s="274"/>
      <c r="Y168" s="274"/>
      <c r="Z168" s="274"/>
      <c r="AA168" s="274"/>
      <c r="AB168" s="274"/>
      <c r="AC168" s="274"/>
      <c r="AD168" s="274"/>
      <c r="AE168" s="274"/>
      <c r="AT168" s="276" t="s">
        <v>163</v>
      </c>
      <c r="AU168" s="276" t="s">
        <v>93</v>
      </c>
    </row>
    <row r="169" spans="1:65" s="47" customFormat="1" ht="21.6" customHeight="1">
      <c r="A169" s="274"/>
      <c r="B169" s="34"/>
      <c r="C169" s="215" t="s">
        <v>241</v>
      </c>
      <c r="D169" s="215" t="s">
        <v>143</v>
      </c>
      <c r="E169" s="216" t="s">
        <v>242</v>
      </c>
      <c r="F169" s="217" t="s">
        <v>243</v>
      </c>
      <c r="G169" s="218" t="s">
        <v>191</v>
      </c>
      <c r="H169" s="219">
        <v>16</v>
      </c>
      <c r="I169" s="220"/>
      <c r="J169" s="221">
        <f>ROUND(I169*H169,2)</f>
        <v>0</v>
      </c>
      <c r="K169" s="217" t="s">
        <v>160</v>
      </c>
      <c r="L169" s="34"/>
      <c r="M169" s="305" t="s">
        <v>1</v>
      </c>
      <c r="N169" s="223" t="s">
        <v>48</v>
      </c>
      <c r="O169" s="70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274"/>
      <c r="V169" s="274"/>
      <c r="W169" s="274"/>
      <c r="X169" s="274"/>
      <c r="Y169" s="274"/>
      <c r="Z169" s="274"/>
      <c r="AA169" s="274"/>
      <c r="AB169" s="274"/>
      <c r="AC169" s="274"/>
      <c r="AD169" s="274"/>
      <c r="AE169" s="274"/>
      <c r="AR169" s="306" t="s">
        <v>147</v>
      </c>
      <c r="AT169" s="306" t="s">
        <v>143</v>
      </c>
      <c r="AU169" s="306" t="s">
        <v>93</v>
      </c>
      <c r="AY169" s="276" t="s">
        <v>141</v>
      </c>
      <c r="BE169" s="298">
        <f>IF(N169="základní",J169,0)</f>
        <v>0</v>
      </c>
      <c r="BF169" s="298">
        <f>IF(N169="snížená",J169,0)</f>
        <v>0</v>
      </c>
      <c r="BG169" s="298">
        <f>IF(N169="zákl. přenesená",J169,0)</f>
        <v>0</v>
      </c>
      <c r="BH169" s="298">
        <f>IF(N169="sníž. přenesená",J169,0)</f>
        <v>0</v>
      </c>
      <c r="BI169" s="298">
        <f>IF(N169="nulová",J169,0)</f>
        <v>0</v>
      </c>
      <c r="BJ169" s="276" t="s">
        <v>91</v>
      </c>
      <c r="BK169" s="298">
        <f>ROUND(I169*H169,2)</f>
        <v>0</v>
      </c>
      <c r="BL169" s="276" t="s">
        <v>147</v>
      </c>
      <c r="BM169" s="306" t="s">
        <v>244</v>
      </c>
    </row>
    <row r="170" spans="1:65" s="47" customFormat="1" ht="29.25">
      <c r="A170" s="274"/>
      <c r="B170" s="34"/>
      <c r="C170" s="274"/>
      <c r="D170" s="228" t="s">
        <v>149</v>
      </c>
      <c r="E170" s="274"/>
      <c r="F170" s="229" t="s">
        <v>245</v>
      </c>
      <c r="G170" s="274"/>
      <c r="H170" s="274"/>
      <c r="I170" s="114"/>
      <c r="J170" s="274"/>
      <c r="K170" s="274"/>
      <c r="L170" s="34"/>
      <c r="M170" s="230"/>
      <c r="N170" s="231"/>
      <c r="O170" s="70"/>
      <c r="P170" s="70"/>
      <c r="Q170" s="70"/>
      <c r="R170" s="70"/>
      <c r="S170" s="70"/>
      <c r="T170" s="71"/>
      <c r="U170" s="274"/>
      <c r="V170" s="274"/>
      <c r="W170" s="274"/>
      <c r="X170" s="274"/>
      <c r="Y170" s="274"/>
      <c r="Z170" s="274"/>
      <c r="AA170" s="274"/>
      <c r="AB170" s="274"/>
      <c r="AC170" s="274"/>
      <c r="AD170" s="274"/>
      <c r="AE170" s="274"/>
      <c r="AT170" s="276" t="s">
        <v>149</v>
      </c>
      <c r="AU170" s="276" t="s">
        <v>93</v>
      </c>
    </row>
    <row r="171" spans="1:65" s="47" customFormat="1" ht="29.25">
      <c r="A171" s="274"/>
      <c r="B171" s="34"/>
      <c r="C171" s="274"/>
      <c r="D171" s="228" t="s">
        <v>163</v>
      </c>
      <c r="E171" s="274"/>
      <c r="F171" s="232" t="s">
        <v>235</v>
      </c>
      <c r="G171" s="274"/>
      <c r="H171" s="274"/>
      <c r="I171" s="114"/>
      <c r="J171" s="274"/>
      <c r="K171" s="274"/>
      <c r="L171" s="34"/>
      <c r="M171" s="230"/>
      <c r="N171" s="231"/>
      <c r="O171" s="70"/>
      <c r="P171" s="70"/>
      <c r="Q171" s="70"/>
      <c r="R171" s="70"/>
      <c r="S171" s="70"/>
      <c r="T171" s="71"/>
      <c r="U171" s="274"/>
      <c r="V171" s="274"/>
      <c r="W171" s="274"/>
      <c r="X171" s="274"/>
      <c r="Y171" s="274"/>
      <c r="Z171" s="274"/>
      <c r="AA171" s="274"/>
      <c r="AB171" s="274"/>
      <c r="AC171" s="274"/>
      <c r="AD171" s="274"/>
      <c r="AE171" s="274"/>
      <c r="AT171" s="276" t="s">
        <v>163</v>
      </c>
      <c r="AU171" s="276" t="s">
        <v>93</v>
      </c>
    </row>
    <row r="172" spans="1:65" s="200" customFormat="1" ht="22.9" customHeight="1">
      <c r="B172" s="199"/>
      <c r="D172" s="201" t="s">
        <v>82</v>
      </c>
      <c r="E172" s="213" t="s">
        <v>220</v>
      </c>
      <c r="F172" s="213" t="s">
        <v>246</v>
      </c>
      <c r="I172" s="203"/>
      <c r="J172" s="214">
        <f>BK172</f>
        <v>0</v>
      </c>
      <c r="L172" s="199"/>
      <c r="M172" s="206"/>
      <c r="N172" s="207"/>
      <c r="O172" s="207"/>
      <c r="P172" s="208">
        <f>SUM(P173:P174)</f>
        <v>0</v>
      </c>
      <c r="Q172" s="207"/>
      <c r="R172" s="208">
        <f>SUM(R173:R174)</f>
        <v>0</v>
      </c>
      <c r="S172" s="207"/>
      <c r="T172" s="209">
        <f>SUM(T173:T174)</f>
        <v>0</v>
      </c>
      <c r="AR172" s="201" t="s">
        <v>91</v>
      </c>
      <c r="AT172" s="303" t="s">
        <v>82</v>
      </c>
      <c r="AU172" s="303" t="s">
        <v>91</v>
      </c>
      <c r="AY172" s="201" t="s">
        <v>141</v>
      </c>
      <c r="BK172" s="304">
        <f>SUM(BK173:BK174)</f>
        <v>0</v>
      </c>
    </row>
    <row r="173" spans="1:65" s="47" customFormat="1" ht="21.6" customHeight="1">
      <c r="A173" s="274"/>
      <c r="B173" s="34"/>
      <c r="C173" s="215" t="s">
        <v>247</v>
      </c>
      <c r="D173" s="215" t="s">
        <v>143</v>
      </c>
      <c r="E173" s="216" t="s">
        <v>248</v>
      </c>
      <c r="F173" s="217" t="s">
        <v>249</v>
      </c>
      <c r="G173" s="218" t="s">
        <v>191</v>
      </c>
      <c r="H173" s="219">
        <v>119</v>
      </c>
      <c r="I173" s="220"/>
      <c r="J173" s="221">
        <f>ROUND(I173*H173,2)</f>
        <v>0</v>
      </c>
      <c r="K173" s="217" t="s">
        <v>1</v>
      </c>
      <c r="L173" s="34"/>
      <c r="M173" s="305" t="s">
        <v>1</v>
      </c>
      <c r="N173" s="223" t="s">
        <v>48</v>
      </c>
      <c r="O173" s="70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274"/>
      <c r="V173" s="274"/>
      <c r="W173" s="274"/>
      <c r="X173" s="274"/>
      <c r="Y173" s="274"/>
      <c r="Z173" s="274"/>
      <c r="AA173" s="274"/>
      <c r="AB173" s="274"/>
      <c r="AC173" s="274"/>
      <c r="AD173" s="274"/>
      <c r="AE173" s="274"/>
      <c r="AR173" s="306" t="s">
        <v>147</v>
      </c>
      <c r="AT173" s="306" t="s">
        <v>143</v>
      </c>
      <c r="AU173" s="306" t="s">
        <v>93</v>
      </c>
      <c r="AY173" s="276" t="s">
        <v>141</v>
      </c>
      <c r="BE173" s="298">
        <f>IF(N173="základní",J173,0)</f>
        <v>0</v>
      </c>
      <c r="BF173" s="298">
        <f>IF(N173="snížená",J173,0)</f>
        <v>0</v>
      </c>
      <c r="BG173" s="298">
        <f>IF(N173="zákl. přenesená",J173,0)</f>
        <v>0</v>
      </c>
      <c r="BH173" s="298">
        <f>IF(N173="sníž. přenesená",J173,0)</f>
        <v>0</v>
      </c>
      <c r="BI173" s="298">
        <f>IF(N173="nulová",J173,0)</f>
        <v>0</v>
      </c>
      <c r="BJ173" s="276" t="s">
        <v>91</v>
      </c>
      <c r="BK173" s="298">
        <f>ROUND(I173*H173,2)</f>
        <v>0</v>
      </c>
      <c r="BL173" s="276" t="s">
        <v>147</v>
      </c>
      <c r="BM173" s="306" t="s">
        <v>250</v>
      </c>
    </row>
    <row r="174" spans="1:65" s="47" customFormat="1" ht="19.5">
      <c r="A174" s="274"/>
      <c r="B174" s="34"/>
      <c r="C174" s="274"/>
      <c r="D174" s="228" t="s">
        <v>149</v>
      </c>
      <c r="E174" s="274"/>
      <c r="F174" s="229" t="s">
        <v>251</v>
      </c>
      <c r="G174" s="274"/>
      <c r="H174" s="274"/>
      <c r="I174" s="114"/>
      <c r="J174" s="274"/>
      <c r="K174" s="274"/>
      <c r="L174" s="34"/>
      <c r="M174" s="230"/>
      <c r="N174" s="231"/>
      <c r="O174" s="70"/>
      <c r="P174" s="70"/>
      <c r="Q174" s="70"/>
      <c r="R174" s="70"/>
      <c r="S174" s="70"/>
      <c r="T174" s="71"/>
      <c r="U174" s="274"/>
      <c r="V174" s="274"/>
      <c r="W174" s="274"/>
      <c r="X174" s="274"/>
      <c r="Y174" s="274"/>
      <c r="Z174" s="274"/>
      <c r="AA174" s="274"/>
      <c r="AB174" s="274"/>
      <c r="AC174" s="274"/>
      <c r="AD174" s="274"/>
      <c r="AE174" s="274"/>
      <c r="AT174" s="276" t="s">
        <v>149</v>
      </c>
      <c r="AU174" s="276" t="s">
        <v>93</v>
      </c>
    </row>
    <row r="175" spans="1:65" s="200" customFormat="1" ht="22.9" customHeight="1">
      <c r="B175" s="199"/>
      <c r="D175" s="201" t="s">
        <v>82</v>
      </c>
      <c r="E175" s="213" t="s">
        <v>252</v>
      </c>
      <c r="F175" s="213" t="s">
        <v>253</v>
      </c>
      <c r="I175" s="203"/>
      <c r="J175" s="214">
        <f>BK175</f>
        <v>0</v>
      </c>
      <c r="L175" s="199"/>
      <c r="M175" s="206"/>
      <c r="N175" s="207"/>
      <c r="O175" s="207"/>
      <c r="P175" s="208">
        <f>SUM(P176:P179)</f>
        <v>0</v>
      </c>
      <c r="Q175" s="207"/>
      <c r="R175" s="208">
        <f>SUM(R176:R179)</f>
        <v>0</v>
      </c>
      <c r="S175" s="207"/>
      <c r="T175" s="209">
        <f>SUM(T176:T179)</f>
        <v>0</v>
      </c>
      <c r="AR175" s="201" t="s">
        <v>91</v>
      </c>
      <c r="AT175" s="303" t="s">
        <v>82</v>
      </c>
      <c r="AU175" s="303" t="s">
        <v>91</v>
      </c>
      <c r="AY175" s="201" t="s">
        <v>141</v>
      </c>
      <c r="BK175" s="304">
        <f>SUM(BK176:BK179)</f>
        <v>0</v>
      </c>
    </row>
    <row r="176" spans="1:65" s="47" customFormat="1" ht="32.450000000000003" customHeight="1">
      <c r="A176" s="274"/>
      <c r="B176" s="34"/>
      <c r="C176" s="215" t="s">
        <v>8</v>
      </c>
      <c r="D176" s="215" t="s">
        <v>143</v>
      </c>
      <c r="E176" s="216" t="s">
        <v>254</v>
      </c>
      <c r="F176" s="217" t="s">
        <v>255</v>
      </c>
      <c r="G176" s="218" t="s">
        <v>256</v>
      </c>
      <c r="H176" s="219">
        <v>14</v>
      </c>
      <c r="I176" s="220"/>
      <c r="J176" s="221">
        <f>ROUND(I176*H176,2)</f>
        <v>0</v>
      </c>
      <c r="K176" s="217" t="s">
        <v>1</v>
      </c>
      <c r="L176" s="34"/>
      <c r="M176" s="305" t="s">
        <v>1</v>
      </c>
      <c r="N176" s="223" t="s">
        <v>48</v>
      </c>
      <c r="O176" s="70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274"/>
      <c r="V176" s="274"/>
      <c r="W176" s="274"/>
      <c r="X176" s="274"/>
      <c r="Y176" s="274"/>
      <c r="Z176" s="274"/>
      <c r="AA176" s="274"/>
      <c r="AB176" s="274"/>
      <c r="AC176" s="274"/>
      <c r="AD176" s="274"/>
      <c r="AE176" s="274"/>
      <c r="AR176" s="306" t="s">
        <v>147</v>
      </c>
      <c r="AT176" s="306" t="s">
        <v>143</v>
      </c>
      <c r="AU176" s="306" t="s">
        <v>93</v>
      </c>
      <c r="AY176" s="276" t="s">
        <v>141</v>
      </c>
      <c r="BE176" s="298">
        <f>IF(N176="základní",J176,0)</f>
        <v>0</v>
      </c>
      <c r="BF176" s="298">
        <f>IF(N176="snížená",J176,0)</f>
        <v>0</v>
      </c>
      <c r="BG176" s="298">
        <f>IF(N176="zákl. přenesená",J176,0)</f>
        <v>0</v>
      </c>
      <c r="BH176" s="298">
        <f>IF(N176="sníž. přenesená",J176,0)</f>
        <v>0</v>
      </c>
      <c r="BI176" s="298">
        <f>IF(N176="nulová",J176,0)</f>
        <v>0</v>
      </c>
      <c r="BJ176" s="276" t="s">
        <v>91</v>
      </c>
      <c r="BK176" s="298">
        <f>ROUND(I176*H176,2)</f>
        <v>0</v>
      </c>
      <c r="BL176" s="276" t="s">
        <v>147</v>
      </c>
      <c r="BM176" s="306" t="s">
        <v>257</v>
      </c>
    </row>
    <row r="177" spans="1:47" s="47" customFormat="1" ht="29.25">
      <c r="A177" s="274"/>
      <c r="B177" s="34"/>
      <c r="C177" s="274"/>
      <c r="D177" s="228" t="s">
        <v>149</v>
      </c>
      <c r="E177" s="274"/>
      <c r="F177" s="229" t="s">
        <v>258</v>
      </c>
      <c r="G177" s="274"/>
      <c r="H177" s="274"/>
      <c r="I177" s="274"/>
      <c r="J177" s="274"/>
      <c r="K177" s="274"/>
      <c r="L177" s="34"/>
      <c r="M177" s="230"/>
      <c r="N177" s="231"/>
      <c r="O177" s="70"/>
      <c r="P177" s="70"/>
      <c r="Q177" s="70"/>
      <c r="R177" s="70"/>
      <c r="S177" s="70"/>
      <c r="T177" s="71"/>
      <c r="U177" s="274"/>
      <c r="V177" s="274"/>
      <c r="W177" s="274"/>
      <c r="X177" s="274"/>
      <c r="Y177" s="274"/>
      <c r="Z177" s="274"/>
      <c r="AA177" s="274"/>
      <c r="AB177" s="274"/>
      <c r="AC177" s="274"/>
      <c r="AD177" s="274"/>
      <c r="AE177" s="274"/>
      <c r="AT177" s="276" t="s">
        <v>149</v>
      </c>
      <c r="AU177" s="276" t="s">
        <v>93</v>
      </c>
    </row>
    <row r="178" spans="1:47" s="47" customFormat="1" ht="87.75">
      <c r="A178" s="274"/>
      <c r="B178" s="34"/>
      <c r="C178" s="274"/>
      <c r="D178" s="228" t="s">
        <v>163</v>
      </c>
      <c r="E178" s="274"/>
      <c r="F178" s="232" t="s">
        <v>259</v>
      </c>
      <c r="G178" s="274"/>
      <c r="H178" s="274"/>
      <c r="I178" s="274"/>
      <c r="J178" s="274"/>
      <c r="K178" s="274"/>
      <c r="L178" s="34"/>
      <c r="M178" s="230"/>
      <c r="N178" s="231"/>
      <c r="O178" s="70"/>
      <c r="P178" s="70"/>
      <c r="Q178" s="70"/>
      <c r="R178" s="70"/>
      <c r="S178" s="70"/>
      <c r="T178" s="71"/>
      <c r="U178" s="274"/>
      <c r="V178" s="274"/>
      <c r="W178" s="274"/>
      <c r="X178" s="274"/>
      <c r="Y178" s="274"/>
      <c r="Z178" s="274"/>
      <c r="AA178" s="274"/>
      <c r="AB178" s="274"/>
      <c r="AC178" s="274"/>
      <c r="AD178" s="274"/>
      <c r="AE178" s="274"/>
      <c r="AT178" s="276" t="s">
        <v>163</v>
      </c>
      <c r="AU178" s="276" t="s">
        <v>93</v>
      </c>
    </row>
    <row r="179" spans="1:47" s="47" customFormat="1" ht="19.5">
      <c r="A179" s="274"/>
      <c r="B179" s="34"/>
      <c r="C179" s="274"/>
      <c r="D179" s="228" t="s">
        <v>150</v>
      </c>
      <c r="E179" s="274"/>
      <c r="F179" s="232" t="s">
        <v>260</v>
      </c>
      <c r="G179" s="274"/>
      <c r="H179" s="274"/>
      <c r="I179" s="274"/>
      <c r="J179" s="274"/>
      <c r="K179" s="274"/>
      <c r="L179" s="34"/>
      <c r="M179" s="257"/>
      <c r="N179" s="258"/>
      <c r="O179" s="259"/>
      <c r="P179" s="259"/>
      <c r="Q179" s="259"/>
      <c r="R179" s="259"/>
      <c r="S179" s="259"/>
      <c r="T179" s="260"/>
      <c r="U179" s="274"/>
      <c r="V179" s="274"/>
      <c r="W179" s="274"/>
      <c r="X179" s="274"/>
      <c r="Y179" s="274"/>
      <c r="Z179" s="274"/>
      <c r="AA179" s="274"/>
      <c r="AB179" s="274"/>
      <c r="AC179" s="274"/>
      <c r="AD179" s="274"/>
      <c r="AE179" s="274"/>
      <c r="AT179" s="276" t="s">
        <v>150</v>
      </c>
      <c r="AU179" s="276" t="s">
        <v>93</v>
      </c>
    </row>
    <row r="180" spans="1:47" s="47" customFormat="1" ht="6.95" customHeight="1">
      <c r="A180" s="274"/>
      <c r="B180" s="53"/>
      <c r="C180" s="54"/>
      <c r="D180" s="54"/>
      <c r="E180" s="54"/>
      <c r="F180" s="54"/>
      <c r="G180" s="54"/>
      <c r="H180" s="54"/>
      <c r="I180" s="54"/>
      <c r="J180" s="54"/>
      <c r="K180" s="54"/>
      <c r="L180" s="34"/>
      <c r="M180" s="274"/>
      <c r="O180" s="274"/>
      <c r="P180" s="274"/>
      <c r="Q180" s="274"/>
      <c r="R180" s="274"/>
      <c r="S180" s="274"/>
      <c r="T180" s="274"/>
      <c r="U180" s="274"/>
      <c r="V180" s="274"/>
      <c r="W180" s="274"/>
      <c r="X180" s="274"/>
      <c r="Y180" s="274"/>
      <c r="Z180" s="274"/>
      <c r="AA180" s="274"/>
      <c r="AB180" s="274"/>
      <c r="AC180" s="274"/>
      <c r="AD180" s="274"/>
      <c r="AE180" s="274"/>
    </row>
  </sheetData>
  <sheetProtection algorithmName="SHA-512" hashValue="aqtbYuXuS05Uiq6KVf15fvu/WyCAkrQwUvovLY6HmV538uFfeN1dllquDkcEE9Fw9yqs2FVBgKnWnPAxaqeAVA==" saltValue="0M2xSiStzUCDzCwlKDKiMA==" spinCount="100000" sheet="1" objects="1" scenarios="1"/>
  <autoFilter ref="C129:K179"/>
  <mergeCells count="14">
    <mergeCell ref="D108:F108"/>
    <mergeCell ref="E120:H120"/>
    <mergeCell ref="E122:H122"/>
    <mergeCell ref="L2:V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2:BM176"/>
  <sheetViews>
    <sheetView showGridLines="0" workbookViewId="0">
      <selection activeCell="I6" sqref="I6"/>
    </sheetView>
  </sheetViews>
  <sheetFormatPr defaultRowHeight="11.25"/>
  <cols>
    <col min="1" max="1" width="7.1640625" style="265" customWidth="1"/>
    <col min="2" max="2" width="1.5" style="265" customWidth="1"/>
    <col min="3" max="3" width="3.5" style="265" customWidth="1"/>
    <col min="4" max="4" width="3.6640625" style="265" customWidth="1"/>
    <col min="5" max="5" width="14.6640625" style="265" customWidth="1"/>
    <col min="6" max="6" width="43.5" style="265" customWidth="1"/>
    <col min="7" max="7" width="6" style="265" customWidth="1"/>
    <col min="8" max="8" width="14.1640625" style="265" bestFit="1" customWidth="1"/>
    <col min="9" max="9" width="18" style="265" bestFit="1" customWidth="1"/>
    <col min="10" max="10" width="20.33203125" style="265" bestFit="1" customWidth="1"/>
    <col min="11" max="11" width="17.33203125" style="265" customWidth="1"/>
    <col min="12" max="12" width="8" style="265" customWidth="1"/>
    <col min="13" max="13" width="9.33203125" style="265" hidden="1" customWidth="1"/>
    <col min="14" max="14" width="9.1640625" style="265" hidden="1"/>
    <col min="15" max="20" width="12.1640625" style="265" hidden="1" customWidth="1"/>
    <col min="21" max="21" width="14" style="265" hidden="1" customWidth="1"/>
    <col min="22" max="22" width="10.5" style="265" customWidth="1"/>
    <col min="23" max="23" width="14" style="265" customWidth="1"/>
    <col min="24" max="24" width="10.5" style="265" customWidth="1"/>
    <col min="25" max="25" width="12.83203125" style="265" customWidth="1"/>
    <col min="26" max="26" width="9.5" style="265" customWidth="1"/>
    <col min="27" max="27" width="12.83203125" style="265" customWidth="1"/>
    <col min="28" max="28" width="14" style="265" customWidth="1"/>
    <col min="29" max="29" width="9.5" style="265" customWidth="1"/>
    <col min="30" max="30" width="12.83203125" style="265" customWidth="1"/>
    <col min="31" max="31" width="14" style="265" customWidth="1"/>
    <col min="32" max="43" width="9.33203125" style="265"/>
    <col min="44" max="65" width="9.1640625" style="265" hidden="1"/>
    <col min="66" max="16384" width="9.33203125" style="265"/>
  </cols>
  <sheetData>
    <row r="2" spans="1:46" ht="36.950000000000003" customHeight="1"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276" t="s">
        <v>102</v>
      </c>
    </row>
    <row r="3" spans="1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20"/>
      <c r="AT3" s="276" t="s">
        <v>93</v>
      </c>
    </row>
    <row r="4" spans="1:46" ht="24.95" customHeight="1">
      <c r="B4" s="20"/>
      <c r="D4" s="22" t="s">
        <v>103</v>
      </c>
      <c r="L4" s="20"/>
      <c r="M4" s="277" t="s">
        <v>10</v>
      </c>
      <c r="AT4" s="276" t="s">
        <v>4</v>
      </c>
    </row>
    <row r="5" spans="1:46" ht="6.95" customHeight="1">
      <c r="B5" s="20"/>
      <c r="L5" s="20"/>
    </row>
    <row r="6" spans="1:46" ht="12" customHeight="1">
      <c r="B6" s="20"/>
      <c r="D6" s="273" t="s">
        <v>16</v>
      </c>
      <c r="L6" s="20"/>
    </row>
    <row r="7" spans="1:46" ht="24" customHeight="1">
      <c r="B7" s="20"/>
      <c r="E7" s="350" t="str">
        <f>'Rekapitulace stavby'!K6</f>
        <v>MLYNAŘICE, BENÁTECKÁ VRUTICE – MILOVICE,  OPRAVA KORYTA, Ř.KM 10,000 – 14,030</v>
      </c>
      <c r="F7" s="351"/>
      <c r="G7" s="351"/>
      <c r="H7" s="351"/>
      <c r="L7" s="20"/>
    </row>
    <row r="8" spans="1:46" s="47" customFormat="1" ht="12" customHeight="1">
      <c r="A8" s="274"/>
      <c r="B8" s="34"/>
      <c r="C8" s="274"/>
      <c r="D8" s="273" t="s">
        <v>104</v>
      </c>
      <c r="E8" s="274"/>
      <c r="F8" s="274"/>
      <c r="G8" s="274"/>
      <c r="H8" s="274"/>
      <c r="I8" s="274"/>
      <c r="J8" s="274"/>
      <c r="K8" s="274"/>
      <c r="L8" s="46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</row>
    <row r="9" spans="1:46" s="47" customFormat="1" ht="14.45" customHeight="1">
      <c r="A9" s="274"/>
      <c r="B9" s="34"/>
      <c r="C9" s="274"/>
      <c r="D9" s="274"/>
      <c r="E9" s="320" t="s">
        <v>261</v>
      </c>
      <c r="F9" s="352"/>
      <c r="G9" s="352"/>
      <c r="H9" s="352"/>
      <c r="I9" s="274"/>
      <c r="J9" s="274"/>
      <c r="K9" s="274"/>
      <c r="L9" s="46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</row>
    <row r="10" spans="1:46" s="47" customFormat="1">
      <c r="A10" s="274"/>
      <c r="B10" s="34"/>
      <c r="C10" s="274"/>
      <c r="D10" s="274"/>
      <c r="E10" s="274"/>
      <c r="F10" s="274"/>
      <c r="G10" s="274"/>
      <c r="H10" s="274"/>
      <c r="I10" s="274"/>
      <c r="J10" s="274"/>
      <c r="K10" s="274"/>
      <c r="L10" s="46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</row>
    <row r="11" spans="1:46" s="47" customFormat="1" ht="12" customHeight="1">
      <c r="A11" s="274"/>
      <c r="B11" s="34"/>
      <c r="C11" s="274"/>
      <c r="D11" s="273" t="s">
        <v>18</v>
      </c>
      <c r="E11" s="274"/>
      <c r="F11" s="264" t="s">
        <v>1</v>
      </c>
      <c r="G11" s="274"/>
      <c r="H11" s="274"/>
      <c r="I11" s="273" t="s">
        <v>20</v>
      </c>
      <c r="J11" s="264" t="s">
        <v>1</v>
      </c>
      <c r="K11" s="274"/>
      <c r="L11" s="46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</row>
    <row r="12" spans="1:46" s="47" customFormat="1" ht="12" customHeight="1">
      <c r="A12" s="274"/>
      <c r="B12" s="34"/>
      <c r="C12" s="274"/>
      <c r="D12" s="273" t="s">
        <v>22</v>
      </c>
      <c r="E12" s="274"/>
      <c r="F12" s="264" t="s">
        <v>106</v>
      </c>
      <c r="G12" s="274"/>
      <c r="H12" s="274"/>
      <c r="I12" s="273" t="s">
        <v>24</v>
      </c>
      <c r="J12" s="263" t="str">
        <f>'Rekapitulace stavby'!AN8</f>
        <v>9. 5. 2018</v>
      </c>
      <c r="K12" s="274"/>
      <c r="L12" s="46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</row>
    <row r="13" spans="1:46" s="47" customFormat="1" ht="10.9" customHeight="1">
      <c r="A13" s="274"/>
      <c r="B13" s="34"/>
      <c r="C13" s="274"/>
      <c r="D13" s="274"/>
      <c r="E13" s="274"/>
      <c r="F13" s="274"/>
      <c r="G13" s="274"/>
      <c r="H13" s="274"/>
      <c r="I13" s="274"/>
      <c r="J13" s="274"/>
      <c r="K13" s="274"/>
      <c r="L13" s="46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</row>
    <row r="14" spans="1:46" s="47" customFormat="1" ht="12" customHeight="1">
      <c r="A14" s="274"/>
      <c r="B14" s="34"/>
      <c r="C14" s="274"/>
      <c r="D14" s="273" t="s">
        <v>26</v>
      </c>
      <c r="E14" s="274"/>
      <c r="F14" s="274"/>
      <c r="G14" s="274"/>
      <c r="H14" s="274"/>
      <c r="I14" s="273" t="s">
        <v>27</v>
      </c>
      <c r="J14" s="264" t="str">
        <f>IF('Rekapitulace stavby'!AN10="","",'Rekapitulace stavby'!AN10)</f>
        <v>70890005</v>
      </c>
      <c r="K14" s="274"/>
      <c r="L14" s="46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</row>
    <row r="15" spans="1:46" s="47" customFormat="1" ht="18" customHeight="1">
      <c r="A15" s="274"/>
      <c r="B15" s="34"/>
      <c r="C15" s="274"/>
      <c r="D15" s="274"/>
      <c r="E15" s="264" t="str">
        <f>IF('Rekapitulace stavby'!E11="","",'Rekapitulace stavby'!E11)</f>
        <v>Povodí Labe, státní podnik</v>
      </c>
      <c r="F15" s="274"/>
      <c r="G15" s="274"/>
      <c r="H15" s="274"/>
      <c r="I15" s="273" t="s">
        <v>30</v>
      </c>
      <c r="J15" s="264" t="str">
        <f>IF('Rekapitulace stavby'!AN11="","",'Rekapitulace stavby'!AN11)</f>
        <v>CZ70890005</v>
      </c>
      <c r="K15" s="274"/>
      <c r="L15" s="46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</row>
    <row r="16" spans="1:46" s="47" customFormat="1" ht="6.95" customHeight="1">
      <c r="A16" s="274"/>
      <c r="B16" s="34"/>
      <c r="C16" s="274"/>
      <c r="D16" s="274"/>
      <c r="E16" s="274"/>
      <c r="F16" s="274"/>
      <c r="G16" s="274"/>
      <c r="H16" s="274"/>
      <c r="I16" s="274"/>
      <c r="J16" s="274"/>
      <c r="K16" s="274"/>
      <c r="L16" s="46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</row>
    <row r="17" spans="1:31" s="47" customFormat="1" ht="12" customHeight="1">
      <c r="A17" s="274"/>
      <c r="B17" s="34"/>
      <c r="C17" s="274"/>
      <c r="D17" s="273" t="s">
        <v>32</v>
      </c>
      <c r="E17" s="274"/>
      <c r="F17" s="274"/>
      <c r="G17" s="274"/>
      <c r="H17" s="274"/>
      <c r="I17" s="273" t="s">
        <v>27</v>
      </c>
      <c r="J17" s="271" t="str">
        <f>'Rekapitulace stavby'!AN13</f>
        <v>Vyplň údaj</v>
      </c>
      <c r="K17" s="274"/>
      <c r="L17" s="46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</row>
    <row r="18" spans="1:31" s="47" customFormat="1" ht="18" customHeight="1">
      <c r="A18" s="274"/>
      <c r="B18" s="34"/>
      <c r="C18" s="274"/>
      <c r="D18" s="274"/>
      <c r="E18" s="357" t="str">
        <f>'Rekapitulace stavby'!E14</f>
        <v>Vyplň údaj</v>
      </c>
      <c r="F18" s="358"/>
      <c r="G18" s="358"/>
      <c r="H18" s="358"/>
      <c r="I18" s="273" t="s">
        <v>30</v>
      </c>
      <c r="J18" s="271" t="str">
        <f>'Rekapitulace stavby'!AN14</f>
        <v>Vyplň údaj</v>
      </c>
      <c r="K18" s="274"/>
      <c r="L18" s="46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</row>
    <row r="19" spans="1:31" s="47" customFormat="1" ht="6.95" customHeight="1">
      <c r="A19" s="274"/>
      <c r="B19" s="34"/>
      <c r="C19" s="274"/>
      <c r="D19" s="274"/>
      <c r="E19" s="274"/>
      <c r="F19" s="274"/>
      <c r="G19" s="274"/>
      <c r="H19" s="274"/>
      <c r="I19" s="274"/>
      <c r="J19" s="274"/>
      <c r="K19" s="274"/>
      <c r="L19" s="46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</row>
    <row r="20" spans="1:31" s="47" customFormat="1" ht="12" customHeight="1">
      <c r="A20" s="274"/>
      <c r="B20" s="34"/>
      <c r="C20" s="274"/>
      <c r="D20" s="273" t="s">
        <v>34</v>
      </c>
      <c r="E20" s="274"/>
      <c r="F20" s="274"/>
      <c r="G20" s="274"/>
      <c r="H20" s="274"/>
      <c r="I20" s="273" t="s">
        <v>27</v>
      </c>
      <c r="J20" s="264" t="str">
        <f>IF('Rekapitulace stavby'!AN16="","",'Rekapitulace stavby'!AN16)</f>
        <v>47116901</v>
      </c>
      <c r="K20" s="274"/>
      <c r="L20" s="46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</row>
    <row r="21" spans="1:31" s="47" customFormat="1" ht="18" customHeight="1">
      <c r="A21" s="274"/>
      <c r="B21" s="34"/>
      <c r="C21" s="274"/>
      <c r="D21" s="274"/>
      <c r="E21" s="264" t="str">
        <f>IF('Rekapitulace stavby'!E17="","",'Rekapitulace stavby'!E17)</f>
        <v>Vodohospodářský rozvoj a výstavba, a.s.</v>
      </c>
      <c r="F21" s="274"/>
      <c r="G21" s="274"/>
      <c r="H21" s="274"/>
      <c r="I21" s="273" t="s">
        <v>30</v>
      </c>
      <c r="J21" s="264" t="str">
        <f>IF('Rekapitulace stavby'!AN17="","",'Rekapitulace stavby'!AN17)</f>
        <v>CZ47116901</v>
      </c>
      <c r="K21" s="274"/>
      <c r="L21" s="46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</row>
    <row r="22" spans="1:31" s="47" customFormat="1" ht="6.95" customHeight="1">
      <c r="A22" s="274"/>
      <c r="B22" s="34"/>
      <c r="C22" s="274"/>
      <c r="D22" s="274"/>
      <c r="E22" s="274"/>
      <c r="F22" s="274"/>
      <c r="G22" s="274"/>
      <c r="H22" s="274"/>
      <c r="I22" s="274"/>
      <c r="J22" s="274"/>
      <c r="K22" s="274"/>
      <c r="L22" s="46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</row>
    <row r="23" spans="1:31" s="47" customFormat="1" ht="12" customHeight="1">
      <c r="A23" s="274"/>
      <c r="B23" s="34"/>
      <c r="C23" s="274"/>
      <c r="D23" s="273" t="s">
        <v>39</v>
      </c>
      <c r="E23" s="274"/>
      <c r="F23" s="274"/>
      <c r="G23" s="274"/>
      <c r="H23" s="274"/>
      <c r="I23" s="273" t="s">
        <v>27</v>
      </c>
      <c r="J23" s="264" t="str">
        <f>IF('Rekapitulace stavby'!AN19="","",'Rekapitulace stavby'!AN19)</f>
        <v/>
      </c>
      <c r="K23" s="274"/>
      <c r="L23" s="46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</row>
    <row r="24" spans="1:31" s="47" customFormat="1" ht="18" customHeight="1">
      <c r="A24" s="274"/>
      <c r="B24" s="34"/>
      <c r="C24" s="274"/>
      <c r="D24" s="274"/>
      <c r="E24" s="264" t="str">
        <f>IF('Rekapitulace stavby'!E20="","",'Rekapitulace stavby'!E20)</f>
        <v>Ing. Vít Havel</v>
      </c>
      <c r="F24" s="274"/>
      <c r="G24" s="274"/>
      <c r="H24" s="274"/>
      <c r="I24" s="273" t="s">
        <v>30</v>
      </c>
      <c r="J24" s="264" t="str">
        <f>IF('Rekapitulace stavby'!AN20="","",'Rekapitulace stavby'!AN20)</f>
        <v/>
      </c>
      <c r="K24" s="274"/>
      <c r="L24" s="46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</row>
    <row r="25" spans="1:31" s="47" customFormat="1" ht="6.95" customHeight="1">
      <c r="A25" s="274"/>
      <c r="B25" s="34"/>
      <c r="C25" s="274"/>
      <c r="D25" s="274"/>
      <c r="E25" s="274"/>
      <c r="F25" s="274"/>
      <c r="G25" s="274"/>
      <c r="H25" s="274"/>
      <c r="I25" s="274"/>
      <c r="J25" s="274"/>
      <c r="K25" s="274"/>
      <c r="L25" s="46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</row>
    <row r="26" spans="1:31" s="47" customFormat="1" ht="12" customHeight="1">
      <c r="A26" s="274"/>
      <c r="B26" s="34"/>
      <c r="C26" s="274"/>
      <c r="D26" s="273" t="s">
        <v>41</v>
      </c>
      <c r="E26" s="274"/>
      <c r="F26" s="274"/>
      <c r="G26" s="274"/>
      <c r="H26" s="274"/>
      <c r="I26" s="274"/>
      <c r="J26" s="274"/>
      <c r="K26" s="274"/>
      <c r="L26" s="46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</row>
    <row r="27" spans="1:31" s="281" customFormat="1" ht="14.45" customHeight="1">
      <c r="A27" s="278"/>
      <c r="B27" s="279"/>
      <c r="C27" s="278"/>
      <c r="D27" s="278"/>
      <c r="E27" s="328" t="s">
        <v>1</v>
      </c>
      <c r="F27" s="328"/>
      <c r="G27" s="328"/>
      <c r="H27" s="328"/>
      <c r="I27" s="278"/>
      <c r="J27" s="278"/>
      <c r="K27" s="278"/>
      <c r="L27" s="280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</row>
    <row r="28" spans="1:31" s="47" customFormat="1" ht="6.95" customHeight="1">
      <c r="A28" s="274"/>
      <c r="B28" s="34"/>
      <c r="C28" s="274"/>
      <c r="D28" s="274"/>
      <c r="E28" s="274"/>
      <c r="F28" s="274"/>
      <c r="G28" s="274"/>
      <c r="H28" s="274"/>
      <c r="I28" s="274"/>
      <c r="J28" s="274"/>
      <c r="K28" s="274"/>
      <c r="L28" s="46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</row>
    <row r="29" spans="1:31" s="47" customFormat="1" ht="6.95" customHeight="1">
      <c r="A29" s="274"/>
      <c r="B29" s="34"/>
      <c r="C29" s="274"/>
      <c r="D29" s="78"/>
      <c r="E29" s="78"/>
      <c r="F29" s="78"/>
      <c r="G29" s="78"/>
      <c r="H29" s="78"/>
      <c r="I29" s="78"/>
      <c r="J29" s="78"/>
      <c r="K29" s="78"/>
      <c r="L29" s="46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</row>
    <row r="30" spans="1:31" s="47" customFormat="1" ht="14.45" customHeight="1">
      <c r="A30" s="274"/>
      <c r="B30" s="34"/>
      <c r="C30" s="274"/>
      <c r="D30" s="264" t="s">
        <v>107</v>
      </c>
      <c r="E30" s="274"/>
      <c r="F30" s="274"/>
      <c r="G30" s="274"/>
      <c r="H30" s="274"/>
      <c r="I30" s="274"/>
      <c r="J30" s="282">
        <f>J96</f>
        <v>0</v>
      </c>
      <c r="K30" s="274"/>
      <c r="L30" s="46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</row>
    <row r="31" spans="1:31" s="47" customFormat="1" ht="14.45" customHeight="1">
      <c r="A31" s="274"/>
      <c r="B31" s="34"/>
      <c r="C31" s="274"/>
      <c r="D31" s="283" t="s">
        <v>108</v>
      </c>
      <c r="E31" s="274"/>
      <c r="F31" s="274"/>
      <c r="G31" s="274"/>
      <c r="H31" s="274"/>
      <c r="I31" s="274"/>
      <c r="J31" s="282">
        <f>J100</f>
        <v>0</v>
      </c>
      <c r="K31" s="274"/>
      <c r="L31" s="46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</row>
    <row r="32" spans="1:31" s="47" customFormat="1" ht="25.35" customHeight="1">
      <c r="A32" s="274"/>
      <c r="B32" s="34"/>
      <c r="C32" s="274"/>
      <c r="D32" s="284" t="s">
        <v>43</v>
      </c>
      <c r="E32" s="274"/>
      <c r="F32" s="274"/>
      <c r="G32" s="274"/>
      <c r="H32" s="274"/>
      <c r="I32" s="274"/>
      <c r="J32" s="268">
        <f>ROUND(J30 + J31, 2)</f>
        <v>0</v>
      </c>
      <c r="K32" s="274"/>
      <c r="L32" s="46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</row>
    <row r="33" spans="1:31" s="47" customFormat="1" ht="6.95" customHeight="1">
      <c r="A33" s="274"/>
      <c r="B33" s="34"/>
      <c r="C33" s="274"/>
      <c r="D33" s="78"/>
      <c r="E33" s="78"/>
      <c r="F33" s="78"/>
      <c r="G33" s="78"/>
      <c r="H33" s="78"/>
      <c r="I33" s="78"/>
      <c r="J33" s="78"/>
      <c r="K33" s="78"/>
      <c r="L33" s="46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</row>
    <row r="34" spans="1:31" s="47" customFormat="1" ht="14.45" customHeight="1">
      <c r="A34" s="274"/>
      <c r="B34" s="34"/>
      <c r="C34" s="274"/>
      <c r="D34" s="274"/>
      <c r="E34" s="274"/>
      <c r="F34" s="267" t="s">
        <v>45</v>
      </c>
      <c r="G34" s="274"/>
      <c r="H34" s="274"/>
      <c r="I34" s="267" t="s">
        <v>44</v>
      </c>
      <c r="J34" s="267" t="s">
        <v>46</v>
      </c>
      <c r="K34" s="274"/>
      <c r="L34" s="46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</row>
    <row r="35" spans="1:31" s="47" customFormat="1" ht="14.45" customHeight="1">
      <c r="A35" s="274"/>
      <c r="B35" s="34"/>
      <c r="C35" s="274"/>
      <c r="D35" s="285" t="s">
        <v>47</v>
      </c>
      <c r="E35" s="273" t="s">
        <v>48</v>
      </c>
      <c r="F35" s="286">
        <f>ROUND((SUM(BE100:BE107) + SUM(BE127:BE175)),  2)</f>
        <v>0</v>
      </c>
      <c r="G35" s="274"/>
      <c r="H35" s="274"/>
      <c r="I35" s="287">
        <v>0.21</v>
      </c>
      <c r="J35" s="286">
        <f>ROUND(((SUM(BE100:BE107) + SUM(BE127:BE175))*I35),  2)</f>
        <v>0</v>
      </c>
      <c r="K35" s="274"/>
      <c r="L35" s="46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</row>
    <row r="36" spans="1:31" s="47" customFormat="1" ht="14.45" customHeight="1">
      <c r="A36" s="274"/>
      <c r="B36" s="34"/>
      <c r="C36" s="274"/>
      <c r="D36" s="274"/>
      <c r="E36" s="273" t="s">
        <v>49</v>
      </c>
      <c r="F36" s="286">
        <f>ROUND((SUM(BF100:BF107) + SUM(BF127:BF175)),  2)</f>
        <v>0</v>
      </c>
      <c r="G36" s="274"/>
      <c r="H36" s="274"/>
      <c r="I36" s="287">
        <v>0.15</v>
      </c>
      <c r="J36" s="286">
        <f>ROUND(((SUM(BF100:BF107) + SUM(BF127:BF175))*I36),  2)</f>
        <v>0</v>
      </c>
      <c r="K36" s="274"/>
      <c r="L36" s="46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</row>
    <row r="37" spans="1:31" s="47" customFormat="1" ht="14.45" hidden="1" customHeight="1">
      <c r="A37" s="274"/>
      <c r="B37" s="34"/>
      <c r="C37" s="274"/>
      <c r="D37" s="274"/>
      <c r="E37" s="273" t="s">
        <v>50</v>
      </c>
      <c r="F37" s="286">
        <f>ROUND((SUM(BG100:BG107) + SUM(BG127:BG175)),  2)</f>
        <v>0</v>
      </c>
      <c r="G37" s="274"/>
      <c r="H37" s="274"/>
      <c r="I37" s="287">
        <v>0.21</v>
      </c>
      <c r="J37" s="286">
        <f>0</f>
        <v>0</v>
      </c>
      <c r="K37" s="274"/>
      <c r="L37" s="46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</row>
    <row r="38" spans="1:31" s="47" customFormat="1" ht="14.45" hidden="1" customHeight="1">
      <c r="A38" s="274"/>
      <c r="B38" s="34"/>
      <c r="C38" s="274"/>
      <c r="D38" s="274"/>
      <c r="E38" s="273" t="s">
        <v>51</v>
      </c>
      <c r="F38" s="286">
        <f>ROUND((SUM(BH100:BH107) + SUM(BH127:BH175)),  2)</f>
        <v>0</v>
      </c>
      <c r="G38" s="274"/>
      <c r="H38" s="274"/>
      <c r="I38" s="287">
        <v>0.15</v>
      </c>
      <c r="J38" s="286">
        <f>0</f>
        <v>0</v>
      </c>
      <c r="K38" s="274"/>
      <c r="L38" s="46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</row>
    <row r="39" spans="1:31" s="47" customFormat="1" ht="14.45" hidden="1" customHeight="1">
      <c r="A39" s="274"/>
      <c r="B39" s="34"/>
      <c r="C39" s="274"/>
      <c r="D39" s="274"/>
      <c r="E39" s="273" t="s">
        <v>52</v>
      </c>
      <c r="F39" s="286">
        <f>ROUND((SUM(BI100:BI107) + SUM(BI127:BI175)),  2)</f>
        <v>0</v>
      </c>
      <c r="G39" s="274"/>
      <c r="H39" s="274"/>
      <c r="I39" s="287">
        <v>0</v>
      </c>
      <c r="J39" s="286">
        <f>0</f>
        <v>0</v>
      </c>
      <c r="K39" s="274"/>
      <c r="L39" s="46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</row>
    <row r="40" spans="1:31" s="47" customFormat="1" ht="6.95" customHeight="1">
      <c r="A40" s="274"/>
      <c r="B40" s="34"/>
      <c r="C40" s="274"/>
      <c r="D40" s="274"/>
      <c r="E40" s="274"/>
      <c r="F40" s="274"/>
      <c r="G40" s="274"/>
      <c r="H40" s="274"/>
      <c r="I40" s="274"/>
      <c r="J40" s="274"/>
      <c r="K40" s="274"/>
      <c r="L40" s="46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</row>
    <row r="41" spans="1:31" s="47" customFormat="1" ht="25.35" customHeight="1">
      <c r="A41" s="274"/>
      <c r="B41" s="34"/>
      <c r="C41" s="158"/>
      <c r="D41" s="288" t="s">
        <v>53</v>
      </c>
      <c r="E41" s="72"/>
      <c r="F41" s="72"/>
      <c r="G41" s="289" t="s">
        <v>54</v>
      </c>
      <c r="H41" s="290" t="s">
        <v>55</v>
      </c>
      <c r="I41" s="72"/>
      <c r="J41" s="291">
        <f>SUM(J32:J39)</f>
        <v>0</v>
      </c>
      <c r="K41" s="292"/>
      <c r="L41" s="46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</row>
    <row r="42" spans="1:31" s="47" customFormat="1" ht="14.45" customHeight="1">
      <c r="A42" s="274"/>
      <c r="B42" s="34"/>
      <c r="C42" s="274"/>
      <c r="D42" s="274"/>
      <c r="E42" s="274"/>
      <c r="F42" s="274"/>
      <c r="G42" s="274"/>
      <c r="H42" s="274"/>
      <c r="I42" s="274"/>
      <c r="J42" s="274"/>
      <c r="K42" s="274"/>
      <c r="L42" s="46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</row>
    <row r="43" spans="1:31" ht="14.45" customHeight="1">
      <c r="B43" s="20"/>
      <c r="L43" s="20"/>
    </row>
    <row r="44" spans="1:31" ht="14.45" customHeight="1">
      <c r="B44" s="20"/>
      <c r="L44" s="2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47" customFormat="1" ht="14.45" customHeight="1">
      <c r="B50" s="46"/>
      <c r="D50" s="48" t="s">
        <v>56</v>
      </c>
      <c r="E50" s="49"/>
      <c r="F50" s="49"/>
      <c r="G50" s="48" t="s">
        <v>57</v>
      </c>
      <c r="H50" s="49"/>
      <c r="I50" s="49"/>
      <c r="J50" s="49"/>
      <c r="K50" s="49"/>
      <c r="L50" s="46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47" customFormat="1" ht="12.75">
      <c r="A61" s="274"/>
      <c r="B61" s="34"/>
      <c r="C61" s="274"/>
      <c r="D61" s="51" t="s">
        <v>58</v>
      </c>
      <c r="E61" s="261"/>
      <c r="F61" s="293" t="s">
        <v>59</v>
      </c>
      <c r="G61" s="51" t="s">
        <v>58</v>
      </c>
      <c r="H61" s="261"/>
      <c r="I61" s="261"/>
      <c r="J61" s="294" t="s">
        <v>59</v>
      </c>
      <c r="K61" s="261"/>
      <c r="L61" s="46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47" customFormat="1" ht="12.75">
      <c r="A65" s="274"/>
      <c r="B65" s="34"/>
      <c r="C65" s="274"/>
      <c r="D65" s="48" t="s">
        <v>60</v>
      </c>
      <c r="E65" s="52"/>
      <c r="F65" s="52"/>
      <c r="G65" s="48" t="s">
        <v>61</v>
      </c>
      <c r="H65" s="52"/>
      <c r="I65" s="52"/>
      <c r="J65" s="52"/>
      <c r="K65" s="52"/>
      <c r="L65" s="46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47" customFormat="1" ht="12.75">
      <c r="A76" s="274"/>
      <c r="B76" s="34"/>
      <c r="C76" s="274"/>
      <c r="D76" s="51" t="s">
        <v>58</v>
      </c>
      <c r="E76" s="261"/>
      <c r="F76" s="293" t="s">
        <v>59</v>
      </c>
      <c r="G76" s="51" t="s">
        <v>58</v>
      </c>
      <c r="H76" s="261"/>
      <c r="I76" s="261"/>
      <c r="J76" s="294" t="s">
        <v>59</v>
      </c>
      <c r="K76" s="261"/>
      <c r="L76" s="46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</row>
    <row r="77" spans="1:31" s="47" customFormat="1" ht="14.45" customHeight="1">
      <c r="A77" s="274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46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</row>
    <row r="81" spans="1:47" s="47" customFormat="1" ht="6.95" customHeight="1">
      <c r="A81" s="274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46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</row>
    <row r="82" spans="1:47" s="47" customFormat="1" ht="24.95" customHeight="1">
      <c r="A82" s="274"/>
      <c r="B82" s="34"/>
      <c r="C82" s="22" t="s">
        <v>109</v>
      </c>
      <c r="D82" s="274"/>
      <c r="E82" s="274"/>
      <c r="F82" s="274"/>
      <c r="G82" s="274"/>
      <c r="H82" s="274"/>
      <c r="I82" s="274"/>
      <c r="J82" s="274"/>
      <c r="K82" s="274"/>
      <c r="L82" s="46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</row>
    <row r="83" spans="1:47" s="47" customFormat="1" ht="6.95" customHeight="1">
      <c r="A83" s="274"/>
      <c r="B83" s="34"/>
      <c r="C83" s="274"/>
      <c r="D83" s="274"/>
      <c r="E83" s="274"/>
      <c r="F83" s="274"/>
      <c r="G83" s="274"/>
      <c r="H83" s="274"/>
      <c r="I83" s="274"/>
      <c r="J83" s="274"/>
      <c r="K83" s="274"/>
      <c r="L83" s="46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</row>
    <row r="84" spans="1:47" s="47" customFormat="1" ht="12" customHeight="1">
      <c r="A84" s="274"/>
      <c r="B84" s="34"/>
      <c r="C84" s="273" t="s">
        <v>16</v>
      </c>
      <c r="D84" s="274"/>
      <c r="E84" s="274"/>
      <c r="F84" s="274"/>
      <c r="G84" s="274"/>
      <c r="H84" s="274"/>
      <c r="I84" s="274"/>
      <c r="J84" s="274"/>
      <c r="K84" s="274"/>
      <c r="L84" s="46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4"/>
      <c r="AD84" s="274"/>
      <c r="AE84" s="274"/>
    </row>
    <row r="85" spans="1:47" s="47" customFormat="1" ht="24" customHeight="1">
      <c r="A85" s="274"/>
      <c r="B85" s="34"/>
      <c r="C85" s="274"/>
      <c r="D85" s="274"/>
      <c r="E85" s="350" t="str">
        <f>E7</f>
        <v>MLYNAŘICE, BENÁTECKÁ VRUTICE – MILOVICE,  OPRAVA KORYTA, Ř.KM 10,000 – 14,030</v>
      </c>
      <c r="F85" s="351"/>
      <c r="G85" s="351"/>
      <c r="H85" s="351"/>
      <c r="I85" s="274"/>
      <c r="J85" s="274"/>
      <c r="K85" s="274"/>
      <c r="L85" s="46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</row>
    <row r="86" spans="1:47" s="47" customFormat="1" ht="12" customHeight="1">
      <c r="A86" s="274"/>
      <c r="B86" s="34"/>
      <c r="C86" s="273" t="s">
        <v>104</v>
      </c>
      <c r="D86" s="274"/>
      <c r="E86" s="274"/>
      <c r="F86" s="274"/>
      <c r="G86" s="274"/>
      <c r="H86" s="274"/>
      <c r="I86" s="274"/>
      <c r="J86" s="274"/>
      <c r="K86" s="274"/>
      <c r="L86" s="46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</row>
    <row r="87" spans="1:47" s="47" customFormat="1" ht="14.45" customHeight="1">
      <c r="A87" s="274"/>
      <c r="B87" s="34"/>
      <c r="C87" s="274"/>
      <c r="D87" s="274"/>
      <c r="E87" s="320" t="str">
        <f>E9</f>
        <v>VON - Vedlejší a ostatní náklady</v>
      </c>
      <c r="F87" s="352"/>
      <c r="G87" s="352"/>
      <c r="H87" s="352"/>
      <c r="I87" s="274"/>
      <c r="J87" s="274"/>
      <c r="K87" s="274"/>
      <c r="L87" s="46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</row>
    <row r="88" spans="1:47" s="47" customFormat="1" ht="6.95" customHeight="1">
      <c r="A88" s="274"/>
      <c r="B88" s="34"/>
      <c r="C88" s="274"/>
      <c r="D88" s="274"/>
      <c r="E88" s="274"/>
      <c r="F88" s="274"/>
      <c r="G88" s="274"/>
      <c r="H88" s="274"/>
      <c r="I88" s="274"/>
      <c r="J88" s="274"/>
      <c r="K88" s="274"/>
      <c r="L88" s="46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</row>
    <row r="89" spans="1:47" s="47" customFormat="1" ht="12" customHeight="1">
      <c r="A89" s="274"/>
      <c r="B89" s="34"/>
      <c r="C89" s="273" t="s">
        <v>22</v>
      </c>
      <c r="D89" s="274"/>
      <c r="E89" s="274"/>
      <c r="F89" s="264" t="str">
        <f>F12</f>
        <v xml:space="preserve"> </v>
      </c>
      <c r="G89" s="274"/>
      <c r="H89" s="274"/>
      <c r="I89" s="273" t="s">
        <v>24</v>
      </c>
      <c r="J89" s="263" t="str">
        <f>IF(J12="","",J12)</f>
        <v>9. 5. 2018</v>
      </c>
      <c r="K89" s="274"/>
      <c r="L89" s="46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</row>
    <row r="90" spans="1:47" s="47" customFormat="1" ht="6.95" customHeight="1">
      <c r="A90" s="274"/>
      <c r="B90" s="34"/>
      <c r="C90" s="274"/>
      <c r="D90" s="274"/>
      <c r="E90" s="274"/>
      <c r="F90" s="274"/>
      <c r="G90" s="274"/>
      <c r="H90" s="274"/>
      <c r="I90" s="274"/>
      <c r="J90" s="274"/>
      <c r="K90" s="274"/>
      <c r="L90" s="46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</row>
    <row r="91" spans="1:47" s="47" customFormat="1" ht="40.9" customHeight="1">
      <c r="A91" s="274"/>
      <c r="B91" s="34"/>
      <c r="C91" s="273" t="s">
        <v>26</v>
      </c>
      <c r="D91" s="274"/>
      <c r="E91" s="274"/>
      <c r="F91" s="264" t="str">
        <f>E15</f>
        <v>Povodí Labe, státní podnik</v>
      </c>
      <c r="G91" s="274"/>
      <c r="H91" s="274"/>
      <c r="I91" s="273" t="s">
        <v>34</v>
      </c>
      <c r="J91" s="266" t="str">
        <f>E21</f>
        <v>Vodohospodářský rozvoj a výstavba, a.s.</v>
      </c>
      <c r="K91" s="274"/>
      <c r="L91" s="46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</row>
    <row r="92" spans="1:47" s="47" customFormat="1" ht="15.6" customHeight="1">
      <c r="A92" s="274"/>
      <c r="B92" s="34"/>
      <c r="C92" s="273" t="s">
        <v>32</v>
      </c>
      <c r="D92" s="274"/>
      <c r="E92" s="274"/>
      <c r="F92" s="264" t="str">
        <f>IF(E18="","",E18)</f>
        <v>Vyplň údaj</v>
      </c>
      <c r="G92" s="274"/>
      <c r="H92" s="274"/>
      <c r="I92" s="273" t="s">
        <v>39</v>
      </c>
      <c r="J92" s="266" t="str">
        <f>E24</f>
        <v>Ing. Vít Havel</v>
      </c>
      <c r="K92" s="274"/>
      <c r="L92" s="46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</row>
    <row r="93" spans="1:47" s="47" customFormat="1" ht="10.35" customHeight="1">
      <c r="A93" s="274"/>
      <c r="B93" s="34"/>
      <c r="C93" s="274"/>
      <c r="D93" s="274"/>
      <c r="E93" s="274"/>
      <c r="F93" s="274"/>
      <c r="G93" s="274"/>
      <c r="H93" s="274"/>
      <c r="I93" s="274"/>
      <c r="J93" s="274"/>
      <c r="K93" s="274"/>
      <c r="L93" s="46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</row>
    <row r="94" spans="1:47" s="47" customFormat="1" ht="29.25" customHeight="1">
      <c r="A94" s="274"/>
      <c r="B94" s="34"/>
      <c r="C94" s="157" t="s">
        <v>110</v>
      </c>
      <c r="D94" s="158"/>
      <c r="E94" s="158"/>
      <c r="F94" s="158"/>
      <c r="G94" s="158"/>
      <c r="H94" s="158"/>
      <c r="I94" s="158"/>
      <c r="J94" s="160" t="s">
        <v>111</v>
      </c>
      <c r="K94" s="158"/>
      <c r="L94" s="46"/>
      <c r="S94" s="274"/>
      <c r="T94" s="274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</row>
    <row r="95" spans="1:47" s="47" customFormat="1" ht="10.35" customHeight="1">
      <c r="A95" s="274"/>
      <c r="B95" s="34"/>
      <c r="C95" s="274"/>
      <c r="D95" s="274"/>
      <c r="E95" s="274"/>
      <c r="F95" s="274"/>
      <c r="G95" s="274"/>
      <c r="H95" s="274"/>
      <c r="I95" s="274"/>
      <c r="J95" s="274"/>
      <c r="K95" s="274"/>
      <c r="L95" s="46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</row>
    <row r="96" spans="1:47" s="47" customFormat="1" ht="22.9" customHeight="1">
      <c r="A96" s="274"/>
      <c r="B96" s="34"/>
      <c r="C96" s="161" t="s">
        <v>112</v>
      </c>
      <c r="D96" s="274"/>
      <c r="E96" s="274"/>
      <c r="F96" s="274"/>
      <c r="G96" s="274"/>
      <c r="H96" s="274"/>
      <c r="I96" s="274"/>
      <c r="J96" s="268">
        <f>J127</f>
        <v>0</v>
      </c>
      <c r="K96" s="274"/>
      <c r="L96" s="46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U96" s="276" t="s">
        <v>113</v>
      </c>
    </row>
    <row r="97" spans="1:62" s="163" customFormat="1" ht="24.95" customHeight="1">
      <c r="B97" s="162"/>
      <c r="D97" s="164" t="s">
        <v>262</v>
      </c>
      <c r="E97" s="165"/>
      <c r="F97" s="165"/>
      <c r="G97" s="165"/>
      <c r="H97" s="165"/>
      <c r="I97" s="165"/>
      <c r="J97" s="167">
        <f>J128</f>
        <v>0</v>
      </c>
      <c r="L97" s="162"/>
    </row>
    <row r="98" spans="1:62" s="47" customFormat="1" ht="21.75" customHeight="1">
      <c r="A98" s="274"/>
      <c r="B98" s="34"/>
      <c r="C98" s="274"/>
      <c r="D98" s="274"/>
      <c r="E98" s="274"/>
      <c r="F98" s="274"/>
      <c r="G98" s="274"/>
      <c r="H98" s="274"/>
      <c r="I98" s="274"/>
      <c r="J98" s="274"/>
      <c r="K98" s="274"/>
      <c r="L98" s="46"/>
      <c r="S98" s="274"/>
      <c r="T98" s="274"/>
      <c r="U98" s="274"/>
      <c r="V98" s="274"/>
      <c r="W98" s="274"/>
      <c r="X98" s="274"/>
      <c r="Y98" s="274"/>
      <c r="Z98" s="274"/>
      <c r="AA98" s="274"/>
      <c r="AB98" s="274"/>
      <c r="AC98" s="274"/>
      <c r="AD98" s="274"/>
      <c r="AE98" s="274"/>
    </row>
    <row r="99" spans="1:62" s="47" customFormat="1" ht="6.95" customHeight="1">
      <c r="A99" s="274"/>
      <c r="B99" s="34"/>
      <c r="C99" s="274"/>
      <c r="D99" s="274"/>
      <c r="E99" s="274"/>
      <c r="F99" s="274"/>
      <c r="G99" s="274"/>
      <c r="H99" s="274"/>
      <c r="I99" s="274"/>
      <c r="J99" s="274"/>
      <c r="K99" s="274"/>
      <c r="L99" s="46"/>
      <c r="S99" s="274"/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</row>
    <row r="100" spans="1:62" s="47" customFormat="1" ht="29.25" customHeight="1">
      <c r="A100" s="274"/>
      <c r="B100" s="34"/>
      <c r="C100" s="161" t="s">
        <v>116</v>
      </c>
      <c r="D100" s="274"/>
      <c r="E100" s="274"/>
      <c r="F100" s="274"/>
      <c r="G100" s="274"/>
      <c r="H100" s="274"/>
      <c r="I100" s="274"/>
      <c r="J100" s="176">
        <f>ROUND(J101 + J102 + J103 + J104 + J105 + J106,2)</f>
        <v>0</v>
      </c>
      <c r="K100" s="274"/>
      <c r="L100" s="46"/>
      <c r="N100" s="295" t="s">
        <v>47</v>
      </c>
      <c r="S100" s="274"/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74"/>
      <c r="AE100" s="274"/>
    </row>
    <row r="101" spans="1:62" s="47" customFormat="1" ht="18" customHeight="1">
      <c r="A101" s="274"/>
      <c r="B101" s="34"/>
      <c r="C101" s="274"/>
      <c r="D101" s="361" t="s">
        <v>117</v>
      </c>
      <c r="E101" s="349"/>
      <c r="F101" s="349"/>
      <c r="G101" s="274"/>
      <c r="H101" s="274"/>
      <c r="I101" s="274"/>
      <c r="J101" s="296">
        <v>0</v>
      </c>
      <c r="K101" s="274"/>
      <c r="L101" s="46"/>
      <c r="N101" s="297" t="s">
        <v>48</v>
      </c>
      <c r="S101" s="274"/>
      <c r="T101" s="274"/>
      <c r="U101" s="274"/>
      <c r="V101" s="274"/>
      <c r="W101" s="274"/>
      <c r="X101" s="274"/>
      <c r="Y101" s="274"/>
      <c r="Z101" s="274"/>
      <c r="AA101" s="274"/>
      <c r="AB101" s="274"/>
      <c r="AC101" s="274"/>
      <c r="AD101" s="274"/>
      <c r="AE101" s="274"/>
      <c r="AY101" s="276" t="s">
        <v>118</v>
      </c>
      <c r="BE101" s="298">
        <f t="shared" ref="BE101:BE106" si="0">IF(N101="základní",J101,0)</f>
        <v>0</v>
      </c>
      <c r="BF101" s="298">
        <f t="shared" ref="BF101:BF106" si="1">IF(N101="snížená",J101,0)</f>
        <v>0</v>
      </c>
      <c r="BG101" s="298">
        <f t="shared" ref="BG101:BG106" si="2">IF(N101="zákl. přenesená",J101,0)</f>
        <v>0</v>
      </c>
      <c r="BH101" s="298">
        <f t="shared" ref="BH101:BH106" si="3">IF(N101="sníž. přenesená",J101,0)</f>
        <v>0</v>
      </c>
      <c r="BI101" s="298">
        <f t="shared" ref="BI101:BI106" si="4">IF(N101="nulová",J101,0)</f>
        <v>0</v>
      </c>
      <c r="BJ101" s="276" t="s">
        <v>91</v>
      </c>
    </row>
    <row r="102" spans="1:62" s="47" customFormat="1" ht="18" customHeight="1">
      <c r="A102" s="274"/>
      <c r="B102" s="34"/>
      <c r="C102" s="274"/>
      <c r="D102" s="361" t="s">
        <v>119</v>
      </c>
      <c r="E102" s="349"/>
      <c r="F102" s="349"/>
      <c r="G102" s="274"/>
      <c r="H102" s="274"/>
      <c r="I102" s="274"/>
      <c r="J102" s="296">
        <v>0</v>
      </c>
      <c r="K102" s="274"/>
      <c r="L102" s="46"/>
      <c r="N102" s="297" t="s">
        <v>48</v>
      </c>
      <c r="S102" s="274"/>
      <c r="T102" s="274"/>
      <c r="U102" s="274"/>
      <c r="V102" s="274"/>
      <c r="W102" s="274"/>
      <c r="X102" s="274"/>
      <c r="Y102" s="274"/>
      <c r="Z102" s="274"/>
      <c r="AA102" s="274"/>
      <c r="AB102" s="274"/>
      <c r="AC102" s="274"/>
      <c r="AD102" s="274"/>
      <c r="AE102" s="274"/>
      <c r="AY102" s="276" t="s">
        <v>118</v>
      </c>
      <c r="BE102" s="298">
        <f t="shared" si="0"/>
        <v>0</v>
      </c>
      <c r="BF102" s="298">
        <f t="shared" si="1"/>
        <v>0</v>
      </c>
      <c r="BG102" s="298">
        <f t="shared" si="2"/>
        <v>0</v>
      </c>
      <c r="BH102" s="298">
        <f t="shared" si="3"/>
        <v>0</v>
      </c>
      <c r="BI102" s="298">
        <f t="shared" si="4"/>
        <v>0</v>
      </c>
      <c r="BJ102" s="276" t="s">
        <v>91</v>
      </c>
    </row>
    <row r="103" spans="1:62" s="47" customFormat="1" ht="18" customHeight="1">
      <c r="A103" s="274"/>
      <c r="B103" s="34"/>
      <c r="C103" s="274"/>
      <c r="D103" s="361" t="s">
        <v>120</v>
      </c>
      <c r="E103" s="349"/>
      <c r="F103" s="349"/>
      <c r="G103" s="274"/>
      <c r="H103" s="274"/>
      <c r="I103" s="274"/>
      <c r="J103" s="296">
        <v>0</v>
      </c>
      <c r="K103" s="274"/>
      <c r="L103" s="46"/>
      <c r="N103" s="297" t="s">
        <v>48</v>
      </c>
      <c r="S103" s="274"/>
      <c r="T103" s="274"/>
      <c r="U103" s="274"/>
      <c r="V103" s="274"/>
      <c r="W103" s="274"/>
      <c r="X103" s="274"/>
      <c r="Y103" s="274"/>
      <c r="Z103" s="274"/>
      <c r="AA103" s="274"/>
      <c r="AB103" s="274"/>
      <c r="AC103" s="274"/>
      <c r="AD103" s="274"/>
      <c r="AE103" s="274"/>
      <c r="AY103" s="276" t="s">
        <v>118</v>
      </c>
      <c r="BE103" s="298">
        <f t="shared" si="0"/>
        <v>0</v>
      </c>
      <c r="BF103" s="298">
        <f t="shared" si="1"/>
        <v>0</v>
      </c>
      <c r="BG103" s="298">
        <f t="shared" si="2"/>
        <v>0</v>
      </c>
      <c r="BH103" s="298">
        <f t="shared" si="3"/>
        <v>0</v>
      </c>
      <c r="BI103" s="298">
        <f t="shared" si="4"/>
        <v>0</v>
      </c>
      <c r="BJ103" s="276" t="s">
        <v>91</v>
      </c>
    </row>
    <row r="104" spans="1:62" s="47" customFormat="1" ht="18" customHeight="1">
      <c r="A104" s="274"/>
      <c r="B104" s="34"/>
      <c r="C104" s="274"/>
      <c r="D104" s="361" t="s">
        <v>121</v>
      </c>
      <c r="E104" s="349"/>
      <c r="F104" s="349"/>
      <c r="G104" s="274"/>
      <c r="H104" s="274"/>
      <c r="I104" s="274"/>
      <c r="J104" s="296">
        <v>0</v>
      </c>
      <c r="K104" s="274"/>
      <c r="L104" s="46"/>
      <c r="N104" s="297" t="s">
        <v>48</v>
      </c>
      <c r="S104" s="274"/>
      <c r="T104" s="274"/>
      <c r="U104" s="274"/>
      <c r="V104" s="274"/>
      <c r="W104" s="274"/>
      <c r="X104" s="274"/>
      <c r="Y104" s="274"/>
      <c r="Z104" s="274"/>
      <c r="AA104" s="274"/>
      <c r="AB104" s="274"/>
      <c r="AC104" s="274"/>
      <c r="AD104" s="274"/>
      <c r="AE104" s="274"/>
      <c r="AY104" s="276" t="s">
        <v>118</v>
      </c>
      <c r="BE104" s="298">
        <f t="shared" si="0"/>
        <v>0</v>
      </c>
      <c r="BF104" s="298">
        <f t="shared" si="1"/>
        <v>0</v>
      </c>
      <c r="BG104" s="298">
        <f t="shared" si="2"/>
        <v>0</v>
      </c>
      <c r="BH104" s="298">
        <f t="shared" si="3"/>
        <v>0</v>
      </c>
      <c r="BI104" s="298">
        <f t="shared" si="4"/>
        <v>0</v>
      </c>
      <c r="BJ104" s="276" t="s">
        <v>91</v>
      </c>
    </row>
    <row r="105" spans="1:62" s="47" customFormat="1" ht="18" customHeight="1">
      <c r="A105" s="274"/>
      <c r="B105" s="34"/>
      <c r="C105" s="274"/>
      <c r="D105" s="361" t="s">
        <v>122</v>
      </c>
      <c r="E105" s="349"/>
      <c r="F105" s="349"/>
      <c r="G105" s="274"/>
      <c r="H105" s="274"/>
      <c r="I105" s="274"/>
      <c r="J105" s="296">
        <v>0</v>
      </c>
      <c r="K105" s="274"/>
      <c r="L105" s="46"/>
      <c r="N105" s="297" t="s">
        <v>48</v>
      </c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  <c r="AE105" s="274"/>
      <c r="AY105" s="276" t="s">
        <v>118</v>
      </c>
      <c r="BE105" s="298">
        <f t="shared" si="0"/>
        <v>0</v>
      </c>
      <c r="BF105" s="298">
        <f t="shared" si="1"/>
        <v>0</v>
      </c>
      <c r="BG105" s="298">
        <f t="shared" si="2"/>
        <v>0</v>
      </c>
      <c r="BH105" s="298">
        <f t="shared" si="3"/>
        <v>0</v>
      </c>
      <c r="BI105" s="298">
        <f t="shared" si="4"/>
        <v>0</v>
      </c>
      <c r="BJ105" s="276" t="s">
        <v>91</v>
      </c>
    </row>
    <row r="106" spans="1:62" s="47" customFormat="1" ht="18" customHeight="1">
      <c r="A106" s="274"/>
      <c r="B106" s="34"/>
      <c r="C106" s="274"/>
      <c r="D106" s="275" t="s">
        <v>123</v>
      </c>
      <c r="E106" s="274"/>
      <c r="F106" s="274"/>
      <c r="G106" s="274"/>
      <c r="H106" s="274"/>
      <c r="I106" s="274"/>
      <c r="J106" s="296">
        <f>ROUND(J30*T106,2)</f>
        <v>0</v>
      </c>
      <c r="K106" s="274"/>
      <c r="L106" s="46"/>
      <c r="N106" s="297" t="s">
        <v>48</v>
      </c>
      <c r="S106" s="274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4"/>
      <c r="AE106" s="274"/>
      <c r="AY106" s="276" t="s">
        <v>124</v>
      </c>
      <c r="BE106" s="298">
        <f t="shared" si="0"/>
        <v>0</v>
      </c>
      <c r="BF106" s="298">
        <f t="shared" si="1"/>
        <v>0</v>
      </c>
      <c r="BG106" s="298">
        <f t="shared" si="2"/>
        <v>0</v>
      </c>
      <c r="BH106" s="298">
        <f t="shared" si="3"/>
        <v>0</v>
      </c>
      <c r="BI106" s="298">
        <f t="shared" si="4"/>
        <v>0</v>
      </c>
      <c r="BJ106" s="276" t="s">
        <v>91</v>
      </c>
    </row>
    <row r="107" spans="1:62" s="47" customFormat="1">
      <c r="A107" s="274"/>
      <c r="B107" s="34"/>
      <c r="C107" s="274"/>
      <c r="D107" s="274"/>
      <c r="E107" s="274"/>
      <c r="F107" s="274"/>
      <c r="G107" s="274"/>
      <c r="H107" s="274"/>
      <c r="I107" s="274"/>
      <c r="J107" s="274"/>
      <c r="K107" s="274"/>
      <c r="L107" s="46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</row>
    <row r="108" spans="1:62" s="47" customFormat="1" ht="29.25" customHeight="1">
      <c r="A108" s="274"/>
      <c r="B108" s="34"/>
      <c r="C108" s="185" t="s">
        <v>125</v>
      </c>
      <c r="D108" s="158"/>
      <c r="E108" s="158"/>
      <c r="F108" s="158"/>
      <c r="G108" s="158"/>
      <c r="H108" s="158"/>
      <c r="I108" s="158"/>
      <c r="J108" s="186">
        <f>ROUND(J96+J100,2)</f>
        <v>0</v>
      </c>
      <c r="K108" s="158"/>
      <c r="L108" s="46"/>
      <c r="S108" s="274"/>
      <c r="T108" s="274"/>
      <c r="U108" s="274"/>
      <c r="V108" s="274"/>
      <c r="W108" s="274"/>
      <c r="X108" s="274"/>
      <c r="Y108" s="274"/>
      <c r="Z108" s="274"/>
      <c r="AA108" s="274"/>
      <c r="AB108" s="274"/>
      <c r="AC108" s="274"/>
      <c r="AD108" s="274"/>
      <c r="AE108" s="274"/>
    </row>
    <row r="109" spans="1:62" s="47" customFormat="1" ht="6.95" customHeight="1">
      <c r="A109" s="274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46"/>
      <c r="S109" s="274"/>
      <c r="T109" s="274"/>
      <c r="U109" s="274"/>
      <c r="V109" s="274"/>
      <c r="W109" s="274"/>
      <c r="X109" s="274"/>
      <c r="Y109" s="274"/>
      <c r="Z109" s="274"/>
      <c r="AA109" s="274"/>
      <c r="AB109" s="274"/>
      <c r="AC109" s="274"/>
      <c r="AD109" s="274"/>
      <c r="AE109" s="274"/>
    </row>
    <row r="113" spans="1:63" s="47" customFormat="1" ht="6.95" customHeight="1">
      <c r="A113" s="274"/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46"/>
      <c r="S113" s="274"/>
      <c r="T113" s="274"/>
      <c r="U113" s="274"/>
      <c r="V113" s="274"/>
      <c r="W113" s="274"/>
      <c r="X113" s="274"/>
      <c r="Y113" s="274"/>
      <c r="Z113" s="274"/>
      <c r="AA113" s="274"/>
      <c r="AB113" s="274"/>
      <c r="AC113" s="274"/>
      <c r="AD113" s="274"/>
      <c r="AE113" s="274"/>
    </row>
    <row r="114" spans="1:63" s="47" customFormat="1" ht="24.95" customHeight="1">
      <c r="A114" s="274"/>
      <c r="B114" s="34"/>
      <c r="C114" s="22" t="s">
        <v>126</v>
      </c>
      <c r="D114" s="274"/>
      <c r="E114" s="274"/>
      <c r="F114" s="274"/>
      <c r="G114" s="274"/>
      <c r="H114" s="274"/>
      <c r="I114" s="274"/>
      <c r="J114" s="274"/>
      <c r="K114" s="274"/>
      <c r="L114" s="46"/>
      <c r="S114" s="274"/>
      <c r="T114" s="274"/>
      <c r="U114" s="274"/>
      <c r="V114" s="274"/>
      <c r="W114" s="274"/>
      <c r="X114" s="274"/>
      <c r="Y114" s="274"/>
      <c r="Z114" s="274"/>
      <c r="AA114" s="274"/>
      <c r="AB114" s="274"/>
      <c r="AC114" s="274"/>
      <c r="AD114" s="274"/>
      <c r="AE114" s="274"/>
    </row>
    <row r="115" spans="1:63" s="47" customFormat="1" ht="6.95" customHeight="1">
      <c r="A115" s="274"/>
      <c r="B115" s="34"/>
      <c r="C115" s="274"/>
      <c r="D115" s="274"/>
      <c r="E115" s="274"/>
      <c r="F115" s="274"/>
      <c r="G115" s="274"/>
      <c r="H115" s="274"/>
      <c r="I115" s="274"/>
      <c r="J115" s="274"/>
      <c r="K115" s="274"/>
      <c r="L115" s="46"/>
      <c r="S115" s="274"/>
      <c r="T115" s="274"/>
      <c r="U115" s="274"/>
      <c r="V115" s="274"/>
      <c r="W115" s="274"/>
      <c r="X115" s="274"/>
      <c r="Y115" s="274"/>
      <c r="Z115" s="274"/>
      <c r="AA115" s="274"/>
      <c r="AB115" s="274"/>
      <c r="AC115" s="274"/>
      <c r="AD115" s="274"/>
      <c r="AE115" s="274"/>
    </row>
    <row r="116" spans="1:63" s="47" customFormat="1" ht="12" customHeight="1">
      <c r="A116" s="274"/>
      <c r="B116" s="34"/>
      <c r="C116" s="273" t="s">
        <v>16</v>
      </c>
      <c r="D116" s="274"/>
      <c r="E116" s="274"/>
      <c r="F116" s="274"/>
      <c r="G116" s="274"/>
      <c r="H116" s="274"/>
      <c r="I116" s="274"/>
      <c r="J116" s="274"/>
      <c r="K116" s="274"/>
      <c r="L116" s="46"/>
      <c r="S116" s="274"/>
      <c r="T116" s="274"/>
      <c r="U116" s="274"/>
      <c r="V116" s="274"/>
      <c r="W116" s="274"/>
      <c r="X116" s="274"/>
      <c r="Y116" s="274"/>
      <c r="Z116" s="274"/>
      <c r="AA116" s="274"/>
      <c r="AB116" s="274"/>
      <c r="AC116" s="274"/>
      <c r="AD116" s="274"/>
      <c r="AE116" s="274"/>
    </row>
    <row r="117" spans="1:63" s="47" customFormat="1" ht="24" customHeight="1">
      <c r="A117" s="274"/>
      <c r="B117" s="34"/>
      <c r="C117" s="274"/>
      <c r="D117" s="274"/>
      <c r="E117" s="350" t="str">
        <f>E7</f>
        <v>MLYNAŘICE, BENÁTECKÁ VRUTICE – MILOVICE,  OPRAVA KORYTA, Ř.KM 10,000 – 14,030</v>
      </c>
      <c r="F117" s="351"/>
      <c r="G117" s="351"/>
      <c r="H117" s="351"/>
      <c r="I117" s="274"/>
      <c r="J117" s="274"/>
      <c r="K117" s="274"/>
      <c r="L117" s="46"/>
      <c r="S117" s="274"/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  <c r="AE117" s="274"/>
    </row>
    <row r="118" spans="1:63" s="47" customFormat="1" ht="12" customHeight="1">
      <c r="A118" s="274"/>
      <c r="B118" s="34"/>
      <c r="C118" s="273" t="s">
        <v>104</v>
      </c>
      <c r="D118" s="274"/>
      <c r="E118" s="274"/>
      <c r="F118" s="274"/>
      <c r="G118" s="274"/>
      <c r="H118" s="274"/>
      <c r="I118" s="274"/>
      <c r="J118" s="274"/>
      <c r="K118" s="274"/>
      <c r="L118" s="46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</row>
    <row r="119" spans="1:63" s="47" customFormat="1" ht="14.45" customHeight="1">
      <c r="A119" s="274"/>
      <c r="B119" s="34"/>
      <c r="C119" s="274"/>
      <c r="D119" s="274"/>
      <c r="E119" s="320" t="str">
        <f>E9</f>
        <v>VON - Vedlejší a ostatní náklady</v>
      </c>
      <c r="F119" s="352"/>
      <c r="G119" s="352"/>
      <c r="H119" s="352"/>
      <c r="I119" s="274"/>
      <c r="J119" s="274"/>
      <c r="K119" s="274"/>
      <c r="L119" s="46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4"/>
      <c r="AD119" s="274"/>
      <c r="AE119" s="274"/>
    </row>
    <row r="120" spans="1:63" s="47" customFormat="1" ht="6.95" customHeight="1">
      <c r="A120" s="274"/>
      <c r="B120" s="34"/>
      <c r="C120" s="274"/>
      <c r="D120" s="274"/>
      <c r="E120" s="274"/>
      <c r="F120" s="274"/>
      <c r="G120" s="274"/>
      <c r="H120" s="274"/>
      <c r="I120" s="274"/>
      <c r="J120" s="274"/>
      <c r="K120" s="274"/>
      <c r="L120" s="46"/>
      <c r="S120" s="274"/>
      <c r="T120" s="274"/>
      <c r="U120" s="274"/>
      <c r="V120" s="274"/>
      <c r="W120" s="274"/>
      <c r="X120" s="274"/>
      <c r="Y120" s="274"/>
      <c r="Z120" s="274"/>
      <c r="AA120" s="274"/>
      <c r="AB120" s="274"/>
      <c r="AC120" s="274"/>
      <c r="AD120" s="274"/>
      <c r="AE120" s="274"/>
    </row>
    <row r="121" spans="1:63" s="47" customFormat="1" ht="12" customHeight="1">
      <c r="A121" s="274"/>
      <c r="B121" s="34"/>
      <c r="C121" s="273" t="s">
        <v>22</v>
      </c>
      <c r="D121" s="274"/>
      <c r="E121" s="274"/>
      <c r="F121" s="264" t="str">
        <f>F12</f>
        <v xml:space="preserve"> </v>
      </c>
      <c r="G121" s="274"/>
      <c r="H121" s="274"/>
      <c r="I121" s="273" t="s">
        <v>24</v>
      </c>
      <c r="J121" s="263" t="str">
        <f>IF(J12="","",J12)</f>
        <v>9. 5. 2018</v>
      </c>
      <c r="K121" s="274"/>
      <c r="L121" s="46"/>
      <c r="S121" s="274"/>
      <c r="T121" s="274"/>
      <c r="U121" s="274"/>
      <c r="V121" s="274"/>
      <c r="W121" s="274"/>
      <c r="X121" s="274"/>
      <c r="Y121" s="274"/>
      <c r="Z121" s="274"/>
      <c r="AA121" s="274"/>
      <c r="AB121" s="274"/>
      <c r="AC121" s="274"/>
      <c r="AD121" s="274"/>
      <c r="AE121" s="274"/>
    </row>
    <row r="122" spans="1:63" s="47" customFormat="1" ht="6.95" customHeight="1">
      <c r="A122" s="274"/>
      <c r="B122" s="34"/>
      <c r="C122" s="274"/>
      <c r="D122" s="274"/>
      <c r="E122" s="274"/>
      <c r="F122" s="274"/>
      <c r="G122" s="274"/>
      <c r="H122" s="274"/>
      <c r="I122" s="274"/>
      <c r="J122" s="274"/>
      <c r="K122" s="274"/>
      <c r="L122" s="46"/>
      <c r="S122" s="274"/>
      <c r="T122" s="274"/>
      <c r="U122" s="274"/>
      <c r="V122" s="274"/>
      <c r="W122" s="274"/>
      <c r="X122" s="274"/>
      <c r="Y122" s="274"/>
      <c r="Z122" s="274"/>
      <c r="AA122" s="274"/>
      <c r="AB122" s="274"/>
      <c r="AC122" s="274"/>
      <c r="AD122" s="274"/>
      <c r="AE122" s="274"/>
    </row>
    <row r="123" spans="1:63" s="47" customFormat="1" ht="40.9" customHeight="1">
      <c r="A123" s="274"/>
      <c r="B123" s="34"/>
      <c r="C123" s="273" t="s">
        <v>26</v>
      </c>
      <c r="D123" s="274"/>
      <c r="E123" s="274"/>
      <c r="F123" s="264" t="str">
        <f>E15</f>
        <v>Povodí Labe, státní podnik</v>
      </c>
      <c r="G123" s="274"/>
      <c r="H123" s="274"/>
      <c r="I123" s="273" t="s">
        <v>34</v>
      </c>
      <c r="J123" s="266" t="str">
        <f>E21</f>
        <v>Vodohospodářský rozvoj a výstavba, a.s.</v>
      </c>
      <c r="K123" s="274"/>
      <c r="L123" s="46"/>
      <c r="S123" s="274"/>
      <c r="T123" s="274"/>
      <c r="U123" s="274"/>
      <c r="V123" s="274"/>
      <c r="W123" s="274"/>
      <c r="X123" s="274"/>
      <c r="Y123" s="274"/>
      <c r="Z123" s="274"/>
      <c r="AA123" s="274"/>
      <c r="AB123" s="274"/>
      <c r="AC123" s="274"/>
      <c r="AD123" s="274"/>
      <c r="AE123" s="274"/>
    </row>
    <row r="124" spans="1:63" s="47" customFormat="1" ht="15.6" customHeight="1">
      <c r="A124" s="274"/>
      <c r="B124" s="34"/>
      <c r="C124" s="273" t="s">
        <v>32</v>
      </c>
      <c r="D124" s="274"/>
      <c r="E124" s="274"/>
      <c r="F124" s="264" t="str">
        <f>IF(E18="","",E18)</f>
        <v>Vyplň údaj</v>
      </c>
      <c r="G124" s="274"/>
      <c r="H124" s="274"/>
      <c r="I124" s="273" t="s">
        <v>39</v>
      </c>
      <c r="J124" s="266" t="str">
        <f>E24</f>
        <v>Ing. Vít Havel</v>
      </c>
      <c r="K124" s="274"/>
      <c r="L124" s="46"/>
      <c r="S124" s="274"/>
      <c r="T124" s="274"/>
      <c r="U124" s="274"/>
      <c r="V124" s="274"/>
      <c r="W124" s="274"/>
      <c r="X124" s="274"/>
      <c r="Y124" s="274"/>
      <c r="Z124" s="274"/>
      <c r="AA124" s="274"/>
      <c r="AB124" s="274"/>
      <c r="AC124" s="274"/>
      <c r="AD124" s="274"/>
      <c r="AE124" s="274"/>
    </row>
    <row r="125" spans="1:63" s="47" customFormat="1" ht="10.35" customHeight="1">
      <c r="A125" s="274"/>
      <c r="B125" s="34"/>
      <c r="C125" s="274"/>
      <c r="D125" s="274"/>
      <c r="E125" s="274"/>
      <c r="F125" s="274"/>
      <c r="G125" s="274"/>
      <c r="H125" s="274"/>
      <c r="I125" s="274"/>
      <c r="J125" s="274"/>
      <c r="K125" s="274"/>
      <c r="L125" s="46"/>
      <c r="S125" s="274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274"/>
      <c r="AD125" s="274"/>
      <c r="AE125" s="274"/>
    </row>
    <row r="126" spans="1:63" s="301" customFormat="1" ht="29.25" customHeight="1">
      <c r="A126" s="299"/>
      <c r="B126" s="188"/>
      <c r="C126" s="189" t="s">
        <v>127</v>
      </c>
      <c r="D126" s="190" t="s">
        <v>68</v>
      </c>
      <c r="E126" s="190" t="s">
        <v>64</v>
      </c>
      <c r="F126" s="190" t="s">
        <v>65</v>
      </c>
      <c r="G126" s="190" t="s">
        <v>128</v>
      </c>
      <c r="H126" s="190" t="s">
        <v>129</v>
      </c>
      <c r="I126" s="190" t="s">
        <v>130</v>
      </c>
      <c r="J126" s="190" t="s">
        <v>111</v>
      </c>
      <c r="K126" s="192" t="s">
        <v>131</v>
      </c>
      <c r="L126" s="300"/>
      <c r="M126" s="74" t="s">
        <v>1</v>
      </c>
      <c r="N126" s="75" t="s">
        <v>47</v>
      </c>
      <c r="O126" s="75" t="s">
        <v>132</v>
      </c>
      <c r="P126" s="75" t="s">
        <v>133</v>
      </c>
      <c r="Q126" s="75" t="s">
        <v>134</v>
      </c>
      <c r="R126" s="75" t="s">
        <v>135</v>
      </c>
      <c r="S126" s="75" t="s">
        <v>136</v>
      </c>
      <c r="T126" s="76" t="s">
        <v>137</v>
      </c>
      <c r="U126" s="299"/>
      <c r="V126" s="299"/>
      <c r="W126" s="299"/>
      <c r="X126" s="299"/>
      <c r="Y126" s="299"/>
      <c r="Z126" s="299"/>
      <c r="AA126" s="299"/>
      <c r="AB126" s="299"/>
      <c r="AC126" s="299"/>
      <c r="AD126" s="299"/>
      <c r="AE126" s="299"/>
    </row>
    <row r="127" spans="1:63" s="47" customFormat="1" ht="22.9" customHeight="1">
      <c r="A127" s="274"/>
      <c r="B127" s="34"/>
      <c r="C127" s="81" t="s">
        <v>138</v>
      </c>
      <c r="D127" s="274"/>
      <c r="E127" s="274"/>
      <c r="F127" s="274"/>
      <c r="G127" s="274"/>
      <c r="H127" s="274"/>
      <c r="I127" s="274"/>
      <c r="J127" s="194">
        <f>BK127</f>
        <v>0</v>
      </c>
      <c r="K127" s="274"/>
      <c r="L127" s="34"/>
      <c r="M127" s="77"/>
      <c r="N127" s="195"/>
      <c r="O127" s="78"/>
      <c r="P127" s="196">
        <f>P128</f>
        <v>0</v>
      </c>
      <c r="Q127" s="78"/>
      <c r="R127" s="196">
        <f>R128</f>
        <v>0</v>
      </c>
      <c r="S127" s="78"/>
      <c r="T127" s="197">
        <f>T128</f>
        <v>0</v>
      </c>
      <c r="U127" s="274"/>
      <c r="V127" s="274"/>
      <c r="W127" s="274"/>
      <c r="X127" s="274"/>
      <c r="Y127" s="274"/>
      <c r="Z127" s="274"/>
      <c r="AA127" s="274"/>
      <c r="AB127" s="274"/>
      <c r="AC127" s="274"/>
      <c r="AD127" s="274"/>
      <c r="AE127" s="274"/>
      <c r="AT127" s="276" t="s">
        <v>82</v>
      </c>
      <c r="AU127" s="276" t="s">
        <v>113</v>
      </c>
      <c r="BK127" s="302">
        <f>BK128</f>
        <v>0</v>
      </c>
    </row>
    <row r="128" spans="1:63" s="200" customFormat="1" ht="25.9" customHeight="1">
      <c r="B128" s="199"/>
      <c r="D128" s="201" t="s">
        <v>82</v>
      </c>
      <c r="E128" s="202" t="s">
        <v>83</v>
      </c>
      <c r="F128" s="202" t="s">
        <v>263</v>
      </c>
      <c r="J128" s="204">
        <f>BK128</f>
        <v>0</v>
      </c>
      <c r="L128" s="199"/>
      <c r="M128" s="206"/>
      <c r="N128" s="207"/>
      <c r="O128" s="207"/>
      <c r="P128" s="208">
        <f>SUM(P129:P175)</f>
        <v>0</v>
      </c>
      <c r="Q128" s="207"/>
      <c r="R128" s="208">
        <f>SUM(R129:R175)</f>
        <v>0</v>
      </c>
      <c r="S128" s="207"/>
      <c r="T128" s="209">
        <f>SUM(T129:T175)</f>
        <v>0</v>
      </c>
      <c r="AR128" s="201" t="s">
        <v>199</v>
      </c>
      <c r="AT128" s="303" t="s">
        <v>82</v>
      </c>
      <c r="AU128" s="303" t="s">
        <v>83</v>
      </c>
      <c r="AY128" s="201" t="s">
        <v>141</v>
      </c>
      <c r="BK128" s="304">
        <f>SUM(BK129:BK175)</f>
        <v>0</v>
      </c>
    </row>
    <row r="129" spans="1:65" s="47" customFormat="1" ht="14.45" customHeight="1">
      <c r="A129" s="274"/>
      <c r="B129" s="34"/>
      <c r="C129" s="215" t="s">
        <v>91</v>
      </c>
      <c r="D129" s="215" t="s">
        <v>143</v>
      </c>
      <c r="E129" s="216" t="s">
        <v>264</v>
      </c>
      <c r="F129" s="217" t="s">
        <v>265</v>
      </c>
      <c r="G129" s="218" t="s">
        <v>266</v>
      </c>
      <c r="H129" s="219">
        <v>1</v>
      </c>
      <c r="I129" s="220"/>
      <c r="J129" s="221">
        <f>ROUND(I129*H129,2)</f>
        <v>0</v>
      </c>
      <c r="K129" s="217" t="s">
        <v>1</v>
      </c>
      <c r="L129" s="34"/>
      <c r="M129" s="305" t="s">
        <v>1</v>
      </c>
      <c r="N129" s="223" t="s">
        <v>48</v>
      </c>
      <c r="O129" s="70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274"/>
      <c r="V129" s="274"/>
      <c r="W129" s="274"/>
      <c r="X129" s="274"/>
      <c r="Y129" s="274"/>
      <c r="Z129" s="274"/>
      <c r="AA129" s="274"/>
      <c r="AB129" s="274"/>
      <c r="AC129" s="274"/>
      <c r="AD129" s="274"/>
      <c r="AE129" s="274"/>
      <c r="AR129" s="306" t="s">
        <v>147</v>
      </c>
      <c r="AT129" s="306" t="s">
        <v>143</v>
      </c>
      <c r="AU129" s="306" t="s">
        <v>91</v>
      </c>
      <c r="AY129" s="276" t="s">
        <v>141</v>
      </c>
      <c r="BE129" s="298">
        <f>IF(N129="základní",J129,0)</f>
        <v>0</v>
      </c>
      <c r="BF129" s="298">
        <f>IF(N129="snížená",J129,0)</f>
        <v>0</v>
      </c>
      <c r="BG129" s="298">
        <f>IF(N129="zákl. přenesená",J129,0)</f>
        <v>0</v>
      </c>
      <c r="BH129" s="298">
        <f>IF(N129="sníž. přenesená",J129,0)</f>
        <v>0</v>
      </c>
      <c r="BI129" s="298">
        <f>IF(N129="nulová",J129,0)</f>
        <v>0</v>
      </c>
      <c r="BJ129" s="276" t="s">
        <v>91</v>
      </c>
      <c r="BK129" s="298">
        <f>ROUND(I129*H129,2)</f>
        <v>0</v>
      </c>
      <c r="BL129" s="276" t="s">
        <v>147</v>
      </c>
      <c r="BM129" s="306" t="s">
        <v>267</v>
      </c>
    </row>
    <row r="130" spans="1:65" s="47" customFormat="1">
      <c r="A130" s="274"/>
      <c r="B130" s="34"/>
      <c r="C130" s="274"/>
      <c r="D130" s="228" t="s">
        <v>149</v>
      </c>
      <c r="E130" s="274"/>
      <c r="F130" s="229" t="s">
        <v>268</v>
      </c>
      <c r="G130" s="274"/>
      <c r="H130" s="274"/>
      <c r="I130" s="114"/>
      <c r="J130" s="274"/>
      <c r="K130" s="274"/>
      <c r="L130" s="34"/>
      <c r="M130" s="230"/>
      <c r="N130" s="231"/>
      <c r="O130" s="70"/>
      <c r="P130" s="70"/>
      <c r="Q130" s="70"/>
      <c r="R130" s="70"/>
      <c r="S130" s="70"/>
      <c r="T130" s="71"/>
      <c r="U130" s="274"/>
      <c r="V130" s="274"/>
      <c r="W130" s="274"/>
      <c r="X130" s="274"/>
      <c r="Y130" s="274"/>
      <c r="Z130" s="274"/>
      <c r="AA130" s="274"/>
      <c r="AB130" s="274"/>
      <c r="AC130" s="274"/>
      <c r="AD130" s="274"/>
      <c r="AE130" s="274"/>
      <c r="AT130" s="276" t="s">
        <v>149</v>
      </c>
      <c r="AU130" s="276" t="s">
        <v>91</v>
      </c>
    </row>
    <row r="131" spans="1:65" s="47" customFormat="1" ht="64.900000000000006" customHeight="1">
      <c r="A131" s="274"/>
      <c r="B131" s="34"/>
      <c r="C131" s="215" t="s">
        <v>93</v>
      </c>
      <c r="D131" s="215" t="s">
        <v>143</v>
      </c>
      <c r="E131" s="216" t="s">
        <v>269</v>
      </c>
      <c r="F131" s="217" t="s">
        <v>270</v>
      </c>
      <c r="G131" s="218" t="s">
        <v>266</v>
      </c>
      <c r="H131" s="219">
        <v>1</v>
      </c>
      <c r="I131" s="220"/>
      <c r="J131" s="221">
        <f>ROUND(I131*H131,2)</f>
        <v>0</v>
      </c>
      <c r="K131" s="217" t="s">
        <v>1</v>
      </c>
      <c r="L131" s="34"/>
      <c r="M131" s="305" t="s">
        <v>1</v>
      </c>
      <c r="N131" s="223" t="s">
        <v>48</v>
      </c>
      <c r="O131" s="70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274"/>
      <c r="V131" s="274"/>
      <c r="W131" s="274"/>
      <c r="X131" s="274"/>
      <c r="Y131" s="274"/>
      <c r="Z131" s="274"/>
      <c r="AA131" s="274"/>
      <c r="AB131" s="274"/>
      <c r="AC131" s="274"/>
      <c r="AD131" s="274"/>
      <c r="AE131" s="274"/>
      <c r="AR131" s="306" t="s">
        <v>147</v>
      </c>
      <c r="AT131" s="306" t="s">
        <v>143</v>
      </c>
      <c r="AU131" s="306" t="s">
        <v>91</v>
      </c>
      <c r="AY131" s="276" t="s">
        <v>141</v>
      </c>
      <c r="BE131" s="298">
        <f>IF(N131="základní",J131,0)</f>
        <v>0</v>
      </c>
      <c r="BF131" s="298">
        <f>IF(N131="snížená",J131,0)</f>
        <v>0</v>
      </c>
      <c r="BG131" s="298">
        <f>IF(N131="zákl. přenesená",J131,0)</f>
        <v>0</v>
      </c>
      <c r="BH131" s="298">
        <f>IF(N131="sníž. přenesená",J131,0)</f>
        <v>0</v>
      </c>
      <c r="BI131" s="298">
        <f>IF(N131="nulová",J131,0)</f>
        <v>0</v>
      </c>
      <c r="BJ131" s="276" t="s">
        <v>91</v>
      </c>
      <c r="BK131" s="298">
        <f>ROUND(I131*H131,2)</f>
        <v>0</v>
      </c>
      <c r="BL131" s="276" t="s">
        <v>147</v>
      </c>
      <c r="BM131" s="306" t="s">
        <v>271</v>
      </c>
    </row>
    <row r="132" spans="1:65" s="47" customFormat="1" ht="58.5">
      <c r="A132" s="274"/>
      <c r="B132" s="34"/>
      <c r="C132" s="274"/>
      <c r="D132" s="228" t="s">
        <v>149</v>
      </c>
      <c r="E132" s="274"/>
      <c r="F132" s="229" t="s">
        <v>272</v>
      </c>
      <c r="G132" s="274"/>
      <c r="H132" s="274"/>
      <c r="I132" s="114"/>
      <c r="J132" s="274"/>
      <c r="K132" s="274"/>
      <c r="L132" s="34"/>
      <c r="M132" s="230"/>
      <c r="N132" s="231"/>
      <c r="O132" s="70"/>
      <c r="P132" s="70"/>
      <c r="Q132" s="70"/>
      <c r="R132" s="70"/>
      <c r="S132" s="70"/>
      <c r="T132" s="71"/>
      <c r="U132" s="274"/>
      <c r="V132" s="274"/>
      <c r="W132" s="274"/>
      <c r="X132" s="274"/>
      <c r="Y132" s="274"/>
      <c r="Z132" s="274"/>
      <c r="AA132" s="274"/>
      <c r="AB132" s="274"/>
      <c r="AC132" s="274"/>
      <c r="AD132" s="274"/>
      <c r="AE132" s="274"/>
      <c r="AT132" s="276" t="s">
        <v>149</v>
      </c>
      <c r="AU132" s="276" t="s">
        <v>91</v>
      </c>
    </row>
    <row r="133" spans="1:65" s="47" customFormat="1" ht="14.45" customHeight="1">
      <c r="A133" s="274"/>
      <c r="B133" s="34"/>
      <c r="C133" s="215" t="s">
        <v>156</v>
      </c>
      <c r="D133" s="215" t="s">
        <v>143</v>
      </c>
      <c r="E133" s="216" t="s">
        <v>273</v>
      </c>
      <c r="F133" s="217" t="s">
        <v>274</v>
      </c>
      <c r="G133" s="218" t="s">
        <v>159</v>
      </c>
      <c r="H133" s="219">
        <v>40500</v>
      </c>
      <c r="I133" s="220"/>
      <c r="J133" s="221">
        <f>ROUND(I133*H133,2)</f>
        <v>0</v>
      </c>
      <c r="K133" s="217" t="s">
        <v>1</v>
      </c>
      <c r="L133" s="34"/>
      <c r="M133" s="305" t="s">
        <v>1</v>
      </c>
      <c r="N133" s="223" t="s">
        <v>48</v>
      </c>
      <c r="O133" s="70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274"/>
      <c r="V133" s="274"/>
      <c r="W133" s="274"/>
      <c r="X133" s="274"/>
      <c r="Y133" s="274"/>
      <c r="Z133" s="274"/>
      <c r="AA133" s="274"/>
      <c r="AB133" s="274"/>
      <c r="AC133" s="274"/>
      <c r="AD133" s="274"/>
      <c r="AE133" s="274"/>
      <c r="AR133" s="306" t="s">
        <v>147</v>
      </c>
      <c r="AT133" s="306" t="s">
        <v>143</v>
      </c>
      <c r="AU133" s="306" t="s">
        <v>91</v>
      </c>
      <c r="AY133" s="276" t="s">
        <v>141</v>
      </c>
      <c r="BE133" s="298">
        <f>IF(N133="základní",J133,0)</f>
        <v>0</v>
      </c>
      <c r="BF133" s="298">
        <f>IF(N133="snížená",J133,0)</f>
        <v>0</v>
      </c>
      <c r="BG133" s="298">
        <f>IF(N133="zákl. přenesená",J133,0)</f>
        <v>0</v>
      </c>
      <c r="BH133" s="298">
        <f>IF(N133="sníž. přenesená",J133,0)</f>
        <v>0</v>
      </c>
      <c r="BI133" s="298">
        <f>IF(N133="nulová",J133,0)</f>
        <v>0</v>
      </c>
      <c r="BJ133" s="276" t="s">
        <v>91</v>
      </c>
      <c r="BK133" s="298">
        <f>ROUND(I133*H133,2)</f>
        <v>0</v>
      </c>
      <c r="BL133" s="276" t="s">
        <v>147</v>
      </c>
      <c r="BM133" s="306" t="s">
        <v>275</v>
      </c>
    </row>
    <row r="134" spans="1:65" s="47" customFormat="1" ht="29.25">
      <c r="A134" s="274"/>
      <c r="B134" s="34"/>
      <c r="C134" s="274"/>
      <c r="D134" s="228" t="s">
        <v>149</v>
      </c>
      <c r="E134" s="274"/>
      <c r="F134" s="229" t="s">
        <v>276</v>
      </c>
      <c r="G134" s="274"/>
      <c r="H134" s="274"/>
      <c r="I134" s="114"/>
      <c r="J134" s="274"/>
      <c r="K134" s="274"/>
      <c r="L134" s="34"/>
      <c r="M134" s="230"/>
      <c r="N134" s="231"/>
      <c r="O134" s="70"/>
      <c r="P134" s="70"/>
      <c r="Q134" s="70"/>
      <c r="R134" s="70"/>
      <c r="S134" s="70"/>
      <c r="T134" s="71"/>
      <c r="U134" s="274"/>
      <c r="V134" s="274"/>
      <c r="W134" s="274"/>
      <c r="X134" s="274"/>
      <c r="Y134" s="274"/>
      <c r="Z134" s="274"/>
      <c r="AA134" s="274"/>
      <c r="AB134" s="274"/>
      <c r="AC134" s="274"/>
      <c r="AD134" s="274"/>
      <c r="AE134" s="274"/>
      <c r="AT134" s="276" t="s">
        <v>149</v>
      </c>
      <c r="AU134" s="276" t="s">
        <v>91</v>
      </c>
    </row>
    <row r="135" spans="1:65" s="234" customFormat="1">
      <c r="B135" s="233"/>
      <c r="D135" s="228" t="s">
        <v>152</v>
      </c>
      <c r="E135" s="235" t="s">
        <v>1</v>
      </c>
      <c r="F135" s="236" t="s">
        <v>277</v>
      </c>
      <c r="H135" s="235" t="s">
        <v>1</v>
      </c>
      <c r="I135" s="237"/>
      <c r="L135" s="233"/>
      <c r="M135" s="239"/>
      <c r="N135" s="240"/>
      <c r="O135" s="240"/>
      <c r="P135" s="240"/>
      <c r="Q135" s="240"/>
      <c r="R135" s="240"/>
      <c r="S135" s="240"/>
      <c r="T135" s="241"/>
      <c r="AT135" s="235" t="s">
        <v>152</v>
      </c>
      <c r="AU135" s="235" t="s">
        <v>91</v>
      </c>
      <c r="AV135" s="234" t="s">
        <v>91</v>
      </c>
      <c r="AW135" s="234" t="s">
        <v>38</v>
      </c>
      <c r="AX135" s="234" t="s">
        <v>83</v>
      </c>
      <c r="AY135" s="235" t="s">
        <v>141</v>
      </c>
    </row>
    <row r="136" spans="1:65" s="234" customFormat="1">
      <c r="B136" s="233"/>
      <c r="D136" s="228" t="s">
        <v>152</v>
      </c>
      <c r="E136" s="235" t="s">
        <v>1</v>
      </c>
      <c r="F136" s="236" t="s">
        <v>278</v>
      </c>
      <c r="H136" s="235" t="s">
        <v>1</v>
      </c>
      <c r="I136" s="237"/>
      <c r="L136" s="233"/>
      <c r="M136" s="239"/>
      <c r="N136" s="240"/>
      <c r="O136" s="240"/>
      <c r="P136" s="240"/>
      <c r="Q136" s="240"/>
      <c r="R136" s="240"/>
      <c r="S136" s="240"/>
      <c r="T136" s="241"/>
      <c r="AT136" s="235" t="s">
        <v>152</v>
      </c>
      <c r="AU136" s="235" t="s">
        <v>91</v>
      </c>
      <c r="AV136" s="234" t="s">
        <v>91</v>
      </c>
      <c r="AW136" s="234" t="s">
        <v>38</v>
      </c>
      <c r="AX136" s="234" t="s">
        <v>83</v>
      </c>
      <c r="AY136" s="235" t="s">
        <v>141</v>
      </c>
    </row>
    <row r="137" spans="1:65" s="244" customFormat="1">
      <c r="B137" s="243"/>
      <c r="D137" s="228" t="s">
        <v>152</v>
      </c>
      <c r="E137" s="245" t="s">
        <v>1</v>
      </c>
      <c r="F137" s="246" t="s">
        <v>279</v>
      </c>
      <c r="H137" s="247">
        <v>40500</v>
      </c>
      <c r="I137" s="248"/>
      <c r="L137" s="243"/>
      <c r="M137" s="250"/>
      <c r="N137" s="251"/>
      <c r="O137" s="251"/>
      <c r="P137" s="251"/>
      <c r="Q137" s="251"/>
      <c r="R137" s="251"/>
      <c r="S137" s="251"/>
      <c r="T137" s="252"/>
      <c r="AT137" s="245" t="s">
        <v>152</v>
      </c>
      <c r="AU137" s="245" t="s">
        <v>91</v>
      </c>
      <c r="AV137" s="244" t="s">
        <v>93</v>
      </c>
      <c r="AW137" s="244" t="s">
        <v>38</v>
      </c>
      <c r="AX137" s="244" t="s">
        <v>91</v>
      </c>
      <c r="AY137" s="245" t="s">
        <v>141</v>
      </c>
    </row>
    <row r="138" spans="1:65" s="47" customFormat="1" ht="43.15" customHeight="1">
      <c r="A138" s="274"/>
      <c r="B138" s="34"/>
      <c r="C138" s="215" t="s">
        <v>147</v>
      </c>
      <c r="D138" s="215" t="s">
        <v>143</v>
      </c>
      <c r="E138" s="216" t="s">
        <v>280</v>
      </c>
      <c r="F138" s="217" t="s">
        <v>281</v>
      </c>
      <c r="G138" s="218" t="s">
        <v>266</v>
      </c>
      <c r="H138" s="219">
        <v>1</v>
      </c>
      <c r="I138" s="220"/>
      <c r="J138" s="221">
        <f>ROUND(I138*H138,2)</f>
        <v>0</v>
      </c>
      <c r="K138" s="217" t="s">
        <v>1</v>
      </c>
      <c r="L138" s="34"/>
      <c r="M138" s="305" t="s">
        <v>1</v>
      </c>
      <c r="N138" s="223" t="s">
        <v>48</v>
      </c>
      <c r="O138" s="70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274"/>
      <c r="V138" s="274"/>
      <c r="W138" s="274"/>
      <c r="X138" s="274"/>
      <c r="Y138" s="274"/>
      <c r="Z138" s="274"/>
      <c r="AA138" s="274"/>
      <c r="AB138" s="274"/>
      <c r="AC138" s="274"/>
      <c r="AD138" s="274"/>
      <c r="AE138" s="274"/>
      <c r="AR138" s="306" t="s">
        <v>147</v>
      </c>
      <c r="AT138" s="306" t="s">
        <v>143</v>
      </c>
      <c r="AU138" s="306" t="s">
        <v>91</v>
      </c>
      <c r="AY138" s="276" t="s">
        <v>141</v>
      </c>
      <c r="BE138" s="298">
        <f>IF(N138="základní",J138,0)</f>
        <v>0</v>
      </c>
      <c r="BF138" s="298">
        <f>IF(N138="snížená",J138,0)</f>
        <v>0</v>
      </c>
      <c r="BG138" s="298">
        <f>IF(N138="zákl. přenesená",J138,0)</f>
        <v>0</v>
      </c>
      <c r="BH138" s="298">
        <f>IF(N138="sníž. přenesená",J138,0)</f>
        <v>0</v>
      </c>
      <c r="BI138" s="298">
        <f>IF(N138="nulová",J138,0)</f>
        <v>0</v>
      </c>
      <c r="BJ138" s="276" t="s">
        <v>91</v>
      </c>
      <c r="BK138" s="298">
        <f>ROUND(I138*H138,2)</f>
        <v>0</v>
      </c>
      <c r="BL138" s="276" t="s">
        <v>147</v>
      </c>
      <c r="BM138" s="306" t="s">
        <v>282</v>
      </c>
    </row>
    <row r="139" spans="1:65" s="47" customFormat="1" ht="39">
      <c r="A139" s="274"/>
      <c r="B139" s="34"/>
      <c r="C139" s="274"/>
      <c r="D139" s="228" t="s">
        <v>149</v>
      </c>
      <c r="E139" s="274"/>
      <c r="F139" s="229" t="s">
        <v>281</v>
      </c>
      <c r="G139" s="274"/>
      <c r="H139" s="274"/>
      <c r="I139" s="114"/>
      <c r="J139" s="274"/>
      <c r="K139" s="274"/>
      <c r="L139" s="34"/>
      <c r="M139" s="230"/>
      <c r="N139" s="231"/>
      <c r="O139" s="70"/>
      <c r="P139" s="70"/>
      <c r="Q139" s="70"/>
      <c r="R139" s="70"/>
      <c r="S139" s="70"/>
      <c r="T139" s="71"/>
      <c r="U139" s="274"/>
      <c r="V139" s="274"/>
      <c r="W139" s="274"/>
      <c r="X139" s="274"/>
      <c r="Y139" s="274"/>
      <c r="Z139" s="274"/>
      <c r="AA139" s="274"/>
      <c r="AB139" s="274"/>
      <c r="AC139" s="274"/>
      <c r="AD139" s="274"/>
      <c r="AE139" s="274"/>
      <c r="AT139" s="276" t="s">
        <v>149</v>
      </c>
      <c r="AU139" s="276" t="s">
        <v>91</v>
      </c>
    </row>
    <row r="140" spans="1:65" s="47" customFormat="1" ht="21.6" customHeight="1">
      <c r="A140" s="274"/>
      <c r="B140" s="34"/>
      <c r="C140" s="215" t="s">
        <v>199</v>
      </c>
      <c r="D140" s="215" t="s">
        <v>143</v>
      </c>
      <c r="E140" s="216" t="s">
        <v>283</v>
      </c>
      <c r="F140" s="217" t="s">
        <v>284</v>
      </c>
      <c r="G140" s="218" t="s">
        <v>266</v>
      </c>
      <c r="H140" s="219">
        <v>1</v>
      </c>
      <c r="I140" s="220"/>
      <c r="J140" s="221">
        <f>ROUND(I140*H140,2)</f>
        <v>0</v>
      </c>
      <c r="K140" s="217" t="s">
        <v>1</v>
      </c>
      <c r="L140" s="34"/>
      <c r="M140" s="305" t="s">
        <v>1</v>
      </c>
      <c r="N140" s="223" t="s">
        <v>48</v>
      </c>
      <c r="O140" s="70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274"/>
      <c r="V140" s="274"/>
      <c r="W140" s="274"/>
      <c r="X140" s="274"/>
      <c r="Y140" s="274"/>
      <c r="Z140" s="274"/>
      <c r="AA140" s="274"/>
      <c r="AB140" s="274"/>
      <c r="AC140" s="274"/>
      <c r="AD140" s="274"/>
      <c r="AE140" s="274"/>
      <c r="AR140" s="306" t="s">
        <v>147</v>
      </c>
      <c r="AT140" s="306" t="s">
        <v>143</v>
      </c>
      <c r="AU140" s="306" t="s">
        <v>91</v>
      </c>
      <c r="AY140" s="276" t="s">
        <v>141</v>
      </c>
      <c r="BE140" s="298">
        <f>IF(N140="základní",J140,0)</f>
        <v>0</v>
      </c>
      <c r="BF140" s="298">
        <f>IF(N140="snížená",J140,0)</f>
        <v>0</v>
      </c>
      <c r="BG140" s="298">
        <f>IF(N140="zákl. přenesená",J140,0)</f>
        <v>0</v>
      </c>
      <c r="BH140" s="298">
        <f>IF(N140="sníž. přenesená",J140,0)</f>
        <v>0</v>
      </c>
      <c r="BI140" s="298">
        <f>IF(N140="nulová",J140,0)</f>
        <v>0</v>
      </c>
      <c r="BJ140" s="276" t="s">
        <v>91</v>
      </c>
      <c r="BK140" s="298">
        <f>ROUND(I140*H140,2)</f>
        <v>0</v>
      </c>
      <c r="BL140" s="276" t="s">
        <v>147</v>
      </c>
      <c r="BM140" s="306" t="s">
        <v>285</v>
      </c>
    </row>
    <row r="141" spans="1:65" s="47" customFormat="1">
      <c r="A141" s="274"/>
      <c r="B141" s="34"/>
      <c r="C141" s="274"/>
      <c r="D141" s="228" t="s">
        <v>149</v>
      </c>
      <c r="E141" s="274"/>
      <c r="F141" s="229" t="s">
        <v>284</v>
      </c>
      <c r="G141" s="274"/>
      <c r="H141" s="274"/>
      <c r="I141" s="114"/>
      <c r="J141" s="274"/>
      <c r="K141" s="274"/>
      <c r="L141" s="34"/>
      <c r="M141" s="230"/>
      <c r="N141" s="231"/>
      <c r="O141" s="70"/>
      <c r="P141" s="70"/>
      <c r="Q141" s="70"/>
      <c r="R141" s="70"/>
      <c r="S141" s="70"/>
      <c r="T141" s="71"/>
      <c r="U141" s="274"/>
      <c r="V141" s="274"/>
      <c r="W141" s="274"/>
      <c r="X141" s="274"/>
      <c r="Y141" s="274"/>
      <c r="Z141" s="274"/>
      <c r="AA141" s="274"/>
      <c r="AB141" s="274"/>
      <c r="AC141" s="274"/>
      <c r="AD141" s="274"/>
      <c r="AE141" s="274"/>
      <c r="AT141" s="276" t="s">
        <v>149</v>
      </c>
      <c r="AU141" s="276" t="s">
        <v>91</v>
      </c>
    </row>
    <row r="142" spans="1:65" s="47" customFormat="1" ht="21.6" customHeight="1">
      <c r="A142" s="274"/>
      <c r="B142" s="34"/>
      <c r="C142" s="215" t="s">
        <v>205</v>
      </c>
      <c r="D142" s="215" t="s">
        <v>143</v>
      </c>
      <c r="E142" s="216" t="s">
        <v>286</v>
      </c>
      <c r="F142" s="217" t="s">
        <v>287</v>
      </c>
      <c r="G142" s="218" t="s">
        <v>266</v>
      </c>
      <c r="H142" s="219">
        <v>1</v>
      </c>
      <c r="I142" s="220"/>
      <c r="J142" s="221">
        <f>ROUND(I142*H142,2)</f>
        <v>0</v>
      </c>
      <c r="K142" s="217" t="s">
        <v>1</v>
      </c>
      <c r="L142" s="34"/>
      <c r="M142" s="305" t="s">
        <v>1</v>
      </c>
      <c r="N142" s="223" t="s">
        <v>48</v>
      </c>
      <c r="O142" s="70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274"/>
      <c r="V142" s="274"/>
      <c r="W142" s="274"/>
      <c r="X142" s="274"/>
      <c r="Y142" s="274"/>
      <c r="Z142" s="274"/>
      <c r="AA142" s="274"/>
      <c r="AB142" s="274"/>
      <c r="AC142" s="274"/>
      <c r="AD142" s="274"/>
      <c r="AE142" s="274"/>
      <c r="AR142" s="306" t="s">
        <v>147</v>
      </c>
      <c r="AT142" s="306" t="s">
        <v>143</v>
      </c>
      <c r="AU142" s="306" t="s">
        <v>91</v>
      </c>
      <c r="AY142" s="276" t="s">
        <v>141</v>
      </c>
      <c r="BE142" s="298">
        <f>IF(N142="základní",J142,0)</f>
        <v>0</v>
      </c>
      <c r="BF142" s="298">
        <f>IF(N142="snížená",J142,0)</f>
        <v>0</v>
      </c>
      <c r="BG142" s="298">
        <f>IF(N142="zákl. přenesená",J142,0)</f>
        <v>0</v>
      </c>
      <c r="BH142" s="298">
        <f>IF(N142="sníž. přenesená",J142,0)</f>
        <v>0</v>
      </c>
      <c r="BI142" s="298">
        <f>IF(N142="nulová",J142,0)</f>
        <v>0</v>
      </c>
      <c r="BJ142" s="276" t="s">
        <v>91</v>
      </c>
      <c r="BK142" s="298">
        <f>ROUND(I142*H142,2)</f>
        <v>0</v>
      </c>
      <c r="BL142" s="276" t="s">
        <v>147</v>
      </c>
      <c r="BM142" s="306" t="s">
        <v>288</v>
      </c>
    </row>
    <row r="143" spans="1:65" s="47" customFormat="1">
      <c r="A143" s="274"/>
      <c r="B143" s="34"/>
      <c r="C143" s="274"/>
      <c r="D143" s="228" t="s">
        <v>149</v>
      </c>
      <c r="E143" s="274"/>
      <c r="F143" s="229" t="s">
        <v>287</v>
      </c>
      <c r="G143" s="274"/>
      <c r="H143" s="274"/>
      <c r="I143" s="114"/>
      <c r="J143" s="274"/>
      <c r="K143" s="274"/>
      <c r="L143" s="34"/>
      <c r="M143" s="230"/>
      <c r="N143" s="231"/>
      <c r="O143" s="70"/>
      <c r="P143" s="70"/>
      <c r="Q143" s="70"/>
      <c r="R143" s="70"/>
      <c r="S143" s="70"/>
      <c r="T143" s="71"/>
      <c r="U143" s="274"/>
      <c r="V143" s="274"/>
      <c r="W143" s="274"/>
      <c r="X143" s="274"/>
      <c r="Y143" s="274"/>
      <c r="Z143" s="274"/>
      <c r="AA143" s="274"/>
      <c r="AB143" s="274"/>
      <c r="AC143" s="274"/>
      <c r="AD143" s="274"/>
      <c r="AE143" s="274"/>
      <c r="AT143" s="276" t="s">
        <v>149</v>
      </c>
      <c r="AU143" s="276" t="s">
        <v>91</v>
      </c>
    </row>
    <row r="144" spans="1:65" s="47" customFormat="1" ht="21.6" customHeight="1">
      <c r="A144" s="274"/>
      <c r="B144" s="34"/>
      <c r="C144" s="215" t="s">
        <v>210</v>
      </c>
      <c r="D144" s="215" t="s">
        <v>143</v>
      </c>
      <c r="E144" s="216" t="s">
        <v>289</v>
      </c>
      <c r="F144" s="217" t="s">
        <v>290</v>
      </c>
      <c r="G144" s="218" t="s">
        <v>266</v>
      </c>
      <c r="H144" s="219">
        <v>1</v>
      </c>
      <c r="I144" s="220"/>
      <c r="J144" s="221">
        <f>ROUND(I144*H144,2)</f>
        <v>0</v>
      </c>
      <c r="K144" s="217" t="s">
        <v>1</v>
      </c>
      <c r="L144" s="34"/>
      <c r="M144" s="305" t="s">
        <v>1</v>
      </c>
      <c r="N144" s="223" t="s">
        <v>48</v>
      </c>
      <c r="O144" s="70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274"/>
      <c r="V144" s="274"/>
      <c r="W144" s="274"/>
      <c r="X144" s="274"/>
      <c r="Y144" s="274"/>
      <c r="Z144" s="274"/>
      <c r="AA144" s="274"/>
      <c r="AB144" s="274"/>
      <c r="AC144" s="274"/>
      <c r="AD144" s="274"/>
      <c r="AE144" s="274"/>
      <c r="AR144" s="306" t="s">
        <v>147</v>
      </c>
      <c r="AT144" s="306" t="s">
        <v>143</v>
      </c>
      <c r="AU144" s="306" t="s">
        <v>91</v>
      </c>
      <c r="AY144" s="276" t="s">
        <v>141</v>
      </c>
      <c r="BE144" s="298">
        <f>IF(N144="základní",J144,0)</f>
        <v>0</v>
      </c>
      <c r="BF144" s="298">
        <f>IF(N144="snížená",J144,0)</f>
        <v>0</v>
      </c>
      <c r="BG144" s="298">
        <f>IF(N144="zákl. přenesená",J144,0)</f>
        <v>0</v>
      </c>
      <c r="BH144" s="298">
        <f>IF(N144="sníž. přenesená",J144,0)</f>
        <v>0</v>
      </c>
      <c r="BI144" s="298">
        <f>IF(N144="nulová",J144,0)</f>
        <v>0</v>
      </c>
      <c r="BJ144" s="276" t="s">
        <v>91</v>
      </c>
      <c r="BK144" s="298">
        <f>ROUND(I144*H144,2)</f>
        <v>0</v>
      </c>
      <c r="BL144" s="276" t="s">
        <v>147</v>
      </c>
      <c r="BM144" s="306" t="s">
        <v>291</v>
      </c>
    </row>
    <row r="145" spans="1:65" s="47" customFormat="1">
      <c r="A145" s="274"/>
      <c r="B145" s="34"/>
      <c r="C145" s="274"/>
      <c r="D145" s="228" t="s">
        <v>149</v>
      </c>
      <c r="E145" s="274"/>
      <c r="F145" s="229" t="s">
        <v>290</v>
      </c>
      <c r="G145" s="274"/>
      <c r="H145" s="274"/>
      <c r="I145" s="114"/>
      <c r="J145" s="274"/>
      <c r="K145" s="274"/>
      <c r="L145" s="34"/>
      <c r="M145" s="230"/>
      <c r="N145" s="231"/>
      <c r="O145" s="70"/>
      <c r="P145" s="70"/>
      <c r="Q145" s="70"/>
      <c r="R145" s="70"/>
      <c r="S145" s="70"/>
      <c r="T145" s="71"/>
      <c r="U145" s="274"/>
      <c r="V145" s="274"/>
      <c r="W145" s="274"/>
      <c r="X145" s="274"/>
      <c r="Y145" s="274"/>
      <c r="Z145" s="274"/>
      <c r="AA145" s="274"/>
      <c r="AB145" s="274"/>
      <c r="AC145" s="274"/>
      <c r="AD145" s="274"/>
      <c r="AE145" s="274"/>
      <c r="AT145" s="276" t="s">
        <v>149</v>
      </c>
      <c r="AU145" s="276" t="s">
        <v>91</v>
      </c>
    </row>
    <row r="146" spans="1:65" s="47" customFormat="1" ht="21.6" customHeight="1">
      <c r="A146" s="274"/>
      <c r="B146" s="34"/>
      <c r="C146" s="215" t="s">
        <v>169</v>
      </c>
      <c r="D146" s="215" t="s">
        <v>143</v>
      </c>
      <c r="E146" s="216" t="s">
        <v>292</v>
      </c>
      <c r="F146" s="217" t="s">
        <v>293</v>
      </c>
      <c r="G146" s="218" t="s">
        <v>266</v>
      </c>
      <c r="H146" s="219">
        <v>1</v>
      </c>
      <c r="I146" s="220"/>
      <c r="J146" s="221">
        <f>ROUND(I146*H146,2)</f>
        <v>0</v>
      </c>
      <c r="K146" s="217" t="s">
        <v>1</v>
      </c>
      <c r="L146" s="34"/>
      <c r="M146" s="305" t="s">
        <v>1</v>
      </c>
      <c r="N146" s="223" t="s">
        <v>48</v>
      </c>
      <c r="O146" s="70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274"/>
      <c r="V146" s="274"/>
      <c r="W146" s="274"/>
      <c r="X146" s="274"/>
      <c r="Y146" s="274"/>
      <c r="Z146" s="274"/>
      <c r="AA146" s="274"/>
      <c r="AB146" s="274"/>
      <c r="AC146" s="274"/>
      <c r="AD146" s="274"/>
      <c r="AE146" s="274"/>
      <c r="AR146" s="306" t="s">
        <v>147</v>
      </c>
      <c r="AT146" s="306" t="s">
        <v>143</v>
      </c>
      <c r="AU146" s="306" t="s">
        <v>91</v>
      </c>
      <c r="AY146" s="276" t="s">
        <v>141</v>
      </c>
      <c r="BE146" s="298">
        <f>IF(N146="základní",J146,0)</f>
        <v>0</v>
      </c>
      <c r="BF146" s="298">
        <f>IF(N146="snížená",J146,0)</f>
        <v>0</v>
      </c>
      <c r="BG146" s="298">
        <f>IF(N146="zákl. přenesená",J146,0)</f>
        <v>0</v>
      </c>
      <c r="BH146" s="298">
        <f>IF(N146="sníž. přenesená",J146,0)</f>
        <v>0</v>
      </c>
      <c r="BI146" s="298">
        <f>IF(N146="nulová",J146,0)</f>
        <v>0</v>
      </c>
      <c r="BJ146" s="276" t="s">
        <v>91</v>
      </c>
      <c r="BK146" s="298">
        <f>ROUND(I146*H146,2)</f>
        <v>0</v>
      </c>
      <c r="BL146" s="276" t="s">
        <v>147</v>
      </c>
      <c r="BM146" s="306" t="s">
        <v>294</v>
      </c>
    </row>
    <row r="147" spans="1:65" s="47" customFormat="1">
      <c r="A147" s="274"/>
      <c r="B147" s="34"/>
      <c r="C147" s="274"/>
      <c r="D147" s="228" t="s">
        <v>149</v>
      </c>
      <c r="E147" s="274"/>
      <c r="F147" s="229" t="s">
        <v>293</v>
      </c>
      <c r="G147" s="274"/>
      <c r="H147" s="274"/>
      <c r="I147" s="114"/>
      <c r="J147" s="274"/>
      <c r="K147" s="274"/>
      <c r="L147" s="34"/>
      <c r="M147" s="230"/>
      <c r="N147" s="231"/>
      <c r="O147" s="70"/>
      <c r="P147" s="70"/>
      <c r="Q147" s="70"/>
      <c r="R147" s="70"/>
      <c r="S147" s="70"/>
      <c r="T147" s="71"/>
      <c r="U147" s="274"/>
      <c r="V147" s="274"/>
      <c r="W147" s="274"/>
      <c r="X147" s="274"/>
      <c r="Y147" s="274"/>
      <c r="Z147" s="274"/>
      <c r="AA147" s="274"/>
      <c r="AB147" s="274"/>
      <c r="AC147" s="274"/>
      <c r="AD147" s="274"/>
      <c r="AE147" s="274"/>
      <c r="AT147" s="276" t="s">
        <v>149</v>
      </c>
      <c r="AU147" s="276" t="s">
        <v>91</v>
      </c>
    </row>
    <row r="148" spans="1:65" s="47" customFormat="1" ht="21.6" customHeight="1">
      <c r="A148" s="274"/>
      <c r="B148" s="34"/>
      <c r="C148" s="215" t="s">
        <v>220</v>
      </c>
      <c r="D148" s="215" t="s">
        <v>143</v>
      </c>
      <c r="E148" s="216" t="s">
        <v>295</v>
      </c>
      <c r="F148" s="217" t="s">
        <v>296</v>
      </c>
      <c r="G148" s="218" t="s">
        <v>266</v>
      </c>
      <c r="H148" s="219">
        <v>1</v>
      </c>
      <c r="I148" s="220"/>
      <c r="J148" s="221">
        <f>ROUND(I148*H148,2)</f>
        <v>0</v>
      </c>
      <c r="K148" s="217" t="s">
        <v>1</v>
      </c>
      <c r="L148" s="34"/>
      <c r="M148" s="305" t="s">
        <v>1</v>
      </c>
      <c r="N148" s="223" t="s">
        <v>48</v>
      </c>
      <c r="O148" s="70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274"/>
      <c r="V148" s="274"/>
      <c r="W148" s="274"/>
      <c r="X148" s="274"/>
      <c r="Y148" s="274"/>
      <c r="Z148" s="274"/>
      <c r="AA148" s="274"/>
      <c r="AB148" s="274"/>
      <c r="AC148" s="274"/>
      <c r="AD148" s="274"/>
      <c r="AE148" s="274"/>
      <c r="AR148" s="306" t="s">
        <v>147</v>
      </c>
      <c r="AT148" s="306" t="s">
        <v>143</v>
      </c>
      <c r="AU148" s="306" t="s">
        <v>91</v>
      </c>
      <c r="AY148" s="276" t="s">
        <v>141</v>
      </c>
      <c r="BE148" s="298">
        <f>IF(N148="základní",J148,0)</f>
        <v>0</v>
      </c>
      <c r="BF148" s="298">
        <f>IF(N148="snížená",J148,0)</f>
        <v>0</v>
      </c>
      <c r="BG148" s="298">
        <f>IF(N148="zákl. přenesená",J148,0)</f>
        <v>0</v>
      </c>
      <c r="BH148" s="298">
        <f>IF(N148="sníž. přenesená",J148,0)</f>
        <v>0</v>
      </c>
      <c r="BI148" s="298">
        <f>IF(N148="nulová",J148,0)</f>
        <v>0</v>
      </c>
      <c r="BJ148" s="276" t="s">
        <v>91</v>
      </c>
      <c r="BK148" s="298">
        <f>ROUND(I148*H148,2)</f>
        <v>0</v>
      </c>
      <c r="BL148" s="276" t="s">
        <v>147</v>
      </c>
      <c r="BM148" s="306" t="s">
        <v>297</v>
      </c>
    </row>
    <row r="149" spans="1:65" s="47" customFormat="1" ht="19.5">
      <c r="A149" s="274"/>
      <c r="B149" s="34"/>
      <c r="C149" s="274"/>
      <c r="D149" s="228" t="s">
        <v>149</v>
      </c>
      <c r="E149" s="274"/>
      <c r="F149" s="229" t="s">
        <v>296</v>
      </c>
      <c r="G149" s="274"/>
      <c r="H149" s="274"/>
      <c r="I149" s="114"/>
      <c r="J149" s="274"/>
      <c r="K149" s="274"/>
      <c r="L149" s="34"/>
      <c r="M149" s="230"/>
      <c r="N149" s="231"/>
      <c r="O149" s="70"/>
      <c r="P149" s="70"/>
      <c r="Q149" s="70"/>
      <c r="R149" s="70"/>
      <c r="S149" s="70"/>
      <c r="T149" s="71"/>
      <c r="U149" s="274"/>
      <c r="V149" s="274"/>
      <c r="W149" s="274"/>
      <c r="X149" s="274"/>
      <c r="Y149" s="274"/>
      <c r="Z149" s="274"/>
      <c r="AA149" s="274"/>
      <c r="AB149" s="274"/>
      <c r="AC149" s="274"/>
      <c r="AD149" s="274"/>
      <c r="AE149" s="274"/>
      <c r="AT149" s="276" t="s">
        <v>149</v>
      </c>
      <c r="AU149" s="276" t="s">
        <v>91</v>
      </c>
    </row>
    <row r="150" spans="1:65" s="47" customFormat="1" ht="39">
      <c r="A150" s="274"/>
      <c r="B150" s="34"/>
      <c r="C150" s="274"/>
      <c r="D150" s="228" t="s">
        <v>150</v>
      </c>
      <c r="E150" s="274"/>
      <c r="F150" s="232" t="s">
        <v>298</v>
      </c>
      <c r="G150" s="274"/>
      <c r="H150" s="274"/>
      <c r="I150" s="114"/>
      <c r="J150" s="274"/>
      <c r="K150" s="274"/>
      <c r="L150" s="34"/>
      <c r="M150" s="230"/>
      <c r="N150" s="231"/>
      <c r="O150" s="70"/>
      <c r="P150" s="70"/>
      <c r="Q150" s="70"/>
      <c r="R150" s="70"/>
      <c r="S150" s="70"/>
      <c r="T150" s="71"/>
      <c r="U150" s="274"/>
      <c r="V150" s="274"/>
      <c r="W150" s="274"/>
      <c r="X150" s="274"/>
      <c r="Y150" s="274"/>
      <c r="Z150" s="274"/>
      <c r="AA150" s="274"/>
      <c r="AB150" s="274"/>
      <c r="AC150" s="274"/>
      <c r="AD150" s="274"/>
      <c r="AE150" s="274"/>
      <c r="AT150" s="276" t="s">
        <v>150</v>
      </c>
      <c r="AU150" s="276" t="s">
        <v>91</v>
      </c>
    </row>
    <row r="151" spans="1:65" s="244" customFormat="1">
      <c r="B151" s="243"/>
      <c r="D151" s="228" t="s">
        <v>152</v>
      </c>
      <c r="E151" s="245" t="s">
        <v>1</v>
      </c>
      <c r="F151" s="246" t="s">
        <v>91</v>
      </c>
      <c r="H151" s="247">
        <v>1</v>
      </c>
      <c r="I151" s="248"/>
      <c r="L151" s="243"/>
      <c r="M151" s="250"/>
      <c r="N151" s="251"/>
      <c r="O151" s="251"/>
      <c r="P151" s="251"/>
      <c r="Q151" s="251"/>
      <c r="R151" s="251"/>
      <c r="S151" s="251"/>
      <c r="T151" s="252"/>
      <c r="AT151" s="245" t="s">
        <v>152</v>
      </c>
      <c r="AU151" s="245" t="s">
        <v>91</v>
      </c>
      <c r="AV151" s="244" t="s">
        <v>93</v>
      </c>
      <c r="AW151" s="244" t="s">
        <v>38</v>
      </c>
      <c r="AX151" s="244" t="s">
        <v>91</v>
      </c>
      <c r="AY151" s="245" t="s">
        <v>141</v>
      </c>
    </row>
    <row r="152" spans="1:65" s="234" customFormat="1">
      <c r="B152" s="233"/>
      <c r="D152" s="228" t="s">
        <v>152</v>
      </c>
      <c r="E152" s="235" t="s">
        <v>1</v>
      </c>
      <c r="F152" s="236" t="s">
        <v>299</v>
      </c>
      <c r="H152" s="235" t="s">
        <v>1</v>
      </c>
      <c r="I152" s="237"/>
      <c r="L152" s="233"/>
      <c r="M152" s="239"/>
      <c r="N152" s="240"/>
      <c r="O152" s="240"/>
      <c r="P152" s="240"/>
      <c r="Q152" s="240"/>
      <c r="R152" s="240"/>
      <c r="S152" s="240"/>
      <c r="T152" s="241"/>
      <c r="AT152" s="235" t="s">
        <v>152</v>
      </c>
      <c r="AU152" s="235" t="s">
        <v>91</v>
      </c>
      <c r="AV152" s="234" t="s">
        <v>91</v>
      </c>
      <c r="AW152" s="234" t="s">
        <v>38</v>
      </c>
      <c r="AX152" s="234" t="s">
        <v>83</v>
      </c>
      <c r="AY152" s="235" t="s">
        <v>141</v>
      </c>
    </row>
    <row r="153" spans="1:65" s="234" customFormat="1" ht="22.5">
      <c r="B153" s="233"/>
      <c r="D153" s="228" t="s">
        <v>152</v>
      </c>
      <c r="E153" s="235" t="s">
        <v>1</v>
      </c>
      <c r="F153" s="236" t="s">
        <v>300</v>
      </c>
      <c r="H153" s="235" t="s">
        <v>1</v>
      </c>
      <c r="I153" s="237"/>
      <c r="L153" s="233"/>
      <c r="M153" s="239"/>
      <c r="N153" s="240"/>
      <c r="O153" s="240"/>
      <c r="P153" s="240"/>
      <c r="Q153" s="240"/>
      <c r="R153" s="240"/>
      <c r="S153" s="240"/>
      <c r="T153" s="241"/>
      <c r="AT153" s="235" t="s">
        <v>152</v>
      </c>
      <c r="AU153" s="235" t="s">
        <v>91</v>
      </c>
      <c r="AV153" s="234" t="s">
        <v>91</v>
      </c>
      <c r="AW153" s="234" t="s">
        <v>38</v>
      </c>
      <c r="AX153" s="234" t="s">
        <v>83</v>
      </c>
      <c r="AY153" s="235" t="s">
        <v>141</v>
      </c>
    </row>
    <row r="154" spans="1:65" s="234" customFormat="1">
      <c r="B154" s="233"/>
      <c r="D154" s="228" t="s">
        <v>152</v>
      </c>
      <c r="E154" s="235" t="s">
        <v>1</v>
      </c>
      <c r="F154" s="236" t="s">
        <v>301</v>
      </c>
      <c r="H154" s="235" t="s">
        <v>1</v>
      </c>
      <c r="I154" s="237"/>
      <c r="L154" s="233"/>
      <c r="M154" s="239"/>
      <c r="N154" s="240"/>
      <c r="O154" s="240"/>
      <c r="P154" s="240"/>
      <c r="Q154" s="240"/>
      <c r="R154" s="240"/>
      <c r="S154" s="240"/>
      <c r="T154" s="241"/>
      <c r="AT154" s="235" t="s">
        <v>152</v>
      </c>
      <c r="AU154" s="235" t="s">
        <v>91</v>
      </c>
      <c r="AV154" s="234" t="s">
        <v>91</v>
      </c>
      <c r="AW154" s="234" t="s">
        <v>38</v>
      </c>
      <c r="AX154" s="234" t="s">
        <v>83</v>
      </c>
      <c r="AY154" s="235" t="s">
        <v>141</v>
      </c>
    </row>
    <row r="155" spans="1:65" s="234" customFormat="1">
      <c r="B155" s="233"/>
      <c r="D155" s="228" t="s">
        <v>152</v>
      </c>
      <c r="E155" s="235" t="s">
        <v>1</v>
      </c>
      <c r="F155" s="236" t="s">
        <v>302</v>
      </c>
      <c r="H155" s="235" t="s">
        <v>1</v>
      </c>
      <c r="I155" s="237"/>
      <c r="L155" s="233"/>
      <c r="M155" s="239"/>
      <c r="N155" s="240"/>
      <c r="O155" s="240"/>
      <c r="P155" s="240"/>
      <c r="Q155" s="240"/>
      <c r="R155" s="240"/>
      <c r="S155" s="240"/>
      <c r="T155" s="241"/>
      <c r="AT155" s="235" t="s">
        <v>152</v>
      </c>
      <c r="AU155" s="235" t="s">
        <v>91</v>
      </c>
      <c r="AV155" s="234" t="s">
        <v>91</v>
      </c>
      <c r="AW155" s="234" t="s">
        <v>38</v>
      </c>
      <c r="AX155" s="234" t="s">
        <v>83</v>
      </c>
      <c r="AY155" s="235" t="s">
        <v>141</v>
      </c>
    </row>
    <row r="156" spans="1:65" s="47" customFormat="1" ht="14.45" customHeight="1">
      <c r="A156" s="274"/>
      <c r="B156" s="34"/>
      <c r="C156" s="215" t="s">
        <v>225</v>
      </c>
      <c r="D156" s="215" t="s">
        <v>143</v>
      </c>
      <c r="E156" s="216" t="s">
        <v>303</v>
      </c>
      <c r="F156" s="217" t="s">
        <v>304</v>
      </c>
      <c r="G156" s="218" t="s">
        <v>266</v>
      </c>
      <c r="H156" s="219">
        <v>1</v>
      </c>
      <c r="I156" s="220"/>
      <c r="J156" s="221">
        <f>ROUND(I156*H156,2)</f>
        <v>0</v>
      </c>
      <c r="K156" s="217" t="s">
        <v>1</v>
      </c>
      <c r="L156" s="34"/>
      <c r="M156" s="305" t="s">
        <v>1</v>
      </c>
      <c r="N156" s="223" t="s">
        <v>48</v>
      </c>
      <c r="O156" s="70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274"/>
      <c r="V156" s="274"/>
      <c r="W156" s="274"/>
      <c r="X156" s="274"/>
      <c r="Y156" s="274"/>
      <c r="Z156" s="274"/>
      <c r="AA156" s="274"/>
      <c r="AB156" s="274"/>
      <c r="AC156" s="274"/>
      <c r="AD156" s="274"/>
      <c r="AE156" s="274"/>
      <c r="AR156" s="306" t="s">
        <v>147</v>
      </c>
      <c r="AT156" s="306" t="s">
        <v>143</v>
      </c>
      <c r="AU156" s="306" t="s">
        <v>91</v>
      </c>
      <c r="AY156" s="276" t="s">
        <v>141</v>
      </c>
      <c r="BE156" s="298">
        <f>IF(N156="základní",J156,0)</f>
        <v>0</v>
      </c>
      <c r="BF156" s="298">
        <f>IF(N156="snížená",J156,0)</f>
        <v>0</v>
      </c>
      <c r="BG156" s="298">
        <f>IF(N156="zákl. přenesená",J156,0)</f>
        <v>0</v>
      </c>
      <c r="BH156" s="298">
        <f>IF(N156="sníž. přenesená",J156,0)</f>
        <v>0</v>
      </c>
      <c r="BI156" s="298">
        <f>IF(N156="nulová",J156,0)</f>
        <v>0</v>
      </c>
      <c r="BJ156" s="276" t="s">
        <v>91</v>
      </c>
      <c r="BK156" s="298">
        <f>ROUND(I156*H156,2)</f>
        <v>0</v>
      </c>
      <c r="BL156" s="276" t="s">
        <v>147</v>
      </c>
      <c r="BM156" s="306" t="s">
        <v>305</v>
      </c>
    </row>
    <row r="157" spans="1:65" s="47" customFormat="1">
      <c r="A157" s="274"/>
      <c r="B157" s="34"/>
      <c r="C157" s="274"/>
      <c r="D157" s="228" t="s">
        <v>149</v>
      </c>
      <c r="E157" s="274"/>
      <c r="F157" s="229" t="s">
        <v>306</v>
      </c>
      <c r="G157" s="274"/>
      <c r="H157" s="274"/>
      <c r="I157" s="114"/>
      <c r="J157" s="274"/>
      <c r="K157" s="274"/>
      <c r="L157" s="34"/>
      <c r="M157" s="230"/>
      <c r="N157" s="231"/>
      <c r="O157" s="70"/>
      <c r="P157" s="70"/>
      <c r="Q157" s="70"/>
      <c r="R157" s="70"/>
      <c r="S157" s="70"/>
      <c r="T157" s="71"/>
      <c r="U157" s="274"/>
      <c r="V157" s="274"/>
      <c r="W157" s="274"/>
      <c r="X157" s="274"/>
      <c r="Y157" s="274"/>
      <c r="Z157" s="274"/>
      <c r="AA157" s="274"/>
      <c r="AB157" s="274"/>
      <c r="AC157" s="274"/>
      <c r="AD157" s="274"/>
      <c r="AE157" s="274"/>
      <c r="AT157" s="276" t="s">
        <v>149</v>
      </c>
      <c r="AU157" s="276" t="s">
        <v>91</v>
      </c>
    </row>
    <row r="158" spans="1:65" s="47" customFormat="1" ht="19.5">
      <c r="A158" s="274"/>
      <c r="B158" s="34"/>
      <c r="C158" s="274"/>
      <c r="D158" s="228" t="s">
        <v>150</v>
      </c>
      <c r="E158" s="274"/>
      <c r="F158" s="232" t="s">
        <v>307</v>
      </c>
      <c r="G158" s="274"/>
      <c r="H158" s="274"/>
      <c r="I158" s="114"/>
      <c r="J158" s="274"/>
      <c r="K158" s="274"/>
      <c r="L158" s="34"/>
      <c r="M158" s="230"/>
      <c r="N158" s="231"/>
      <c r="O158" s="70"/>
      <c r="P158" s="70"/>
      <c r="Q158" s="70"/>
      <c r="R158" s="70"/>
      <c r="S158" s="70"/>
      <c r="T158" s="71"/>
      <c r="U158" s="274"/>
      <c r="V158" s="274"/>
      <c r="W158" s="274"/>
      <c r="X158" s="274"/>
      <c r="Y158" s="274"/>
      <c r="Z158" s="274"/>
      <c r="AA158" s="274"/>
      <c r="AB158" s="274"/>
      <c r="AC158" s="274"/>
      <c r="AD158" s="274"/>
      <c r="AE158" s="274"/>
      <c r="AT158" s="276" t="s">
        <v>150</v>
      </c>
      <c r="AU158" s="276" t="s">
        <v>91</v>
      </c>
    </row>
    <row r="159" spans="1:65" s="244" customFormat="1">
      <c r="B159" s="243"/>
      <c r="D159" s="228" t="s">
        <v>152</v>
      </c>
      <c r="E159" s="245" t="s">
        <v>1</v>
      </c>
      <c r="F159" s="246" t="s">
        <v>91</v>
      </c>
      <c r="H159" s="247">
        <v>1</v>
      </c>
      <c r="I159" s="248"/>
      <c r="L159" s="243"/>
      <c r="M159" s="250"/>
      <c r="N159" s="251"/>
      <c r="O159" s="251"/>
      <c r="P159" s="251"/>
      <c r="Q159" s="251"/>
      <c r="R159" s="251"/>
      <c r="S159" s="251"/>
      <c r="T159" s="252"/>
      <c r="AT159" s="245" t="s">
        <v>152</v>
      </c>
      <c r="AU159" s="245" t="s">
        <v>91</v>
      </c>
      <c r="AV159" s="244" t="s">
        <v>93</v>
      </c>
      <c r="AW159" s="244" t="s">
        <v>38</v>
      </c>
      <c r="AX159" s="244" t="s">
        <v>91</v>
      </c>
      <c r="AY159" s="245" t="s">
        <v>141</v>
      </c>
    </row>
    <row r="160" spans="1:65" s="47" customFormat="1" ht="21.6" customHeight="1">
      <c r="A160" s="274"/>
      <c r="B160" s="34"/>
      <c r="C160" s="215" t="s">
        <v>230</v>
      </c>
      <c r="D160" s="215" t="s">
        <v>143</v>
      </c>
      <c r="E160" s="216" t="s">
        <v>308</v>
      </c>
      <c r="F160" s="217" t="s">
        <v>309</v>
      </c>
      <c r="G160" s="218" t="s">
        <v>266</v>
      </c>
      <c r="H160" s="219">
        <v>1</v>
      </c>
      <c r="I160" s="220"/>
      <c r="J160" s="221">
        <f>ROUND(I160*H160,2)</f>
        <v>0</v>
      </c>
      <c r="K160" s="217" t="s">
        <v>1</v>
      </c>
      <c r="L160" s="34"/>
      <c r="M160" s="305" t="s">
        <v>1</v>
      </c>
      <c r="N160" s="223" t="s">
        <v>48</v>
      </c>
      <c r="O160" s="70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274"/>
      <c r="V160" s="274"/>
      <c r="W160" s="274"/>
      <c r="X160" s="274"/>
      <c r="Y160" s="274"/>
      <c r="Z160" s="274"/>
      <c r="AA160" s="274"/>
      <c r="AB160" s="274"/>
      <c r="AC160" s="274"/>
      <c r="AD160" s="274"/>
      <c r="AE160" s="274"/>
      <c r="AR160" s="306" t="s">
        <v>147</v>
      </c>
      <c r="AT160" s="306" t="s">
        <v>143</v>
      </c>
      <c r="AU160" s="306" t="s">
        <v>91</v>
      </c>
      <c r="AY160" s="276" t="s">
        <v>141</v>
      </c>
      <c r="BE160" s="298">
        <f>IF(N160="základní",J160,0)</f>
        <v>0</v>
      </c>
      <c r="BF160" s="298">
        <f>IF(N160="snížená",J160,0)</f>
        <v>0</v>
      </c>
      <c r="BG160" s="298">
        <f>IF(N160="zákl. přenesená",J160,0)</f>
        <v>0</v>
      </c>
      <c r="BH160" s="298">
        <f>IF(N160="sníž. přenesená",J160,0)</f>
        <v>0</v>
      </c>
      <c r="BI160" s="298">
        <f>IF(N160="nulová",J160,0)</f>
        <v>0</v>
      </c>
      <c r="BJ160" s="276" t="s">
        <v>91</v>
      </c>
      <c r="BK160" s="298">
        <f>ROUND(I160*H160,2)</f>
        <v>0</v>
      </c>
      <c r="BL160" s="276" t="s">
        <v>147</v>
      </c>
      <c r="BM160" s="306" t="s">
        <v>310</v>
      </c>
    </row>
    <row r="161" spans="1:65" s="47" customFormat="1" ht="29.25">
      <c r="A161" s="274"/>
      <c r="B161" s="34"/>
      <c r="C161" s="274"/>
      <c r="D161" s="228" t="s">
        <v>149</v>
      </c>
      <c r="E161" s="274"/>
      <c r="F161" s="229" t="s">
        <v>311</v>
      </c>
      <c r="G161" s="274"/>
      <c r="H161" s="274"/>
      <c r="I161" s="114"/>
      <c r="J161" s="274"/>
      <c r="K161" s="274"/>
      <c r="L161" s="34"/>
      <c r="M161" s="230"/>
      <c r="N161" s="231"/>
      <c r="O161" s="70"/>
      <c r="P161" s="70"/>
      <c r="Q161" s="70"/>
      <c r="R161" s="70"/>
      <c r="S161" s="70"/>
      <c r="T161" s="71"/>
      <c r="U161" s="274"/>
      <c r="V161" s="274"/>
      <c r="W161" s="274"/>
      <c r="X161" s="274"/>
      <c r="Y161" s="274"/>
      <c r="Z161" s="274"/>
      <c r="AA161" s="274"/>
      <c r="AB161" s="274"/>
      <c r="AC161" s="274"/>
      <c r="AD161" s="274"/>
      <c r="AE161" s="274"/>
      <c r="AT161" s="276" t="s">
        <v>149</v>
      </c>
      <c r="AU161" s="276" t="s">
        <v>91</v>
      </c>
    </row>
    <row r="162" spans="1:65" s="47" customFormat="1" ht="39">
      <c r="A162" s="274"/>
      <c r="B162" s="34"/>
      <c r="C162" s="274"/>
      <c r="D162" s="228" t="s">
        <v>150</v>
      </c>
      <c r="E162" s="274"/>
      <c r="F162" s="232" t="s">
        <v>312</v>
      </c>
      <c r="G162" s="274"/>
      <c r="H162" s="274"/>
      <c r="I162" s="114"/>
      <c r="J162" s="274"/>
      <c r="K162" s="274"/>
      <c r="L162" s="34"/>
      <c r="M162" s="230"/>
      <c r="N162" s="231"/>
      <c r="O162" s="70"/>
      <c r="P162" s="70"/>
      <c r="Q162" s="70"/>
      <c r="R162" s="70"/>
      <c r="S162" s="70"/>
      <c r="T162" s="71"/>
      <c r="U162" s="274"/>
      <c r="V162" s="274"/>
      <c r="W162" s="274"/>
      <c r="X162" s="274"/>
      <c r="Y162" s="274"/>
      <c r="Z162" s="274"/>
      <c r="AA162" s="274"/>
      <c r="AB162" s="274"/>
      <c r="AC162" s="274"/>
      <c r="AD162" s="274"/>
      <c r="AE162" s="274"/>
      <c r="AT162" s="276" t="s">
        <v>150</v>
      </c>
      <c r="AU162" s="276" t="s">
        <v>91</v>
      </c>
    </row>
    <row r="163" spans="1:65" s="47" customFormat="1" ht="43.15" customHeight="1">
      <c r="A163" s="274"/>
      <c r="B163" s="34"/>
      <c r="C163" s="215" t="s">
        <v>236</v>
      </c>
      <c r="D163" s="215" t="s">
        <v>143</v>
      </c>
      <c r="E163" s="216" t="s">
        <v>313</v>
      </c>
      <c r="F163" s="217" t="s">
        <v>314</v>
      </c>
      <c r="G163" s="218" t="s">
        <v>266</v>
      </c>
      <c r="H163" s="219">
        <v>1</v>
      </c>
      <c r="I163" s="220"/>
      <c r="J163" s="221">
        <f>ROUND(I163*H163,2)</f>
        <v>0</v>
      </c>
      <c r="K163" s="217" t="s">
        <v>1</v>
      </c>
      <c r="L163" s="34"/>
      <c r="M163" s="305" t="s">
        <v>1</v>
      </c>
      <c r="N163" s="223" t="s">
        <v>48</v>
      </c>
      <c r="O163" s="70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274"/>
      <c r="V163" s="274"/>
      <c r="W163" s="274"/>
      <c r="X163" s="274"/>
      <c r="Y163" s="274"/>
      <c r="Z163" s="274"/>
      <c r="AA163" s="274"/>
      <c r="AB163" s="274"/>
      <c r="AC163" s="274"/>
      <c r="AD163" s="274"/>
      <c r="AE163" s="274"/>
      <c r="AR163" s="306" t="s">
        <v>147</v>
      </c>
      <c r="AT163" s="306" t="s">
        <v>143</v>
      </c>
      <c r="AU163" s="306" t="s">
        <v>91</v>
      </c>
      <c r="AY163" s="276" t="s">
        <v>141</v>
      </c>
      <c r="BE163" s="298">
        <f>IF(N163="základní",J163,0)</f>
        <v>0</v>
      </c>
      <c r="BF163" s="298">
        <f>IF(N163="snížená",J163,0)</f>
        <v>0</v>
      </c>
      <c r="BG163" s="298">
        <f>IF(N163="zákl. přenesená",J163,0)</f>
        <v>0</v>
      </c>
      <c r="BH163" s="298">
        <f>IF(N163="sníž. přenesená",J163,0)</f>
        <v>0</v>
      </c>
      <c r="BI163" s="298">
        <f>IF(N163="nulová",J163,0)</f>
        <v>0</v>
      </c>
      <c r="BJ163" s="276" t="s">
        <v>91</v>
      </c>
      <c r="BK163" s="298">
        <f>ROUND(I163*H163,2)</f>
        <v>0</v>
      </c>
      <c r="BL163" s="276" t="s">
        <v>147</v>
      </c>
      <c r="BM163" s="306" t="s">
        <v>315</v>
      </c>
    </row>
    <row r="164" spans="1:65" s="47" customFormat="1" ht="29.25">
      <c r="A164" s="274"/>
      <c r="B164" s="34"/>
      <c r="C164" s="274"/>
      <c r="D164" s="228" t="s">
        <v>149</v>
      </c>
      <c r="E164" s="274"/>
      <c r="F164" s="229" t="s">
        <v>314</v>
      </c>
      <c r="G164" s="274"/>
      <c r="H164" s="274"/>
      <c r="I164" s="114"/>
      <c r="J164" s="274"/>
      <c r="K164" s="274"/>
      <c r="L164" s="34"/>
      <c r="M164" s="230"/>
      <c r="N164" s="231"/>
      <c r="O164" s="70"/>
      <c r="P164" s="70"/>
      <c r="Q164" s="70"/>
      <c r="R164" s="70"/>
      <c r="S164" s="70"/>
      <c r="T164" s="71"/>
      <c r="U164" s="274"/>
      <c r="V164" s="274"/>
      <c r="W164" s="274"/>
      <c r="X164" s="274"/>
      <c r="Y164" s="274"/>
      <c r="Z164" s="274"/>
      <c r="AA164" s="274"/>
      <c r="AB164" s="274"/>
      <c r="AC164" s="274"/>
      <c r="AD164" s="274"/>
      <c r="AE164" s="274"/>
      <c r="AT164" s="276" t="s">
        <v>149</v>
      </c>
      <c r="AU164" s="276" t="s">
        <v>91</v>
      </c>
    </row>
    <row r="165" spans="1:65" s="47" customFormat="1" ht="21.6" customHeight="1">
      <c r="A165" s="274"/>
      <c r="B165" s="34"/>
      <c r="C165" s="215" t="s">
        <v>241</v>
      </c>
      <c r="D165" s="215" t="s">
        <v>143</v>
      </c>
      <c r="E165" s="216" t="s">
        <v>316</v>
      </c>
      <c r="F165" s="217" t="s">
        <v>317</v>
      </c>
      <c r="G165" s="218" t="s">
        <v>266</v>
      </c>
      <c r="H165" s="219">
        <v>1</v>
      </c>
      <c r="I165" s="220"/>
      <c r="J165" s="221">
        <f>ROUND(I165*H165,2)</f>
        <v>0</v>
      </c>
      <c r="K165" s="217" t="s">
        <v>1</v>
      </c>
      <c r="L165" s="34"/>
      <c r="M165" s="305" t="s">
        <v>1</v>
      </c>
      <c r="N165" s="223" t="s">
        <v>48</v>
      </c>
      <c r="O165" s="70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274"/>
      <c r="V165" s="274"/>
      <c r="W165" s="274"/>
      <c r="X165" s="274"/>
      <c r="Y165" s="274"/>
      <c r="Z165" s="274"/>
      <c r="AA165" s="274"/>
      <c r="AB165" s="274"/>
      <c r="AC165" s="274"/>
      <c r="AD165" s="274"/>
      <c r="AE165" s="274"/>
      <c r="AR165" s="306" t="s">
        <v>147</v>
      </c>
      <c r="AT165" s="306" t="s">
        <v>143</v>
      </c>
      <c r="AU165" s="306" t="s">
        <v>91</v>
      </c>
      <c r="AY165" s="276" t="s">
        <v>141</v>
      </c>
      <c r="BE165" s="298">
        <f>IF(N165="základní",J165,0)</f>
        <v>0</v>
      </c>
      <c r="BF165" s="298">
        <f>IF(N165="snížená",J165,0)</f>
        <v>0</v>
      </c>
      <c r="BG165" s="298">
        <f>IF(N165="zákl. přenesená",J165,0)</f>
        <v>0</v>
      </c>
      <c r="BH165" s="298">
        <f>IF(N165="sníž. přenesená",J165,0)</f>
        <v>0</v>
      </c>
      <c r="BI165" s="298">
        <f>IF(N165="nulová",J165,0)</f>
        <v>0</v>
      </c>
      <c r="BJ165" s="276" t="s">
        <v>91</v>
      </c>
      <c r="BK165" s="298">
        <f>ROUND(I165*H165,2)</f>
        <v>0</v>
      </c>
      <c r="BL165" s="276" t="s">
        <v>147</v>
      </c>
      <c r="BM165" s="306" t="s">
        <v>318</v>
      </c>
    </row>
    <row r="166" spans="1:65" s="47" customFormat="1" ht="54" customHeight="1">
      <c r="A166" s="274"/>
      <c r="B166" s="34"/>
      <c r="C166" s="215" t="s">
        <v>247</v>
      </c>
      <c r="D166" s="215" t="s">
        <v>143</v>
      </c>
      <c r="E166" s="216" t="s">
        <v>319</v>
      </c>
      <c r="F166" s="217" t="s">
        <v>320</v>
      </c>
      <c r="G166" s="218" t="s">
        <v>266</v>
      </c>
      <c r="H166" s="219">
        <v>1</v>
      </c>
      <c r="I166" s="220"/>
      <c r="J166" s="221">
        <f>ROUND(I166*H166,2)</f>
        <v>0</v>
      </c>
      <c r="K166" s="217" t="s">
        <v>1</v>
      </c>
      <c r="L166" s="34"/>
      <c r="M166" s="305" t="s">
        <v>1</v>
      </c>
      <c r="N166" s="223" t="s">
        <v>48</v>
      </c>
      <c r="O166" s="70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274"/>
      <c r="V166" s="274"/>
      <c r="W166" s="274"/>
      <c r="X166" s="274"/>
      <c r="Y166" s="274"/>
      <c r="Z166" s="274"/>
      <c r="AA166" s="274"/>
      <c r="AB166" s="274"/>
      <c r="AC166" s="274"/>
      <c r="AD166" s="274"/>
      <c r="AE166" s="274"/>
      <c r="AR166" s="306" t="s">
        <v>147</v>
      </c>
      <c r="AT166" s="306" t="s">
        <v>143</v>
      </c>
      <c r="AU166" s="306" t="s">
        <v>91</v>
      </c>
      <c r="AY166" s="276" t="s">
        <v>141</v>
      </c>
      <c r="BE166" s="298">
        <f>IF(N166="základní",J166,0)</f>
        <v>0</v>
      </c>
      <c r="BF166" s="298">
        <f>IF(N166="snížená",J166,0)</f>
        <v>0</v>
      </c>
      <c r="BG166" s="298">
        <f>IF(N166="zákl. přenesená",J166,0)</f>
        <v>0</v>
      </c>
      <c r="BH166" s="298">
        <f>IF(N166="sníž. přenesená",J166,0)</f>
        <v>0</v>
      </c>
      <c r="BI166" s="298">
        <f>IF(N166="nulová",J166,0)</f>
        <v>0</v>
      </c>
      <c r="BJ166" s="276" t="s">
        <v>91</v>
      </c>
      <c r="BK166" s="298">
        <f>ROUND(I166*H166,2)</f>
        <v>0</v>
      </c>
      <c r="BL166" s="276" t="s">
        <v>147</v>
      </c>
      <c r="BM166" s="306" t="s">
        <v>321</v>
      </c>
    </row>
    <row r="167" spans="1:65" s="47" customFormat="1" ht="48.75">
      <c r="A167" s="274"/>
      <c r="B167" s="34"/>
      <c r="C167" s="274"/>
      <c r="D167" s="228" t="s">
        <v>149</v>
      </c>
      <c r="E167" s="274"/>
      <c r="F167" s="229" t="s">
        <v>320</v>
      </c>
      <c r="G167" s="274"/>
      <c r="H167" s="274"/>
      <c r="I167" s="114"/>
      <c r="J167" s="274"/>
      <c r="K167" s="274"/>
      <c r="L167" s="34"/>
      <c r="M167" s="230"/>
      <c r="N167" s="231"/>
      <c r="O167" s="70"/>
      <c r="P167" s="70"/>
      <c r="Q167" s="70"/>
      <c r="R167" s="70"/>
      <c r="S167" s="70"/>
      <c r="T167" s="71"/>
      <c r="U167" s="274"/>
      <c r="V167" s="274"/>
      <c r="W167" s="274"/>
      <c r="X167" s="274"/>
      <c r="Y167" s="274"/>
      <c r="Z167" s="274"/>
      <c r="AA167" s="274"/>
      <c r="AB167" s="274"/>
      <c r="AC167" s="274"/>
      <c r="AD167" s="274"/>
      <c r="AE167" s="274"/>
      <c r="AT167" s="276" t="s">
        <v>149</v>
      </c>
      <c r="AU167" s="276" t="s">
        <v>91</v>
      </c>
    </row>
    <row r="168" spans="1:65" s="47" customFormat="1" ht="43.15" customHeight="1">
      <c r="A168" s="274"/>
      <c r="B168" s="34"/>
      <c r="C168" s="215" t="s">
        <v>8</v>
      </c>
      <c r="D168" s="215" t="s">
        <v>143</v>
      </c>
      <c r="E168" s="216" t="s">
        <v>322</v>
      </c>
      <c r="F168" s="217" t="s">
        <v>323</v>
      </c>
      <c r="G168" s="218" t="s">
        <v>266</v>
      </c>
      <c r="H168" s="219">
        <v>1</v>
      </c>
      <c r="I168" s="220"/>
      <c r="J168" s="221">
        <f>ROUND(I168*H168,2)</f>
        <v>0</v>
      </c>
      <c r="K168" s="217" t="s">
        <v>1</v>
      </c>
      <c r="L168" s="34"/>
      <c r="M168" s="305" t="s">
        <v>1</v>
      </c>
      <c r="N168" s="223" t="s">
        <v>48</v>
      </c>
      <c r="O168" s="70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274"/>
      <c r="V168" s="274"/>
      <c r="W168" s="274"/>
      <c r="X168" s="274"/>
      <c r="Y168" s="274"/>
      <c r="Z168" s="274"/>
      <c r="AA168" s="274"/>
      <c r="AB168" s="274"/>
      <c r="AC168" s="274"/>
      <c r="AD168" s="274"/>
      <c r="AE168" s="274"/>
      <c r="AR168" s="306" t="s">
        <v>147</v>
      </c>
      <c r="AT168" s="306" t="s">
        <v>143</v>
      </c>
      <c r="AU168" s="306" t="s">
        <v>91</v>
      </c>
      <c r="AY168" s="276" t="s">
        <v>141</v>
      </c>
      <c r="BE168" s="298">
        <f>IF(N168="základní",J168,0)</f>
        <v>0</v>
      </c>
      <c r="BF168" s="298">
        <f>IF(N168="snížená",J168,0)</f>
        <v>0</v>
      </c>
      <c r="BG168" s="298">
        <f>IF(N168="zákl. přenesená",J168,0)</f>
        <v>0</v>
      </c>
      <c r="BH168" s="298">
        <f>IF(N168="sníž. přenesená",J168,0)</f>
        <v>0</v>
      </c>
      <c r="BI168" s="298">
        <f>IF(N168="nulová",J168,0)</f>
        <v>0</v>
      </c>
      <c r="BJ168" s="276" t="s">
        <v>91</v>
      </c>
      <c r="BK168" s="298">
        <f>ROUND(I168*H168,2)</f>
        <v>0</v>
      </c>
      <c r="BL168" s="276" t="s">
        <v>147</v>
      </c>
      <c r="BM168" s="306" t="s">
        <v>324</v>
      </c>
    </row>
    <row r="169" spans="1:65" s="47" customFormat="1" ht="48.75">
      <c r="A169" s="274"/>
      <c r="B169" s="34"/>
      <c r="C169" s="274"/>
      <c r="D169" s="228" t="s">
        <v>149</v>
      </c>
      <c r="E169" s="274"/>
      <c r="F169" s="229" t="s">
        <v>325</v>
      </c>
      <c r="G169" s="274"/>
      <c r="H169" s="274"/>
      <c r="I169" s="114"/>
      <c r="J169" s="274"/>
      <c r="K169" s="274"/>
      <c r="L169" s="34"/>
      <c r="M169" s="230"/>
      <c r="N169" s="231"/>
      <c r="O169" s="70"/>
      <c r="P169" s="70"/>
      <c r="Q169" s="70"/>
      <c r="R169" s="70"/>
      <c r="S169" s="70"/>
      <c r="T169" s="71"/>
      <c r="U169" s="274"/>
      <c r="V169" s="274"/>
      <c r="W169" s="274"/>
      <c r="X169" s="274"/>
      <c r="Y169" s="274"/>
      <c r="Z169" s="274"/>
      <c r="AA169" s="274"/>
      <c r="AB169" s="274"/>
      <c r="AC169" s="274"/>
      <c r="AD169" s="274"/>
      <c r="AE169" s="274"/>
      <c r="AT169" s="276" t="s">
        <v>149</v>
      </c>
      <c r="AU169" s="276" t="s">
        <v>91</v>
      </c>
    </row>
    <row r="170" spans="1:65" s="47" customFormat="1" ht="14.45" customHeight="1">
      <c r="A170" s="274"/>
      <c r="B170" s="34"/>
      <c r="C170" s="215" t="s">
        <v>326</v>
      </c>
      <c r="D170" s="215" t="s">
        <v>143</v>
      </c>
      <c r="E170" s="216" t="s">
        <v>327</v>
      </c>
      <c r="F170" s="217" t="s">
        <v>328</v>
      </c>
      <c r="G170" s="218" t="s">
        <v>266</v>
      </c>
      <c r="H170" s="219">
        <v>1</v>
      </c>
      <c r="I170" s="220"/>
      <c r="J170" s="221">
        <f>ROUND(I170*H170,2)</f>
        <v>0</v>
      </c>
      <c r="K170" s="217" t="s">
        <v>1</v>
      </c>
      <c r="L170" s="34"/>
      <c r="M170" s="305" t="s">
        <v>1</v>
      </c>
      <c r="N170" s="223" t="s">
        <v>48</v>
      </c>
      <c r="O170" s="70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274"/>
      <c r="V170" s="274"/>
      <c r="W170" s="274"/>
      <c r="X170" s="274"/>
      <c r="Y170" s="274"/>
      <c r="Z170" s="274"/>
      <c r="AA170" s="274"/>
      <c r="AB170" s="274"/>
      <c r="AC170" s="274"/>
      <c r="AD170" s="274"/>
      <c r="AE170" s="274"/>
      <c r="AR170" s="306" t="s">
        <v>147</v>
      </c>
      <c r="AT170" s="306" t="s">
        <v>143</v>
      </c>
      <c r="AU170" s="306" t="s">
        <v>91</v>
      </c>
      <c r="AY170" s="276" t="s">
        <v>141</v>
      </c>
      <c r="BE170" s="298">
        <f>IF(N170="základní",J170,0)</f>
        <v>0</v>
      </c>
      <c r="BF170" s="298">
        <f>IF(N170="snížená",J170,0)</f>
        <v>0</v>
      </c>
      <c r="BG170" s="298">
        <f>IF(N170="zákl. přenesená",J170,0)</f>
        <v>0</v>
      </c>
      <c r="BH170" s="298">
        <f>IF(N170="sníž. přenesená",J170,0)</f>
        <v>0</v>
      </c>
      <c r="BI170" s="298">
        <f>IF(N170="nulová",J170,0)</f>
        <v>0</v>
      </c>
      <c r="BJ170" s="276" t="s">
        <v>91</v>
      </c>
      <c r="BK170" s="298">
        <f>ROUND(I170*H170,2)</f>
        <v>0</v>
      </c>
      <c r="BL170" s="276" t="s">
        <v>147</v>
      </c>
      <c r="BM170" s="306" t="s">
        <v>329</v>
      </c>
    </row>
    <row r="171" spans="1:65" s="47" customFormat="1">
      <c r="A171" s="274"/>
      <c r="B171" s="34"/>
      <c r="C171" s="274"/>
      <c r="D171" s="228" t="s">
        <v>149</v>
      </c>
      <c r="E171" s="274"/>
      <c r="F171" s="229" t="s">
        <v>328</v>
      </c>
      <c r="G171" s="274"/>
      <c r="H171" s="274"/>
      <c r="I171" s="114"/>
      <c r="J171" s="274"/>
      <c r="K171" s="274"/>
      <c r="L171" s="34"/>
      <c r="M171" s="230"/>
      <c r="N171" s="231"/>
      <c r="O171" s="70"/>
      <c r="P171" s="70"/>
      <c r="Q171" s="70"/>
      <c r="R171" s="70"/>
      <c r="S171" s="70"/>
      <c r="T171" s="71"/>
      <c r="U171" s="274"/>
      <c r="V171" s="274"/>
      <c r="W171" s="274"/>
      <c r="X171" s="274"/>
      <c r="Y171" s="274"/>
      <c r="Z171" s="274"/>
      <c r="AA171" s="274"/>
      <c r="AB171" s="274"/>
      <c r="AC171" s="274"/>
      <c r="AD171" s="274"/>
      <c r="AE171" s="274"/>
      <c r="AT171" s="276" t="s">
        <v>149</v>
      </c>
      <c r="AU171" s="276" t="s">
        <v>91</v>
      </c>
    </row>
    <row r="172" spans="1:65" s="47" customFormat="1" ht="75.599999999999994" customHeight="1">
      <c r="A172" s="274"/>
      <c r="B172" s="34"/>
      <c r="C172" s="215" t="s">
        <v>330</v>
      </c>
      <c r="D172" s="215" t="s">
        <v>143</v>
      </c>
      <c r="E172" s="216" t="s">
        <v>331</v>
      </c>
      <c r="F172" s="217" t="s">
        <v>332</v>
      </c>
      <c r="G172" s="218" t="s">
        <v>266</v>
      </c>
      <c r="H172" s="219">
        <v>1</v>
      </c>
      <c r="I172" s="220"/>
      <c r="J172" s="221">
        <f>ROUND(I172*H172,2)</f>
        <v>0</v>
      </c>
      <c r="K172" s="217" t="s">
        <v>1</v>
      </c>
      <c r="L172" s="34"/>
      <c r="M172" s="305" t="s">
        <v>1</v>
      </c>
      <c r="N172" s="223" t="s">
        <v>48</v>
      </c>
      <c r="O172" s="70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274"/>
      <c r="V172" s="274"/>
      <c r="W172" s="274"/>
      <c r="X172" s="274"/>
      <c r="Y172" s="274"/>
      <c r="Z172" s="274"/>
      <c r="AA172" s="274"/>
      <c r="AB172" s="274"/>
      <c r="AC172" s="274"/>
      <c r="AD172" s="274"/>
      <c r="AE172" s="274"/>
      <c r="AR172" s="306" t="s">
        <v>147</v>
      </c>
      <c r="AT172" s="306" t="s">
        <v>143</v>
      </c>
      <c r="AU172" s="306" t="s">
        <v>91</v>
      </c>
      <c r="AY172" s="276" t="s">
        <v>141</v>
      </c>
      <c r="BE172" s="298">
        <f>IF(N172="základní",J172,0)</f>
        <v>0</v>
      </c>
      <c r="BF172" s="298">
        <f>IF(N172="snížená",J172,0)</f>
        <v>0</v>
      </c>
      <c r="BG172" s="298">
        <f>IF(N172="zákl. přenesená",J172,0)</f>
        <v>0</v>
      </c>
      <c r="BH172" s="298">
        <f>IF(N172="sníž. přenesená",J172,0)</f>
        <v>0</v>
      </c>
      <c r="BI172" s="298">
        <f>IF(N172="nulová",J172,0)</f>
        <v>0</v>
      </c>
      <c r="BJ172" s="276" t="s">
        <v>91</v>
      </c>
      <c r="BK172" s="298">
        <f>ROUND(I172*H172,2)</f>
        <v>0</v>
      </c>
      <c r="BL172" s="276" t="s">
        <v>147</v>
      </c>
      <c r="BM172" s="306" t="s">
        <v>333</v>
      </c>
    </row>
    <row r="173" spans="1:65" s="47" customFormat="1" ht="58.5">
      <c r="A173" s="274"/>
      <c r="B173" s="34"/>
      <c r="C173" s="274"/>
      <c r="D173" s="228" t="s">
        <v>149</v>
      </c>
      <c r="E173" s="274"/>
      <c r="F173" s="229" t="s">
        <v>334</v>
      </c>
      <c r="G173" s="274"/>
      <c r="H173" s="274"/>
      <c r="I173" s="114"/>
      <c r="J173" s="274"/>
      <c r="K173" s="274"/>
      <c r="L173" s="34"/>
      <c r="M173" s="230"/>
      <c r="N173" s="231"/>
      <c r="O173" s="70"/>
      <c r="P173" s="70"/>
      <c r="Q173" s="70"/>
      <c r="R173" s="70"/>
      <c r="S173" s="70"/>
      <c r="T173" s="71"/>
      <c r="U173" s="274"/>
      <c r="V173" s="274"/>
      <c r="W173" s="274"/>
      <c r="X173" s="274"/>
      <c r="Y173" s="274"/>
      <c r="Z173" s="274"/>
      <c r="AA173" s="274"/>
      <c r="AB173" s="274"/>
      <c r="AC173" s="274"/>
      <c r="AD173" s="274"/>
      <c r="AE173" s="274"/>
      <c r="AT173" s="276" t="s">
        <v>149</v>
      </c>
      <c r="AU173" s="276" t="s">
        <v>91</v>
      </c>
    </row>
    <row r="174" spans="1:65" s="47" customFormat="1" ht="43.15" customHeight="1">
      <c r="A174" s="274"/>
      <c r="B174" s="34"/>
      <c r="C174" s="215" t="s">
        <v>335</v>
      </c>
      <c r="D174" s="215" t="s">
        <v>143</v>
      </c>
      <c r="E174" s="216" t="s">
        <v>336</v>
      </c>
      <c r="F174" s="217" t="s">
        <v>337</v>
      </c>
      <c r="G174" s="218" t="s">
        <v>266</v>
      </c>
      <c r="H174" s="219">
        <v>1</v>
      </c>
      <c r="I174" s="220"/>
      <c r="J174" s="221">
        <f>ROUND(I174*H174,2)</f>
        <v>0</v>
      </c>
      <c r="K174" s="217" t="s">
        <v>1</v>
      </c>
      <c r="L174" s="34"/>
      <c r="M174" s="305" t="s">
        <v>1</v>
      </c>
      <c r="N174" s="223" t="s">
        <v>48</v>
      </c>
      <c r="O174" s="70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274"/>
      <c r="V174" s="274"/>
      <c r="W174" s="274"/>
      <c r="X174" s="274"/>
      <c r="Y174" s="274"/>
      <c r="Z174" s="274"/>
      <c r="AA174" s="274"/>
      <c r="AB174" s="274"/>
      <c r="AC174" s="274"/>
      <c r="AD174" s="274"/>
      <c r="AE174" s="274"/>
      <c r="AR174" s="306" t="s">
        <v>147</v>
      </c>
      <c r="AT174" s="306" t="s">
        <v>143</v>
      </c>
      <c r="AU174" s="306" t="s">
        <v>91</v>
      </c>
      <c r="AY174" s="276" t="s">
        <v>141</v>
      </c>
      <c r="BE174" s="298">
        <f>IF(N174="základní",J174,0)</f>
        <v>0</v>
      </c>
      <c r="BF174" s="298">
        <f>IF(N174="snížená",J174,0)</f>
        <v>0</v>
      </c>
      <c r="BG174" s="298">
        <f>IF(N174="zákl. přenesená",J174,0)</f>
        <v>0</v>
      </c>
      <c r="BH174" s="298">
        <f>IF(N174="sníž. přenesená",J174,0)</f>
        <v>0</v>
      </c>
      <c r="BI174" s="298">
        <f>IF(N174="nulová",J174,0)</f>
        <v>0</v>
      </c>
      <c r="BJ174" s="276" t="s">
        <v>91</v>
      </c>
      <c r="BK174" s="298">
        <f>ROUND(I174*H174,2)</f>
        <v>0</v>
      </c>
      <c r="BL174" s="276" t="s">
        <v>147</v>
      </c>
      <c r="BM174" s="306" t="s">
        <v>338</v>
      </c>
    </row>
    <row r="175" spans="1:65" s="47" customFormat="1" ht="29.25">
      <c r="A175" s="274"/>
      <c r="B175" s="34"/>
      <c r="C175" s="274"/>
      <c r="D175" s="228" t="s">
        <v>149</v>
      </c>
      <c r="E175" s="274"/>
      <c r="F175" s="229" t="s">
        <v>337</v>
      </c>
      <c r="G175" s="274"/>
      <c r="H175" s="274"/>
      <c r="I175" s="274"/>
      <c r="J175" s="274"/>
      <c r="K175" s="274"/>
      <c r="L175" s="34"/>
      <c r="M175" s="257"/>
      <c r="N175" s="258"/>
      <c r="O175" s="259"/>
      <c r="P175" s="259"/>
      <c r="Q175" s="259"/>
      <c r="R175" s="259"/>
      <c r="S175" s="259"/>
      <c r="T175" s="260"/>
      <c r="U175" s="274"/>
      <c r="V175" s="274"/>
      <c r="W175" s="274"/>
      <c r="X175" s="274"/>
      <c r="Y175" s="274"/>
      <c r="Z175" s="274"/>
      <c r="AA175" s="274"/>
      <c r="AB175" s="274"/>
      <c r="AC175" s="274"/>
      <c r="AD175" s="274"/>
      <c r="AE175" s="274"/>
      <c r="AT175" s="276" t="s">
        <v>149</v>
      </c>
      <c r="AU175" s="276" t="s">
        <v>91</v>
      </c>
    </row>
    <row r="176" spans="1:65" s="47" customFormat="1" ht="6.95" customHeight="1">
      <c r="A176" s="274"/>
      <c r="B176" s="53"/>
      <c r="C176" s="54"/>
      <c r="D176" s="54"/>
      <c r="E176" s="54"/>
      <c r="F176" s="54"/>
      <c r="G176" s="54"/>
      <c r="H176" s="54"/>
      <c r="I176" s="54"/>
      <c r="J176" s="54"/>
      <c r="K176" s="54"/>
      <c r="L176" s="34"/>
      <c r="M176" s="274"/>
      <c r="O176" s="274"/>
      <c r="P176" s="274"/>
      <c r="Q176" s="274"/>
      <c r="R176" s="274"/>
      <c r="S176" s="274"/>
      <c r="T176" s="274"/>
      <c r="U176" s="274"/>
      <c r="V176" s="274"/>
      <c r="W176" s="274"/>
      <c r="X176" s="274"/>
      <c r="Y176" s="274"/>
      <c r="Z176" s="274"/>
      <c r="AA176" s="274"/>
      <c r="AB176" s="274"/>
      <c r="AC176" s="274"/>
      <c r="AD176" s="274"/>
      <c r="AE176" s="274"/>
    </row>
  </sheetData>
  <sheetProtection algorithmName="SHA-512" hashValue="0E0VlOHdwanx49UQQiRJOeG3TUZazCLpmeTkF+7gVZtkY8uMHvxXW9VZkbNp3Ag1v1pWxoyNcvSjOURXBogDYg==" saltValue="BmnT3xVEn6JczTGklL8zNg==" spinCount="100000" sheet="1" objects="1" scenarios="1"/>
  <autoFilter ref="C126:K175"/>
  <mergeCells count="14">
    <mergeCell ref="D105:F105"/>
    <mergeCell ref="E117:H117"/>
    <mergeCell ref="E119:H119"/>
    <mergeCell ref="L2:V2"/>
    <mergeCell ref="E87:H87"/>
    <mergeCell ref="D101:F101"/>
    <mergeCell ref="D102:F102"/>
    <mergeCell ref="D103:F103"/>
    <mergeCell ref="D104:F104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SO 01 - Oprava koryta</vt:lpstr>
      <vt:lpstr>SO 02 - Dočasný přístup</vt:lpstr>
      <vt:lpstr>SO 03 - Kácení</vt:lpstr>
      <vt:lpstr>VON - Vedlejší a ostatní ...</vt:lpstr>
      <vt:lpstr>'Rekapitulace stavby'!Názvy_tisku</vt:lpstr>
      <vt:lpstr>'SO 01 - Oprava koryta'!Názvy_tisku</vt:lpstr>
      <vt:lpstr>'SO 02 - Dočasný přístup'!Názvy_tisku</vt:lpstr>
      <vt:lpstr>'SO 03 - Kácení'!Názvy_tisku</vt:lpstr>
      <vt:lpstr>'VON - Vedlejší a ostatní ...'!Názvy_tisku</vt:lpstr>
      <vt:lpstr>'Rekapitulace stavby'!Oblast_tisku</vt:lpstr>
      <vt:lpstr>'SO 01 - Oprava koryta'!Oblast_tisku</vt:lpstr>
      <vt:lpstr>'SO 02 - Dočasný přístup'!Oblast_tisku</vt:lpstr>
      <vt:lpstr>'SO 03 - Kácení'!Oblast_tisku</vt:lpstr>
      <vt:lpstr>'VON - Vedlejší a ostatní 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HAVELNB\Havel</dc:creator>
  <cp:lastModifiedBy>Ing. Jakub Hušek</cp:lastModifiedBy>
  <dcterms:created xsi:type="dcterms:W3CDTF">2019-12-03T11:29:05Z</dcterms:created>
  <dcterms:modified xsi:type="dcterms:W3CDTF">2020-01-16T07:56:23Z</dcterms:modified>
</cp:coreProperties>
</file>